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osephnieves/Desktop/Module Challenges - Homework/Module 1/"/>
    </mc:Choice>
  </mc:AlternateContent>
  <xr:revisionPtr revIDLastSave="0" documentId="13_ncr:1_{42E7D55E-E8BD-FF4D-91F8-5492BA73EF51}" xr6:coauthVersionLast="47" xr6:coauthVersionMax="47" xr10:uidLastSave="{00000000-0000-0000-0000-000000000000}"/>
  <bookViews>
    <workbookView xWindow="2040" yWindow="980" windowWidth="30380" windowHeight="18540" xr2:uid="{00000000-000D-0000-FFFF-FFFF00000000}"/>
  </bookViews>
  <sheets>
    <sheet name="Parent-Cat PV" sheetId="2" r:id="rId1"/>
    <sheet name="Sub-Cat PV" sheetId="3" r:id="rId2"/>
    <sheet name="Monthly PV" sheetId="10" r:id="rId3"/>
    <sheet name="Goal Calc" sheetId="13" r:id="rId4"/>
    <sheet name="Success v. Non Success Backers" sheetId="15" r:id="rId5"/>
    <sheet name="Crowdfunding" sheetId="1" r:id="rId6"/>
  </sheets>
  <definedNames>
    <definedName name="_xlnm._FilterDatabase" localSheetId="5" hidden="1">Crowdfunding!$A$1:$AD$1001</definedName>
    <definedName name="_xlchart.v1.0" hidden="1">'Success v. Non Success Backers'!$A$2:$A$566</definedName>
    <definedName name="_xlchart.v1.1" hidden="1">'Success v. Non Success Backers'!$B$1</definedName>
    <definedName name="_xlchart.v1.2" hidden="1">'Success v. Non Success Backers'!$B$2:$B$566</definedName>
    <definedName name="_xlchart.v1.3" hidden="1">'Success v. Non Success Backers'!$D$2:$D$436</definedName>
    <definedName name="_xlchart.v1.4" hidden="1">'Success v. Non Success Backers'!$E$1</definedName>
    <definedName name="_xlchart.v1.5" hidden="1">'Success v. Non Success Backers'!$E$2:$E$436</definedName>
  </definedNames>
  <calcPr calcId="191029"/>
  <pivotCaches>
    <pivotCache cacheId="9" r:id="rId7"/>
    <pivotCache cacheId="10" r:id="rId8"/>
    <pivotCache cacheId="1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78" i="15" l="1"/>
  <c r="B577" i="15"/>
  <c r="E576" i="15" l="1"/>
  <c r="E575" i="15"/>
  <c r="E574" i="15"/>
  <c r="E573" i="15"/>
  <c r="E572" i="15"/>
  <c r="B576" i="15"/>
  <c r="B575" i="15"/>
  <c r="B574" i="15"/>
  <c r="B573" i="15"/>
  <c r="B572" i="15"/>
  <c r="E571" i="15"/>
  <c r="B571" i="15"/>
  <c r="D13" i="13"/>
  <c r="D12" i="13"/>
  <c r="D11" i="13"/>
  <c r="D10" i="13"/>
  <c r="D9" i="13"/>
  <c r="D8" i="13"/>
  <c r="D7" i="13"/>
  <c r="D6" i="13"/>
  <c r="D5" i="13"/>
  <c r="D4" i="13"/>
  <c r="C13" i="13"/>
  <c r="C12" i="13"/>
  <c r="C11" i="13"/>
  <c r="C10" i="13"/>
  <c r="C9" i="13"/>
  <c r="C8" i="13"/>
  <c r="C7" i="13"/>
  <c r="C6" i="13"/>
  <c r="C5" i="13"/>
  <c r="C4" i="13"/>
  <c r="B13" i="13"/>
  <c r="B12" i="13"/>
  <c r="B11" i="13"/>
  <c r="B10" i="13"/>
  <c r="B9" i="13"/>
  <c r="B8" i="13"/>
  <c r="B7" i="13"/>
  <c r="B6" i="13"/>
  <c r="B5" i="13"/>
  <c r="B4" i="13"/>
  <c r="D3" i="13"/>
  <c r="C3" i="13"/>
  <c r="B3" i="13"/>
  <c r="D2" i="13"/>
  <c r="C2" i="13"/>
  <c r="B2" i="13"/>
  <c r="O1000" i="1"/>
  <c r="O1001" i="1"/>
  <c r="O890" i="1"/>
  <c r="O853" i="1"/>
  <c r="O983" i="1"/>
  <c r="O984" i="1"/>
  <c r="O985" i="1"/>
  <c r="O986" i="1"/>
  <c r="O987" i="1"/>
  <c r="O938" i="1"/>
  <c r="O836" i="1"/>
  <c r="O939" i="1"/>
  <c r="O965" i="1"/>
  <c r="O988" i="1"/>
  <c r="O989" i="1"/>
  <c r="O990" i="1"/>
  <c r="O991" i="1"/>
  <c r="O992" i="1"/>
  <c r="O957" i="1"/>
  <c r="O864" i="1"/>
  <c r="O812" i="1"/>
  <c r="O993" i="1"/>
  <c r="O994" i="1"/>
  <c r="O826" i="1"/>
  <c r="O849" i="1"/>
  <c r="O840" i="1"/>
  <c r="O884" i="1"/>
  <c r="O772" i="1"/>
  <c r="O587" i="1"/>
  <c r="O982" i="1"/>
  <c r="O995" i="1"/>
  <c r="O837" i="1"/>
  <c r="O630" i="1"/>
  <c r="O996" i="1"/>
  <c r="Q996" i="1" s="1"/>
  <c r="P996" i="1" s="1" a="1"/>
  <c r="P996" i="1" s="1"/>
  <c r="O997" i="1"/>
  <c r="O998" i="1"/>
  <c r="O999" i="1"/>
  <c r="O689" i="1"/>
  <c r="O972" i="1"/>
  <c r="O552" i="1"/>
  <c r="O570" i="1"/>
  <c r="O977" i="1"/>
  <c r="O963" i="1"/>
  <c r="O948" i="1"/>
  <c r="O527" i="1"/>
  <c r="O776" i="1"/>
  <c r="O973" i="1"/>
  <c r="O508" i="1"/>
  <c r="O638" i="1"/>
  <c r="Q638" i="1" s="1"/>
  <c r="P638" i="1" s="1" a="1"/>
  <c r="P638" i="1" s="1"/>
  <c r="O971" i="1"/>
  <c r="O980" i="1"/>
  <c r="O542" i="1"/>
  <c r="O843" i="1"/>
  <c r="O340" i="1"/>
  <c r="O975" i="1"/>
  <c r="O582" i="1"/>
  <c r="O722" i="1"/>
  <c r="O937" i="1"/>
  <c r="O981" i="1"/>
  <c r="O952" i="1"/>
  <c r="O927" i="1"/>
  <c r="O402" i="1"/>
  <c r="O950" i="1"/>
  <c r="O785" i="1"/>
  <c r="S785" i="1" s="1"/>
  <c r="O334" i="1"/>
  <c r="O940" i="1"/>
  <c r="O956" i="1"/>
  <c r="O360" i="1"/>
  <c r="O359" i="1"/>
  <c r="O914" i="1"/>
  <c r="O364" i="1"/>
  <c r="O380" i="1"/>
  <c r="O419" i="1"/>
  <c r="O949" i="1"/>
  <c r="O511" i="1"/>
  <c r="O907" i="1"/>
  <c r="O976" i="1"/>
  <c r="O399" i="1"/>
  <c r="O970" i="1"/>
  <c r="O414" i="1"/>
  <c r="O860" i="1"/>
  <c r="R860" i="1" s="1"/>
  <c r="O502" i="1"/>
  <c r="O974" i="1"/>
  <c r="O450" i="1"/>
  <c r="O958" i="1"/>
  <c r="O290" i="1"/>
  <c r="O921" i="1"/>
  <c r="O893" i="1"/>
  <c r="O797" i="1"/>
  <c r="O266" i="1"/>
  <c r="O918" i="1"/>
  <c r="O379" i="1"/>
  <c r="Q379" i="1" s="1"/>
  <c r="P379" i="1" s="1" a="1"/>
  <c r="P379" i="1" s="1"/>
  <c r="O283" i="1"/>
  <c r="O420" i="1"/>
  <c r="O880" i="1"/>
  <c r="O964" i="1"/>
  <c r="O951" i="1"/>
  <c r="O792" i="1"/>
  <c r="O369" i="1"/>
  <c r="O945" i="1"/>
  <c r="O268" i="1"/>
  <c r="O404" i="1"/>
  <c r="O315" i="1"/>
  <c r="O452" i="1"/>
  <c r="O959" i="1"/>
  <c r="O333" i="1"/>
  <c r="O316" i="1"/>
  <c r="O303" i="1"/>
  <c r="O300" i="1"/>
  <c r="O357" i="1"/>
  <c r="O947" i="1"/>
  <c r="O928" i="1"/>
  <c r="O344" i="1"/>
  <c r="O335" i="1"/>
  <c r="O292" i="1"/>
  <c r="O894" i="1"/>
  <c r="O908" i="1"/>
  <c r="O844" i="1"/>
  <c r="O979" i="1"/>
  <c r="O221" i="1"/>
  <c r="O871" i="1"/>
  <c r="S871" i="1" s="1"/>
  <c r="O966" i="1"/>
  <c r="O137" i="1"/>
  <c r="O922" i="1"/>
  <c r="O934" i="1"/>
  <c r="O293" i="1"/>
  <c r="O913" i="1"/>
  <c r="O224" i="1"/>
  <c r="O953" i="1"/>
  <c r="O902" i="1"/>
  <c r="O942" i="1"/>
  <c r="O225" i="1"/>
  <c r="O312" i="1"/>
  <c r="O904" i="1"/>
  <c r="O294" i="1"/>
  <c r="O409" i="1"/>
  <c r="O328" i="1"/>
  <c r="O245" i="1"/>
  <c r="O415" i="1"/>
  <c r="O259" i="1"/>
  <c r="O899" i="1"/>
  <c r="O960" i="1"/>
  <c r="O158" i="1"/>
  <c r="O485" i="1"/>
  <c r="O920" i="1"/>
  <c r="O236" i="1"/>
  <c r="O213" i="1"/>
  <c r="O212" i="1"/>
  <c r="O912" i="1"/>
  <c r="O978" i="1"/>
  <c r="O798" i="1"/>
  <c r="O658" i="1"/>
  <c r="O455" i="1"/>
  <c r="O932" i="1"/>
  <c r="O738" i="1"/>
  <c r="O905" i="1"/>
  <c r="O296" i="1"/>
  <c r="O831" i="1"/>
  <c r="O134" i="1"/>
  <c r="O227" i="1"/>
  <c r="O858" i="1"/>
  <c r="O885" i="1"/>
  <c r="O889" i="1"/>
  <c r="S889" i="1" s="1"/>
  <c r="O872" i="1"/>
  <c r="Q872" i="1" s="1"/>
  <c r="P872" i="1" s="1" a="1"/>
  <c r="P872" i="1" s="1"/>
  <c r="O969" i="1"/>
  <c r="O242" i="1"/>
  <c r="O202" i="1"/>
  <c r="O751" i="1"/>
  <c r="O906" i="1"/>
  <c r="O272" i="1"/>
  <c r="O825" i="1"/>
  <c r="O842" i="1"/>
  <c r="O330" i="1"/>
  <c r="O304" i="1"/>
  <c r="O338" i="1"/>
  <c r="O898" i="1"/>
  <c r="O943" i="1"/>
  <c r="O279" i="1"/>
  <c r="R279" i="1" s="1"/>
  <c r="O730" i="1"/>
  <c r="O886" i="1"/>
  <c r="O874" i="1"/>
  <c r="O768" i="1"/>
  <c r="O954" i="1"/>
  <c r="O305" i="1"/>
  <c r="O946" i="1"/>
  <c r="O729" i="1"/>
  <c r="O265" i="1"/>
  <c r="O321" i="1"/>
  <c r="O261" i="1"/>
  <c r="S261" i="1" s="1"/>
  <c r="O388" i="1"/>
  <c r="O256" i="1"/>
  <c r="O841" i="1"/>
  <c r="O191" i="1"/>
  <c r="O239" i="1"/>
  <c r="O888" i="1"/>
  <c r="O895" i="1"/>
  <c r="O249" i="1"/>
  <c r="O968" i="1"/>
  <c r="O822" i="1"/>
  <c r="O896" i="1"/>
  <c r="O635" i="1"/>
  <c r="O282" i="1"/>
  <c r="O278" i="1"/>
  <c r="O846" i="1"/>
  <c r="O276" i="1"/>
  <c r="O331" i="1"/>
  <c r="O866" i="1"/>
  <c r="O121" i="1"/>
  <c r="O923" i="1"/>
  <c r="O184" i="1"/>
  <c r="O60" i="1"/>
  <c r="O284" i="1"/>
  <c r="O299" i="1"/>
  <c r="O288" i="1"/>
  <c r="O214" i="1"/>
  <c r="O286" i="1"/>
  <c r="O817" i="1"/>
  <c r="O926" i="1"/>
  <c r="S926" i="1" s="1"/>
  <c r="O244" i="1"/>
  <c r="S244" i="1" s="1"/>
  <c r="O174" i="1"/>
  <c r="O298" i="1"/>
  <c r="O319" i="1"/>
  <c r="O870" i="1"/>
  <c r="O845" i="1"/>
  <c r="O741" i="1"/>
  <c r="O813" i="1"/>
  <c r="O915" i="1"/>
  <c r="O565" i="1"/>
  <c r="O865" i="1"/>
  <c r="O289" i="1"/>
  <c r="O875" i="1"/>
  <c r="O878" i="1"/>
  <c r="R878" i="1" s="1"/>
  <c r="O828" i="1"/>
  <c r="O211" i="1"/>
  <c r="O262" i="1"/>
  <c r="O919" i="1"/>
  <c r="O308" i="1"/>
  <c r="O252" i="1"/>
  <c r="O967" i="1"/>
  <c r="O577" i="1"/>
  <c r="O707" i="1"/>
  <c r="O767" i="1"/>
  <c r="O270" i="1"/>
  <c r="O275" i="1"/>
  <c r="O674" i="1"/>
  <c r="O720" i="1"/>
  <c r="O254" i="1"/>
  <c r="O933" i="1"/>
  <c r="O786" i="1"/>
  <c r="O891" i="1"/>
  <c r="O962" i="1"/>
  <c r="O615" i="1"/>
  <c r="O21" i="1"/>
  <c r="O873" i="1"/>
  <c r="O216" i="1"/>
  <c r="O222" i="1"/>
  <c r="O352" i="1"/>
  <c r="O320" i="1"/>
  <c r="O128" i="1"/>
  <c r="O593" i="1"/>
  <c r="O924" i="1"/>
  <c r="O66" i="1"/>
  <c r="O435" i="1"/>
  <c r="O237" i="1"/>
  <c r="O754" i="1"/>
  <c r="O935" i="1"/>
  <c r="O258" i="1"/>
  <c r="O838" i="1"/>
  <c r="S838" i="1" s="1"/>
  <c r="O941" i="1"/>
  <c r="O347" i="1"/>
  <c r="O314" i="1"/>
  <c r="S314" i="1" s="1"/>
  <c r="O297" i="1"/>
  <c r="O597" i="1"/>
  <c r="O301" i="1"/>
  <c r="O486" i="1"/>
  <c r="O606" i="1"/>
  <c r="O183" i="1"/>
  <c r="O230" i="1"/>
  <c r="O820" i="1"/>
  <c r="O746" i="1"/>
  <c r="S746" i="1" s="1"/>
  <c r="O115" i="1"/>
  <c r="O306" i="1"/>
  <c r="O544" i="1"/>
  <c r="O280" i="1"/>
  <c r="O710" i="1"/>
  <c r="O916" i="1"/>
  <c r="O815" i="1"/>
  <c r="O247" i="1"/>
  <c r="O154" i="1"/>
  <c r="O661" i="1"/>
  <c r="O804" i="1"/>
  <c r="O931" i="1"/>
  <c r="O139" i="1"/>
  <c r="O187" i="1"/>
  <c r="O42" i="1"/>
  <c r="O75" i="1"/>
  <c r="O277" i="1"/>
  <c r="O814" i="1"/>
  <c r="O704" i="1"/>
  <c r="O827" i="1"/>
  <c r="O215" i="1"/>
  <c r="O108" i="1"/>
  <c r="S108" i="1" s="1"/>
  <c r="O169" i="1"/>
  <c r="Q169" i="1" s="1"/>
  <c r="P169" i="1" s="1" a="1"/>
  <c r="P169" i="1" s="1"/>
  <c r="O368" i="1"/>
  <c r="O688" i="1"/>
  <c r="O468" i="1"/>
  <c r="O608" i="1"/>
  <c r="S608" i="1" s="1"/>
  <c r="O22" i="1"/>
  <c r="O432" i="1"/>
  <c r="O251" i="1"/>
  <c r="O764" i="1"/>
  <c r="O111" i="1"/>
  <c r="O204" i="1"/>
  <c r="O936" i="1"/>
  <c r="O806" i="1"/>
  <c r="O753" i="1"/>
  <c r="O816" i="1"/>
  <c r="O855" i="1"/>
  <c r="O900" i="1"/>
  <c r="O263" i="1"/>
  <c r="O100" i="1"/>
  <c r="O146" i="1"/>
  <c r="O206" i="1"/>
  <c r="O662" i="1"/>
  <c r="O39" i="1"/>
  <c r="O944" i="1"/>
  <c r="O677" i="1"/>
  <c r="O789" i="1"/>
  <c r="O558" i="1"/>
  <c r="O678" i="1"/>
  <c r="O350" i="1"/>
  <c r="S350" i="1" s="1"/>
  <c r="O818" i="1"/>
  <c r="Q818" i="1" s="1"/>
  <c r="P818" i="1" s="1" a="1"/>
  <c r="P818" i="1" s="1"/>
  <c r="O269" i="1"/>
  <c r="O271" i="1"/>
  <c r="O723" i="1"/>
  <c r="O796" i="1"/>
  <c r="O235" i="1"/>
  <c r="O811" i="1"/>
  <c r="O49" i="1"/>
  <c r="O285" i="1"/>
  <c r="O747" i="1"/>
  <c r="O833" i="1"/>
  <c r="O209" i="1"/>
  <c r="O795" i="1"/>
  <c r="S795" i="1" s="1"/>
  <c r="O160" i="1"/>
  <c r="O800" i="1"/>
  <c r="O163" i="1"/>
  <c r="O695" i="1"/>
  <c r="O771" i="1"/>
  <c r="O196" i="1"/>
  <c r="Q196" i="1" s="1"/>
  <c r="P196" i="1" s="1" a="1"/>
  <c r="P196" i="1" s="1"/>
  <c r="O821" i="1"/>
  <c r="O961" i="1"/>
  <c r="O200" i="1"/>
  <c r="O777" i="1"/>
  <c r="O264" i="1"/>
  <c r="O181" i="1"/>
  <c r="O396" i="1"/>
  <c r="O790" i="1"/>
  <c r="O752" i="1"/>
  <c r="O495" i="1"/>
  <c r="O909" i="1"/>
  <c r="O736" i="1"/>
  <c r="O929" i="1"/>
  <c r="O698" i="1"/>
  <c r="O620" i="1"/>
  <c r="O682" i="1"/>
  <c r="O147" i="1"/>
  <c r="O131" i="1"/>
  <c r="O784" i="1"/>
  <c r="O832" i="1"/>
  <c r="O847" i="1"/>
  <c r="O207" i="1"/>
  <c r="O670" i="1"/>
  <c r="R670" i="1" s="1"/>
  <c r="O12" i="1"/>
  <c r="O142" i="1"/>
  <c r="O799" i="1"/>
  <c r="O851" i="1"/>
  <c r="O57" i="1"/>
  <c r="O164" i="1"/>
  <c r="O96" i="1"/>
  <c r="O40" i="1"/>
  <c r="O210" i="1"/>
  <c r="O46" i="1"/>
  <c r="O829" i="1"/>
  <c r="O801" i="1"/>
  <c r="Q801" i="1" s="1"/>
  <c r="P801" i="1" s="1" a="1"/>
  <c r="P801" i="1" s="1"/>
  <c r="O917" i="1"/>
  <c r="O29" i="1"/>
  <c r="O61" i="1"/>
  <c r="O72" i="1"/>
  <c r="Q72" i="1" s="1"/>
  <c r="P72" i="1" s="1" a="1"/>
  <c r="P72" i="1" s="1"/>
  <c r="O317" i="1"/>
  <c r="S317" i="1" s="1"/>
  <c r="O199" i="1"/>
  <c r="O850" i="1"/>
  <c r="O336" i="1"/>
  <c r="O248" i="1"/>
  <c r="O153" i="1"/>
  <c r="O659" i="1"/>
  <c r="O654" i="1"/>
  <c r="O699" i="1"/>
  <c r="O444" i="1"/>
  <c r="O791" i="1"/>
  <c r="Q791" i="1" s="1"/>
  <c r="P791" i="1" s="1" a="1"/>
  <c r="P791" i="1" s="1"/>
  <c r="O113" i="1"/>
  <c r="O802" i="1"/>
  <c r="S802" i="1" s="1"/>
  <c r="O122" i="1"/>
  <c r="O149" i="1"/>
  <c r="O186" i="1"/>
  <c r="O223" i="1"/>
  <c r="O897" i="1"/>
  <c r="O834" i="1"/>
  <c r="O669" i="1"/>
  <c r="O103" i="1"/>
  <c r="O19" i="1"/>
  <c r="R19" i="1" s="1"/>
  <c r="O10" i="1"/>
  <c r="O250" i="1"/>
  <c r="O901" i="1"/>
  <c r="O82" i="1"/>
  <c r="O701" i="1"/>
  <c r="O345" i="1"/>
  <c r="O166" i="1"/>
  <c r="O34" i="1"/>
  <c r="O667" i="1"/>
  <c r="O456" i="1"/>
  <c r="O616" i="1"/>
  <c r="Q616" i="1" s="1"/>
  <c r="P616" i="1" s="1" a="1"/>
  <c r="P616" i="1" s="1"/>
  <c r="O232" i="1"/>
  <c r="S232" i="1" s="1"/>
  <c r="O59" i="1"/>
  <c r="O892" i="1"/>
  <c r="O881" i="1"/>
  <c r="O603" i="1"/>
  <c r="O624" i="1"/>
  <c r="O728" i="1"/>
  <c r="O110" i="1"/>
  <c r="O126" i="1"/>
  <c r="O721" i="1"/>
  <c r="Q721" i="1" s="1"/>
  <c r="P721" i="1" s="1" a="1"/>
  <c r="P721" i="1" s="1"/>
  <c r="O7" i="1"/>
  <c r="O260" i="1"/>
  <c r="O504" i="1"/>
  <c r="O143" i="1"/>
  <c r="O193" i="1"/>
  <c r="O378" i="1"/>
  <c r="O38" i="1"/>
  <c r="O748" i="1"/>
  <c r="Q748" i="1" s="1"/>
  <c r="P748" i="1" s="1" a="1"/>
  <c r="P748" i="1" s="1"/>
  <c r="O808" i="1"/>
  <c r="O84" i="1"/>
  <c r="O240" i="1"/>
  <c r="Q240" i="1" s="1"/>
  <c r="P240" i="1" s="1" a="1"/>
  <c r="P240" i="1" s="1"/>
  <c r="O749" i="1"/>
  <c r="S749" i="1" s="1"/>
  <c r="O123" i="1"/>
  <c r="O758" i="1"/>
  <c r="O233" i="1"/>
  <c r="O152" i="1"/>
  <c r="O161" i="1"/>
  <c r="O332" i="1"/>
  <c r="O171" i="1"/>
  <c r="O773" i="1"/>
  <c r="Q773" i="1" s="1"/>
  <c r="P773" i="1" s="1" a="1"/>
  <c r="P773" i="1" s="1"/>
  <c r="O106" i="1"/>
  <c r="O540" i="1"/>
  <c r="O538" i="1"/>
  <c r="O430" i="1"/>
  <c r="O617" i="1"/>
  <c r="O793" i="1"/>
  <c r="R793" i="1" s="1"/>
  <c r="O118" i="1"/>
  <c r="O727" i="1"/>
  <c r="S727" i="1" s="1"/>
  <c r="O25" i="1"/>
  <c r="O573" i="1"/>
  <c r="O501" i="1"/>
  <c r="O716" i="1"/>
  <c r="O375" i="1"/>
  <c r="O787" i="1"/>
  <c r="O33" i="1"/>
  <c r="O194" i="1"/>
  <c r="O761" i="1"/>
  <c r="O470" i="1"/>
  <c r="Q470" i="1" s="1"/>
  <c r="P470" i="1" s="1" a="1"/>
  <c r="P470" i="1" s="1"/>
  <c r="O73" i="1"/>
  <c r="O78" i="1"/>
  <c r="O925" i="1"/>
  <c r="O421" i="1"/>
  <c r="O428" i="1"/>
  <c r="S428" i="1" s="1"/>
  <c r="O17" i="1"/>
  <c r="O74" i="1"/>
  <c r="O453" i="1"/>
  <c r="Q453" i="1" s="1"/>
  <c r="P453" i="1" s="1" a="1"/>
  <c r="P453" i="1" s="1"/>
  <c r="O101" i="1"/>
  <c r="S101" i="1" s="1"/>
  <c r="O99" i="1"/>
  <c r="O732" i="1"/>
  <c r="O45" i="1"/>
  <c r="O185" i="1"/>
  <c r="O739" i="1"/>
  <c r="R739" i="1" s="1"/>
  <c r="O155" i="1"/>
  <c r="O238" i="1"/>
  <c r="O30" i="1"/>
  <c r="Q30" i="1" s="1"/>
  <c r="P30" i="1" s="1" a="1"/>
  <c r="P30" i="1" s="1"/>
  <c r="O819" i="1"/>
  <c r="O859" i="1"/>
  <c r="O32" i="1"/>
  <c r="O626" i="1"/>
  <c r="O562" i="1"/>
  <c r="O168" i="1"/>
  <c r="O705" i="1"/>
  <c r="O83" i="1"/>
  <c r="S83" i="1" s="1"/>
  <c r="O287" i="1"/>
  <c r="Q287" i="1" s="1"/>
  <c r="P287" i="1" s="1" a="1"/>
  <c r="P287" i="1" s="1"/>
  <c r="O478" i="1"/>
  <c r="O157" i="1"/>
  <c r="O663" i="1"/>
  <c r="O690" i="1"/>
  <c r="O79" i="1"/>
  <c r="S79" i="1" s="1"/>
  <c r="O231" i="1"/>
  <c r="Q231" i="1" s="1"/>
  <c r="P231" i="1" s="1" a="1"/>
  <c r="P231" i="1" s="1"/>
  <c r="O218" i="1"/>
  <c r="O759" i="1"/>
  <c r="Q759" i="1" s="1"/>
  <c r="P759" i="1" s="1" a="1"/>
  <c r="P759" i="1" s="1"/>
  <c r="O641" i="1"/>
  <c r="Q641" i="1" s="1"/>
  <c r="P641" i="1" s="1" a="1"/>
  <c r="P641" i="1" s="1"/>
  <c r="O665" i="1"/>
  <c r="O229" i="1"/>
  <c r="O5" i="1"/>
  <c r="O365" i="1"/>
  <c r="O483" i="1"/>
  <c r="Q483" i="1" s="1"/>
  <c r="P483" i="1" s="1" a="1"/>
  <c r="P483" i="1" s="1"/>
  <c r="O755" i="1"/>
  <c r="O14" i="1"/>
  <c r="O778" i="1"/>
  <c r="Q778" i="1" s="1"/>
  <c r="P778" i="1" s="1" a="1"/>
  <c r="P778" i="1" s="1"/>
  <c r="O81" i="1"/>
  <c r="S81" i="1" s="1"/>
  <c r="O403" i="1"/>
  <c r="O684" i="1"/>
  <c r="O203" i="1"/>
  <c r="O342" i="1"/>
  <c r="O625" i="1"/>
  <c r="S625" i="1" s="1"/>
  <c r="O462" i="1"/>
  <c r="O127" i="1"/>
  <c r="O406" i="1"/>
  <c r="R406" i="1" s="1"/>
  <c r="O198" i="1"/>
  <c r="O257" i="1"/>
  <c r="O469" i="1"/>
  <c r="O219" i="1"/>
  <c r="O725" i="1"/>
  <c r="O609" i="1"/>
  <c r="O442" i="1"/>
  <c r="O505" i="1"/>
  <c r="R505" i="1" s="1"/>
  <c r="O805" i="1"/>
  <c r="O105" i="1"/>
  <c r="O192" i="1"/>
  <c r="O566" i="1"/>
  <c r="O291" i="1"/>
  <c r="S291" i="1" s="1"/>
  <c r="O353" i="1"/>
  <c r="Q353" i="1" s="1"/>
  <c r="P353" i="1" s="1" a="1"/>
  <c r="P353" i="1" s="1"/>
  <c r="O373" i="1"/>
  <c r="O87" i="1"/>
  <c r="Q87" i="1" s="1"/>
  <c r="P87" i="1" s="1" a="1"/>
  <c r="P87" i="1" s="1"/>
  <c r="O86" i="1"/>
  <c r="S86" i="1" s="1"/>
  <c r="O475" i="1"/>
  <c r="O655" i="1"/>
  <c r="O20" i="1"/>
  <c r="O788" i="1"/>
  <c r="S788" i="1" s="1"/>
  <c r="O807" i="1"/>
  <c r="Q807" i="1" s="1"/>
  <c r="P807" i="1" s="1" a="1"/>
  <c r="P807" i="1" s="1"/>
  <c r="O513" i="1"/>
  <c r="O175" i="1"/>
  <c r="O417" i="1"/>
  <c r="S417" i="1" s="1"/>
  <c r="O385" i="1"/>
  <c r="O643" i="1"/>
  <c r="O601" i="1"/>
  <c r="O760" i="1"/>
  <c r="O397" i="1"/>
  <c r="O422" i="1"/>
  <c r="O484" i="1"/>
  <c r="Q484" i="1" s="1"/>
  <c r="P484" i="1" s="1" a="1"/>
  <c r="P484" i="1" s="1"/>
  <c r="O436" i="1"/>
  <c r="S436" i="1" s="1"/>
  <c r="O691" i="1"/>
  <c r="O458" i="1"/>
  <c r="O120" i="1"/>
  <c r="O600" i="1"/>
  <c r="O425" i="1"/>
  <c r="O496" i="1"/>
  <c r="O561" i="1"/>
  <c r="Q561" i="1" s="1"/>
  <c r="P561" i="1" s="1" a="1"/>
  <c r="P561" i="1" s="1"/>
  <c r="O133" i="1"/>
  <c r="S133" i="1" s="1"/>
  <c r="O241" i="1"/>
  <c r="O535" i="1"/>
  <c r="O803" i="1"/>
  <c r="O173" i="1"/>
  <c r="S173" i="1" s="1"/>
  <c r="O719" i="1"/>
  <c r="Q719" i="1" s="1"/>
  <c r="P719" i="1" s="1" a="1"/>
  <c r="P719" i="1" s="1"/>
  <c r="O633" i="1"/>
  <c r="O354" i="1"/>
  <c r="Q354" i="1" s="1"/>
  <c r="P354" i="1" s="1" a="1"/>
  <c r="P354" i="1" s="1"/>
  <c r="O94" i="1"/>
  <c r="S94" i="1" s="1"/>
  <c r="O731" i="1"/>
  <c r="O220" i="1"/>
  <c r="O607" i="1"/>
  <c r="O646" i="1"/>
  <c r="O151" i="1"/>
  <c r="O554" i="1"/>
  <c r="O594" i="1"/>
  <c r="Q594" i="1" s="1"/>
  <c r="P594" i="1" s="1" a="1"/>
  <c r="P594" i="1" s="1"/>
  <c r="O703" i="1"/>
  <c r="S703" i="1" s="1"/>
  <c r="O132" i="1"/>
  <c r="O523" i="1"/>
  <c r="O531" i="1"/>
  <c r="O309" i="1"/>
  <c r="S309" i="1" s="1"/>
  <c r="O718" i="1"/>
  <c r="Q718" i="1" s="1"/>
  <c r="P718" i="1" s="1" a="1"/>
  <c r="P718" i="1" s="1"/>
  <c r="O528" i="1"/>
  <c r="O348" i="1"/>
  <c r="Q348" i="1" s="1"/>
  <c r="P348" i="1" s="1" a="1"/>
  <c r="P348" i="1" s="1"/>
  <c r="O2" i="1"/>
  <c r="S2" i="1" s="1"/>
  <c r="O647" i="1"/>
  <c r="O660" i="1"/>
  <c r="O27" i="1"/>
  <c r="O611" i="1"/>
  <c r="S611" i="1" s="1"/>
  <c r="O144" i="1"/>
  <c r="Q144" i="1" s="1"/>
  <c r="P144" i="1" s="1" a="1"/>
  <c r="P144" i="1" s="1"/>
  <c r="O313" i="1"/>
  <c r="O281" i="1"/>
  <c r="Q281" i="1" s="1"/>
  <c r="P281" i="1" s="1" a="1"/>
  <c r="P281" i="1" s="1"/>
  <c r="O141" i="1"/>
  <c r="S141" i="1" s="1"/>
  <c r="O578" i="1"/>
  <c r="O547" i="1"/>
  <c r="O55" i="1"/>
  <c r="O955" i="1"/>
  <c r="O355" i="1"/>
  <c r="O124" i="1"/>
  <c r="O532" i="1"/>
  <c r="Q532" i="1" s="1"/>
  <c r="P532" i="1" s="1" a="1"/>
  <c r="P532" i="1" s="1"/>
  <c r="O398" i="1"/>
  <c r="S398" i="1" s="1"/>
  <c r="O835" i="1"/>
  <c r="O529" i="1"/>
  <c r="O107" i="1"/>
  <c r="O8" i="1"/>
  <c r="O367" i="1"/>
  <c r="O208" i="1"/>
  <c r="O671" i="1"/>
  <c r="Q671" i="1" s="1"/>
  <c r="P671" i="1" s="1" a="1"/>
  <c r="P671" i="1" s="1"/>
  <c r="O512" i="1"/>
  <c r="S512" i="1" s="1"/>
  <c r="O71" i="1"/>
  <c r="O598" i="1"/>
  <c r="O766" i="1"/>
  <c r="O634" i="1"/>
  <c r="S634" i="1" s="1"/>
  <c r="O464" i="1"/>
  <c r="Q464" i="1" s="1"/>
  <c r="P464" i="1" s="1" a="1"/>
  <c r="P464" i="1" s="1"/>
  <c r="O51" i="1"/>
  <c r="O702" i="1"/>
  <c r="Q702" i="1" s="1"/>
  <c r="P702" i="1" s="1" a="1"/>
  <c r="P702" i="1" s="1"/>
  <c r="O90" i="1"/>
  <c r="S90" i="1" s="1"/>
  <c r="O536" i="1"/>
  <c r="O26" i="1"/>
  <c r="O376" i="1"/>
  <c r="O487" i="1"/>
  <c r="O177" i="1"/>
  <c r="O744" i="1"/>
  <c r="O426" i="1"/>
  <c r="O372" i="1"/>
  <c r="Q372" i="1" s="1"/>
  <c r="P372" i="1" s="1" a="1"/>
  <c r="P372" i="1" s="1"/>
  <c r="O621" i="1"/>
  <c r="O509" i="1"/>
  <c r="O16" i="1"/>
  <c r="O384" i="1"/>
  <c r="Q384" i="1" s="1"/>
  <c r="P384" i="1" s="1" a="1"/>
  <c r="P384" i="1" s="1"/>
  <c r="O172" i="1"/>
  <c r="O463" i="1"/>
  <c r="O48" i="1"/>
  <c r="S48" i="1" s="1"/>
  <c r="O246" i="1"/>
  <c r="O472" i="1"/>
  <c r="O650" i="1"/>
  <c r="Q650" i="1" s="1"/>
  <c r="P650" i="1" s="1" a="1"/>
  <c r="P650" i="1" s="1"/>
  <c r="O775" i="1"/>
  <c r="O524" i="1"/>
  <c r="Q524" i="1" s="1"/>
  <c r="P524" i="1" s="1" a="1"/>
  <c r="P524" i="1" s="1"/>
  <c r="O310" i="1"/>
  <c r="O64" i="1"/>
  <c r="S64" i="1" s="1"/>
  <c r="O733" i="1"/>
  <c r="S733" i="1" s="1"/>
  <c r="O861" i="1"/>
  <c r="S861" i="1" s="1"/>
  <c r="O18" i="1"/>
  <c r="O742" i="1"/>
  <c r="O519" i="1"/>
  <c r="Q519" i="1" s="1"/>
  <c r="P519" i="1" s="1" a="1"/>
  <c r="P519" i="1" s="1"/>
  <c r="O329" i="1"/>
  <c r="Q329" i="1" s="1"/>
  <c r="P329" i="1" s="1" a="1"/>
  <c r="P329" i="1" s="1"/>
  <c r="O389" i="1"/>
  <c r="O930" i="1"/>
  <c r="O267" i="1"/>
  <c r="O102" i="1"/>
  <c r="R102" i="1" s="1"/>
  <c r="O339" i="1"/>
  <c r="O381" i="1"/>
  <c r="O711" i="1"/>
  <c r="O627" i="1"/>
  <c r="Q627" i="1" s="1"/>
  <c r="P627" i="1" s="1" a="1"/>
  <c r="P627" i="1" s="1"/>
  <c r="O696" i="1"/>
  <c r="S696" i="1" s="1"/>
  <c r="O370" i="1"/>
  <c r="O92" i="1"/>
  <c r="O410" i="1"/>
  <c r="Q410" i="1" s="1"/>
  <c r="P410" i="1" s="1" a="1"/>
  <c r="P410" i="1" s="1"/>
  <c r="O159" i="1"/>
  <c r="Q159" i="1" s="1"/>
  <c r="P159" i="1" s="1" a="1"/>
  <c r="P159" i="1" s="1"/>
  <c r="O327" i="1"/>
  <c r="O867" i="1"/>
  <c r="O700" i="1"/>
  <c r="Q700" i="1" s="1"/>
  <c r="P700" i="1" s="1" a="1"/>
  <c r="P700" i="1" s="1"/>
  <c r="O295" i="1"/>
  <c r="R295" i="1" s="1"/>
  <c r="O400" i="1"/>
  <c r="R400" i="1" s="1"/>
  <c r="O563" i="1"/>
  <c r="O548" i="1"/>
  <c r="S548" i="1" s="1"/>
  <c r="O642" i="1"/>
  <c r="S642" i="1" s="1"/>
  <c r="O743" i="1"/>
  <c r="Q743" i="1" s="1"/>
  <c r="P743" i="1" s="1" a="1"/>
  <c r="P743" i="1" s="1"/>
  <c r="O882" i="1"/>
  <c r="O195" i="1"/>
  <c r="O651" i="1"/>
  <c r="Q651" i="1" s="1"/>
  <c r="P651" i="1" s="1" a="1"/>
  <c r="P651" i="1" s="1"/>
  <c r="O47" i="1"/>
  <c r="O6" i="1"/>
  <c r="Q6" i="1" s="1"/>
  <c r="P6" i="1" s="1" a="1"/>
  <c r="P6" i="1" s="1"/>
  <c r="O15" i="1"/>
  <c r="O756" i="1"/>
  <c r="S756" i="1" s="1"/>
  <c r="O862" i="1"/>
  <c r="Q862" i="1" s="1"/>
  <c r="P862" i="1" s="1" a="1"/>
  <c r="P862" i="1" s="1"/>
  <c r="O226" i="1"/>
  <c r="S226" i="1" s="1"/>
  <c r="O692" i="1"/>
  <c r="O762" i="1"/>
  <c r="O779" i="1"/>
  <c r="Q779" i="1" s="1"/>
  <c r="P779" i="1" s="1" a="1"/>
  <c r="P779" i="1" s="1"/>
  <c r="O138" i="1"/>
  <c r="Q138" i="1" s="1"/>
  <c r="P138" i="1" s="1" a="1"/>
  <c r="P138" i="1" s="1"/>
  <c r="O546" i="1"/>
  <c r="O657" i="1"/>
  <c r="O848" i="1"/>
  <c r="Q848" i="1" s="1"/>
  <c r="P848" i="1" s="1" a="1"/>
  <c r="P848" i="1" s="1"/>
  <c r="O423" i="1"/>
  <c r="R423" i="1" s="1"/>
  <c r="O374" i="1"/>
  <c r="Q374" i="1" s="1"/>
  <c r="P374" i="1" s="1" a="1"/>
  <c r="P374" i="1" s="1"/>
  <c r="O217" i="1"/>
  <c r="O553" i="1"/>
  <c r="O91" i="1"/>
  <c r="Q91" i="1" s="1"/>
  <c r="P91" i="1" s="1" a="1"/>
  <c r="P91" i="1" s="1"/>
  <c r="O395" i="1"/>
  <c r="S395" i="1" s="1"/>
  <c r="O585" i="1"/>
  <c r="O612" i="1"/>
  <c r="O724" i="1"/>
  <c r="Q724" i="1" s="1"/>
  <c r="P724" i="1" s="1" a="1"/>
  <c r="P724" i="1" s="1"/>
  <c r="O639" i="1"/>
  <c r="Q639" i="1" s="1"/>
  <c r="P639" i="1" s="1" a="1"/>
  <c r="P639" i="1" s="1"/>
  <c r="O440" i="1"/>
  <c r="O76" i="1"/>
  <c r="O24" i="1"/>
  <c r="Q24" i="1" s="1"/>
  <c r="P24" i="1" s="1" a="1"/>
  <c r="P24" i="1" s="1"/>
  <c r="O537" i="1"/>
  <c r="Q537" i="1" s="1"/>
  <c r="P537" i="1" s="1" a="1"/>
  <c r="P537" i="1" s="1"/>
  <c r="O589" i="1"/>
  <c r="Q589" i="1" s="1"/>
  <c r="P589" i="1" s="1" a="1"/>
  <c r="P589" i="1" s="1"/>
  <c r="O197" i="1"/>
  <c r="O588" i="1"/>
  <c r="S588" i="1" s="1"/>
  <c r="O326" i="1"/>
  <c r="S326" i="1" s="1"/>
  <c r="O441" i="1"/>
  <c r="S441" i="1" s="1"/>
  <c r="O325" i="1"/>
  <c r="O109" i="1"/>
  <c r="O697" i="1"/>
  <c r="Q697" i="1" s="1"/>
  <c r="P697" i="1" s="1" a="1"/>
  <c r="P697" i="1" s="1"/>
  <c r="O656" i="1"/>
  <c r="Q656" i="1" s="1"/>
  <c r="P656" i="1" s="1" a="1"/>
  <c r="P656" i="1" s="1"/>
  <c r="O35" i="1"/>
  <c r="O492" i="1"/>
  <c r="O479" i="1"/>
  <c r="O545" i="1"/>
  <c r="R545" i="1" s="1"/>
  <c r="O473" i="1"/>
  <c r="O165" i="1"/>
  <c r="O517" i="1"/>
  <c r="O383" i="1"/>
  <c r="Q383" i="1" s="1"/>
  <c r="P383" i="1" s="1" a="1"/>
  <c r="P383" i="1" s="1"/>
  <c r="O446" i="1"/>
  <c r="Q446" i="1" s="1"/>
  <c r="P446" i="1" s="1" a="1"/>
  <c r="P446" i="1" s="1"/>
  <c r="O586" i="1"/>
  <c r="O41" i="1"/>
  <c r="O683" i="1"/>
  <c r="Q683" i="1" s="1"/>
  <c r="P683" i="1" s="1" a="1"/>
  <c r="P683" i="1" s="1"/>
  <c r="O568" i="1"/>
  <c r="Q568" i="1" s="1"/>
  <c r="P568" i="1" s="1" a="1"/>
  <c r="P568" i="1" s="1"/>
  <c r="O467" i="1"/>
  <c r="Q467" i="1" s="1"/>
  <c r="P467" i="1" s="1" a="1"/>
  <c r="P467" i="1" s="1"/>
  <c r="O543" i="1"/>
  <c r="O343" i="1"/>
  <c r="Q343" i="1" s="1"/>
  <c r="P343" i="1" s="1" a="1"/>
  <c r="P343" i="1" s="1"/>
  <c r="O541" i="1"/>
  <c r="O324" i="1"/>
  <c r="R324" i="1" s="1"/>
  <c r="O503" i="1"/>
  <c r="O93" i="1"/>
  <c r="S93" i="1" s="1"/>
  <c r="O418" i="1"/>
  <c r="Q418" i="1" s="1"/>
  <c r="P418" i="1" s="1" a="1"/>
  <c r="P418" i="1" s="1"/>
  <c r="O255" i="1"/>
  <c r="Q255" i="1" s="1"/>
  <c r="P255" i="1" s="1" a="1"/>
  <c r="P255" i="1" s="1"/>
  <c r="O476" i="1"/>
  <c r="O668" i="1"/>
  <c r="O883" i="1"/>
  <c r="Q883" i="1" s="1"/>
  <c r="P883" i="1" s="1" a="1"/>
  <c r="P883" i="1" s="1"/>
  <c r="O351" i="1"/>
  <c r="Q351" i="1" s="1"/>
  <c r="P351" i="1" s="1" a="1"/>
  <c r="P351" i="1" s="1"/>
  <c r="O497" i="1"/>
  <c r="Q497" i="1" s="1"/>
  <c r="P497" i="1" s="1" a="1"/>
  <c r="P497" i="1" s="1"/>
  <c r="O610" i="1"/>
  <c r="O823" i="1"/>
  <c r="S823" i="1" s="1"/>
  <c r="O341" i="1"/>
  <c r="S341" i="1" s="1"/>
  <c r="O493" i="1"/>
  <c r="S493" i="1" s="1"/>
  <c r="O65" i="1"/>
  <c r="O63" i="1"/>
  <c r="O490" i="1"/>
  <c r="Q490" i="1" s="1"/>
  <c r="P490" i="1" s="1" a="1"/>
  <c r="P490" i="1" s="1"/>
  <c r="O454" i="1"/>
  <c r="Q454" i="1" s="1"/>
  <c r="P454" i="1" s="1" a="1"/>
  <c r="P454" i="1" s="1"/>
  <c r="O162" i="1"/>
  <c r="O89" i="1"/>
  <c r="O386" i="1"/>
  <c r="O54" i="1"/>
  <c r="R54" i="1" s="1"/>
  <c r="O190" i="1"/>
  <c r="O664" i="1"/>
  <c r="O507" i="1"/>
  <c r="O571" i="1"/>
  <c r="Q571" i="1" s="1"/>
  <c r="P571" i="1" s="1" a="1"/>
  <c r="P571" i="1" s="1"/>
  <c r="O391" i="1"/>
  <c r="S391" i="1" s="1"/>
  <c r="O67" i="1"/>
  <c r="O427" i="1"/>
  <c r="O68" i="1"/>
  <c r="Q68" i="1" s="1"/>
  <c r="P68" i="1" s="1" a="1"/>
  <c r="P68" i="1" s="1"/>
  <c r="O273" i="1"/>
  <c r="Q273" i="1" s="1"/>
  <c r="P273" i="1" s="1" a="1"/>
  <c r="P273" i="1" s="1"/>
  <c r="O302" i="1"/>
  <c r="O559" i="1"/>
  <c r="O685" i="1"/>
  <c r="Q685" i="1" s="1"/>
  <c r="P685" i="1" s="1" a="1"/>
  <c r="P685" i="1" s="1"/>
  <c r="O887" i="1"/>
  <c r="O482" i="1"/>
  <c r="R482" i="1" s="1"/>
  <c r="O810" i="1"/>
  <c r="O390" i="1"/>
  <c r="S390" i="1" s="1"/>
  <c r="O135" i="1"/>
  <c r="S135" i="1" s="1"/>
  <c r="O652" i="1"/>
  <c r="Q652" i="1" s="1"/>
  <c r="P652" i="1" s="1" a="1"/>
  <c r="P652" i="1" s="1"/>
  <c r="O666" i="1"/>
  <c r="O713" i="1"/>
  <c r="O307" i="1"/>
  <c r="Q307" i="1" s="1"/>
  <c r="P307" i="1" s="1" a="1"/>
  <c r="P307" i="1" s="1"/>
  <c r="O852" i="1"/>
  <c r="Q852" i="1" s="1"/>
  <c r="P852" i="1" s="1" a="1"/>
  <c r="P852" i="1" s="1"/>
  <c r="O824" i="1"/>
  <c r="Q824" i="1" s="1"/>
  <c r="P824" i="1" s="1" a="1"/>
  <c r="P824" i="1" s="1"/>
  <c r="O686" i="1"/>
  <c r="O717" i="1"/>
  <c r="Q717" i="1" s="1"/>
  <c r="P717" i="1" s="1" a="1"/>
  <c r="P717" i="1" s="1"/>
  <c r="O750" i="1"/>
  <c r="Q750" i="1" s="1"/>
  <c r="P750" i="1" s="1" a="1"/>
  <c r="P750" i="1" s="1"/>
  <c r="O413" i="1"/>
  <c r="S413" i="1" s="1"/>
  <c r="O412" i="1"/>
  <c r="O604" i="1"/>
  <c r="O533" i="1"/>
  <c r="Q533" i="1" s="1"/>
  <c r="P533" i="1" s="1" a="1"/>
  <c r="P533" i="1" s="1"/>
  <c r="O322" i="1"/>
  <c r="Q322" i="1" s="1"/>
  <c r="P322" i="1" s="1" a="1"/>
  <c r="P322" i="1" s="1"/>
  <c r="O9" i="1"/>
  <c r="O176" i="1"/>
  <c r="O675" i="1"/>
  <c r="O863" i="1"/>
  <c r="R863" i="1" s="1"/>
  <c r="O877" i="1"/>
  <c r="Q877" i="1" s="1"/>
  <c r="P877" i="1" s="1" a="1"/>
  <c r="P877" i="1" s="1"/>
  <c r="O411" i="1"/>
  <c r="O443" i="1"/>
  <c r="O774" i="1"/>
  <c r="O636" i="1"/>
  <c r="S636" i="1" s="1"/>
  <c r="O498" i="1"/>
  <c r="O447" i="1"/>
  <c r="O358" i="1"/>
  <c r="Q358" i="1" s="1"/>
  <c r="P358" i="1" s="1" a="1"/>
  <c r="P358" i="1" s="1"/>
  <c r="O583" i="1"/>
  <c r="Q583" i="1" s="1"/>
  <c r="P583" i="1" s="1" a="1"/>
  <c r="P583" i="1" s="1"/>
  <c r="O449" i="1"/>
  <c r="O58" i="1"/>
  <c r="O95" i="1"/>
  <c r="Q95" i="1" s="1"/>
  <c r="P95" i="1" s="1" a="1"/>
  <c r="P95" i="1" s="1"/>
  <c r="O567" i="1"/>
  <c r="O3" i="1"/>
  <c r="Q3" i="1" s="1"/>
  <c r="P3" i="1" s="1" a="1"/>
  <c r="P3" i="1" s="1"/>
  <c r="O637" i="1"/>
  <c r="O765" i="1"/>
  <c r="S765" i="1" s="1"/>
  <c r="O461" i="1"/>
  <c r="S461" i="1" s="1"/>
  <c r="O337" i="1"/>
  <c r="S337" i="1" s="1"/>
  <c r="O363" i="1"/>
  <c r="O371" i="1"/>
  <c r="O274" i="1"/>
  <c r="Q274" i="1" s="1"/>
  <c r="P274" i="1" s="1" a="1"/>
  <c r="P274" i="1" s="1"/>
  <c r="O349" i="1"/>
  <c r="Q349" i="1" s="1"/>
  <c r="P349" i="1" s="1" a="1"/>
  <c r="P349" i="1" s="1"/>
  <c r="O763" i="1"/>
  <c r="O734" i="1"/>
  <c r="O457" i="1"/>
  <c r="Q457" i="1" s="1"/>
  <c r="P457" i="1" s="1" a="1"/>
  <c r="P457" i="1" s="1"/>
  <c r="O361" i="1"/>
  <c r="R361" i="1" s="1"/>
  <c r="O619" i="1"/>
  <c r="Q619" i="1" s="1"/>
  <c r="P619" i="1" s="1" a="1"/>
  <c r="P619" i="1" s="1"/>
  <c r="O394" i="1"/>
  <c r="O130" i="1"/>
  <c r="O494" i="1"/>
  <c r="Q494" i="1" s="1"/>
  <c r="P494" i="1" s="1" a="1"/>
  <c r="P494" i="1" s="1"/>
  <c r="O366" i="1"/>
  <c r="Q366" i="1" s="1"/>
  <c r="P366" i="1" s="1" a="1"/>
  <c r="P366" i="1" s="1"/>
  <c r="O514" i="1"/>
  <c r="Q514" i="1" s="1"/>
  <c r="P514" i="1" s="1" a="1"/>
  <c r="P514" i="1" s="1"/>
  <c r="O136" i="1"/>
  <c r="O85" i="1"/>
  <c r="R85" i="1" s="1"/>
  <c r="O70" i="1"/>
  <c r="Q70" i="1" s="1"/>
  <c r="P70" i="1" s="1" a="1"/>
  <c r="P70" i="1" s="1"/>
  <c r="O116" i="1"/>
  <c r="O433" i="1"/>
  <c r="O31" i="1"/>
  <c r="Q31" i="1" s="1"/>
  <c r="P31" i="1" s="1" a="1"/>
  <c r="P31" i="1" s="1"/>
  <c r="O53" i="1"/>
  <c r="O549" i="1"/>
  <c r="O125" i="1"/>
  <c r="O694" i="1"/>
  <c r="O201" i="1"/>
  <c r="Q201" i="1" s="1"/>
  <c r="P201" i="1" s="1" a="1"/>
  <c r="P201" i="1" s="1"/>
  <c r="O104" i="1"/>
  <c r="Q104" i="1" s="1"/>
  <c r="P104" i="1" s="1" a="1"/>
  <c r="P104" i="1" s="1"/>
  <c r="O480" i="1"/>
  <c r="O311" i="1"/>
  <c r="O28" i="1"/>
  <c r="O595" i="1"/>
  <c r="S595" i="1" s="1"/>
  <c r="O253" i="1"/>
  <c r="S253" i="1" s="1"/>
  <c r="O613" i="1"/>
  <c r="O438" i="1"/>
  <c r="O737" i="1"/>
  <c r="Q737" i="1" s="1"/>
  <c r="P737" i="1" s="1" a="1"/>
  <c r="P737" i="1" s="1"/>
  <c r="O431" i="1"/>
  <c r="Q431" i="1" s="1"/>
  <c r="P431" i="1" s="1" a="1"/>
  <c r="P431" i="1" s="1"/>
  <c r="O170" i="1"/>
  <c r="O879" i="1"/>
  <c r="O590" i="1"/>
  <c r="S590" i="1" s="1"/>
  <c r="O180" i="1"/>
  <c r="Q180" i="1" s="1"/>
  <c r="P180" i="1" s="1" a="1"/>
  <c r="P180" i="1" s="1"/>
  <c r="O672" i="1"/>
  <c r="O522" i="1"/>
  <c r="O52" i="1"/>
  <c r="Q52" i="1" s="1"/>
  <c r="P52" i="1" s="1" a="1"/>
  <c r="P52" i="1" s="1"/>
  <c r="O23" i="1"/>
  <c r="Q23" i="1" s="1"/>
  <c r="P23" i="1" s="1" a="1"/>
  <c r="P23" i="1" s="1"/>
  <c r="O572" i="1"/>
  <c r="S572" i="1" s="1"/>
  <c r="O119" i="1"/>
  <c r="O114" i="1"/>
  <c r="Q114" i="1" s="1"/>
  <c r="P114" i="1" s="1" a="1"/>
  <c r="P114" i="1" s="1"/>
  <c r="O129" i="1"/>
  <c r="Q129" i="1" s="1"/>
  <c r="P129" i="1" s="1" a="1"/>
  <c r="P129" i="1" s="1"/>
  <c r="O97" i="1"/>
  <c r="Q97" i="1" s="1"/>
  <c r="P97" i="1" s="1" a="1"/>
  <c r="P97" i="1" s="1"/>
  <c r="O564" i="1"/>
  <c r="O323" i="1"/>
  <c r="S323" i="1" s="1"/>
  <c r="O550" i="1"/>
  <c r="S550" i="1" s="1"/>
  <c r="O405" i="1"/>
  <c r="Q405" i="1" s="1"/>
  <c r="P405" i="1" s="1" a="1"/>
  <c r="P405" i="1" s="1"/>
  <c r="O37" i="1"/>
  <c r="O580" i="1"/>
  <c r="O167" i="1"/>
  <c r="O579" i="1"/>
  <c r="Q579" i="1" s="1"/>
  <c r="P579" i="1" s="1" a="1"/>
  <c r="P579" i="1" s="1"/>
  <c r="O628" i="1"/>
  <c r="Q628" i="1" s="1"/>
  <c r="P628" i="1" s="1" a="1"/>
  <c r="P628" i="1" s="1"/>
  <c r="O318" i="1"/>
  <c r="O11" i="1"/>
  <c r="Q11" i="1" s="1"/>
  <c r="P11" i="1" s="1" a="1"/>
  <c r="P11" i="1" s="1"/>
  <c r="O591" i="1"/>
  <c r="Q591" i="1" s="1"/>
  <c r="P591" i="1" s="1" a="1"/>
  <c r="P591" i="1" s="1"/>
  <c r="O679" i="1"/>
  <c r="Q679" i="1" s="1"/>
  <c r="P679" i="1" s="1" a="1"/>
  <c r="P679" i="1" s="1"/>
  <c r="O179" i="1"/>
  <c r="O726" i="1"/>
  <c r="O80" i="1"/>
  <c r="S80" i="1" s="1"/>
  <c r="O584" i="1"/>
  <c r="Q584" i="1" s="1"/>
  <c r="P584" i="1" s="1" a="1"/>
  <c r="P584" i="1" s="1"/>
  <c r="O474" i="1"/>
  <c r="S474" i="1" s="1"/>
  <c r="O782" i="1"/>
  <c r="O471" i="1"/>
  <c r="R471" i="1" s="1"/>
  <c r="O488" i="1"/>
  <c r="O910" i="1"/>
  <c r="O629" i="1"/>
  <c r="O13" i="1"/>
  <c r="Q13" i="1" s="1"/>
  <c r="P13" i="1" s="1" a="1"/>
  <c r="P13" i="1" s="1"/>
  <c r="O459" i="1"/>
  <c r="Q459" i="1" s="1"/>
  <c r="P459" i="1" s="1" a="1"/>
  <c r="P459" i="1" s="1"/>
  <c r="O448" i="1"/>
  <c r="Q448" i="1" s="1"/>
  <c r="P448" i="1" s="1" a="1"/>
  <c r="P448" i="1" s="1"/>
  <c r="O88" i="1"/>
  <c r="O555" i="1"/>
  <c r="O437" i="1"/>
  <c r="O36" i="1"/>
  <c r="Q36" i="1" s="1"/>
  <c r="P36" i="1" s="1" a="1"/>
  <c r="P36" i="1" s="1"/>
  <c r="O673" i="1"/>
  <c r="S673" i="1" s="1"/>
  <c r="O648" i="1"/>
  <c r="O156" i="1"/>
  <c r="O234" i="1"/>
  <c r="Q234" i="1" s="1"/>
  <c r="P234" i="1" s="1" a="1"/>
  <c r="P234" i="1" s="1"/>
  <c r="O477" i="1"/>
  <c r="S477" i="1" s="1"/>
  <c r="O581" i="1"/>
  <c r="O69" i="1"/>
  <c r="O150" i="1"/>
  <c r="Q150" i="1" s="1"/>
  <c r="P150" i="1" s="1" a="1"/>
  <c r="P150" i="1" s="1"/>
  <c r="O4" i="1"/>
  <c r="Q4" i="1" s="1"/>
  <c r="P4" i="1" s="1" a="1"/>
  <c r="P4" i="1" s="1"/>
  <c r="O708" i="1"/>
  <c r="O715" i="1"/>
  <c r="O43" i="1"/>
  <c r="R43" i="1" s="1"/>
  <c r="O205" i="1"/>
  <c r="Q205" i="1" s="1"/>
  <c r="P205" i="1" s="1" a="1"/>
  <c r="P205" i="1" s="1"/>
  <c r="O876" i="1"/>
  <c r="Q876" i="1" s="1"/>
  <c r="P876" i="1" s="1" a="1"/>
  <c r="P876" i="1" s="1"/>
  <c r="O911" i="1"/>
  <c r="R911" i="1" s="1"/>
  <c r="O622" i="1"/>
  <c r="O518" i="1"/>
  <c r="R518" i="1" s="1"/>
  <c r="O781" i="1"/>
  <c r="O491" i="1"/>
  <c r="Q491" i="1" s="1"/>
  <c r="P491" i="1" s="1" a="1"/>
  <c r="P491" i="1" s="1"/>
  <c r="O439" i="1"/>
  <c r="Q439" i="1" s="1"/>
  <c r="P439" i="1" s="1" a="1"/>
  <c r="P439" i="1" s="1"/>
  <c r="O424" i="1"/>
  <c r="Q424" i="1" s="1"/>
  <c r="P424" i="1" s="1" a="1"/>
  <c r="P424" i="1" s="1"/>
  <c r="O62" i="1"/>
  <c r="Q62" i="1" s="1"/>
  <c r="P62" i="1" s="1" a="1"/>
  <c r="P62" i="1" s="1"/>
  <c r="O693" i="1"/>
  <c r="Q693" i="1" s="1"/>
  <c r="P693" i="1" s="1" a="1"/>
  <c r="P693" i="1" s="1"/>
  <c r="O481" i="1"/>
  <c r="Q481" i="1" s="1"/>
  <c r="P481" i="1" s="1" a="1"/>
  <c r="P481" i="1" s="1"/>
  <c r="O228" i="1"/>
  <c r="Q228" i="1" s="1"/>
  <c r="P228" i="1" s="1" a="1"/>
  <c r="P228" i="1" s="1"/>
  <c r="O903" i="1"/>
  <c r="Q903" i="1" s="1"/>
  <c r="P903" i="1" s="1" a="1"/>
  <c r="P903" i="1" s="1"/>
  <c r="O148" i="1"/>
  <c r="Q148" i="1" s="1"/>
  <c r="P148" i="1" s="1" a="1"/>
  <c r="P148" i="1" s="1"/>
  <c r="O574" i="1"/>
  <c r="R574" i="1" s="1"/>
  <c r="O780" i="1"/>
  <c r="Q780" i="1" s="1"/>
  <c r="P780" i="1" s="1" a="1"/>
  <c r="P780" i="1" s="1"/>
  <c r="O465" i="1"/>
  <c r="O98" i="1"/>
  <c r="Q98" i="1" s="1"/>
  <c r="P98" i="1" s="1" a="1"/>
  <c r="P98" i="1" s="1"/>
  <c r="O434" i="1"/>
  <c r="Q434" i="1" s="1"/>
  <c r="P434" i="1" s="1" a="1"/>
  <c r="P434" i="1" s="1"/>
  <c r="O645" i="1"/>
  <c r="R645" i="1" s="1"/>
  <c r="O56" i="1"/>
  <c r="O868" i="1"/>
  <c r="Q868" i="1" s="1"/>
  <c r="P868" i="1" s="1" a="1"/>
  <c r="P868" i="1" s="1"/>
  <c r="O451" i="1"/>
  <c r="S451" i="1" s="1"/>
  <c r="O525" i="1"/>
  <c r="O521" i="1"/>
  <c r="Q521" i="1" s="1"/>
  <c r="P521" i="1" s="1" a="1"/>
  <c r="P521" i="1" s="1"/>
  <c r="O557" i="1"/>
  <c r="Q557" i="1" s="1"/>
  <c r="P557" i="1" s="1" a="1"/>
  <c r="P557" i="1" s="1"/>
  <c r="O243" i="1"/>
  <c r="Q243" i="1" s="1"/>
  <c r="P243" i="1" s="1" a="1"/>
  <c r="P243" i="1" s="1"/>
  <c r="O499" i="1"/>
  <c r="Q499" i="1" s="1"/>
  <c r="P499" i="1" s="1" a="1"/>
  <c r="P499" i="1" s="1"/>
  <c r="O687" i="1"/>
  <c r="Q687" i="1" s="1"/>
  <c r="P687" i="1" s="1" a="1"/>
  <c r="P687" i="1" s="1"/>
  <c r="O856" i="1"/>
  <c r="Q856" i="1" s="1"/>
  <c r="P856" i="1" s="1" a="1"/>
  <c r="P856" i="1" s="1"/>
  <c r="O592" i="1"/>
  <c r="R592" i="1" s="1"/>
  <c r="O393" i="1"/>
  <c r="Q393" i="1" s="1"/>
  <c r="P393" i="1" s="1" a="1"/>
  <c r="P393" i="1" s="1"/>
  <c r="O623" i="1"/>
  <c r="O182" i="1"/>
  <c r="O857" i="1"/>
  <c r="S857" i="1" s="1"/>
  <c r="O445" i="1"/>
  <c r="R445" i="1" s="1"/>
  <c r="O599" i="1"/>
  <c r="O346" i="1"/>
  <c r="Q346" i="1" s="1"/>
  <c r="P346" i="1" s="1" a="1"/>
  <c r="P346" i="1" s="1"/>
  <c r="O709" i="1"/>
  <c r="S709" i="1" s="1"/>
  <c r="O769" i="1"/>
  <c r="Q769" i="1" s="1"/>
  <c r="P769" i="1" s="1" a="1"/>
  <c r="P769" i="1" s="1"/>
  <c r="O602" i="1"/>
  <c r="Q602" i="1" s="1"/>
  <c r="P602" i="1" s="1" a="1"/>
  <c r="P602" i="1" s="1"/>
  <c r="O618" i="1"/>
  <c r="Q618" i="1" s="1"/>
  <c r="P618" i="1" s="1" a="1"/>
  <c r="P618" i="1" s="1"/>
  <c r="O112" i="1"/>
  <c r="Q112" i="1" s="1"/>
  <c r="P112" i="1" s="1" a="1"/>
  <c r="P112" i="1" s="1"/>
  <c r="O839" i="1"/>
  <c r="Q839" i="1" s="1"/>
  <c r="P839" i="1" s="1" a="1"/>
  <c r="P839" i="1" s="1"/>
  <c r="O640" i="1"/>
  <c r="O712" i="1"/>
  <c r="O188" i="1"/>
  <c r="R188" i="1" s="1"/>
  <c r="O530" i="1"/>
  <c r="Q530" i="1" s="1"/>
  <c r="P530" i="1" s="1" a="1"/>
  <c r="P530" i="1" s="1"/>
  <c r="O714" i="1"/>
  <c r="Q714" i="1" s="1"/>
  <c r="P714" i="1" s="1" a="1"/>
  <c r="P714" i="1" s="1"/>
  <c r="O745" i="1"/>
  <c r="O614" i="1"/>
  <c r="Q614" i="1" s="1"/>
  <c r="P614" i="1" s="1" a="1"/>
  <c r="P614" i="1" s="1"/>
  <c r="O854" i="1"/>
  <c r="R854" i="1" s="1"/>
  <c r="O556" i="1"/>
  <c r="O569" i="1"/>
  <c r="Q569" i="1" s="1"/>
  <c r="P569" i="1" s="1" a="1"/>
  <c r="P569" i="1" s="1"/>
  <c r="O740" i="1"/>
  <c r="Q740" i="1" s="1"/>
  <c r="P740" i="1" s="1" a="1"/>
  <c r="P740" i="1" s="1"/>
  <c r="O401" i="1"/>
  <c r="Q401" i="1" s="1"/>
  <c r="P401" i="1" s="1" a="1"/>
  <c r="P401" i="1" s="1"/>
  <c r="O605" i="1"/>
  <c r="Q605" i="1" s="1"/>
  <c r="P605" i="1" s="1" a="1"/>
  <c r="P605" i="1" s="1"/>
  <c r="O596" i="1"/>
  <c r="Q596" i="1" s="1"/>
  <c r="P596" i="1" s="1" a="1"/>
  <c r="P596" i="1" s="1"/>
  <c r="O649" i="1"/>
  <c r="Q649" i="1" s="1"/>
  <c r="P649" i="1" s="1" a="1"/>
  <c r="P649" i="1" s="1"/>
  <c r="O44" i="1"/>
  <c r="Q44" i="1" s="1"/>
  <c r="P44" i="1" s="1" a="1"/>
  <c r="P44" i="1" s="1"/>
  <c r="O407" i="1"/>
  <c r="Q407" i="1" s="1"/>
  <c r="P407" i="1" s="1" a="1"/>
  <c r="P407" i="1" s="1"/>
  <c r="O830" i="1"/>
  <c r="O644" i="1"/>
  <c r="R644" i="1" s="1"/>
  <c r="O576" i="1"/>
  <c r="Q576" i="1" s="1"/>
  <c r="P576" i="1" s="1" a="1"/>
  <c r="P576" i="1" s="1"/>
  <c r="O460" i="1"/>
  <c r="O117" i="1"/>
  <c r="Q117" i="1" s="1"/>
  <c r="P117" i="1" s="1" a="1"/>
  <c r="P117" i="1" s="1"/>
  <c r="O680" i="1"/>
  <c r="Q680" i="1" s="1"/>
  <c r="P680" i="1" s="1" a="1"/>
  <c r="P680" i="1" s="1"/>
  <c r="O681" i="1"/>
  <c r="R681" i="1" s="1"/>
  <c r="O575" i="1"/>
  <c r="O189" i="1"/>
  <c r="Q189" i="1" s="1"/>
  <c r="P189" i="1" s="1" a="1"/>
  <c r="P189" i="1" s="1"/>
  <c r="O520" i="1"/>
  <c r="O416" i="1"/>
  <c r="Q416" i="1" s="1"/>
  <c r="P416" i="1" s="1" a="1"/>
  <c r="P416" i="1" s="1"/>
  <c r="O50" i="1"/>
  <c r="Q50" i="1" s="1"/>
  <c r="P50" i="1" s="1" a="1"/>
  <c r="P50" i="1" s="1"/>
  <c r="O516" i="1"/>
  <c r="Q516" i="1" s="1"/>
  <c r="P516" i="1" s="1" a="1"/>
  <c r="P516" i="1" s="1"/>
  <c r="O387" i="1"/>
  <c r="Q387" i="1" s="1"/>
  <c r="P387" i="1" s="1" a="1"/>
  <c r="P387" i="1" s="1"/>
  <c r="O145" i="1"/>
  <c r="Q145" i="1" s="1"/>
  <c r="P145" i="1" s="1" a="1"/>
  <c r="P145" i="1" s="1"/>
  <c r="O735" i="1"/>
  <c r="Q735" i="1" s="1"/>
  <c r="P735" i="1" s="1" a="1"/>
  <c r="P735" i="1" s="1"/>
  <c r="O869" i="1"/>
  <c r="Q869" i="1" s="1"/>
  <c r="P869" i="1" s="1" a="1"/>
  <c r="P869" i="1" s="1"/>
  <c r="O676" i="1"/>
  <c r="R676" i="1" s="1"/>
  <c r="O77" i="1"/>
  <c r="Q77" i="1" s="1"/>
  <c r="P77" i="1" s="1" a="1"/>
  <c r="P77" i="1" s="1"/>
  <c r="O392" i="1"/>
  <c r="O140" i="1"/>
  <c r="Q140" i="1" s="1"/>
  <c r="P140" i="1" s="1" a="1"/>
  <c r="P140" i="1" s="1"/>
  <c r="O632" i="1"/>
  <c r="S632" i="1" s="1"/>
  <c r="O757" i="1"/>
  <c r="R757" i="1" s="1"/>
  <c r="O560" i="1"/>
  <c r="O539" i="1"/>
  <c r="Q539" i="1" s="1"/>
  <c r="P539" i="1" s="1" a="1"/>
  <c r="P539" i="1" s="1"/>
  <c r="O534" i="1"/>
  <c r="O356" i="1"/>
  <c r="Q356" i="1" s="1"/>
  <c r="P356" i="1" s="1" a="1"/>
  <c r="P356" i="1" s="1"/>
  <c r="O706" i="1"/>
  <c r="Q706" i="1" s="1"/>
  <c r="P706" i="1" s="1" a="1"/>
  <c r="P706" i="1" s="1"/>
  <c r="O551" i="1"/>
  <c r="Q551" i="1" s="1"/>
  <c r="P551" i="1" s="1" a="1"/>
  <c r="P551" i="1" s="1"/>
  <c r="O408" i="1"/>
  <c r="Q408" i="1" s="1"/>
  <c r="P408" i="1" s="1" a="1"/>
  <c r="P408" i="1" s="1"/>
  <c r="O770" i="1"/>
  <c r="Q770" i="1" s="1"/>
  <c r="P770" i="1" s="1" a="1"/>
  <c r="P770" i="1" s="1"/>
  <c r="O809" i="1"/>
  <c r="O178" i="1"/>
  <c r="O783" i="1"/>
  <c r="R783" i="1" s="1"/>
  <c r="O653" i="1"/>
  <c r="Q653" i="1" s="1"/>
  <c r="P653" i="1" s="1" a="1"/>
  <c r="P653" i="1" s="1"/>
  <c r="O631" i="1"/>
  <c r="Q631" i="1" s="1"/>
  <c r="P631" i="1" s="1" a="1"/>
  <c r="P631" i="1" s="1"/>
  <c r="O794" i="1"/>
  <c r="Q794" i="1" s="1"/>
  <c r="P794" i="1" s="1" a="1"/>
  <c r="P794" i="1" s="1"/>
  <c r="O510" i="1"/>
  <c r="Q510" i="1" s="1"/>
  <c r="P510" i="1" s="1" a="1"/>
  <c r="P510" i="1" s="1"/>
  <c r="O506" i="1"/>
  <c r="R506" i="1" s="1"/>
  <c r="O382" i="1"/>
  <c r="O489" i="1"/>
  <c r="Q489" i="1" s="1"/>
  <c r="P489" i="1" s="1" a="1"/>
  <c r="P489" i="1" s="1"/>
  <c r="O515" i="1"/>
  <c r="Q515" i="1" s="1"/>
  <c r="P515" i="1" s="1" a="1"/>
  <c r="P515" i="1" s="1"/>
  <c r="O377" i="1"/>
  <c r="Q377" i="1" s="1"/>
  <c r="P377" i="1" s="1" a="1"/>
  <c r="P377" i="1" s="1"/>
  <c r="O526" i="1"/>
  <c r="Q526" i="1" s="1"/>
  <c r="P526" i="1" s="1" a="1"/>
  <c r="P526" i="1" s="1"/>
  <c r="O500" i="1"/>
  <c r="Q500" i="1" s="1"/>
  <c r="P500" i="1" s="1" a="1"/>
  <c r="P500" i="1" s="1"/>
  <c r="O362" i="1"/>
  <c r="Q362" i="1" s="1"/>
  <c r="P362" i="1" s="1" a="1"/>
  <c r="P362" i="1" s="1"/>
  <c r="O466" i="1"/>
  <c r="O429" i="1"/>
  <c r="Q429" i="1" s="1"/>
  <c r="P429" i="1" s="1" a="1"/>
  <c r="P429" i="1" s="1"/>
  <c r="T1001" i="1"/>
  <c r="T890" i="1"/>
  <c r="T853" i="1"/>
  <c r="T983" i="1"/>
  <c r="T984" i="1"/>
  <c r="T985" i="1"/>
  <c r="T986" i="1"/>
  <c r="T987" i="1"/>
  <c r="T938" i="1"/>
  <c r="T836" i="1"/>
  <c r="T939" i="1"/>
  <c r="T965" i="1"/>
  <c r="T988" i="1"/>
  <c r="T989" i="1"/>
  <c r="T990" i="1"/>
  <c r="T991" i="1"/>
  <c r="T992" i="1"/>
  <c r="T957" i="1"/>
  <c r="T864" i="1"/>
  <c r="T812" i="1"/>
  <c r="T993" i="1"/>
  <c r="T994" i="1"/>
  <c r="T826" i="1"/>
  <c r="T849" i="1"/>
  <c r="T840" i="1"/>
  <c r="T884" i="1"/>
  <c r="T772" i="1"/>
  <c r="T587" i="1"/>
  <c r="T982" i="1"/>
  <c r="T995" i="1"/>
  <c r="T837" i="1"/>
  <c r="T630" i="1"/>
  <c r="T996" i="1"/>
  <c r="T997" i="1"/>
  <c r="T998" i="1"/>
  <c r="T999" i="1"/>
  <c r="T689" i="1"/>
  <c r="T972" i="1"/>
  <c r="T552" i="1"/>
  <c r="T570" i="1"/>
  <c r="T977" i="1"/>
  <c r="T963" i="1"/>
  <c r="T948" i="1"/>
  <c r="T527" i="1"/>
  <c r="T776" i="1"/>
  <c r="T973" i="1"/>
  <c r="T508" i="1"/>
  <c r="T638" i="1"/>
  <c r="T971" i="1"/>
  <c r="T980" i="1"/>
  <c r="T542" i="1"/>
  <c r="T843" i="1"/>
  <c r="T340" i="1"/>
  <c r="T975" i="1"/>
  <c r="T582" i="1"/>
  <c r="T722" i="1"/>
  <c r="T937" i="1"/>
  <c r="T981" i="1"/>
  <c r="T952" i="1"/>
  <c r="T927" i="1"/>
  <c r="T402" i="1"/>
  <c r="T950" i="1"/>
  <c r="T785" i="1"/>
  <c r="T334" i="1"/>
  <c r="T940" i="1"/>
  <c r="T956" i="1"/>
  <c r="T360" i="1"/>
  <c r="T359" i="1"/>
  <c r="T914" i="1"/>
  <c r="T364" i="1"/>
  <c r="T380" i="1"/>
  <c r="T419" i="1"/>
  <c r="T949" i="1"/>
  <c r="T511" i="1"/>
  <c r="T907" i="1"/>
  <c r="T976" i="1"/>
  <c r="T399" i="1"/>
  <c r="T970" i="1"/>
  <c r="T414" i="1"/>
  <c r="T860" i="1"/>
  <c r="T502" i="1"/>
  <c r="T974" i="1"/>
  <c r="T450" i="1"/>
  <c r="T958" i="1"/>
  <c r="T290" i="1"/>
  <c r="T921" i="1"/>
  <c r="T893" i="1"/>
  <c r="T797" i="1"/>
  <c r="T266" i="1"/>
  <c r="T918" i="1"/>
  <c r="T379" i="1"/>
  <c r="T283" i="1"/>
  <c r="T420" i="1"/>
  <c r="T880" i="1"/>
  <c r="T964" i="1"/>
  <c r="T951" i="1"/>
  <c r="T792" i="1"/>
  <c r="T369" i="1"/>
  <c r="T945" i="1"/>
  <c r="T268" i="1"/>
  <c r="T404" i="1"/>
  <c r="T315" i="1"/>
  <c r="T452" i="1"/>
  <c r="T959" i="1"/>
  <c r="T333" i="1"/>
  <c r="T316" i="1"/>
  <c r="T303" i="1"/>
  <c r="T300" i="1"/>
  <c r="T357" i="1"/>
  <c r="T947" i="1"/>
  <c r="T928" i="1"/>
  <c r="T344" i="1"/>
  <c r="T335" i="1"/>
  <c r="T292" i="1"/>
  <c r="T894" i="1"/>
  <c r="T908" i="1"/>
  <c r="T844" i="1"/>
  <c r="T979" i="1"/>
  <c r="T221" i="1"/>
  <c r="T871" i="1"/>
  <c r="T966" i="1"/>
  <c r="T137" i="1"/>
  <c r="T922" i="1"/>
  <c r="T934" i="1"/>
  <c r="T293" i="1"/>
  <c r="T913" i="1"/>
  <c r="T224" i="1"/>
  <c r="T953" i="1"/>
  <c r="T902" i="1"/>
  <c r="T942" i="1"/>
  <c r="T225" i="1"/>
  <c r="T312" i="1"/>
  <c r="T904" i="1"/>
  <c r="T294" i="1"/>
  <c r="T409" i="1"/>
  <c r="T328" i="1"/>
  <c r="T245" i="1"/>
  <c r="T415" i="1"/>
  <c r="T259" i="1"/>
  <c r="T899" i="1"/>
  <c r="T960" i="1"/>
  <c r="T158" i="1"/>
  <c r="T485" i="1"/>
  <c r="T920" i="1"/>
  <c r="T236" i="1"/>
  <c r="T213" i="1"/>
  <c r="T212" i="1"/>
  <c r="T912" i="1"/>
  <c r="T978" i="1"/>
  <c r="T798" i="1"/>
  <c r="T658" i="1"/>
  <c r="T455" i="1"/>
  <c r="T932" i="1"/>
  <c r="T738" i="1"/>
  <c r="T905" i="1"/>
  <c r="T296" i="1"/>
  <c r="T831" i="1"/>
  <c r="T134" i="1"/>
  <c r="T227" i="1"/>
  <c r="T858" i="1"/>
  <c r="T885" i="1"/>
  <c r="T889" i="1"/>
  <c r="T872" i="1"/>
  <c r="T969" i="1"/>
  <c r="T242" i="1"/>
  <c r="T202" i="1"/>
  <c r="T751" i="1"/>
  <c r="T906" i="1"/>
  <c r="T272" i="1"/>
  <c r="T825" i="1"/>
  <c r="T842" i="1"/>
  <c r="T330" i="1"/>
  <c r="T304" i="1"/>
  <c r="T338" i="1"/>
  <c r="T898" i="1"/>
  <c r="T943" i="1"/>
  <c r="T279" i="1"/>
  <c r="T730" i="1"/>
  <c r="T886" i="1"/>
  <c r="T874" i="1"/>
  <c r="T768" i="1"/>
  <c r="T954" i="1"/>
  <c r="T305" i="1"/>
  <c r="T946" i="1"/>
  <c r="T729" i="1"/>
  <c r="T265" i="1"/>
  <c r="T321" i="1"/>
  <c r="T261" i="1"/>
  <c r="T388" i="1"/>
  <c r="T256" i="1"/>
  <c r="T841" i="1"/>
  <c r="T191" i="1"/>
  <c r="T239" i="1"/>
  <c r="T888" i="1"/>
  <c r="T895" i="1"/>
  <c r="T249" i="1"/>
  <c r="T968" i="1"/>
  <c r="T822" i="1"/>
  <c r="T896" i="1"/>
  <c r="T635" i="1"/>
  <c r="T282" i="1"/>
  <c r="T278" i="1"/>
  <c r="T846" i="1"/>
  <c r="T276" i="1"/>
  <c r="T331" i="1"/>
  <c r="T866" i="1"/>
  <c r="T121" i="1"/>
  <c r="T923" i="1"/>
  <c r="T184" i="1"/>
  <c r="T60" i="1"/>
  <c r="T284" i="1"/>
  <c r="T299" i="1"/>
  <c r="T288" i="1"/>
  <c r="T214" i="1"/>
  <c r="T286" i="1"/>
  <c r="T817" i="1"/>
  <c r="T926" i="1"/>
  <c r="T244" i="1"/>
  <c r="T174" i="1"/>
  <c r="T298" i="1"/>
  <c r="T319" i="1"/>
  <c r="T870" i="1"/>
  <c r="T845" i="1"/>
  <c r="T741" i="1"/>
  <c r="T813" i="1"/>
  <c r="T915" i="1"/>
  <c r="T565" i="1"/>
  <c r="V565" i="1" s="1"/>
  <c r="U565" i="1" s="1" a="1"/>
  <c r="U565" i="1" s="1"/>
  <c r="T865" i="1"/>
  <c r="T289" i="1"/>
  <c r="T875" i="1"/>
  <c r="T878" i="1"/>
  <c r="T828" i="1"/>
  <c r="T211" i="1"/>
  <c r="T262" i="1"/>
  <c r="T919" i="1"/>
  <c r="T308" i="1"/>
  <c r="T252" i="1"/>
  <c r="T967" i="1"/>
  <c r="T577" i="1"/>
  <c r="T707" i="1"/>
  <c r="T767" i="1"/>
  <c r="T270" i="1"/>
  <c r="T275" i="1"/>
  <c r="T674" i="1"/>
  <c r="T720" i="1"/>
  <c r="T254" i="1"/>
  <c r="T933" i="1"/>
  <c r="T786" i="1"/>
  <c r="T891" i="1"/>
  <c r="T962" i="1"/>
  <c r="T615" i="1"/>
  <c r="T21" i="1"/>
  <c r="T873" i="1"/>
  <c r="T216" i="1"/>
  <c r="T222" i="1"/>
  <c r="T352" i="1"/>
  <c r="T320" i="1"/>
  <c r="T128" i="1"/>
  <c r="T593" i="1"/>
  <c r="T924" i="1"/>
  <c r="T66" i="1"/>
  <c r="T435" i="1"/>
  <c r="T237" i="1"/>
  <c r="T754" i="1"/>
  <c r="V754" i="1" s="1"/>
  <c r="U754" i="1" s="1" a="1"/>
  <c r="U754" i="1" s="1"/>
  <c r="T935" i="1"/>
  <c r="T258" i="1"/>
  <c r="T838" i="1"/>
  <c r="T941" i="1"/>
  <c r="T347" i="1"/>
  <c r="T314" i="1"/>
  <c r="T297" i="1"/>
  <c r="T597" i="1"/>
  <c r="T301" i="1"/>
  <c r="T486" i="1"/>
  <c r="T606" i="1"/>
  <c r="T183" i="1"/>
  <c r="T230" i="1"/>
  <c r="T820" i="1"/>
  <c r="T746" i="1"/>
  <c r="T115" i="1"/>
  <c r="X115" i="1" s="1"/>
  <c r="T306" i="1"/>
  <c r="T544" i="1"/>
  <c r="T280" i="1"/>
  <c r="T710" i="1"/>
  <c r="T916" i="1"/>
  <c r="T815" i="1"/>
  <c r="T247" i="1"/>
  <c r="T154" i="1"/>
  <c r="T661" i="1"/>
  <c r="T804" i="1"/>
  <c r="T931" i="1"/>
  <c r="T139" i="1"/>
  <c r="T187" i="1"/>
  <c r="T42" i="1"/>
  <c r="V42" i="1" s="1"/>
  <c r="U42" i="1" s="1" a="1"/>
  <c r="U42" i="1" s="1"/>
  <c r="T75" i="1"/>
  <c r="T277" i="1"/>
  <c r="T814" i="1"/>
  <c r="T704" i="1"/>
  <c r="T827" i="1"/>
  <c r="T215" i="1"/>
  <c r="T108" i="1"/>
  <c r="T169" i="1"/>
  <c r="T368" i="1"/>
  <c r="T688" i="1"/>
  <c r="T468" i="1"/>
  <c r="T608" i="1"/>
  <c r="T22" i="1"/>
  <c r="T432" i="1"/>
  <c r="T251" i="1"/>
  <c r="T764" i="1"/>
  <c r="T111" i="1"/>
  <c r="T204" i="1"/>
  <c r="T936" i="1"/>
  <c r="T806" i="1"/>
  <c r="T753" i="1"/>
  <c r="T816" i="1"/>
  <c r="T855" i="1"/>
  <c r="T900" i="1"/>
  <c r="T263" i="1"/>
  <c r="T100" i="1"/>
  <c r="T146" i="1"/>
  <c r="T206" i="1"/>
  <c r="T662" i="1"/>
  <c r="T39" i="1"/>
  <c r="V39" i="1" s="1"/>
  <c r="U39" i="1" s="1" a="1"/>
  <c r="U39" i="1" s="1"/>
  <c r="T944" i="1"/>
  <c r="V944" i="1" s="1"/>
  <c r="U944" i="1" s="1" a="1"/>
  <c r="U944" i="1" s="1"/>
  <c r="T677" i="1"/>
  <c r="T789" i="1"/>
  <c r="T558" i="1"/>
  <c r="T678" i="1"/>
  <c r="T350" i="1"/>
  <c r="T818" i="1"/>
  <c r="T269" i="1"/>
  <c r="T271" i="1"/>
  <c r="T723" i="1"/>
  <c r="T796" i="1"/>
  <c r="T235" i="1"/>
  <c r="T811" i="1"/>
  <c r="T49" i="1"/>
  <c r="T285" i="1"/>
  <c r="T747" i="1"/>
  <c r="T833" i="1"/>
  <c r="T209" i="1"/>
  <c r="T795" i="1"/>
  <c r="T160" i="1"/>
  <c r="T800" i="1"/>
  <c r="T163" i="1"/>
  <c r="T695" i="1"/>
  <c r="X695" i="1" s="1"/>
  <c r="T771" i="1"/>
  <c r="T196" i="1"/>
  <c r="T821" i="1"/>
  <c r="V821" i="1" s="1"/>
  <c r="U821" i="1" s="1" a="1"/>
  <c r="U821" i="1" s="1"/>
  <c r="T961" i="1"/>
  <c r="T200" i="1"/>
  <c r="T777" i="1"/>
  <c r="T264" i="1"/>
  <c r="T181" i="1"/>
  <c r="X181" i="1" s="1"/>
  <c r="T396" i="1"/>
  <c r="T790" i="1"/>
  <c r="T752" i="1"/>
  <c r="T495" i="1"/>
  <c r="T909" i="1"/>
  <c r="T736" i="1"/>
  <c r="T929" i="1"/>
  <c r="T698" i="1"/>
  <c r="T620" i="1"/>
  <c r="V620" i="1" s="1"/>
  <c r="U620" i="1" s="1" a="1"/>
  <c r="U620" i="1" s="1"/>
  <c r="T682" i="1"/>
  <c r="T147" i="1"/>
  <c r="T131" i="1"/>
  <c r="X131" i="1" s="1"/>
  <c r="T784" i="1"/>
  <c r="T832" i="1"/>
  <c r="T847" i="1"/>
  <c r="T207" i="1"/>
  <c r="T670" i="1"/>
  <c r="W670" i="1" s="1"/>
  <c r="T12" i="1"/>
  <c r="T142" i="1"/>
  <c r="T799" i="1"/>
  <c r="T851" i="1"/>
  <c r="T57" i="1"/>
  <c r="T164" i="1"/>
  <c r="T96" i="1"/>
  <c r="T40" i="1"/>
  <c r="T210" i="1"/>
  <c r="T46" i="1"/>
  <c r="T829" i="1"/>
  <c r="T801" i="1"/>
  <c r="T917" i="1"/>
  <c r="V917" i="1" s="1"/>
  <c r="U917" i="1" s="1" a="1"/>
  <c r="U917" i="1" s="1"/>
  <c r="T29" i="1"/>
  <c r="T61" i="1"/>
  <c r="T72" i="1"/>
  <c r="T317" i="1"/>
  <c r="V317" i="1" s="1"/>
  <c r="U317" i="1" s="1" a="1"/>
  <c r="U317" i="1" s="1"/>
  <c r="T199" i="1"/>
  <c r="T850" i="1"/>
  <c r="T336" i="1"/>
  <c r="T248" i="1"/>
  <c r="T153" i="1"/>
  <c r="T659" i="1"/>
  <c r="T654" i="1"/>
  <c r="T699" i="1"/>
  <c r="T444" i="1"/>
  <c r="T791" i="1"/>
  <c r="V791" i="1" s="1"/>
  <c r="U791" i="1" s="1" a="1"/>
  <c r="U791" i="1" s="1"/>
  <c r="T113" i="1"/>
  <c r="T802" i="1"/>
  <c r="T122" i="1"/>
  <c r="W122" i="1" s="1"/>
  <c r="T149" i="1"/>
  <c r="T186" i="1"/>
  <c r="T223" i="1"/>
  <c r="T897" i="1"/>
  <c r="T834" i="1"/>
  <c r="W834" i="1" s="1"/>
  <c r="T669" i="1"/>
  <c r="T103" i="1"/>
  <c r="T19" i="1"/>
  <c r="T10" i="1"/>
  <c r="T250" i="1"/>
  <c r="T901" i="1"/>
  <c r="T82" i="1"/>
  <c r="T701" i="1"/>
  <c r="T345" i="1"/>
  <c r="T166" i="1"/>
  <c r="T34" i="1"/>
  <c r="T667" i="1"/>
  <c r="T456" i="1"/>
  <c r="V456" i="1" s="1"/>
  <c r="U456" i="1" s="1" a="1"/>
  <c r="U456" i="1" s="1"/>
  <c r="T616" i="1"/>
  <c r="T232" i="1"/>
  <c r="T59" i="1"/>
  <c r="T892" i="1"/>
  <c r="V892" i="1" s="1"/>
  <c r="U892" i="1" s="1" a="1"/>
  <c r="U892" i="1" s="1"/>
  <c r="T881" i="1"/>
  <c r="V881" i="1" s="1"/>
  <c r="U881" i="1" s="1" a="1"/>
  <c r="U881" i="1" s="1"/>
  <c r="T603" i="1"/>
  <c r="T624" i="1"/>
  <c r="T728" i="1"/>
  <c r="T110" i="1"/>
  <c r="T126" i="1"/>
  <c r="T721" i="1"/>
  <c r="T7" i="1"/>
  <c r="T260" i="1"/>
  <c r="T504" i="1"/>
  <c r="X504" i="1" s="1"/>
  <c r="T143" i="1"/>
  <c r="T193" i="1"/>
  <c r="T378" i="1"/>
  <c r="W378" i="1" s="1"/>
  <c r="T38" i="1"/>
  <c r="T748" i="1"/>
  <c r="T808" i="1"/>
  <c r="T84" i="1"/>
  <c r="X84" i="1" s="1"/>
  <c r="T240" i="1"/>
  <c r="X240" i="1" s="1"/>
  <c r="T749" i="1"/>
  <c r="T123" i="1"/>
  <c r="T758" i="1"/>
  <c r="T233" i="1"/>
  <c r="T152" i="1"/>
  <c r="T161" i="1"/>
  <c r="T332" i="1"/>
  <c r="T171" i="1"/>
  <c r="T773" i="1"/>
  <c r="T106" i="1"/>
  <c r="T540" i="1"/>
  <c r="T538" i="1"/>
  <c r="T430" i="1"/>
  <c r="T617" i="1"/>
  <c r="T793" i="1"/>
  <c r="T118" i="1"/>
  <c r="X118" i="1" s="1"/>
  <c r="T727" i="1"/>
  <c r="X727" i="1" s="1"/>
  <c r="T25" i="1"/>
  <c r="T573" i="1"/>
  <c r="T501" i="1"/>
  <c r="T716" i="1"/>
  <c r="T375" i="1"/>
  <c r="T787" i="1"/>
  <c r="T33" i="1"/>
  <c r="T194" i="1"/>
  <c r="X194" i="1" s="1"/>
  <c r="T761" i="1"/>
  <c r="V761" i="1" s="1"/>
  <c r="U761" i="1" s="1" a="1"/>
  <c r="U761" i="1" s="1"/>
  <c r="T470" i="1"/>
  <c r="T73" i="1"/>
  <c r="X73" i="1" s="1"/>
  <c r="T78" i="1"/>
  <c r="T925" i="1"/>
  <c r="T421" i="1"/>
  <c r="T428" i="1"/>
  <c r="X428" i="1" s="1"/>
  <c r="T17" i="1"/>
  <c r="X17" i="1" s="1"/>
  <c r="T74" i="1"/>
  <c r="T453" i="1"/>
  <c r="T101" i="1"/>
  <c r="T99" i="1"/>
  <c r="T732" i="1"/>
  <c r="T45" i="1"/>
  <c r="T185" i="1"/>
  <c r="T739" i="1"/>
  <c r="T155" i="1"/>
  <c r="V155" i="1" s="1"/>
  <c r="U155" i="1" s="1" a="1"/>
  <c r="U155" i="1" s="1"/>
  <c r="T238" i="1"/>
  <c r="T30" i="1"/>
  <c r="X30" i="1" s="1"/>
  <c r="T819" i="1"/>
  <c r="T859" i="1"/>
  <c r="T32" i="1"/>
  <c r="T626" i="1"/>
  <c r="T562" i="1"/>
  <c r="X562" i="1" s="1"/>
  <c r="T168" i="1"/>
  <c r="T705" i="1"/>
  <c r="T83" i="1"/>
  <c r="T287" i="1"/>
  <c r="T478" i="1"/>
  <c r="T157" i="1"/>
  <c r="T663" i="1"/>
  <c r="T690" i="1"/>
  <c r="T79" i="1"/>
  <c r="T231" i="1"/>
  <c r="T218" i="1"/>
  <c r="X218" i="1" s="1"/>
  <c r="T759" i="1"/>
  <c r="T641" i="1"/>
  <c r="T665" i="1"/>
  <c r="T229" i="1"/>
  <c r="X229" i="1" s="1"/>
  <c r="T5" i="1"/>
  <c r="X5" i="1" s="1"/>
  <c r="T365" i="1"/>
  <c r="T483" i="1"/>
  <c r="T755" i="1"/>
  <c r="T14" i="1"/>
  <c r="T778" i="1"/>
  <c r="T81" i="1"/>
  <c r="T403" i="1"/>
  <c r="T684" i="1"/>
  <c r="X684" i="1" s="1"/>
  <c r="T203" i="1"/>
  <c r="W203" i="1" s="1"/>
  <c r="T342" i="1"/>
  <c r="T625" i="1"/>
  <c r="T462" i="1"/>
  <c r="T127" i="1"/>
  <c r="V127" i="1" s="1"/>
  <c r="U127" i="1" s="1" a="1"/>
  <c r="U127" i="1" s="1"/>
  <c r="T406" i="1"/>
  <c r="T198" i="1"/>
  <c r="T257" i="1"/>
  <c r="T469" i="1"/>
  <c r="T219" i="1"/>
  <c r="T725" i="1"/>
  <c r="T609" i="1"/>
  <c r="T442" i="1"/>
  <c r="X442" i="1" s="1"/>
  <c r="T505" i="1"/>
  <c r="T805" i="1"/>
  <c r="X805" i="1" s="1"/>
  <c r="T105" i="1"/>
  <c r="W105" i="1" s="1"/>
  <c r="T192" i="1"/>
  <c r="T566" i="1"/>
  <c r="T291" i="1"/>
  <c r="T353" i="1"/>
  <c r="W353" i="1" s="1"/>
  <c r="T373" i="1"/>
  <c r="T87" i="1"/>
  <c r="T86" i="1"/>
  <c r="T475" i="1"/>
  <c r="T655" i="1"/>
  <c r="T20" i="1"/>
  <c r="T788" i="1"/>
  <c r="T807" i="1"/>
  <c r="V807" i="1" s="1"/>
  <c r="U807" i="1" s="1" a="1"/>
  <c r="U807" i="1" s="1"/>
  <c r="T513" i="1"/>
  <c r="T175" i="1"/>
  <c r="T417" i="1"/>
  <c r="T385" i="1"/>
  <c r="T643" i="1"/>
  <c r="V643" i="1" s="1"/>
  <c r="U643" i="1" s="1" a="1"/>
  <c r="U643" i="1" s="1"/>
  <c r="T601" i="1"/>
  <c r="T760" i="1"/>
  <c r="T397" i="1"/>
  <c r="T422" i="1"/>
  <c r="T484" i="1"/>
  <c r="T436" i="1"/>
  <c r="T691" i="1"/>
  <c r="T458" i="1"/>
  <c r="V458" i="1" s="1"/>
  <c r="U458" i="1" s="1" a="1"/>
  <c r="U458" i="1" s="1"/>
  <c r="T120" i="1"/>
  <c r="X120" i="1" s="1"/>
  <c r="T600" i="1"/>
  <c r="T425" i="1"/>
  <c r="X425" i="1" s="1"/>
  <c r="T496" i="1"/>
  <c r="X496" i="1" s="1"/>
  <c r="T561" i="1"/>
  <c r="T133" i="1"/>
  <c r="T241" i="1"/>
  <c r="T535" i="1"/>
  <c r="T803" i="1"/>
  <c r="V803" i="1" s="1"/>
  <c r="U803" i="1" s="1" a="1"/>
  <c r="U803" i="1" s="1"/>
  <c r="T173" i="1"/>
  <c r="W173" i="1" s="1"/>
  <c r="T719" i="1"/>
  <c r="T633" i="1"/>
  <c r="V633" i="1" s="1"/>
  <c r="U633" i="1" s="1" a="1"/>
  <c r="U633" i="1" s="1"/>
  <c r="T354" i="1"/>
  <c r="W354" i="1" s="1"/>
  <c r="T94" i="1"/>
  <c r="T731" i="1"/>
  <c r="T220" i="1"/>
  <c r="T607" i="1"/>
  <c r="T646" i="1"/>
  <c r="X646" i="1" s="1"/>
  <c r="T151" i="1"/>
  <c r="V151" i="1" s="1"/>
  <c r="U151" i="1" s="1" a="1"/>
  <c r="U151" i="1" s="1"/>
  <c r="T554" i="1"/>
  <c r="T594" i="1"/>
  <c r="V594" i="1" s="1"/>
  <c r="U594" i="1" s="1" a="1"/>
  <c r="U594" i="1" s="1"/>
  <c r="T703" i="1"/>
  <c r="T132" i="1"/>
  <c r="T523" i="1"/>
  <c r="T531" i="1"/>
  <c r="T309" i="1"/>
  <c r="T718" i="1"/>
  <c r="W718" i="1" s="1"/>
  <c r="T528" i="1"/>
  <c r="T348" i="1"/>
  <c r="T2" i="1"/>
  <c r="V2" i="1" s="1"/>
  <c r="U2" i="1" s="1" a="1"/>
  <c r="U2" i="1" s="1"/>
  <c r="T647" i="1"/>
  <c r="T660" i="1"/>
  <c r="T27" i="1"/>
  <c r="T611" i="1"/>
  <c r="T144" i="1"/>
  <c r="V144" i="1" s="1"/>
  <c r="U144" i="1" s="1" a="1"/>
  <c r="U144" i="1" s="1"/>
  <c r="T313" i="1"/>
  <c r="W313" i="1" s="1"/>
  <c r="T281" i="1"/>
  <c r="T141" i="1"/>
  <c r="X141" i="1" s="1"/>
  <c r="T578" i="1"/>
  <c r="X578" i="1" s="1"/>
  <c r="T547" i="1"/>
  <c r="T55" i="1"/>
  <c r="T955" i="1"/>
  <c r="T355" i="1"/>
  <c r="T124" i="1"/>
  <c r="X124" i="1" s="1"/>
  <c r="T532" i="1"/>
  <c r="W532" i="1" s="1"/>
  <c r="T398" i="1"/>
  <c r="T835" i="1"/>
  <c r="V835" i="1" s="1"/>
  <c r="U835" i="1" s="1" a="1"/>
  <c r="U835" i="1" s="1"/>
  <c r="T529" i="1"/>
  <c r="V529" i="1" s="1"/>
  <c r="U529" i="1" s="1" a="1"/>
  <c r="U529" i="1" s="1"/>
  <c r="T107" i="1"/>
  <c r="T8" i="1"/>
  <c r="T367" i="1"/>
  <c r="T208" i="1"/>
  <c r="T671" i="1"/>
  <c r="T512" i="1"/>
  <c r="V512" i="1" s="1"/>
  <c r="U512" i="1" s="1" a="1"/>
  <c r="U512" i="1" s="1"/>
  <c r="T71" i="1"/>
  <c r="T598" i="1"/>
  <c r="W598" i="1" s="1"/>
  <c r="T766" i="1"/>
  <c r="T634" i="1"/>
  <c r="T464" i="1"/>
  <c r="T51" i="1"/>
  <c r="T702" i="1"/>
  <c r="T90" i="1"/>
  <c r="W90" i="1" s="1"/>
  <c r="T536" i="1"/>
  <c r="T26" i="1"/>
  <c r="T376" i="1"/>
  <c r="V376" i="1" s="1"/>
  <c r="U376" i="1" s="1" a="1"/>
  <c r="U376" i="1" s="1"/>
  <c r="T487" i="1"/>
  <c r="T177" i="1"/>
  <c r="T744" i="1"/>
  <c r="T426" i="1"/>
  <c r="T372" i="1"/>
  <c r="V372" i="1" s="1"/>
  <c r="U372" i="1" s="1" a="1"/>
  <c r="U372" i="1" s="1"/>
  <c r="T621" i="1"/>
  <c r="W621" i="1" s="1"/>
  <c r="T509" i="1"/>
  <c r="T16" i="1"/>
  <c r="X16" i="1" s="1"/>
  <c r="T384" i="1"/>
  <c r="X384" i="1" s="1"/>
  <c r="T172" i="1"/>
  <c r="T463" i="1"/>
  <c r="T48" i="1"/>
  <c r="T246" i="1"/>
  <c r="T472" i="1"/>
  <c r="X472" i="1" s="1"/>
  <c r="T650" i="1"/>
  <c r="V650" i="1" s="1"/>
  <c r="U650" i="1" s="1" a="1"/>
  <c r="U650" i="1" s="1"/>
  <c r="T775" i="1"/>
  <c r="T524" i="1"/>
  <c r="V524" i="1" s="1"/>
  <c r="U524" i="1" s="1" a="1"/>
  <c r="U524" i="1" s="1"/>
  <c r="T310" i="1"/>
  <c r="V310" i="1" s="1"/>
  <c r="U310" i="1" s="1" a="1"/>
  <c r="U310" i="1" s="1"/>
  <c r="T64" i="1"/>
  <c r="T733" i="1"/>
  <c r="T861" i="1"/>
  <c r="T18" i="1"/>
  <c r="T742" i="1"/>
  <c r="W742" i="1" s="1"/>
  <c r="T519" i="1"/>
  <c r="T329" i="1"/>
  <c r="T389" i="1"/>
  <c r="W389" i="1" s="1"/>
  <c r="T930" i="1"/>
  <c r="T267" i="1"/>
  <c r="T102" i="1"/>
  <c r="T339" i="1"/>
  <c r="T381" i="1"/>
  <c r="V381" i="1" s="1"/>
  <c r="U381" i="1" s="1" a="1"/>
  <c r="U381" i="1" s="1"/>
  <c r="T711" i="1"/>
  <c r="X711" i="1" s="1"/>
  <c r="T627" i="1"/>
  <c r="T696" i="1"/>
  <c r="T370" i="1"/>
  <c r="X370" i="1" s="1"/>
  <c r="T92" i="1"/>
  <c r="T410" i="1"/>
  <c r="T159" i="1"/>
  <c r="T327" i="1"/>
  <c r="T867" i="1"/>
  <c r="V867" i="1" s="1"/>
  <c r="U867" i="1" s="1" a="1"/>
  <c r="U867" i="1" s="1"/>
  <c r="T700" i="1"/>
  <c r="W700" i="1" s="1"/>
  <c r="T295" i="1"/>
  <c r="T400" i="1"/>
  <c r="V400" i="1" s="1"/>
  <c r="U400" i="1" s="1" a="1"/>
  <c r="U400" i="1" s="1"/>
  <c r="T563" i="1"/>
  <c r="T548" i="1"/>
  <c r="T642" i="1"/>
  <c r="T743" i="1"/>
  <c r="T882" i="1"/>
  <c r="T195" i="1"/>
  <c r="X195" i="1" s="1"/>
  <c r="T651" i="1"/>
  <c r="V651" i="1" s="1"/>
  <c r="U651" i="1" s="1" a="1"/>
  <c r="U651" i="1" s="1"/>
  <c r="T47" i="1"/>
  <c r="T6" i="1"/>
  <c r="V6" i="1" s="1"/>
  <c r="U6" i="1" s="1" a="1"/>
  <c r="U6" i="1" s="1"/>
  <c r="T15" i="1"/>
  <c r="V15" i="1" s="1"/>
  <c r="U15" i="1" s="1" a="1"/>
  <c r="U15" i="1" s="1"/>
  <c r="T756" i="1"/>
  <c r="T862" i="1"/>
  <c r="T226" i="1"/>
  <c r="T692" i="1"/>
  <c r="X692" i="1" s="1"/>
  <c r="T762" i="1"/>
  <c r="W762" i="1" s="1"/>
  <c r="T779" i="1"/>
  <c r="T138" i="1"/>
  <c r="T546" i="1"/>
  <c r="W546" i="1" s="1"/>
  <c r="T657" i="1"/>
  <c r="T848" i="1"/>
  <c r="T423" i="1"/>
  <c r="T374" i="1"/>
  <c r="T217" i="1"/>
  <c r="V217" i="1" s="1"/>
  <c r="U217" i="1" s="1" a="1"/>
  <c r="U217" i="1" s="1"/>
  <c r="T553" i="1"/>
  <c r="W553" i="1" s="1"/>
  <c r="T91" i="1"/>
  <c r="T395" i="1"/>
  <c r="T585" i="1"/>
  <c r="X585" i="1" s="1"/>
  <c r="T612" i="1"/>
  <c r="T724" i="1"/>
  <c r="T639" i="1"/>
  <c r="T440" i="1"/>
  <c r="T76" i="1"/>
  <c r="X76" i="1" s="1"/>
  <c r="T24" i="1"/>
  <c r="W24" i="1" s="1"/>
  <c r="T537" i="1"/>
  <c r="T589" i="1"/>
  <c r="V589" i="1" s="1"/>
  <c r="U589" i="1" s="1" a="1"/>
  <c r="U589" i="1" s="1"/>
  <c r="T197" i="1"/>
  <c r="T588" i="1"/>
  <c r="T326" i="1"/>
  <c r="T441" i="1"/>
  <c r="T325" i="1"/>
  <c r="T109" i="1"/>
  <c r="T697" i="1"/>
  <c r="T656" i="1"/>
  <c r="T35" i="1"/>
  <c r="V35" i="1" s="1"/>
  <c r="U35" i="1" s="1" a="1"/>
  <c r="U35" i="1" s="1"/>
  <c r="T492" i="1"/>
  <c r="T479" i="1"/>
  <c r="T545" i="1"/>
  <c r="T473" i="1"/>
  <c r="T165" i="1"/>
  <c r="X165" i="1" s="1"/>
  <c r="T517" i="1"/>
  <c r="W517" i="1" s="1"/>
  <c r="T383" i="1"/>
  <c r="T446" i="1"/>
  <c r="X446" i="1" s="1"/>
  <c r="T586" i="1"/>
  <c r="V586" i="1" s="1"/>
  <c r="U586" i="1" s="1" a="1"/>
  <c r="U586" i="1" s="1"/>
  <c r="T41" i="1"/>
  <c r="T683" i="1"/>
  <c r="T568" i="1"/>
  <c r="T467" i="1"/>
  <c r="T543" i="1"/>
  <c r="V543" i="1" s="1"/>
  <c r="U543" i="1" s="1" a="1"/>
  <c r="U543" i="1" s="1"/>
  <c r="T343" i="1"/>
  <c r="T541" i="1"/>
  <c r="T324" i="1"/>
  <c r="X324" i="1" s="1"/>
  <c r="T503" i="1"/>
  <c r="X503" i="1" s="1"/>
  <c r="T93" i="1"/>
  <c r="T418" i="1"/>
  <c r="T255" i="1"/>
  <c r="T476" i="1"/>
  <c r="T668" i="1"/>
  <c r="X668" i="1" s="1"/>
  <c r="T883" i="1"/>
  <c r="V883" i="1" s="1"/>
  <c r="U883" i="1" s="1" a="1"/>
  <c r="U883" i="1" s="1"/>
  <c r="T351" i="1"/>
  <c r="T497" i="1"/>
  <c r="V497" i="1" s="1"/>
  <c r="U497" i="1" s="1" a="1"/>
  <c r="U497" i="1" s="1"/>
  <c r="T610" i="1"/>
  <c r="T823" i="1"/>
  <c r="T341" i="1"/>
  <c r="T493" i="1"/>
  <c r="T65" i="1"/>
  <c r="T63" i="1"/>
  <c r="W63" i="1" s="1"/>
  <c r="T490" i="1"/>
  <c r="T454" i="1"/>
  <c r="T162" i="1"/>
  <c r="V162" i="1" s="1"/>
  <c r="U162" i="1" s="1" a="1"/>
  <c r="U162" i="1" s="1"/>
  <c r="T89" i="1"/>
  <c r="T386" i="1"/>
  <c r="T54" i="1"/>
  <c r="T190" i="1"/>
  <c r="T664" i="1"/>
  <c r="V664" i="1" s="1"/>
  <c r="U664" i="1" s="1" a="1"/>
  <c r="U664" i="1" s="1"/>
  <c r="T507" i="1"/>
  <c r="V507" i="1" s="1"/>
  <c r="U507" i="1" s="1" a="1"/>
  <c r="U507" i="1" s="1"/>
  <c r="T571" i="1"/>
  <c r="T391" i="1"/>
  <c r="T67" i="1"/>
  <c r="T427" i="1"/>
  <c r="T68" i="1"/>
  <c r="T273" i="1"/>
  <c r="T302" i="1"/>
  <c r="V302" i="1" s="1"/>
  <c r="U302" i="1" s="1" a="1"/>
  <c r="U302" i="1" s="1"/>
  <c r="T559" i="1"/>
  <c r="V559" i="1" s="1"/>
  <c r="U559" i="1" s="1" a="1"/>
  <c r="U559" i="1" s="1"/>
  <c r="T685" i="1"/>
  <c r="V685" i="1" s="1"/>
  <c r="U685" i="1" s="1" a="1"/>
  <c r="U685" i="1" s="1"/>
  <c r="T887" i="1"/>
  <c r="T482" i="1"/>
  <c r="T810" i="1"/>
  <c r="T390" i="1"/>
  <c r="V390" i="1" s="1"/>
  <c r="U390" i="1" s="1" a="1"/>
  <c r="U390" i="1" s="1"/>
  <c r="T135" i="1"/>
  <c r="T652" i="1"/>
  <c r="X652" i="1" s="1"/>
  <c r="T666" i="1"/>
  <c r="V666" i="1" s="1"/>
  <c r="U666" i="1" s="1" a="1"/>
  <c r="U666" i="1" s="1"/>
  <c r="T713" i="1"/>
  <c r="T307" i="1"/>
  <c r="T852" i="1"/>
  <c r="T824" i="1"/>
  <c r="T686" i="1"/>
  <c r="V686" i="1" s="1"/>
  <c r="U686" i="1" s="1" a="1"/>
  <c r="U686" i="1" s="1"/>
  <c r="T717" i="1"/>
  <c r="X717" i="1" s="1"/>
  <c r="T750" i="1"/>
  <c r="T413" i="1"/>
  <c r="X413" i="1" s="1"/>
  <c r="T412" i="1"/>
  <c r="V412" i="1" s="1"/>
  <c r="U412" i="1" s="1" a="1"/>
  <c r="U412" i="1" s="1"/>
  <c r="T604" i="1"/>
  <c r="T533" i="1"/>
  <c r="T322" i="1"/>
  <c r="T9" i="1"/>
  <c r="V9" i="1" s="1"/>
  <c r="U9" i="1" s="1" a="1"/>
  <c r="U9" i="1" s="1"/>
  <c r="T176" i="1"/>
  <c r="X176" i="1" s="1"/>
  <c r="T675" i="1"/>
  <c r="T863" i="1"/>
  <c r="T877" i="1"/>
  <c r="T411" i="1"/>
  <c r="T443" i="1"/>
  <c r="W443" i="1" s="1"/>
  <c r="T774" i="1"/>
  <c r="T636" i="1"/>
  <c r="T498" i="1"/>
  <c r="V498" i="1" s="1"/>
  <c r="U498" i="1" s="1" a="1"/>
  <c r="U498" i="1" s="1"/>
  <c r="T447" i="1"/>
  <c r="T358" i="1"/>
  <c r="T583" i="1"/>
  <c r="T449" i="1"/>
  <c r="T58" i="1"/>
  <c r="V58" i="1" s="1"/>
  <c r="U58" i="1" s="1" a="1"/>
  <c r="U58" i="1" s="1"/>
  <c r="T95" i="1"/>
  <c r="W95" i="1" s="1"/>
  <c r="T567" i="1"/>
  <c r="T3" i="1"/>
  <c r="V3" i="1" s="1"/>
  <c r="U3" i="1" s="1" a="1"/>
  <c r="U3" i="1" s="1"/>
  <c r="T637" i="1"/>
  <c r="T765" i="1"/>
  <c r="T461" i="1"/>
  <c r="T337" i="1"/>
  <c r="T363" i="1"/>
  <c r="V363" i="1" s="1"/>
  <c r="U363" i="1" s="1" a="1"/>
  <c r="U363" i="1" s="1"/>
  <c r="T371" i="1"/>
  <c r="V371" i="1" s="1"/>
  <c r="U371" i="1" s="1" a="1"/>
  <c r="U371" i="1" s="1"/>
  <c r="T274" i="1"/>
  <c r="V274" i="1" s="1"/>
  <c r="U274" i="1" s="1" a="1"/>
  <c r="U274" i="1" s="1"/>
  <c r="T349" i="1"/>
  <c r="T763" i="1"/>
  <c r="V763" i="1" s="1"/>
  <c r="U763" i="1" s="1" a="1"/>
  <c r="U763" i="1" s="1"/>
  <c r="T734" i="1"/>
  <c r="T457" i="1"/>
  <c r="T361" i="1"/>
  <c r="T619" i="1"/>
  <c r="V619" i="1" s="1"/>
  <c r="U619" i="1" s="1" a="1"/>
  <c r="U619" i="1" s="1"/>
  <c r="T394" i="1"/>
  <c r="V394" i="1" s="1"/>
  <c r="U394" i="1" s="1" a="1"/>
  <c r="U394" i="1" s="1"/>
  <c r="T130" i="1"/>
  <c r="X130" i="1" s="1"/>
  <c r="T494" i="1"/>
  <c r="T366" i="1"/>
  <c r="T514" i="1"/>
  <c r="T136" i="1"/>
  <c r="T85" i="1"/>
  <c r="V85" i="1" s="1"/>
  <c r="U85" i="1" s="1" a="1"/>
  <c r="U85" i="1" s="1"/>
  <c r="T70" i="1"/>
  <c r="T116" i="1"/>
  <c r="V116" i="1" s="1"/>
  <c r="U116" i="1" s="1" a="1"/>
  <c r="U116" i="1" s="1"/>
  <c r="T433" i="1"/>
  <c r="X433" i="1" s="1"/>
  <c r="T31" i="1"/>
  <c r="T53" i="1"/>
  <c r="T549" i="1"/>
  <c r="T125" i="1"/>
  <c r="X125" i="1" s="1"/>
  <c r="T694" i="1"/>
  <c r="V694" i="1" s="1"/>
  <c r="U694" i="1" s="1" a="1"/>
  <c r="U694" i="1" s="1"/>
  <c r="T201" i="1"/>
  <c r="T104" i="1"/>
  <c r="T480" i="1"/>
  <c r="X480" i="1" s="1"/>
  <c r="T311" i="1"/>
  <c r="T28" i="1"/>
  <c r="T595" i="1"/>
  <c r="T253" i="1"/>
  <c r="T613" i="1"/>
  <c r="V613" i="1" s="1"/>
  <c r="U613" i="1" s="1" a="1"/>
  <c r="U613" i="1" s="1"/>
  <c r="T438" i="1"/>
  <c r="X438" i="1" s="1"/>
  <c r="T737" i="1"/>
  <c r="T431" i="1"/>
  <c r="T170" i="1"/>
  <c r="T879" i="1"/>
  <c r="T590" i="1"/>
  <c r="T180" i="1"/>
  <c r="V180" i="1" s="1"/>
  <c r="U180" i="1" s="1" a="1"/>
  <c r="U180" i="1" s="1"/>
  <c r="T672" i="1"/>
  <c r="W672" i="1" s="1"/>
  <c r="T522" i="1"/>
  <c r="T52" i="1"/>
  <c r="T23" i="1"/>
  <c r="T572" i="1"/>
  <c r="V572" i="1" s="1"/>
  <c r="U572" i="1" s="1" a="1"/>
  <c r="U572" i="1" s="1"/>
  <c r="T119" i="1"/>
  <c r="X119" i="1" s="1"/>
  <c r="T114" i="1"/>
  <c r="T129" i="1"/>
  <c r="T97" i="1"/>
  <c r="V97" i="1" s="1"/>
  <c r="U97" i="1" s="1" a="1"/>
  <c r="U97" i="1" s="1"/>
  <c r="T564" i="1"/>
  <c r="X564" i="1" s="1"/>
  <c r="T323" i="1"/>
  <c r="T550" i="1"/>
  <c r="T405" i="1"/>
  <c r="T37" i="1"/>
  <c r="V37" i="1" s="1"/>
  <c r="U37" i="1" s="1" a="1"/>
  <c r="U37" i="1" s="1"/>
  <c r="T580" i="1"/>
  <c r="W580" i="1" s="1"/>
  <c r="T167" i="1"/>
  <c r="X167" i="1" s="1"/>
  <c r="T579" i="1"/>
  <c r="T628" i="1"/>
  <c r="X628" i="1" s="1"/>
  <c r="T318" i="1"/>
  <c r="W318" i="1" s="1"/>
  <c r="T11" i="1"/>
  <c r="X11" i="1" s="1"/>
  <c r="T591" i="1"/>
  <c r="T679" i="1"/>
  <c r="T179" i="1"/>
  <c r="T726" i="1"/>
  <c r="V726" i="1" s="1"/>
  <c r="U726" i="1" s="1" a="1"/>
  <c r="U726" i="1" s="1"/>
  <c r="T80" i="1"/>
  <c r="V80" i="1" s="1"/>
  <c r="U80" i="1" s="1" a="1"/>
  <c r="U80" i="1" s="1"/>
  <c r="T584" i="1"/>
  <c r="T474" i="1"/>
  <c r="T782" i="1"/>
  <c r="X782" i="1" s="1"/>
  <c r="T471" i="1"/>
  <c r="X471" i="1" s="1"/>
  <c r="T488" i="1"/>
  <c r="X488" i="1" s="1"/>
  <c r="T910" i="1"/>
  <c r="T629" i="1"/>
  <c r="T13" i="1"/>
  <c r="V13" i="1" s="1"/>
  <c r="U13" i="1" s="1" a="1"/>
  <c r="U13" i="1" s="1"/>
  <c r="T459" i="1"/>
  <c r="V459" i="1" s="1"/>
  <c r="U459" i="1" s="1" a="1"/>
  <c r="U459" i="1" s="1"/>
  <c r="T448" i="1"/>
  <c r="T88" i="1"/>
  <c r="T555" i="1"/>
  <c r="T437" i="1"/>
  <c r="V437" i="1" s="1"/>
  <c r="U437" i="1" s="1" a="1"/>
  <c r="U437" i="1" s="1"/>
  <c r="T36" i="1"/>
  <c r="W36" i="1" s="1"/>
  <c r="T673" i="1"/>
  <c r="X673" i="1" s="1"/>
  <c r="T648" i="1"/>
  <c r="T156" i="1"/>
  <c r="T234" i="1"/>
  <c r="W234" i="1" s="1"/>
  <c r="T477" i="1"/>
  <c r="V477" i="1" s="1"/>
  <c r="U477" i="1" s="1" a="1"/>
  <c r="U477" i="1" s="1"/>
  <c r="T581" i="1"/>
  <c r="T69" i="1"/>
  <c r="T150" i="1"/>
  <c r="T4" i="1"/>
  <c r="W4" i="1" s="1"/>
  <c r="T708" i="1"/>
  <c r="W708" i="1" s="1"/>
  <c r="T715" i="1"/>
  <c r="T43" i="1"/>
  <c r="T205" i="1"/>
  <c r="T876" i="1"/>
  <c r="V876" i="1" s="1"/>
  <c r="U876" i="1" s="1" a="1"/>
  <c r="U876" i="1" s="1"/>
  <c r="T911" i="1"/>
  <c r="X911" i="1" s="1"/>
  <c r="T622" i="1"/>
  <c r="T518" i="1"/>
  <c r="T781" i="1"/>
  <c r="V781" i="1" s="1"/>
  <c r="U781" i="1" s="1" a="1"/>
  <c r="U781" i="1" s="1"/>
  <c r="T491" i="1"/>
  <c r="X491" i="1" s="1"/>
  <c r="T439" i="1"/>
  <c r="T424" i="1"/>
  <c r="T62" i="1"/>
  <c r="T693" i="1"/>
  <c r="V693" i="1" s="1"/>
  <c r="U693" i="1" s="1" a="1"/>
  <c r="U693" i="1" s="1"/>
  <c r="T481" i="1"/>
  <c r="W481" i="1" s="1"/>
  <c r="T228" i="1"/>
  <c r="X228" i="1" s="1"/>
  <c r="T903" i="1"/>
  <c r="T148" i="1"/>
  <c r="X148" i="1" s="1"/>
  <c r="T574" i="1"/>
  <c r="W574" i="1" s="1"/>
  <c r="T780" i="1"/>
  <c r="X780" i="1" s="1"/>
  <c r="T465" i="1"/>
  <c r="T98" i="1"/>
  <c r="T434" i="1"/>
  <c r="T645" i="1"/>
  <c r="V645" i="1" s="1"/>
  <c r="U645" i="1" s="1" a="1"/>
  <c r="U645" i="1" s="1"/>
  <c r="T56" i="1"/>
  <c r="V56" i="1" s="1"/>
  <c r="U56" i="1" s="1" a="1"/>
  <c r="U56" i="1" s="1"/>
  <c r="T868" i="1"/>
  <c r="T451" i="1"/>
  <c r="T525" i="1"/>
  <c r="X525" i="1" s="1"/>
  <c r="T521" i="1"/>
  <c r="X521" i="1" s="1"/>
  <c r="T557" i="1"/>
  <c r="X557" i="1" s="1"/>
  <c r="T243" i="1"/>
  <c r="T499" i="1"/>
  <c r="T687" i="1"/>
  <c r="V687" i="1" s="1"/>
  <c r="U687" i="1" s="1" a="1"/>
  <c r="U687" i="1" s="1"/>
  <c r="T856" i="1"/>
  <c r="W856" i="1" s="1"/>
  <c r="T592" i="1"/>
  <c r="T393" i="1"/>
  <c r="T623" i="1"/>
  <c r="T182" i="1"/>
  <c r="V182" i="1" s="1"/>
  <c r="U182" i="1" s="1" a="1"/>
  <c r="U182" i="1" s="1"/>
  <c r="T857" i="1"/>
  <c r="W857" i="1" s="1"/>
  <c r="T445" i="1"/>
  <c r="X445" i="1" s="1"/>
  <c r="T599" i="1"/>
  <c r="T346" i="1"/>
  <c r="T709" i="1"/>
  <c r="W709" i="1" s="1"/>
  <c r="T769" i="1"/>
  <c r="W769" i="1" s="1"/>
  <c r="T602" i="1"/>
  <c r="T618" i="1"/>
  <c r="T112" i="1"/>
  <c r="T839" i="1"/>
  <c r="T640" i="1"/>
  <c r="W640" i="1" s="1"/>
  <c r="T712" i="1"/>
  <c r="T188" i="1"/>
  <c r="T530" i="1"/>
  <c r="T714" i="1"/>
  <c r="V714" i="1" s="1"/>
  <c r="U714" i="1" s="1" a="1"/>
  <c r="U714" i="1" s="1"/>
  <c r="T745" i="1"/>
  <c r="X745" i="1" s="1"/>
  <c r="T614" i="1"/>
  <c r="T854" i="1"/>
  <c r="T556" i="1"/>
  <c r="V556" i="1" s="1"/>
  <c r="U556" i="1" s="1" a="1"/>
  <c r="U556" i="1" s="1"/>
  <c r="T569" i="1"/>
  <c r="X569" i="1" s="1"/>
  <c r="T740" i="1"/>
  <c r="T401" i="1"/>
  <c r="T605" i="1"/>
  <c r="T596" i="1"/>
  <c r="V596" i="1" s="1"/>
  <c r="U596" i="1" s="1" a="1"/>
  <c r="U596" i="1" s="1"/>
  <c r="T649" i="1"/>
  <c r="W649" i="1" s="1"/>
  <c r="T44" i="1"/>
  <c r="X44" i="1" s="1"/>
  <c r="T407" i="1"/>
  <c r="T830" i="1"/>
  <c r="X830" i="1" s="1"/>
  <c r="T644" i="1"/>
  <c r="W644" i="1" s="1"/>
  <c r="T576" i="1"/>
  <c r="X576" i="1" s="1"/>
  <c r="T460" i="1"/>
  <c r="T117" i="1"/>
  <c r="T680" i="1"/>
  <c r="T681" i="1"/>
  <c r="V681" i="1" s="1"/>
  <c r="U681" i="1" s="1" a="1"/>
  <c r="U681" i="1" s="1"/>
  <c r="T575" i="1"/>
  <c r="V575" i="1" s="1"/>
  <c r="U575" i="1" s="1" a="1"/>
  <c r="U575" i="1" s="1"/>
  <c r="T189" i="1"/>
  <c r="T520" i="1"/>
  <c r="T416" i="1"/>
  <c r="X416" i="1" s="1"/>
  <c r="T50" i="1"/>
  <c r="X50" i="1" s="1"/>
  <c r="T516" i="1"/>
  <c r="X516" i="1" s="1"/>
  <c r="T387" i="1"/>
  <c r="T145" i="1"/>
  <c r="T735" i="1"/>
  <c r="V735" i="1" s="1"/>
  <c r="U735" i="1" s="1" a="1"/>
  <c r="U735" i="1" s="1"/>
  <c r="T869" i="1"/>
  <c r="V869" i="1" s="1"/>
  <c r="U869" i="1" s="1" a="1"/>
  <c r="U869" i="1" s="1"/>
  <c r="T676" i="1"/>
  <c r="T77" i="1"/>
  <c r="T392" i="1"/>
  <c r="T140" i="1"/>
  <c r="V140" i="1" s="1"/>
  <c r="U140" i="1" s="1" a="1"/>
  <c r="U140" i="1" s="1"/>
  <c r="T632" i="1"/>
  <c r="W632" i="1" s="1"/>
  <c r="T757" i="1"/>
  <c r="X757" i="1" s="1"/>
  <c r="T560" i="1"/>
  <c r="T539" i="1"/>
  <c r="T534" i="1"/>
  <c r="W534" i="1" s="1"/>
  <c r="T356" i="1"/>
  <c r="V356" i="1" s="1"/>
  <c r="U356" i="1" s="1" a="1"/>
  <c r="U356" i="1" s="1"/>
  <c r="T706" i="1"/>
  <c r="T551" i="1"/>
  <c r="T408" i="1"/>
  <c r="T770" i="1"/>
  <c r="X770" i="1" s="1"/>
  <c r="T809" i="1"/>
  <c r="W809" i="1" s="1"/>
  <c r="T178" i="1"/>
  <c r="T783" i="1"/>
  <c r="T653" i="1"/>
  <c r="T631" i="1"/>
  <c r="V631" i="1" s="1"/>
  <c r="U631" i="1" s="1" a="1"/>
  <c r="U631" i="1" s="1"/>
  <c r="T794" i="1"/>
  <c r="X794" i="1" s="1"/>
  <c r="T510" i="1"/>
  <c r="T506" i="1"/>
  <c r="T382" i="1"/>
  <c r="V382" i="1" s="1"/>
  <c r="U382" i="1" s="1" a="1"/>
  <c r="U382" i="1" s="1"/>
  <c r="T489" i="1"/>
  <c r="X489" i="1" s="1"/>
  <c r="T515" i="1"/>
  <c r="V515" i="1" s="1"/>
  <c r="U515" i="1" s="1" a="1"/>
  <c r="U515" i="1" s="1"/>
  <c r="T377" i="1"/>
  <c r="T526" i="1"/>
  <c r="X526" i="1" s="1"/>
  <c r="T500" i="1"/>
  <c r="V500" i="1" s="1"/>
  <c r="U500" i="1" s="1" a="1"/>
  <c r="U500" i="1" s="1"/>
  <c r="T362" i="1"/>
  <c r="T466" i="1"/>
  <c r="V466" i="1" s="1"/>
  <c r="U466" i="1" s="1" a="1"/>
  <c r="U466" i="1" s="1"/>
  <c r="T429" i="1"/>
  <c r="T1000" i="1"/>
  <c r="V1000" i="1" s="1"/>
  <c r="U1000" i="1" s="1" a="1"/>
  <c r="U1000" i="1" s="1"/>
  <c r="J864" i="1"/>
  <c r="J812" i="1"/>
  <c r="J993" i="1"/>
  <c r="J994" i="1"/>
  <c r="J826" i="1"/>
  <c r="J849" i="1"/>
  <c r="J840" i="1"/>
  <c r="J884" i="1"/>
  <c r="J772" i="1"/>
  <c r="J587" i="1"/>
  <c r="J982" i="1"/>
  <c r="J995" i="1"/>
  <c r="J837" i="1"/>
  <c r="J630" i="1"/>
  <c r="J996" i="1"/>
  <c r="J997" i="1"/>
  <c r="J998" i="1"/>
  <c r="J999" i="1"/>
  <c r="J689" i="1"/>
  <c r="J972" i="1"/>
  <c r="J552" i="1"/>
  <c r="J570" i="1"/>
  <c r="J977" i="1"/>
  <c r="J963" i="1"/>
  <c r="J948" i="1"/>
  <c r="J527" i="1"/>
  <c r="J776" i="1"/>
  <c r="J973" i="1"/>
  <c r="J508" i="1"/>
  <c r="J638" i="1"/>
  <c r="J971" i="1"/>
  <c r="J980" i="1"/>
  <c r="J542" i="1"/>
  <c r="J843" i="1"/>
  <c r="J340" i="1"/>
  <c r="J975" i="1"/>
  <c r="J582" i="1"/>
  <c r="J722" i="1"/>
  <c r="J937" i="1"/>
  <c r="J981" i="1"/>
  <c r="J952" i="1"/>
  <c r="J927" i="1"/>
  <c r="J402" i="1"/>
  <c r="J950" i="1"/>
  <c r="J785" i="1"/>
  <c r="J334" i="1"/>
  <c r="J940" i="1"/>
  <c r="J956" i="1"/>
  <c r="J360" i="1"/>
  <c r="J359" i="1"/>
  <c r="J914" i="1"/>
  <c r="J364" i="1"/>
  <c r="J380" i="1"/>
  <c r="J419" i="1"/>
  <c r="J949" i="1"/>
  <c r="J511" i="1"/>
  <c r="J907" i="1"/>
  <c r="J976" i="1"/>
  <c r="J399" i="1"/>
  <c r="J970" i="1"/>
  <c r="J414" i="1"/>
  <c r="J860" i="1"/>
  <c r="J502" i="1"/>
  <c r="J974" i="1"/>
  <c r="J450" i="1"/>
  <c r="J958" i="1"/>
  <c r="J290" i="1"/>
  <c r="J921" i="1"/>
  <c r="J893" i="1"/>
  <c r="J797" i="1"/>
  <c r="J266" i="1"/>
  <c r="J918" i="1"/>
  <c r="J379" i="1"/>
  <c r="J283" i="1"/>
  <c r="J420" i="1"/>
  <c r="J880" i="1"/>
  <c r="J964" i="1"/>
  <c r="J951" i="1"/>
  <c r="J792" i="1"/>
  <c r="J369" i="1"/>
  <c r="J945" i="1"/>
  <c r="J268" i="1"/>
  <c r="J404" i="1"/>
  <c r="J315" i="1"/>
  <c r="J452" i="1"/>
  <c r="J959" i="1"/>
  <c r="J333" i="1"/>
  <c r="J316" i="1"/>
  <c r="J303" i="1"/>
  <c r="J300" i="1"/>
  <c r="J357" i="1"/>
  <c r="J947" i="1"/>
  <c r="J928" i="1"/>
  <c r="J344" i="1"/>
  <c r="J335" i="1"/>
  <c r="J292" i="1"/>
  <c r="J894" i="1"/>
  <c r="J908" i="1"/>
  <c r="J844" i="1"/>
  <c r="J979" i="1"/>
  <c r="J221" i="1"/>
  <c r="J871" i="1"/>
  <c r="J966" i="1"/>
  <c r="J137" i="1"/>
  <c r="J922" i="1"/>
  <c r="J934" i="1"/>
  <c r="J293" i="1"/>
  <c r="J913" i="1"/>
  <c r="J224" i="1"/>
  <c r="J953" i="1"/>
  <c r="J902" i="1"/>
  <c r="J942" i="1"/>
  <c r="J225" i="1"/>
  <c r="J312" i="1"/>
  <c r="J904" i="1"/>
  <c r="J294" i="1"/>
  <c r="J409" i="1"/>
  <c r="J328" i="1"/>
  <c r="J245" i="1"/>
  <c r="J415" i="1"/>
  <c r="J259" i="1"/>
  <c r="J899" i="1"/>
  <c r="J960" i="1"/>
  <c r="J158" i="1"/>
  <c r="J485" i="1"/>
  <c r="J920" i="1"/>
  <c r="J236" i="1"/>
  <c r="J213" i="1"/>
  <c r="J212" i="1"/>
  <c r="J912" i="1"/>
  <c r="J978" i="1"/>
  <c r="J798" i="1"/>
  <c r="J658" i="1"/>
  <c r="J455" i="1"/>
  <c r="J932" i="1"/>
  <c r="J738" i="1"/>
  <c r="J905" i="1"/>
  <c r="J296" i="1"/>
  <c r="J831" i="1"/>
  <c r="J134" i="1"/>
  <c r="J227" i="1"/>
  <c r="J858" i="1"/>
  <c r="J885" i="1"/>
  <c r="J889" i="1"/>
  <c r="J872" i="1"/>
  <c r="J969" i="1"/>
  <c r="J242" i="1"/>
  <c r="J202" i="1"/>
  <c r="J751" i="1"/>
  <c r="J906" i="1"/>
  <c r="J272" i="1"/>
  <c r="J825" i="1"/>
  <c r="J842" i="1"/>
  <c r="J330" i="1"/>
  <c r="J304" i="1"/>
  <c r="J338" i="1"/>
  <c r="J898" i="1"/>
  <c r="J943" i="1"/>
  <c r="J279" i="1"/>
  <c r="J730" i="1"/>
  <c r="J886" i="1"/>
  <c r="J874" i="1"/>
  <c r="J768" i="1"/>
  <c r="J954" i="1"/>
  <c r="J305" i="1"/>
  <c r="J946" i="1"/>
  <c r="J729" i="1"/>
  <c r="J265" i="1"/>
  <c r="J321" i="1"/>
  <c r="J261" i="1"/>
  <c r="J388" i="1"/>
  <c r="J256" i="1"/>
  <c r="J841" i="1"/>
  <c r="J191" i="1"/>
  <c r="J239" i="1"/>
  <c r="J888" i="1"/>
  <c r="J895" i="1"/>
  <c r="J249" i="1"/>
  <c r="J968" i="1"/>
  <c r="J822" i="1"/>
  <c r="J896" i="1"/>
  <c r="J635" i="1"/>
  <c r="J282" i="1"/>
  <c r="J278" i="1"/>
  <c r="J846" i="1"/>
  <c r="J276" i="1"/>
  <c r="J331" i="1"/>
  <c r="J866" i="1"/>
  <c r="J121" i="1"/>
  <c r="J923" i="1"/>
  <c r="J184" i="1"/>
  <c r="J60" i="1"/>
  <c r="J284" i="1"/>
  <c r="J299" i="1"/>
  <c r="J288" i="1"/>
  <c r="J214" i="1"/>
  <c r="J286" i="1"/>
  <c r="J817" i="1"/>
  <c r="J926" i="1"/>
  <c r="J244" i="1"/>
  <c r="J174" i="1"/>
  <c r="J298" i="1"/>
  <c r="J319" i="1"/>
  <c r="J870" i="1"/>
  <c r="J845" i="1"/>
  <c r="J741" i="1"/>
  <c r="J813" i="1"/>
  <c r="J915" i="1"/>
  <c r="J565" i="1"/>
  <c r="J865" i="1"/>
  <c r="J289" i="1"/>
  <c r="J875" i="1"/>
  <c r="J878" i="1"/>
  <c r="J828" i="1"/>
  <c r="J211" i="1"/>
  <c r="J262" i="1"/>
  <c r="J919" i="1"/>
  <c r="J308" i="1"/>
  <c r="J252" i="1"/>
  <c r="J967" i="1"/>
  <c r="J577" i="1"/>
  <c r="J707" i="1"/>
  <c r="J767" i="1"/>
  <c r="J270" i="1"/>
  <c r="J275" i="1"/>
  <c r="J674" i="1"/>
  <c r="J720" i="1"/>
  <c r="J254" i="1"/>
  <c r="J933" i="1"/>
  <c r="J786" i="1"/>
  <c r="J891" i="1"/>
  <c r="J962" i="1"/>
  <c r="J615" i="1"/>
  <c r="J21" i="1"/>
  <c r="J873" i="1"/>
  <c r="J216" i="1"/>
  <c r="J222" i="1"/>
  <c r="J352" i="1"/>
  <c r="J320" i="1"/>
  <c r="J128" i="1"/>
  <c r="J593" i="1"/>
  <c r="J924" i="1"/>
  <c r="J66" i="1"/>
  <c r="J435" i="1"/>
  <c r="J237" i="1"/>
  <c r="J754" i="1"/>
  <c r="J935" i="1"/>
  <c r="J258" i="1"/>
  <c r="J838" i="1"/>
  <c r="J941" i="1"/>
  <c r="J347" i="1"/>
  <c r="J314" i="1"/>
  <c r="J297" i="1"/>
  <c r="J597" i="1"/>
  <c r="J301" i="1"/>
  <c r="J486" i="1"/>
  <c r="J606" i="1"/>
  <c r="J183" i="1"/>
  <c r="J230" i="1"/>
  <c r="J820" i="1"/>
  <c r="J746" i="1"/>
  <c r="J115" i="1"/>
  <c r="J306" i="1"/>
  <c r="J544" i="1"/>
  <c r="J280" i="1"/>
  <c r="J710" i="1"/>
  <c r="J916" i="1"/>
  <c r="J815" i="1"/>
  <c r="J247" i="1"/>
  <c r="J154" i="1"/>
  <c r="J661" i="1"/>
  <c r="J804" i="1"/>
  <c r="J931" i="1"/>
  <c r="J139" i="1"/>
  <c r="J187" i="1"/>
  <c r="J42" i="1"/>
  <c r="J75" i="1"/>
  <c r="J277" i="1"/>
  <c r="J814" i="1"/>
  <c r="J704" i="1"/>
  <c r="J827" i="1"/>
  <c r="J215" i="1"/>
  <c r="J108" i="1"/>
  <c r="J169" i="1"/>
  <c r="J368" i="1"/>
  <c r="J688" i="1"/>
  <c r="J468" i="1"/>
  <c r="J608" i="1"/>
  <c r="J22" i="1"/>
  <c r="J432" i="1"/>
  <c r="J251" i="1"/>
  <c r="J764" i="1"/>
  <c r="J111" i="1"/>
  <c r="J204" i="1"/>
  <c r="J936" i="1"/>
  <c r="J806" i="1"/>
  <c r="J753" i="1"/>
  <c r="J816" i="1"/>
  <c r="J855" i="1"/>
  <c r="J900" i="1"/>
  <c r="J263" i="1"/>
  <c r="J100" i="1"/>
  <c r="J146" i="1"/>
  <c r="J206" i="1"/>
  <c r="J662" i="1"/>
  <c r="J39" i="1"/>
  <c r="J944" i="1"/>
  <c r="J677" i="1"/>
  <c r="J789" i="1"/>
  <c r="J558" i="1"/>
  <c r="J678" i="1"/>
  <c r="J350" i="1"/>
  <c r="J818" i="1"/>
  <c r="J269" i="1"/>
  <c r="J271" i="1"/>
  <c r="J723" i="1"/>
  <c r="J796" i="1"/>
  <c r="J235" i="1"/>
  <c r="J811" i="1"/>
  <c r="J49" i="1"/>
  <c r="J285" i="1"/>
  <c r="J747" i="1"/>
  <c r="J833" i="1"/>
  <c r="J209" i="1"/>
  <c r="J795" i="1"/>
  <c r="J160" i="1"/>
  <c r="J800" i="1"/>
  <c r="J163" i="1"/>
  <c r="J695" i="1"/>
  <c r="J771" i="1"/>
  <c r="J196" i="1"/>
  <c r="J821" i="1"/>
  <c r="J961" i="1"/>
  <c r="J200" i="1"/>
  <c r="J777" i="1"/>
  <c r="J264" i="1"/>
  <c r="J181" i="1"/>
  <c r="J396" i="1"/>
  <c r="J790" i="1"/>
  <c r="J752" i="1"/>
  <c r="J495" i="1"/>
  <c r="J909" i="1"/>
  <c r="J736" i="1"/>
  <c r="J929" i="1"/>
  <c r="J698" i="1"/>
  <c r="J620" i="1"/>
  <c r="J682" i="1"/>
  <c r="J147" i="1"/>
  <c r="J131" i="1"/>
  <c r="J784" i="1"/>
  <c r="J832" i="1"/>
  <c r="J847" i="1"/>
  <c r="J207" i="1"/>
  <c r="J670" i="1"/>
  <c r="J12" i="1"/>
  <c r="J142" i="1"/>
  <c r="J799" i="1"/>
  <c r="J851" i="1"/>
  <c r="J57" i="1"/>
  <c r="J164" i="1"/>
  <c r="J96" i="1"/>
  <c r="J40" i="1"/>
  <c r="J210" i="1"/>
  <c r="J46" i="1"/>
  <c r="J829" i="1"/>
  <c r="J801" i="1"/>
  <c r="J917" i="1"/>
  <c r="J29" i="1"/>
  <c r="J61" i="1"/>
  <c r="J72" i="1"/>
  <c r="J317" i="1"/>
  <c r="J199" i="1"/>
  <c r="J850" i="1"/>
  <c r="J336" i="1"/>
  <c r="J248" i="1"/>
  <c r="J153" i="1"/>
  <c r="J659" i="1"/>
  <c r="J654" i="1"/>
  <c r="J699" i="1"/>
  <c r="J444" i="1"/>
  <c r="J791" i="1"/>
  <c r="J113" i="1"/>
  <c r="J802" i="1"/>
  <c r="J122" i="1"/>
  <c r="J149" i="1"/>
  <c r="J186" i="1"/>
  <c r="J223" i="1"/>
  <c r="J897" i="1"/>
  <c r="J834" i="1"/>
  <c r="J669" i="1"/>
  <c r="J103" i="1"/>
  <c r="J19" i="1"/>
  <c r="J10" i="1"/>
  <c r="J250" i="1"/>
  <c r="J901" i="1"/>
  <c r="J82" i="1"/>
  <c r="J701" i="1"/>
  <c r="J345" i="1"/>
  <c r="J166" i="1"/>
  <c r="J34" i="1"/>
  <c r="J667" i="1"/>
  <c r="J456" i="1"/>
  <c r="J616" i="1"/>
  <c r="J232" i="1"/>
  <c r="J59" i="1"/>
  <c r="J892" i="1"/>
  <c r="J881" i="1"/>
  <c r="J603" i="1"/>
  <c r="J624" i="1"/>
  <c r="J728" i="1"/>
  <c r="J110" i="1"/>
  <c r="J126" i="1"/>
  <c r="J721" i="1"/>
  <c r="J7" i="1"/>
  <c r="J260" i="1"/>
  <c r="J504" i="1"/>
  <c r="J143" i="1"/>
  <c r="J193" i="1"/>
  <c r="J378" i="1"/>
  <c r="J38" i="1"/>
  <c r="J748" i="1"/>
  <c r="J808" i="1"/>
  <c r="J84" i="1"/>
  <c r="J240" i="1"/>
  <c r="J749" i="1"/>
  <c r="J123" i="1"/>
  <c r="J758" i="1"/>
  <c r="J233" i="1"/>
  <c r="J152" i="1"/>
  <c r="J161" i="1"/>
  <c r="J332" i="1"/>
  <c r="J171" i="1"/>
  <c r="J773" i="1"/>
  <c r="J106" i="1"/>
  <c r="J540" i="1"/>
  <c r="J538" i="1"/>
  <c r="J430" i="1"/>
  <c r="J617" i="1"/>
  <c r="J793" i="1"/>
  <c r="J118" i="1"/>
  <c r="J727" i="1"/>
  <c r="J25" i="1"/>
  <c r="J573" i="1"/>
  <c r="J501" i="1"/>
  <c r="J716" i="1"/>
  <c r="J375" i="1"/>
  <c r="J787" i="1"/>
  <c r="J33" i="1"/>
  <c r="J194" i="1"/>
  <c r="J761" i="1"/>
  <c r="J470" i="1"/>
  <c r="J73" i="1"/>
  <c r="J78" i="1"/>
  <c r="J925" i="1"/>
  <c r="J421" i="1"/>
  <c r="J428" i="1"/>
  <c r="J17" i="1"/>
  <c r="J74" i="1"/>
  <c r="J453" i="1"/>
  <c r="J101" i="1"/>
  <c r="J99" i="1"/>
  <c r="J732" i="1"/>
  <c r="J45" i="1"/>
  <c r="J185" i="1"/>
  <c r="J739" i="1"/>
  <c r="J155" i="1"/>
  <c r="J238" i="1"/>
  <c r="J30" i="1"/>
  <c r="J819" i="1"/>
  <c r="J859" i="1"/>
  <c r="J32" i="1"/>
  <c r="J626" i="1"/>
  <c r="J562" i="1"/>
  <c r="J168" i="1"/>
  <c r="J705" i="1"/>
  <c r="J83" i="1"/>
  <c r="J287" i="1"/>
  <c r="J478" i="1"/>
  <c r="J157" i="1"/>
  <c r="J663" i="1"/>
  <c r="J690" i="1"/>
  <c r="J79" i="1"/>
  <c r="J231" i="1"/>
  <c r="J218" i="1"/>
  <c r="J759" i="1"/>
  <c r="J641" i="1"/>
  <c r="J665" i="1"/>
  <c r="J229" i="1"/>
  <c r="J5" i="1"/>
  <c r="J365" i="1"/>
  <c r="J483" i="1"/>
  <c r="J755" i="1"/>
  <c r="J14" i="1"/>
  <c r="J778" i="1"/>
  <c r="J81" i="1"/>
  <c r="J403" i="1"/>
  <c r="J684" i="1"/>
  <c r="J203" i="1"/>
  <c r="J342" i="1"/>
  <c r="J625" i="1"/>
  <c r="J462" i="1"/>
  <c r="J127" i="1"/>
  <c r="J406" i="1"/>
  <c r="J198" i="1"/>
  <c r="J257" i="1"/>
  <c r="J469" i="1"/>
  <c r="J219" i="1"/>
  <c r="J725" i="1"/>
  <c r="J609" i="1"/>
  <c r="J442" i="1"/>
  <c r="J505" i="1"/>
  <c r="J805" i="1"/>
  <c r="J105" i="1"/>
  <c r="J192" i="1"/>
  <c r="J566" i="1"/>
  <c r="J291" i="1"/>
  <c r="J353" i="1"/>
  <c r="J373" i="1"/>
  <c r="J87" i="1"/>
  <c r="J86" i="1"/>
  <c r="J475" i="1"/>
  <c r="J655" i="1"/>
  <c r="J20" i="1"/>
  <c r="J788" i="1"/>
  <c r="J807" i="1"/>
  <c r="J513" i="1"/>
  <c r="J175" i="1"/>
  <c r="J417" i="1"/>
  <c r="J385" i="1"/>
  <c r="J643" i="1"/>
  <c r="J601" i="1"/>
  <c r="J760" i="1"/>
  <c r="J397" i="1"/>
  <c r="J422" i="1"/>
  <c r="J484" i="1"/>
  <c r="J436" i="1"/>
  <c r="J691" i="1"/>
  <c r="J458" i="1"/>
  <c r="J120" i="1"/>
  <c r="J600" i="1"/>
  <c r="J425" i="1"/>
  <c r="J496" i="1"/>
  <c r="J561" i="1"/>
  <c r="J133" i="1"/>
  <c r="J241" i="1"/>
  <c r="J535" i="1"/>
  <c r="J803" i="1"/>
  <c r="J173" i="1"/>
  <c r="J719" i="1"/>
  <c r="J633" i="1"/>
  <c r="J354" i="1"/>
  <c r="J94" i="1"/>
  <c r="J731" i="1"/>
  <c r="J220" i="1"/>
  <c r="J607" i="1"/>
  <c r="J646" i="1"/>
  <c r="J151" i="1"/>
  <c r="J554" i="1"/>
  <c r="J594" i="1"/>
  <c r="J703" i="1"/>
  <c r="J132" i="1"/>
  <c r="J523" i="1"/>
  <c r="J531" i="1"/>
  <c r="J309" i="1"/>
  <c r="J718" i="1"/>
  <c r="J528" i="1"/>
  <c r="J348" i="1"/>
  <c r="J2" i="1"/>
  <c r="J647" i="1"/>
  <c r="J660" i="1"/>
  <c r="J27" i="1"/>
  <c r="J611" i="1"/>
  <c r="J144" i="1"/>
  <c r="J313" i="1"/>
  <c r="J281" i="1"/>
  <c r="J141" i="1"/>
  <c r="J578" i="1"/>
  <c r="J547" i="1"/>
  <c r="J55" i="1"/>
  <c r="J955" i="1"/>
  <c r="J355" i="1"/>
  <c r="J124" i="1"/>
  <c r="J532" i="1"/>
  <c r="J398" i="1"/>
  <c r="J835" i="1"/>
  <c r="J529" i="1"/>
  <c r="J107" i="1"/>
  <c r="J8" i="1"/>
  <c r="J367" i="1"/>
  <c r="J208" i="1"/>
  <c r="J671" i="1"/>
  <c r="J512" i="1"/>
  <c r="J71" i="1"/>
  <c r="J598" i="1"/>
  <c r="J766" i="1"/>
  <c r="J634" i="1"/>
  <c r="J464" i="1"/>
  <c r="J51" i="1"/>
  <c r="J702" i="1"/>
  <c r="J90" i="1"/>
  <c r="J536" i="1"/>
  <c r="J26" i="1"/>
  <c r="J376" i="1"/>
  <c r="J487" i="1"/>
  <c r="J177" i="1"/>
  <c r="J744" i="1"/>
  <c r="J426" i="1"/>
  <c r="J372" i="1"/>
  <c r="J621" i="1"/>
  <c r="J509" i="1"/>
  <c r="J16" i="1"/>
  <c r="J384" i="1"/>
  <c r="J172" i="1"/>
  <c r="J463" i="1"/>
  <c r="J48" i="1"/>
  <c r="J246" i="1"/>
  <c r="J472" i="1"/>
  <c r="J650" i="1"/>
  <c r="J775" i="1"/>
  <c r="J524" i="1"/>
  <c r="J310" i="1"/>
  <c r="J64" i="1"/>
  <c r="J733" i="1"/>
  <c r="J861" i="1"/>
  <c r="J18" i="1"/>
  <c r="J742" i="1"/>
  <c r="J519" i="1"/>
  <c r="J329" i="1"/>
  <c r="J389" i="1"/>
  <c r="J930" i="1"/>
  <c r="J267" i="1"/>
  <c r="J102" i="1"/>
  <c r="J339" i="1"/>
  <c r="J381" i="1"/>
  <c r="J711" i="1"/>
  <c r="J627" i="1"/>
  <c r="J696" i="1"/>
  <c r="J370" i="1"/>
  <c r="J92" i="1"/>
  <c r="J410" i="1"/>
  <c r="J159" i="1"/>
  <c r="J327" i="1"/>
  <c r="J867" i="1"/>
  <c r="J700" i="1"/>
  <c r="J295" i="1"/>
  <c r="J400" i="1"/>
  <c r="J563" i="1"/>
  <c r="J548" i="1"/>
  <c r="J642" i="1"/>
  <c r="J743" i="1"/>
  <c r="J882" i="1"/>
  <c r="J195" i="1"/>
  <c r="J651" i="1"/>
  <c r="J47" i="1"/>
  <c r="J6" i="1"/>
  <c r="J15" i="1"/>
  <c r="J756" i="1"/>
  <c r="J862" i="1"/>
  <c r="J226" i="1"/>
  <c r="J692" i="1"/>
  <c r="J762" i="1"/>
  <c r="J779" i="1"/>
  <c r="J138" i="1"/>
  <c r="J546" i="1"/>
  <c r="J657" i="1"/>
  <c r="J848" i="1"/>
  <c r="J423" i="1"/>
  <c r="J374" i="1"/>
  <c r="J217" i="1"/>
  <c r="J553" i="1"/>
  <c r="J91" i="1"/>
  <c r="J395" i="1"/>
  <c r="J585" i="1"/>
  <c r="J612" i="1"/>
  <c r="J724" i="1"/>
  <c r="J639" i="1"/>
  <c r="J440" i="1"/>
  <c r="J76" i="1"/>
  <c r="J24" i="1"/>
  <c r="J537" i="1"/>
  <c r="J589" i="1"/>
  <c r="J197" i="1"/>
  <c r="J588" i="1"/>
  <c r="J326" i="1"/>
  <c r="J441" i="1"/>
  <c r="J325" i="1"/>
  <c r="J109" i="1"/>
  <c r="J697" i="1"/>
  <c r="J656" i="1"/>
  <c r="J35" i="1"/>
  <c r="J492" i="1"/>
  <c r="J479" i="1"/>
  <c r="J545" i="1"/>
  <c r="J473" i="1"/>
  <c r="J165" i="1"/>
  <c r="J517" i="1"/>
  <c r="J383" i="1"/>
  <c r="J446" i="1"/>
  <c r="J586" i="1"/>
  <c r="J41" i="1"/>
  <c r="J683" i="1"/>
  <c r="J568" i="1"/>
  <c r="J467" i="1"/>
  <c r="J543" i="1"/>
  <c r="J343" i="1"/>
  <c r="J541" i="1"/>
  <c r="J324" i="1"/>
  <c r="J503" i="1"/>
  <c r="J93" i="1"/>
  <c r="J418" i="1"/>
  <c r="J255" i="1"/>
  <c r="J476" i="1"/>
  <c r="J668" i="1"/>
  <c r="J883" i="1"/>
  <c r="J351" i="1"/>
  <c r="J497" i="1"/>
  <c r="J610" i="1"/>
  <c r="J823" i="1"/>
  <c r="J341" i="1"/>
  <c r="J493" i="1"/>
  <c r="J65" i="1"/>
  <c r="J63" i="1"/>
  <c r="J490" i="1"/>
  <c r="J454" i="1"/>
  <c r="J162" i="1"/>
  <c r="J89" i="1"/>
  <c r="J386" i="1"/>
  <c r="J54" i="1"/>
  <c r="J190" i="1"/>
  <c r="J664" i="1"/>
  <c r="J507" i="1"/>
  <c r="J571" i="1"/>
  <c r="J391" i="1"/>
  <c r="J67" i="1"/>
  <c r="J427" i="1"/>
  <c r="J68" i="1"/>
  <c r="J273" i="1"/>
  <c r="J302" i="1"/>
  <c r="J559" i="1"/>
  <c r="J685" i="1"/>
  <c r="J887" i="1"/>
  <c r="J482" i="1"/>
  <c r="J810" i="1"/>
  <c r="J390" i="1"/>
  <c r="J135" i="1"/>
  <c r="J652" i="1"/>
  <c r="J666" i="1"/>
  <c r="J713" i="1"/>
  <c r="J307" i="1"/>
  <c r="J852" i="1"/>
  <c r="J824" i="1"/>
  <c r="J686" i="1"/>
  <c r="J717" i="1"/>
  <c r="J750" i="1"/>
  <c r="J413" i="1"/>
  <c r="J412" i="1"/>
  <c r="J604" i="1"/>
  <c r="J533" i="1"/>
  <c r="J322" i="1"/>
  <c r="J9" i="1"/>
  <c r="J176" i="1"/>
  <c r="J675" i="1"/>
  <c r="J863" i="1"/>
  <c r="J877" i="1"/>
  <c r="J411" i="1"/>
  <c r="J443" i="1"/>
  <c r="J774" i="1"/>
  <c r="J636" i="1"/>
  <c r="J498" i="1"/>
  <c r="J447" i="1"/>
  <c r="J358" i="1"/>
  <c r="J583" i="1"/>
  <c r="J449" i="1"/>
  <c r="J58" i="1"/>
  <c r="J95" i="1"/>
  <c r="J567" i="1"/>
  <c r="J3" i="1"/>
  <c r="J637" i="1"/>
  <c r="J765" i="1"/>
  <c r="J461" i="1"/>
  <c r="J337" i="1"/>
  <c r="J363" i="1"/>
  <c r="J371" i="1"/>
  <c r="J274" i="1"/>
  <c r="J349" i="1"/>
  <c r="J763" i="1"/>
  <c r="J734" i="1"/>
  <c r="J457" i="1"/>
  <c r="J361" i="1"/>
  <c r="J619" i="1"/>
  <c r="J394" i="1"/>
  <c r="J130" i="1"/>
  <c r="J494" i="1"/>
  <c r="J366" i="1"/>
  <c r="J514" i="1"/>
  <c r="J136" i="1"/>
  <c r="J85" i="1"/>
  <c r="J70" i="1"/>
  <c r="J116" i="1"/>
  <c r="J433" i="1"/>
  <c r="J31" i="1"/>
  <c r="J53" i="1"/>
  <c r="J549" i="1"/>
  <c r="J125" i="1"/>
  <c r="J694" i="1"/>
  <c r="J201" i="1"/>
  <c r="J104" i="1"/>
  <c r="J480" i="1"/>
  <c r="J311" i="1"/>
  <c r="J28" i="1"/>
  <c r="J595" i="1"/>
  <c r="J253" i="1"/>
  <c r="J613" i="1"/>
  <c r="J438" i="1"/>
  <c r="J737" i="1"/>
  <c r="J431" i="1"/>
  <c r="J170" i="1"/>
  <c r="J879" i="1"/>
  <c r="J590" i="1"/>
  <c r="J180" i="1"/>
  <c r="J672" i="1"/>
  <c r="J522" i="1"/>
  <c r="J52" i="1"/>
  <c r="J23" i="1"/>
  <c r="J572" i="1"/>
  <c r="J119" i="1"/>
  <c r="J114" i="1"/>
  <c r="J129" i="1"/>
  <c r="J97" i="1"/>
  <c r="J564" i="1"/>
  <c r="J323" i="1"/>
  <c r="J550" i="1"/>
  <c r="J405" i="1"/>
  <c r="J37" i="1"/>
  <c r="J580" i="1"/>
  <c r="J167" i="1"/>
  <c r="J579" i="1"/>
  <c r="J628" i="1"/>
  <c r="J318" i="1"/>
  <c r="J11" i="1"/>
  <c r="J591" i="1"/>
  <c r="J679" i="1"/>
  <c r="J179" i="1"/>
  <c r="J726" i="1"/>
  <c r="J80" i="1"/>
  <c r="J584" i="1"/>
  <c r="J474" i="1"/>
  <c r="J782" i="1"/>
  <c r="J471" i="1"/>
  <c r="J488" i="1"/>
  <c r="J910" i="1"/>
  <c r="J629" i="1"/>
  <c r="J13" i="1"/>
  <c r="J459" i="1"/>
  <c r="J448" i="1"/>
  <c r="J88" i="1"/>
  <c r="J555" i="1"/>
  <c r="J437" i="1"/>
  <c r="J36" i="1"/>
  <c r="J673" i="1"/>
  <c r="J648" i="1"/>
  <c r="J156" i="1"/>
  <c r="J234" i="1"/>
  <c r="J477" i="1"/>
  <c r="J581" i="1"/>
  <c r="J69" i="1"/>
  <c r="J150" i="1"/>
  <c r="J4" i="1"/>
  <c r="J708" i="1"/>
  <c r="J715" i="1"/>
  <c r="J43" i="1"/>
  <c r="J205" i="1"/>
  <c r="J876" i="1"/>
  <c r="J911" i="1"/>
  <c r="J622" i="1"/>
  <c r="J518" i="1"/>
  <c r="J781" i="1"/>
  <c r="J491" i="1"/>
  <c r="J439" i="1"/>
  <c r="J424" i="1"/>
  <c r="J62" i="1"/>
  <c r="J693" i="1"/>
  <c r="J481" i="1"/>
  <c r="J228" i="1"/>
  <c r="J903" i="1"/>
  <c r="J148" i="1"/>
  <c r="J574" i="1"/>
  <c r="J780" i="1"/>
  <c r="J465" i="1"/>
  <c r="J98" i="1"/>
  <c r="J434" i="1"/>
  <c r="J645" i="1"/>
  <c r="J56" i="1"/>
  <c r="J868" i="1"/>
  <c r="J451" i="1"/>
  <c r="J525" i="1"/>
  <c r="J521" i="1"/>
  <c r="J557" i="1"/>
  <c r="J243" i="1"/>
  <c r="J499" i="1"/>
  <c r="J687" i="1"/>
  <c r="J856" i="1"/>
  <c r="J592" i="1"/>
  <c r="J393" i="1"/>
  <c r="J623" i="1"/>
  <c r="J182" i="1"/>
  <c r="J857" i="1"/>
  <c r="J445" i="1"/>
  <c r="J599" i="1"/>
  <c r="J346" i="1"/>
  <c r="J709" i="1"/>
  <c r="J769" i="1"/>
  <c r="J602" i="1"/>
  <c r="J618" i="1"/>
  <c r="J112" i="1"/>
  <c r="J839" i="1"/>
  <c r="J640" i="1"/>
  <c r="J712" i="1"/>
  <c r="J188" i="1"/>
  <c r="J530" i="1"/>
  <c r="J714" i="1"/>
  <c r="J745" i="1"/>
  <c r="J614" i="1"/>
  <c r="J854" i="1"/>
  <c r="J556" i="1"/>
  <c r="J569" i="1"/>
  <c r="J740" i="1"/>
  <c r="J401" i="1"/>
  <c r="J605" i="1"/>
  <c r="J596" i="1"/>
  <c r="J649" i="1"/>
  <c r="J44" i="1"/>
  <c r="J407" i="1"/>
  <c r="J830" i="1"/>
  <c r="J644" i="1"/>
  <c r="J576" i="1"/>
  <c r="J460" i="1"/>
  <c r="J117" i="1"/>
  <c r="J680" i="1"/>
  <c r="J681" i="1"/>
  <c r="J575" i="1"/>
  <c r="J189" i="1"/>
  <c r="J520" i="1"/>
  <c r="J416" i="1"/>
  <c r="J50" i="1"/>
  <c r="J516" i="1"/>
  <c r="J387" i="1"/>
  <c r="J145" i="1"/>
  <c r="J735" i="1"/>
  <c r="J869" i="1"/>
  <c r="J676" i="1"/>
  <c r="J77" i="1"/>
  <c r="J392" i="1"/>
  <c r="J140" i="1"/>
  <c r="J632" i="1"/>
  <c r="J757" i="1"/>
  <c r="J560" i="1"/>
  <c r="J539" i="1"/>
  <c r="J534" i="1"/>
  <c r="J356" i="1"/>
  <c r="J706" i="1"/>
  <c r="J551" i="1"/>
  <c r="J408" i="1"/>
  <c r="J770" i="1"/>
  <c r="J809" i="1"/>
  <c r="J178" i="1"/>
  <c r="J783" i="1"/>
  <c r="J653" i="1"/>
  <c r="J631" i="1"/>
  <c r="J794" i="1"/>
  <c r="J510" i="1"/>
  <c r="J506" i="1"/>
  <c r="J382" i="1"/>
  <c r="J489" i="1"/>
  <c r="J515" i="1"/>
  <c r="J377" i="1"/>
  <c r="J526" i="1"/>
  <c r="J500" i="1"/>
  <c r="J362" i="1"/>
  <c r="J466" i="1"/>
  <c r="J429" i="1"/>
  <c r="J1001" i="1"/>
  <c r="J890" i="1"/>
  <c r="J853" i="1"/>
  <c r="J983" i="1"/>
  <c r="J984" i="1"/>
  <c r="J985" i="1"/>
  <c r="J986" i="1"/>
  <c r="J987" i="1"/>
  <c r="J938" i="1"/>
  <c r="J836" i="1"/>
  <c r="J939" i="1"/>
  <c r="J965" i="1"/>
  <c r="J988" i="1"/>
  <c r="J989" i="1"/>
  <c r="J990" i="1"/>
  <c r="J991" i="1"/>
  <c r="J992" i="1"/>
  <c r="J957" i="1"/>
  <c r="J1000" i="1"/>
  <c r="G184" i="1"/>
  <c r="G947" i="1"/>
  <c r="G297" i="1"/>
  <c r="G314" i="1"/>
  <c r="G849" i="1"/>
  <c r="G840" i="1"/>
  <c r="G860" i="1"/>
  <c r="G350" i="1"/>
  <c r="G333" i="1"/>
  <c r="G771" i="1"/>
  <c r="G842" i="1"/>
  <c r="G811" i="1"/>
  <c r="G137" i="1"/>
  <c r="G502" i="1"/>
  <c r="G907" i="1"/>
  <c r="G796" i="1"/>
  <c r="G825" i="1"/>
  <c r="G200" i="1"/>
  <c r="G582" i="1"/>
  <c r="G113" i="1"/>
  <c r="G970" i="1"/>
  <c r="G738" i="1"/>
  <c r="G335" i="1"/>
  <c r="G300" i="1"/>
  <c r="G898" i="1"/>
  <c r="G315" i="1"/>
  <c r="G982" i="1"/>
  <c r="G720" i="1"/>
  <c r="G893" i="1"/>
  <c r="G956" i="1"/>
  <c r="G746" i="1"/>
  <c r="G163" i="1"/>
  <c r="G280" i="1"/>
  <c r="G347" i="1"/>
  <c r="G931" i="1"/>
  <c r="G213" i="1"/>
  <c r="G450" i="1"/>
  <c r="G889" i="1"/>
  <c r="G837" i="1"/>
  <c r="G317" i="1"/>
  <c r="G444" i="1"/>
  <c r="G920" i="1"/>
  <c r="G296" i="1"/>
  <c r="G669" i="1"/>
  <c r="G926" i="1"/>
  <c r="G845" i="1"/>
  <c r="G225" i="1"/>
  <c r="G721" i="1"/>
  <c r="G256" i="1"/>
  <c r="G379" i="1"/>
  <c r="G244" i="1"/>
  <c r="G544" i="1"/>
  <c r="G100" i="1"/>
  <c r="G795" i="1"/>
  <c r="G597" i="1"/>
  <c r="G222" i="1"/>
  <c r="G1000" i="1"/>
  <c r="G935" i="1"/>
  <c r="G855" i="1"/>
  <c r="G945" i="1"/>
  <c r="G875" i="1"/>
  <c r="G923" i="1"/>
  <c r="G850" i="1"/>
  <c r="G468" i="1"/>
  <c r="G331" i="1"/>
  <c r="G288" i="1"/>
  <c r="G305" i="1"/>
  <c r="G961" i="1"/>
  <c r="G96" i="1"/>
  <c r="G741" i="1"/>
  <c r="G866" i="1"/>
  <c r="G988" i="1"/>
  <c r="G186" i="1"/>
  <c r="G798" i="1"/>
  <c r="G659" i="1"/>
  <c r="G103" i="1"/>
  <c r="G981" i="1"/>
  <c r="G892" i="1"/>
  <c r="G968" i="1"/>
  <c r="G160" i="1"/>
  <c r="G846" i="1"/>
  <c r="G263" i="1"/>
  <c r="G242" i="1"/>
  <c r="G183" i="1"/>
  <c r="G695" i="1"/>
  <c r="G284" i="1"/>
  <c r="G212" i="1"/>
  <c r="G983" i="1"/>
  <c r="G894" i="1"/>
  <c r="G838" i="1"/>
  <c r="G380" i="1"/>
  <c r="G46" i="1"/>
  <c r="G801" i="1"/>
  <c r="G42" i="1"/>
  <c r="G290" i="1"/>
  <c r="G272" i="1"/>
  <c r="G289" i="1"/>
  <c r="G248" i="1"/>
  <c r="G662" i="1"/>
  <c r="G667" i="1"/>
  <c r="G369" i="1"/>
  <c r="G984" i="1"/>
  <c r="G187" i="1"/>
  <c r="G10" i="1"/>
  <c r="G237" i="1"/>
  <c r="G215" i="1"/>
  <c r="G919" i="1"/>
  <c r="G800" i="1"/>
  <c r="G245" i="1"/>
  <c r="G812" i="1"/>
  <c r="G980" i="1"/>
  <c r="G929" i="1"/>
  <c r="G221" i="1"/>
  <c r="G271" i="1"/>
  <c r="G456" i="1"/>
  <c r="G606" i="1"/>
  <c r="G753" i="1"/>
  <c r="G944" i="1"/>
  <c r="G259" i="1"/>
  <c r="G899" i="1"/>
  <c r="G936" i="1"/>
  <c r="G751" i="1"/>
  <c r="G420" i="1"/>
  <c r="G822" i="1"/>
  <c r="G710" i="1"/>
  <c r="G527" i="1"/>
  <c r="G967" i="1"/>
  <c r="G989" i="1"/>
  <c r="G884" i="1"/>
  <c r="G432" i="1"/>
  <c r="G166" i="1"/>
  <c r="G587" i="1"/>
  <c r="G249" i="1"/>
  <c r="G948" i="1"/>
  <c r="G110" i="1"/>
  <c r="G250" i="1"/>
  <c r="G729" i="1"/>
  <c r="G843" i="1"/>
  <c r="G881" i="1"/>
  <c r="G993" i="1"/>
  <c r="G707" i="1"/>
  <c r="G199" i="1"/>
  <c r="G959" i="1"/>
  <c r="G328" i="1"/>
  <c r="G49" i="1"/>
  <c r="G960" i="1"/>
  <c r="G616" i="1"/>
  <c r="G122" i="1"/>
  <c r="G921" i="1"/>
  <c r="G620" i="1"/>
  <c r="G603" i="1"/>
  <c r="G254" i="1"/>
  <c r="G973" i="1"/>
  <c r="G134" i="1"/>
  <c r="G891" i="1"/>
  <c r="G701" i="1"/>
  <c r="G865" i="1"/>
  <c r="G996" i="1"/>
  <c r="G415" i="1"/>
  <c r="G909" i="1"/>
  <c r="G977" i="1"/>
  <c r="G269" i="1"/>
  <c r="G951" i="1"/>
  <c r="G912" i="1"/>
  <c r="G688" i="1"/>
  <c r="G918" i="1"/>
  <c r="G949" i="1"/>
  <c r="G776" i="1"/>
  <c r="G82" i="1"/>
  <c r="G928" i="1"/>
  <c r="G802" i="1"/>
  <c r="G635" i="1"/>
  <c r="G906" i="1"/>
  <c r="G232" i="1"/>
  <c r="G345" i="1"/>
  <c r="G207" i="1"/>
  <c r="G368" i="1"/>
  <c r="G577" i="1"/>
  <c r="G265" i="1"/>
  <c r="G364" i="1"/>
  <c r="G932" i="1"/>
  <c r="G39" i="1"/>
  <c r="G252" i="1"/>
  <c r="G997" i="1"/>
  <c r="G905" i="1"/>
  <c r="G885" i="1"/>
  <c r="G937" i="1"/>
  <c r="G797" i="1"/>
  <c r="G111" i="1"/>
  <c r="G334" i="1"/>
  <c r="G933" i="1"/>
  <c r="G638" i="1"/>
  <c r="G359" i="1"/>
  <c r="G874" i="1"/>
  <c r="G815" i="1"/>
  <c r="G235" i="1"/>
  <c r="G338" i="1"/>
  <c r="G570" i="1"/>
  <c r="G169" i="1"/>
  <c r="G247" i="1"/>
  <c r="G990" i="1"/>
  <c r="G886" i="1"/>
  <c r="G57" i="1"/>
  <c r="G336" i="1"/>
  <c r="G282" i="1"/>
  <c r="G12" i="1"/>
  <c r="G340" i="1"/>
  <c r="G191" i="1"/>
  <c r="G962" i="1"/>
  <c r="G128" i="1"/>
  <c r="G661" i="1"/>
  <c r="G542" i="1"/>
  <c r="G768" i="1"/>
  <c r="G278" i="1"/>
  <c r="G764" i="1"/>
  <c r="G736" i="1"/>
  <c r="G270" i="1"/>
  <c r="G908" i="1"/>
  <c r="G495" i="1"/>
  <c r="G298" i="1"/>
  <c r="G995" i="1"/>
  <c r="G916" i="1"/>
  <c r="G216" i="1"/>
  <c r="G888" i="1"/>
  <c r="G871" i="1"/>
  <c r="G699" i="1"/>
  <c r="G312" i="1"/>
  <c r="G954" i="1"/>
  <c r="G304" i="1"/>
  <c r="G224" i="1"/>
  <c r="G674" i="1"/>
  <c r="G181" i="1"/>
  <c r="G976" i="1"/>
  <c r="G308" i="1"/>
  <c r="G294" i="1"/>
  <c r="G940" i="1"/>
  <c r="G853" i="1"/>
  <c r="G658" i="1"/>
  <c r="G303" i="1"/>
  <c r="G121" i="1"/>
  <c r="G1001" i="1"/>
  <c r="G146" i="1"/>
  <c r="G834" i="1"/>
  <c r="G360" i="1"/>
  <c r="G943" i="1"/>
  <c r="G206" i="1"/>
  <c r="G357" i="1"/>
  <c r="G615" i="1"/>
  <c r="G261" i="1"/>
  <c r="G972" i="1"/>
  <c r="G485" i="1"/>
  <c r="G131" i="1"/>
  <c r="G832" i="1"/>
  <c r="G7" i="1"/>
  <c r="G777" i="1"/>
  <c r="G975" i="1"/>
  <c r="G149" i="1"/>
  <c r="G419" i="1"/>
  <c r="G202" i="1"/>
  <c r="G789" i="1"/>
  <c r="G344" i="1"/>
  <c r="G864" i="1"/>
  <c r="G511" i="1"/>
  <c r="G72" i="1"/>
  <c r="G66" i="1"/>
  <c r="G728" i="1"/>
  <c r="G239" i="1"/>
  <c r="G927" i="1"/>
  <c r="G147" i="1"/>
  <c r="G895" i="1"/>
  <c r="G901" i="1"/>
  <c r="G306" i="1"/>
  <c r="G827" i="1"/>
  <c r="G414" i="1"/>
  <c r="G804" i="1"/>
  <c r="G878" i="1"/>
  <c r="G558" i="1"/>
  <c r="G196" i="1"/>
  <c r="G704" i="1"/>
  <c r="G752" i="1"/>
  <c r="G402" i="1"/>
  <c r="G552" i="1"/>
  <c r="G504" i="1"/>
  <c r="G772" i="1"/>
  <c r="G998" i="1"/>
  <c r="G214" i="1"/>
  <c r="G293" i="1"/>
  <c r="G826" i="1"/>
  <c r="G833" i="1"/>
  <c r="G277" i="1"/>
  <c r="G698" i="1"/>
  <c r="G75" i="1"/>
  <c r="G821" i="1"/>
  <c r="G722" i="1"/>
  <c r="G399" i="1"/>
  <c r="G60" i="1"/>
  <c r="G19" i="1"/>
  <c r="G61" i="1"/>
  <c r="G946" i="1"/>
  <c r="G299" i="1"/>
  <c r="G991" i="1"/>
  <c r="G29" i="1"/>
  <c r="G321" i="1"/>
  <c r="G963" i="1"/>
  <c r="G276" i="1"/>
  <c r="G790" i="1"/>
  <c r="G275" i="1"/>
  <c r="G624" i="1"/>
  <c r="G747" i="1"/>
  <c r="G236" i="1"/>
  <c r="G792" i="1"/>
  <c r="G21" i="1"/>
  <c r="G841" i="1"/>
  <c r="G682" i="1"/>
  <c r="G59" i="1"/>
  <c r="G164" i="1"/>
  <c r="G251" i="1"/>
  <c r="G791" i="1"/>
  <c r="G154" i="1"/>
  <c r="G784" i="1"/>
  <c r="G258" i="1"/>
  <c r="G847" i="1"/>
  <c r="G994" i="1"/>
  <c r="G767" i="1"/>
  <c r="G126" i="1"/>
  <c r="G964" i="1"/>
  <c r="G292" i="1"/>
  <c r="G174" i="1"/>
  <c r="G974" i="1"/>
  <c r="G223" i="1"/>
  <c r="G957" i="1"/>
  <c r="G486" i="1"/>
  <c r="G953" i="1"/>
  <c r="G950" i="1"/>
  <c r="G902" i="1"/>
  <c r="G985" i="1"/>
  <c r="G204" i="1"/>
  <c r="G455" i="1"/>
  <c r="G409" i="1"/>
  <c r="G320" i="1"/>
  <c r="G40" i="1"/>
  <c r="G971" i="1"/>
  <c r="G108" i="1"/>
  <c r="G286" i="1"/>
  <c r="G264" i="1"/>
  <c r="G260" i="1"/>
  <c r="G872" i="1"/>
  <c r="G979" i="1"/>
  <c r="G978" i="1"/>
  <c r="G914" i="1"/>
  <c r="G786" i="1"/>
  <c r="G210" i="1"/>
  <c r="G986" i="1"/>
  <c r="G813" i="1"/>
  <c r="G942" i="1"/>
  <c r="G115" i="1"/>
  <c r="G285" i="1"/>
  <c r="G897" i="1"/>
  <c r="G870" i="1"/>
  <c r="G806" i="1"/>
  <c r="G565" i="1"/>
  <c r="G938" i="1"/>
  <c r="G153" i="1"/>
  <c r="G723" i="1"/>
  <c r="G904" i="1"/>
  <c r="G987" i="1"/>
  <c r="G915" i="1"/>
  <c r="G900" i="1"/>
  <c r="G831" i="1"/>
  <c r="G316" i="1"/>
  <c r="G654" i="1"/>
  <c r="G816" i="1"/>
  <c r="G844" i="1"/>
  <c r="G209" i="1"/>
  <c r="G969" i="1"/>
  <c r="G330" i="1"/>
  <c r="G139" i="1"/>
  <c r="G142" i="1"/>
  <c r="G913" i="1"/>
  <c r="G689" i="1"/>
  <c r="G922" i="1"/>
  <c r="G211" i="1"/>
  <c r="G992" i="1"/>
  <c r="G952" i="1"/>
  <c r="G880" i="1"/>
  <c r="G319" i="1"/>
  <c r="G593" i="1"/>
  <c r="G858" i="1"/>
  <c r="G435" i="1"/>
  <c r="G890" i="1"/>
  <c r="G958" i="1"/>
  <c r="G896" i="1"/>
  <c r="G677" i="1"/>
  <c r="G939" i="1"/>
  <c r="G817" i="1"/>
  <c r="G785" i="1"/>
  <c r="G814" i="1"/>
  <c r="G396" i="1"/>
  <c r="G158" i="1"/>
  <c r="G508" i="1"/>
  <c r="G966" i="1"/>
  <c r="G999" i="1"/>
  <c r="G941" i="1"/>
  <c r="G266" i="1"/>
  <c r="G630" i="1"/>
  <c r="G851" i="1"/>
  <c r="G670" i="1"/>
  <c r="G301" i="1"/>
  <c r="G934" i="1"/>
  <c r="G404" i="1"/>
  <c r="G818" i="1"/>
  <c r="G279" i="1"/>
  <c r="G799" i="1"/>
  <c r="G22" i="1"/>
  <c r="G730" i="1"/>
  <c r="G828" i="1"/>
  <c r="G829" i="1"/>
  <c r="G262" i="1"/>
  <c r="G678" i="1"/>
  <c r="G352" i="1"/>
  <c r="G283" i="1"/>
  <c r="G268" i="1"/>
  <c r="G836" i="1"/>
  <c r="G452" i="1"/>
  <c r="G754" i="1"/>
  <c r="G227" i="1"/>
  <c r="G230" i="1"/>
  <c r="G34" i="1"/>
  <c r="G388" i="1"/>
  <c r="G873" i="1"/>
  <c r="G917" i="1"/>
  <c r="G965" i="1"/>
  <c r="G924" i="1"/>
  <c r="G820" i="1"/>
  <c r="G551" i="1"/>
  <c r="G192" i="1"/>
  <c r="G519" i="1"/>
  <c r="G431" i="1"/>
  <c r="G443" i="1"/>
  <c r="G713" i="1"/>
  <c r="G712" i="1"/>
  <c r="G208" i="1"/>
  <c r="G194" i="1"/>
  <c r="G257" i="1"/>
  <c r="G590" i="1"/>
  <c r="G73" i="1"/>
  <c r="G541" i="1"/>
  <c r="G106" i="1"/>
  <c r="G170" i="1"/>
  <c r="G634" i="1"/>
  <c r="G433" i="1"/>
  <c r="G13" i="1"/>
  <c r="G531" i="1"/>
  <c r="G132" i="1"/>
  <c r="G955" i="1"/>
  <c r="G691" i="1"/>
  <c r="G613" i="1"/>
  <c r="G472" i="1"/>
  <c r="G683" i="1"/>
  <c r="G439" i="1"/>
  <c r="G6" i="1"/>
  <c r="G714" i="1"/>
  <c r="G732" i="1"/>
  <c r="G574" i="1"/>
  <c r="G88" i="1"/>
  <c r="G374" i="1"/>
  <c r="G458" i="1"/>
  <c r="G627" i="1"/>
  <c r="G535" i="1"/>
  <c r="G467" i="1"/>
  <c r="G454" i="1"/>
  <c r="G637" i="1"/>
  <c r="G173" i="1"/>
  <c r="G407" i="1"/>
  <c r="G427" i="1"/>
  <c r="G26" i="1"/>
  <c r="G412" i="1"/>
  <c r="G81" i="1"/>
  <c r="G793" i="1"/>
  <c r="G854" i="1"/>
  <c r="G745" i="1"/>
  <c r="G759" i="1"/>
  <c r="G523" i="1"/>
  <c r="G366" i="1"/>
  <c r="G640" i="1"/>
  <c r="G341" i="1"/>
  <c r="G515" i="1"/>
  <c r="G353" i="1"/>
  <c r="G805" i="1"/>
  <c r="G463" i="1"/>
  <c r="G675" i="1"/>
  <c r="G717" i="1"/>
  <c r="G322" i="1"/>
  <c r="G514" i="1"/>
  <c r="G925" i="1"/>
  <c r="G93" i="1"/>
  <c r="G676" i="1"/>
  <c r="G537" i="1"/>
  <c r="G539" i="1"/>
  <c r="G363" i="1"/>
  <c r="G133" i="1"/>
  <c r="G719" i="1"/>
  <c r="G579" i="1"/>
  <c r="G756" i="1"/>
  <c r="G769" i="1"/>
  <c r="G287" i="1"/>
  <c r="G358" i="1"/>
  <c r="G629" i="1"/>
  <c r="G644" i="1"/>
  <c r="G389" i="1"/>
  <c r="G819" i="1"/>
  <c r="G568" i="1"/>
  <c r="G151" i="1"/>
  <c r="G255" i="1"/>
  <c r="G726" i="1"/>
  <c r="G512" i="1"/>
  <c r="G313" i="1"/>
  <c r="G84" i="1"/>
  <c r="G739" i="1"/>
  <c r="G549" i="1"/>
  <c r="G863" i="1"/>
  <c r="G497" i="1"/>
  <c r="G233" i="1"/>
  <c r="G664" i="1"/>
  <c r="G807" i="1"/>
  <c r="G609" i="1"/>
  <c r="G273" i="1"/>
  <c r="G470" i="1"/>
  <c r="G690" i="1"/>
  <c r="G476" i="1"/>
  <c r="G43" i="1"/>
  <c r="G883" i="1"/>
  <c r="G143" i="1"/>
  <c r="G536" i="1"/>
  <c r="G554" i="1"/>
  <c r="G413" i="1"/>
  <c r="G193" i="1"/>
  <c r="G79" i="1"/>
  <c r="G417" i="1"/>
  <c r="G581" i="1"/>
  <c r="G205" i="1"/>
  <c r="G177" i="1"/>
  <c r="G869" i="1"/>
  <c r="G69" i="1"/>
  <c r="G37" i="1"/>
  <c r="G116" i="1"/>
  <c r="G44" i="1"/>
  <c r="G361" i="1"/>
  <c r="G190" i="1"/>
  <c r="G641" i="1"/>
  <c r="G318" i="1"/>
  <c r="G130" i="1"/>
  <c r="G556" i="1"/>
  <c r="G20" i="1"/>
  <c r="G781" i="1"/>
  <c r="G876" i="1"/>
  <c r="G123" i="1"/>
  <c r="G528" i="1"/>
  <c r="G24" i="1"/>
  <c r="G534" i="1"/>
  <c r="G144" i="1"/>
  <c r="G343" i="1"/>
  <c r="G180" i="1"/>
  <c r="G601" i="1"/>
  <c r="G36" i="1"/>
  <c r="G9" i="1"/>
  <c r="G679" i="1"/>
  <c r="G246" i="1"/>
  <c r="G83" i="1"/>
  <c r="G76" i="1"/>
  <c r="G708" i="1"/>
  <c r="G733" i="1"/>
  <c r="G835" i="1"/>
  <c r="G573" i="1"/>
  <c r="G367" i="1"/>
  <c r="G715" i="1"/>
  <c r="G150" i="1"/>
  <c r="G161" i="1"/>
  <c r="G406" i="1"/>
  <c r="G424" i="1"/>
  <c r="G857" i="1"/>
  <c r="G451" i="1"/>
  <c r="G438" i="1"/>
  <c r="G140" i="1"/>
  <c r="G446" i="1"/>
  <c r="G3" i="1"/>
  <c r="G839" i="1"/>
  <c r="G743" i="1"/>
  <c r="G157" i="1"/>
  <c r="G731" i="1"/>
  <c r="G498" i="1"/>
  <c r="G602" i="1"/>
  <c r="G398" i="1"/>
  <c r="G694" i="1"/>
  <c r="G471" i="1"/>
  <c r="G11" i="1"/>
  <c r="G755" i="1"/>
  <c r="G67" i="1"/>
  <c r="G867" i="1"/>
  <c r="G750" i="1"/>
  <c r="G136" i="1"/>
  <c r="G385" i="1"/>
  <c r="G666" i="1"/>
  <c r="G770" i="1"/>
  <c r="G737" i="1"/>
  <c r="G310" i="1"/>
  <c r="G346" i="1"/>
  <c r="G617" i="1"/>
  <c r="G401" i="1"/>
  <c r="G517" i="1"/>
  <c r="G362" i="1"/>
  <c r="G693" i="1"/>
  <c r="G506" i="1"/>
  <c r="G803" i="1"/>
  <c r="G382" i="1"/>
  <c r="G592" i="1"/>
  <c r="G763" i="1"/>
  <c r="G291" i="1"/>
  <c r="G656" i="1"/>
  <c r="G31" i="1"/>
  <c r="G437" i="1"/>
  <c r="G619" i="1"/>
  <c r="G16" i="1"/>
  <c r="G372" i="1"/>
  <c r="G86" i="1"/>
  <c r="G195" i="1"/>
  <c r="G491" i="1"/>
  <c r="G325" i="1"/>
  <c r="G403" i="1"/>
  <c r="G226" i="1"/>
  <c r="G99" i="1"/>
  <c r="G229" i="1"/>
  <c r="G159" i="1"/>
  <c r="G489" i="1"/>
  <c r="G127" i="1"/>
  <c r="G156" i="1"/>
  <c r="G778" i="1"/>
  <c r="G882" i="1"/>
  <c r="G494" i="1"/>
  <c r="G63" i="1"/>
  <c r="G742" i="1"/>
  <c r="G488" i="1"/>
  <c r="G598" i="1"/>
  <c r="G500" i="1"/>
  <c r="G680" i="1"/>
  <c r="G709" i="1"/>
  <c r="G461" i="1"/>
  <c r="G567" i="1"/>
  <c r="G8" i="1"/>
  <c r="G526" i="1"/>
  <c r="G117" i="1"/>
  <c r="G628" i="1"/>
  <c r="G766" i="1"/>
  <c r="G563" i="1"/>
  <c r="G493" i="1"/>
  <c r="G18" i="1"/>
  <c r="G220" i="1"/>
  <c r="G218" i="1"/>
  <c r="G862" i="1"/>
  <c r="G54" i="1"/>
  <c r="G903" i="1"/>
  <c r="G442" i="1"/>
  <c r="G172" i="1"/>
  <c r="G329" i="1"/>
  <c r="G649" i="1"/>
  <c r="G377" i="1"/>
  <c r="G104" i="1"/>
  <c r="G295" i="1"/>
  <c r="G323" i="1"/>
  <c r="G566" i="1"/>
  <c r="G773" i="1"/>
  <c r="G614" i="1"/>
  <c r="G14" i="1"/>
  <c r="G725" i="1"/>
  <c r="G462" i="1"/>
  <c r="G734" i="1"/>
  <c r="G445" i="1"/>
  <c r="G78" i="1"/>
  <c r="G724" i="1"/>
  <c r="G155" i="1"/>
  <c r="G408" i="1"/>
  <c r="G483" i="1"/>
  <c r="G410" i="1"/>
  <c r="G97" i="1"/>
  <c r="G51" i="1"/>
  <c r="G588" i="1"/>
  <c r="G381" i="1"/>
  <c r="G525" i="1"/>
  <c r="G757" i="1"/>
  <c r="G5" i="1"/>
  <c r="G32" i="1"/>
  <c r="G171" i="1"/>
  <c r="G114" i="1"/>
  <c r="G861" i="1"/>
  <c r="G120" i="1"/>
  <c r="G118" i="1"/>
  <c r="G87" i="1"/>
  <c r="G779" i="1"/>
  <c r="G879" i="1"/>
  <c r="G599" i="1"/>
  <c r="G548" i="1"/>
  <c r="G349" i="1"/>
  <c r="G480" i="1"/>
  <c r="G696" i="1"/>
  <c r="G591" i="1"/>
  <c r="G453" i="1"/>
  <c r="G68" i="1"/>
  <c r="G521" i="1"/>
  <c r="G748" i="1"/>
  <c r="G176" i="1"/>
  <c r="G92" i="1"/>
  <c r="G668" i="1"/>
  <c r="G758" i="1"/>
  <c r="G585" i="1"/>
  <c r="G85" i="1"/>
  <c r="G830" i="1"/>
  <c r="G393" i="1"/>
  <c r="G477" i="1"/>
  <c r="G499" i="1"/>
  <c r="G327" i="1"/>
  <c r="G77" i="1"/>
  <c r="G33" i="1"/>
  <c r="G626" i="1"/>
  <c r="G422" i="1"/>
  <c r="G787" i="1"/>
  <c r="G152" i="1"/>
  <c r="G911" i="1"/>
  <c r="G354" i="1"/>
  <c r="G740" i="1"/>
  <c r="G578" i="1"/>
  <c r="G645" i="1"/>
  <c r="G107" i="1"/>
  <c r="G465" i="1"/>
  <c r="G594" i="1"/>
  <c r="G238" i="1"/>
  <c r="G411" i="1"/>
  <c r="G765" i="1"/>
  <c r="G744" i="1"/>
  <c r="G560" i="1"/>
  <c r="G58" i="1"/>
  <c r="G274" i="1"/>
  <c r="G309" i="1"/>
  <c r="G610" i="1"/>
  <c r="G652" i="1"/>
  <c r="G441" i="1"/>
  <c r="G643" i="1"/>
  <c r="G240" i="1"/>
  <c r="G50" i="1"/>
  <c r="G474" i="1"/>
  <c r="G760" i="1"/>
  <c r="G35" i="1"/>
  <c r="G418" i="1"/>
  <c r="G15" i="1"/>
  <c r="G302" i="1"/>
  <c r="G70" i="1"/>
  <c r="G375" i="1"/>
  <c r="G584" i="1"/>
  <c r="G749" i="1"/>
  <c r="G52" i="1"/>
  <c r="G253" i="1"/>
  <c r="G168" i="1"/>
  <c r="G607" i="1"/>
  <c r="G632" i="1"/>
  <c r="G706" i="1"/>
  <c r="G27" i="1"/>
  <c r="G165" i="1"/>
  <c r="G109" i="1"/>
  <c r="G90" i="1"/>
  <c r="G479" i="1"/>
  <c r="G219" i="1"/>
  <c r="G705" i="1"/>
  <c r="G64" i="1"/>
  <c r="G692" i="1"/>
  <c r="G546" i="1"/>
  <c r="G105" i="1"/>
  <c r="G371" i="1"/>
  <c r="G663" i="1"/>
  <c r="G4" i="1"/>
  <c r="G484" i="1"/>
  <c r="G930" i="1"/>
  <c r="G281" i="1"/>
  <c r="G524" i="1"/>
  <c r="G423" i="1"/>
  <c r="G852" i="1"/>
  <c r="G636" i="1"/>
  <c r="G112" i="1"/>
  <c r="G71" i="1"/>
  <c r="G337" i="1"/>
  <c r="G492" i="1"/>
  <c r="G569" i="1"/>
  <c r="G718" i="1"/>
  <c r="G53" i="1"/>
  <c r="G101" i="1"/>
  <c r="G478" i="1"/>
  <c r="G633" i="1"/>
  <c r="G351" i="1"/>
  <c r="G342" i="1"/>
  <c r="G429" i="1"/>
  <c r="G56" i="1"/>
  <c r="G395" i="1"/>
  <c r="G390" i="1"/>
  <c r="G339" i="1"/>
  <c r="G167" i="1"/>
  <c r="G228" i="1"/>
  <c r="G231" i="1"/>
  <c r="G365" i="1"/>
  <c r="G217" i="1"/>
  <c r="G356" i="1"/>
  <c r="G703" i="1"/>
  <c r="G580" i="1"/>
  <c r="G687" i="1"/>
  <c r="G612" i="1"/>
  <c r="G392" i="1"/>
  <c r="G518" i="1"/>
  <c r="G808" i="1"/>
  <c r="G490" i="1"/>
  <c r="G425" i="1"/>
  <c r="G475" i="1"/>
  <c r="G2" i="1"/>
  <c r="G62" i="1"/>
  <c r="G267" i="1"/>
  <c r="G125" i="1"/>
  <c r="G665" i="1"/>
  <c r="G198" i="1"/>
  <c r="G529" i="1"/>
  <c r="G605" i="1"/>
  <c r="G496" i="1"/>
  <c r="G646" i="1"/>
  <c r="G466" i="1"/>
  <c r="G702" i="1"/>
  <c r="G148" i="1"/>
  <c r="G557" i="1"/>
  <c r="G307" i="1"/>
  <c r="G378" i="1"/>
  <c r="G647" i="1"/>
  <c r="G55" i="1"/>
  <c r="G583" i="1"/>
  <c r="G655" i="1"/>
  <c r="G509" i="1"/>
  <c r="G651" i="1"/>
  <c r="G234" i="1"/>
  <c r="G243" i="1"/>
  <c r="G311" i="1"/>
  <c r="G129" i="1"/>
  <c r="G513" i="1"/>
  <c r="G631" i="1"/>
  <c r="G653" i="1"/>
  <c r="G596" i="1"/>
  <c r="G41" i="1"/>
  <c r="G386" i="1"/>
  <c r="G355" i="1"/>
  <c r="G391" i="1"/>
  <c r="G604" i="1"/>
  <c r="G48" i="1"/>
  <c r="G384" i="1"/>
  <c r="G575" i="1"/>
  <c r="G673" i="1"/>
  <c r="G182" i="1"/>
  <c r="G530" i="1"/>
  <c r="G711" i="1"/>
  <c r="G428" i="1"/>
  <c r="G576" i="1"/>
  <c r="G473" i="1"/>
  <c r="G571" i="1"/>
  <c r="G449" i="1"/>
  <c r="G17" i="1"/>
  <c r="G91" i="1"/>
  <c r="G788" i="1"/>
  <c r="G520" i="1"/>
  <c r="G538" i="1"/>
  <c r="G543" i="1"/>
  <c r="G600" i="1"/>
  <c r="G45" i="1"/>
  <c r="G639" i="1"/>
  <c r="G460" i="1"/>
  <c r="G510" i="1"/>
  <c r="G684" i="1"/>
  <c r="G501" i="1"/>
  <c r="G657" i="1"/>
  <c r="G697" i="1"/>
  <c r="G589" i="1"/>
  <c r="G430" i="1"/>
  <c r="G447" i="1"/>
  <c r="G794" i="1"/>
  <c r="G877" i="1"/>
  <c r="G440" i="1"/>
  <c r="G65" i="1"/>
  <c r="G810" i="1"/>
  <c r="G505" i="1"/>
  <c r="G618" i="1"/>
  <c r="G80" i="1"/>
  <c r="G809" i="1"/>
  <c r="G387" i="1"/>
  <c r="G457" i="1"/>
  <c r="G119" i="1"/>
  <c r="G405" i="1"/>
  <c r="G203" i="1"/>
  <c r="G555" i="1"/>
  <c r="G481" i="1"/>
  <c r="G774" i="1"/>
  <c r="G25" i="1"/>
  <c r="G201" i="1"/>
  <c r="G532" i="1"/>
  <c r="G660" i="1"/>
  <c r="G145" i="1"/>
  <c r="G397" i="1"/>
  <c r="G553" i="1"/>
  <c r="G38" i="1"/>
  <c r="G561" i="1"/>
  <c r="G623" i="1"/>
  <c r="G197" i="1"/>
  <c r="G868" i="1"/>
  <c r="G685" i="1"/>
  <c r="G522" i="1"/>
  <c r="G373" i="1"/>
  <c r="G545" i="1"/>
  <c r="G188" i="1"/>
  <c r="G74" i="1"/>
  <c r="G332" i="1"/>
  <c r="G550" i="1"/>
  <c r="G436" i="1"/>
  <c r="G824" i="1"/>
  <c r="G540" i="1"/>
  <c r="G762" i="1"/>
  <c r="G448" i="1"/>
  <c r="G572" i="1"/>
  <c r="G47" i="1"/>
  <c r="G376" i="1"/>
  <c r="G642" i="1"/>
  <c r="G95" i="1"/>
  <c r="G775" i="1"/>
  <c r="G138" i="1"/>
  <c r="G23" i="1"/>
  <c r="G856" i="1"/>
  <c r="G89" i="1"/>
  <c r="G782" i="1"/>
  <c r="G482" i="1"/>
  <c r="G859" i="1"/>
  <c r="G383" i="1"/>
  <c r="G650" i="1"/>
  <c r="G185" i="1"/>
  <c r="G533" i="1"/>
  <c r="G507" i="1"/>
  <c r="G469" i="1"/>
  <c r="G848" i="1"/>
  <c r="G189" i="1"/>
  <c r="G648" i="1"/>
  <c r="G547" i="1"/>
  <c r="G686" i="1"/>
  <c r="G426" i="1"/>
  <c r="G487" i="1"/>
  <c r="G28" i="1"/>
  <c r="G780" i="1"/>
  <c r="G326" i="1"/>
  <c r="G516" i="1"/>
  <c r="G141" i="1"/>
  <c r="G559" i="1"/>
  <c r="G400" i="1"/>
  <c r="G102" i="1"/>
  <c r="G887" i="1"/>
  <c r="G98" i="1"/>
  <c r="G823" i="1"/>
  <c r="G30" i="1"/>
  <c r="G503" i="1"/>
  <c r="G761" i="1"/>
  <c r="G586" i="1"/>
  <c r="G135" i="1"/>
  <c r="G700" i="1"/>
  <c r="G621" i="1"/>
  <c r="G716" i="1"/>
  <c r="G671" i="1"/>
  <c r="G464" i="1"/>
  <c r="G178" i="1"/>
  <c r="G179" i="1"/>
  <c r="G783" i="1"/>
  <c r="G625" i="1"/>
  <c r="G681" i="1"/>
  <c r="G562" i="1"/>
  <c r="G394" i="1"/>
  <c r="G564" i="1"/>
  <c r="G459" i="1"/>
  <c r="G416" i="1"/>
  <c r="G175" i="1"/>
  <c r="G672" i="1"/>
  <c r="G727" i="1"/>
  <c r="G162" i="1"/>
  <c r="G910" i="1"/>
  <c r="G611" i="1"/>
  <c r="G595" i="1"/>
  <c r="G735" i="1"/>
  <c r="G241" i="1"/>
  <c r="G370" i="1"/>
  <c r="G94" i="1"/>
  <c r="G348" i="1"/>
  <c r="G324" i="1"/>
  <c r="G434" i="1"/>
  <c r="G421" i="1"/>
  <c r="G622" i="1"/>
  <c r="G124" i="1"/>
  <c r="G608" i="1"/>
  <c r="E577" i="15" l="1"/>
  <c r="E578" i="15" s="1"/>
  <c r="E2" i="13"/>
  <c r="F2" i="13" s="1"/>
  <c r="E13" i="13"/>
  <c r="F13" i="13" s="1"/>
  <c r="E12" i="13"/>
  <c r="G12" i="13" s="1"/>
  <c r="E11" i="13"/>
  <c r="F11" i="13" s="1"/>
  <c r="E10" i="13"/>
  <c r="H10" i="13" s="1"/>
  <c r="E9" i="13"/>
  <c r="G9" i="13" s="1"/>
  <c r="E8" i="13"/>
  <c r="H8" i="13" s="1"/>
  <c r="E7" i="13"/>
  <c r="H7" i="13" s="1"/>
  <c r="E6" i="13"/>
  <c r="G6" i="13" s="1"/>
  <c r="E5" i="13"/>
  <c r="G5" i="13" s="1"/>
  <c r="E4" i="13"/>
  <c r="H4" i="13" s="1"/>
  <c r="E3" i="13"/>
  <c r="F3" i="13" s="1"/>
  <c r="R416" i="1"/>
  <c r="S457" i="1"/>
  <c r="W76" i="1"/>
  <c r="S416" i="1"/>
  <c r="R457" i="1"/>
  <c r="R703" i="1"/>
  <c r="S670" i="1"/>
  <c r="V362" i="1"/>
  <c r="U362" i="1" s="1" a="1"/>
  <c r="U362" i="1" s="1"/>
  <c r="W362" i="1"/>
  <c r="S116" i="1"/>
  <c r="R116" i="1"/>
  <c r="Q267" i="1"/>
  <c r="P267" i="1" s="1" a="1"/>
  <c r="P267" i="1" s="1"/>
  <c r="R267" i="1"/>
  <c r="S267" i="1"/>
  <c r="Q715" i="1"/>
  <c r="P715" i="1" s="1" a="1"/>
  <c r="P715" i="1" s="1"/>
  <c r="S715" i="1"/>
  <c r="X559" i="1"/>
  <c r="S794" i="1"/>
  <c r="V839" i="1"/>
  <c r="U839" i="1" s="1" a="1"/>
  <c r="U839" i="1" s="1"/>
  <c r="W839" i="1"/>
  <c r="Q857" i="1"/>
  <c r="P857" i="1" s="1" a="1"/>
  <c r="P857" i="1" s="1"/>
  <c r="X39" i="1"/>
  <c r="R228" i="1"/>
  <c r="Q703" i="1"/>
  <c r="P703" i="1" s="1" a="1"/>
  <c r="P703" i="1" s="1"/>
  <c r="S510" i="1"/>
  <c r="R857" i="1"/>
  <c r="R52" i="1"/>
  <c r="R72" i="1"/>
  <c r="W770" i="1"/>
  <c r="W44" i="1"/>
  <c r="V521" i="1"/>
  <c r="U521" i="1" s="1" a="1"/>
  <c r="U521" i="1" s="1"/>
  <c r="V4" i="1"/>
  <c r="U4" i="1" s="1" a="1"/>
  <c r="U4" i="1" s="1"/>
  <c r="W58" i="1"/>
  <c r="W668" i="1"/>
  <c r="W867" i="1"/>
  <c r="W727" i="1"/>
  <c r="R510" i="1"/>
  <c r="V770" i="1"/>
  <c r="U770" i="1" s="1" a="1"/>
  <c r="U770" i="1" s="1"/>
  <c r="V44" i="1"/>
  <c r="U44" i="1" s="1" a="1"/>
  <c r="U44" i="1" s="1"/>
  <c r="X437" i="1"/>
  <c r="X572" i="1"/>
  <c r="V176" i="1"/>
  <c r="U176" i="1" s="1" a="1"/>
  <c r="U176" i="1" s="1"/>
  <c r="V668" i="1"/>
  <c r="U668" i="1" s="1" a="1"/>
  <c r="U668" i="1" s="1"/>
  <c r="W646" i="1"/>
  <c r="V727" i="1"/>
  <c r="U727" i="1" s="1" a="1"/>
  <c r="U727" i="1" s="1"/>
  <c r="X140" i="1"/>
  <c r="X56" i="1"/>
  <c r="W437" i="1"/>
  <c r="X180" i="1"/>
  <c r="X9" i="1"/>
  <c r="X35" i="1"/>
  <c r="X524" i="1"/>
  <c r="V646" i="1"/>
  <c r="U646" i="1" s="1" a="1"/>
  <c r="U646" i="1" s="1"/>
  <c r="W504" i="1"/>
  <c r="W140" i="1"/>
  <c r="W745" i="1"/>
  <c r="W56" i="1"/>
  <c r="W180" i="1"/>
  <c r="W9" i="1"/>
  <c r="W35" i="1"/>
  <c r="V504" i="1"/>
  <c r="U504" i="1" s="1" a="1"/>
  <c r="U504" i="1" s="1"/>
  <c r="Q733" i="1"/>
  <c r="P733" i="1" s="1" a="1"/>
  <c r="P733" i="1" s="1"/>
  <c r="X714" i="1"/>
  <c r="W471" i="1"/>
  <c r="X613" i="1"/>
  <c r="W717" i="1"/>
  <c r="X372" i="1"/>
  <c r="X791" i="1"/>
  <c r="X362" i="1"/>
  <c r="W50" i="1"/>
  <c r="X839" i="1"/>
  <c r="W228" i="1"/>
  <c r="V471" i="1"/>
  <c r="U471" i="1" s="1" a="1"/>
  <c r="U471" i="1" s="1"/>
  <c r="W433" i="1"/>
  <c r="W372" i="1"/>
  <c r="W791" i="1"/>
  <c r="S234" i="1"/>
  <c r="Q341" i="1"/>
  <c r="P341" i="1" s="1" a="1"/>
  <c r="P341" i="1" s="1"/>
  <c r="V50" i="1"/>
  <c r="U50" i="1" s="1" a="1"/>
  <c r="U50" i="1" s="1"/>
  <c r="V228" i="1"/>
  <c r="U228" i="1" s="1" a="1"/>
  <c r="U228" i="1" s="1"/>
  <c r="V433" i="1"/>
  <c r="U433" i="1" s="1" a="1"/>
  <c r="U433" i="1" s="1"/>
  <c r="S579" i="1"/>
  <c r="S594" i="1"/>
  <c r="X500" i="1"/>
  <c r="X80" i="1"/>
  <c r="X116" i="1"/>
  <c r="W559" i="1"/>
  <c r="V76" i="1"/>
  <c r="U76" i="1" s="1" a="1"/>
  <c r="U76" i="1" s="1"/>
  <c r="X835" i="1"/>
  <c r="W562" i="1"/>
  <c r="W39" i="1"/>
  <c r="S44" i="1"/>
  <c r="R579" i="1"/>
  <c r="R594" i="1"/>
  <c r="W500" i="1"/>
  <c r="X575" i="1"/>
  <c r="X182" i="1"/>
  <c r="W911" i="1"/>
  <c r="W80" i="1"/>
  <c r="X162" i="1"/>
  <c r="X144" i="1"/>
  <c r="V562" i="1"/>
  <c r="U562" i="1" s="1" a="1"/>
  <c r="U562" i="1" s="1"/>
  <c r="R709" i="1"/>
  <c r="S351" i="1"/>
  <c r="W794" i="1"/>
  <c r="W575" i="1"/>
  <c r="W182" i="1"/>
  <c r="X876" i="1"/>
  <c r="W162" i="1"/>
  <c r="X6" i="1"/>
  <c r="W144" i="1"/>
  <c r="Q709" i="1"/>
  <c r="P709" i="1" s="1" a="1"/>
  <c r="P709" i="1" s="1"/>
  <c r="R351" i="1"/>
  <c r="R625" i="1"/>
  <c r="X631" i="1"/>
  <c r="X4" i="1"/>
  <c r="W167" i="1"/>
  <c r="X2" i="1"/>
  <c r="S52" i="1"/>
  <c r="R802" i="1"/>
  <c r="W521" i="1"/>
  <c r="V167" i="1"/>
  <c r="U167" i="1" s="1" a="1"/>
  <c r="U167" i="1" s="1"/>
  <c r="X58" i="1"/>
  <c r="X867" i="1"/>
  <c r="W2" i="1"/>
  <c r="V629" i="1"/>
  <c r="U629" i="1" s="1" a="1"/>
  <c r="U629" i="1" s="1"/>
  <c r="W629" i="1"/>
  <c r="X629" i="1"/>
  <c r="V493" i="1"/>
  <c r="U493" i="1" s="1" a="1"/>
  <c r="U493" i="1" s="1"/>
  <c r="W493" i="1"/>
  <c r="X493" i="1"/>
  <c r="V198" i="1"/>
  <c r="U198" i="1" s="1" a="1"/>
  <c r="U198" i="1" s="1"/>
  <c r="W198" i="1"/>
  <c r="V501" i="1"/>
  <c r="U501" i="1" s="1" a="1"/>
  <c r="U501" i="1" s="1"/>
  <c r="W501" i="1"/>
  <c r="X501" i="1"/>
  <c r="X199" i="1"/>
  <c r="W199" i="1"/>
  <c r="V608" i="1"/>
  <c r="U608" i="1" s="1" a="1"/>
  <c r="U608" i="1" s="1"/>
  <c r="W608" i="1"/>
  <c r="X608" i="1"/>
  <c r="V822" i="1"/>
  <c r="U822" i="1" s="1" a="1"/>
  <c r="U822" i="1" s="1"/>
  <c r="W822" i="1"/>
  <c r="X822" i="1"/>
  <c r="V415" i="1"/>
  <c r="U415" i="1" s="1" a="1"/>
  <c r="U415" i="1" s="1"/>
  <c r="W415" i="1"/>
  <c r="X415" i="1"/>
  <c r="V913" i="1"/>
  <c r="U913" i="1" s="1" a="1"/>
  <c r="U913" i="1" s="1"/>
  <c r="W913" i="1"/>
  <c r="X913" i="1"/>
  <c r="V956" i="1"/>
  <c r="U956" i="1" s="1" a="1"/>
  <c r="U956" i="1" s="1"/>
  <c r="W956" i="1"/>
  <c r="X956" i="1"/>
  <c r="V622" i="1"/>
  <c r="U622" i="1" s="1" a="1"/>
  <c r="U622" i="1" s="1"/>
  <c r="X622" i="1"/>
  <c r="W622" i="1"/>
  <c r="V702" i="1"/>
  <c r="U702" i="1" s="1" a="1"/>
  <c r="U702" i="1" s="1"/>
  <c r="W702" i="1"/>
  <c r="V238" i="1"/>
  <c r="U238" i="1" s="1" a="1"/>
  <c r="U238" i="1" s="1"/>
  <c r="W238" i="1"/>
  <c r="X238" i="1"/>
  <c r="X682" i="1"/>
  <c r="W682" i="1"/>
  <c r="V682" i="1"/>
  <c r="U682" i="1" s="1" a="1"/>
  <c r="U682" i="1" s="1"/>
  <c r="V984" i="1"/>
  <c r="U984" i="1" s="1" a="1"/>
  <c r="U984" i="1" s="1"/>
  <c r="W984" i="1"/>
  <c r="X984" i="1"/>
  <c r="V539" i="1"/>
  <c r="U539" i="1" s="1" a="1"/>
  <c r="U539" i="1" s="1"/>
  <c r="W539" i="1"/>
  <c r="X823" i="1"/>
  <c r="V823" i="1"/>
  <c r="U823" i="1" s="1" a="1"/>
  <c r="U823" i="1" s="1"/>
  <c r="W823" i="1"/>
  <c r="X478" i="1"/>
  <c r="V478" i="1"/>
  <c r="U478" i="1" s="1" a="1"/>
  <c r="U478" i="1" s="1"/>
  <c r="W478" i="1"/>
  <c r="V250" i="1"/>
  <c r="U250" i="1" s="1" a="1"/>
  <c r="U250" i="1" s="1"/>
  <c r="W250" i="1"/>
  <c r="X250" i="1"/>
  <c r="V72" i="1"/>
  <c r="U72" i="1" s="1" a="1"/>
  <c r="U72" i="1" s="1"/>
  <c r="W72" i="1"/>
  <c r="X72" i="1"/>
  <c r="V558" i="1"/>
  <c r="U558" i="1" s="1" a="1"/>
  <c r="U558" i="1" s="1"/>
  <c r="W558" i="1"/>
  <c r="X558" i="1"/>
  <c r="V352" i="1"/>
  <c r="U352" i="1" s="1" a="1"/>
  <c r="U352" i="1" s="1"/>
  <c r="W352" i="1"/>
  <c r="X352" i="1"/>
  <c r="V923" i="1"/>
  <c r="U923" i="1" s="1" a="1"/>
  <c r="U923" i="1" s="1"/>
  <c r="W923" i="1"/>
  <c r="X923" i="1"/>
  <c r="V328" i="1"/>
  <c r="U328" i="1" s="1" a="1"/>
  <c r="U328" i="1" s="1"/>
  <c r="W328" i="1"/>
  <c r="X328" i="1"/>
  <c r="V587" i="1"/>
  <c r="U587" i="1" s="1" a="1"/>
  <c r="U587" i="1" s="1"/>
  <c r="W587" i="1"/>
  <c r="X587" i="1"/>
  <c r="V377" i="1"/>
  <c r="U377" i="1" s="1" a="1"/>
  <c r="U377" i="1" s="1"/>
  <c r="W377" i="1"/>
  <c r="X377" i="1"/>
  <c r="W77" i="1"/>
  <c r="X77" i="1"/>
  <c r="V77" i="1"/>
  <c r="U77" i="1" s="1" a="1"/>
  <c r="U77" i="1" s="1"/>
  <c r="W401" i="1"/>
  <c r="X401" i="1"/>
  <c r="V401" i="1"/>
  <c r="U401" i="1" s="1" a="1"/>
  <c r="U401" i="1" s="1"/>
  <c r="W393" i="1"/>
  <c r="X393" i="1"/>
  <c r="V393" i="1"/>
  <c r="U393" i="1" s="1" a="1"/>
  <c r="U393" i="1" s="1"/>
  <c r="W424" i="1"/>
  <c r="X424" i="1"/>
  <c r="V424" i="1"/>
  <c r="U424" i="1" s="1" a="1"/>
  <c r="U424" i="1" s="1"/>
  <c r="W88" i="1"/>
  <c r="X88" i="1"/>
  <c r="V88" i="1"/>
  <c r="U88" i="1" s="1" a="1"/>
  <c r="U88" i="1" s="1"/>
  <c r="W550" i="1"/>
  <c r="X550" i="1"/>
  <c r="V550" i="1"/>
  <c r="U550" i="1" s="1" a="1"/>
  <c r="U550" i="1" s="1"/>
  <c r="V136" i="1"/>
  <c r="U136" i="1" s="1" a="1"/>
  <c r="U136" i="1" s="1"/>
  <c r="W136" i="1"/>
  <c r="W274" i="1"/>
  <c r="X274" i="1"/>
  <c r="V583" i="1"/>
  <c r="U583" i="1" s="1" a="1"/>
  <c r="U583" i="1" s="1"/>
  <c r="W583" i="1"/>
  <c r="X583" i="1"/>
  <c r="X713" i="1"/>
  <c r="W713" i="1"/>
  <c r="W68" i="1"/>
  <c r="X68" i="1"/>
  <c r="V68" i="1"/>
  <c r="U68" i="1" s="1" a="1"/>
  <c r="U68" i="1" s="1"/>
  <c r="V454" i="1"/>
  <c r="U454" i="1" s="1" a="1"/>
  <c r="U454" i="1" s="1"/>
  <c r="W454" i="1"/>
  <c r="X454" i="1"/>
  <c r="V476" i="1"/>
  <c r="U476" i="1" s="1" a="1"/>
  <c r="U476" i="1" s="1"/>
  <c r="W476" i="1"/>
  <c r="X476" i="1"/>
  <c r="X41" i="1"/>
  <c r="W41" i="1"/>
  <c r="V41" i="1"/>
  <c r="U41" i="1" s="1" a="1"/>
  <c r="U41" i="1" s="1"/>
  <c r="W697" i="1"/>
  <c r="X697" i="1"/>
  <c r="V639" i="1"/>
  <c r="U639" i="1" s="1" a="1"/>
  <c r="U639" i="1" s="1"/>
  <c r="W639" i="1"/>
  <c r="X639" i="1"/>
  <c r="W410" i="1"/>
  <c r="X410" i="1"/>
  <c r="V410" i="1"/>
  <c r="U410" i="1" s="1" a="1"/>
  <c r="U410" i="1" s="1"/>
  <c r="V329" i="1"/>
  <c r="U329" i="1" s="1" a="1"/>
  <c r="U329" i="1" s="1"/>
  <c r="W329" i="1"/>
  <c r="X329" i="1"/>
  <c r="V246" i="1"/>
  <c r="U246" i="1" s="1" a="1"/>
  <c r="U246" i="1" s="1"/>
  <c r="W246" i="1"/>
  <c r="X246" i="1"/>
  <c r="X487" i="1"/>
  <c r="W487" i="1"/>
  <c r="V487" i="1"/>
  <c r="U487" i="1" s="1" a="1"/>
  <c r="U487" i="1" s="1"/>
  <c r="W512" i="1"/>
  <c r="X512" i="1"/>
  <c r="V955" i="1"/>
  <c r="U955" i="1" s="1" a="1"/>
  <c r="U955" i="1" s="1"/>
  <c r="W955" i="1"/>
  <c r="X955" i="1"/>
  <c r="W133" i="1"/>
  <c r="X133" i="1"/>
  <c r="V133" i="1"/>
  <c r="U133" i="1" s="1" a="1"/>
  <c r="U133" i="1" s="1"/>
  <c r="V760" i="1"/>
  <c r="U760" i="1" s="1" a="1"/>
  <c r="U760" i="1" s="1"/>
  <c r="W760" i="1"/>
  <c r="X760" i="1"/>
  <c r="V86" i="1"/>
  <c r="U86" i="1" s="1" a="1"/>
  <c r="U86" i="1" s="1"/>
  <c r="W86" i="1"/>
  <c r="X86" i="1"/>
  <c r="V725" i="1"/>
  <c r="U725" i="1" s="1" a="1"/>
  <c r="U725" i="1" s="1"/>
  <c r="W725" i="1"/>
  <c r="X725" i="1"/>
  <c r="V403" i="1"/>
  <c r="U403" i="1" s="1" a="1"/>
  <c r="U403" i="1" s="1"/>
  <c r="W403" i="1"/>
  <c r="X403" i="1"/>
  <c r="V218" i="1"/>
  <c r="U218" i="1" s="1" a="1"/>
  <c r="U218" i="1" s="1"/>
  <c r="W218" i="1"/>
  <c r="V626" i="1"/>
  <c r="U626" i="1" s="1" a="1"/>
  <c r="U626" i="1" s="1"/>
  <c r="W626" i="1"/>
  <c r="V101" i="1"/>
  <c r="U101" i="1" s="1" a="1"/>
  <c r="U101" i="1" s="1"/>
  <c r="W101" i="1"/>
  <c r="X101" i="1"/>
  <c r="V33" i="1"/>
  <c r="U33" i="1" s="1" a="1"/>
  <c r="U33" i="1" s="1"/>
  <c r="W33" i="1"/>
  <c r="X33" i="1"/>
  <c r="V538" i="1"/>
  <c r="U538" i="1" s="1" a="1"/>
  <c r="U538" i="1" s="1"/>
  <c r="W538" i="1"/>
  <c r="X126" i="1"/>
  <c r="V126" i="1"/>
  <c r="U126" i="1" s="1" a="1"/>
  <c r="U126" i="1" s="1"/>
  <c r="W126" i="1"/>
  <c r="X34" i="1"/>
  <c r="V34" i="1"/>
  <c r="U34" i="1" s="1" a="1"/>
  <c r="U34" i="1" s="1"/>
  <c r="W34" i="1"/>
  <c r="X897" i="1"/>
  <c r="V897" i="1"/>
  <c r="U897" i="1" s="1" a="1"/>
  <c r="U897" i="1" s="1"/>
  <c r="W897" i="1"/>
  <c r="X153" i="1"/>
  <c r="V153" i="1"/>
  <c r="U153" i="1" s="1" a="1"/>
  <c r="U153" i="1" s="1"/>
  <c r="W153" i="1"/>
  <c r="X46" i="1"/>
  <c r="W46" i="1"/>
  <c r="X847" i="1"/>
  <c r="V847" i="1"/>
  <c r="U847" i="1" s="1" a="1"/>
  <c r="U847" i="1" s="1"/>
  <c r="W847" i="1"/>
  <c r="X752" i="1"/>
  <c r="V752" i="1"/>
  <c r="U752" i="1" s="1" a="1"/>
  <c r="U752" i="1" s="1"/>
  <c r="W752" i="1"/>
  <c r="X163" i="1"/>
  <c r="V163" i="1"/>
  <c r="U163" i="1" s="1" a="1"/>
  <c r="U163" i="1" s="1"/>
  <c r="W163" i="1"/>
  <c r="W723" i="1"/>
  <c r="X723" i="1"/>
  <c r="V723" i="1"/>
  <c r="U723" i="1" s="1" a="1"/>
  <c r="U723" i="1" s="1"/>
  <c r="V206" i="1"/>
  <c r="U206" i="1" s="1" a="1"/>
  <c r="U206" i="1" s="1"/>
  <c r="W206" i="1"/>
  <c r="X206" i="1"/>
  <c r="V764" i="1"/>
  <c r="U764" i="1" s="1" a="1"/>
  <c r="U764" i="1" s="1"/>
  <c r="W764" i="1"/>
  <c r="X764" i="1"/>
  <c r="V704" i="1"/>
  <c r="U704" i="1" s="1" a="1"/>
  <c r="U704" i="1" s="1"/>
  <c r="W704" i="1"/>
  <c r="X704" i="1"/>
  <c r="W815" i="1"/>
  <c r="X815" i="1"/>
  <c r="V815" i="1"/>
  <c r="U815" i="1" s="1" a="1"/>
  <c r="U815" i="1" s="1"/>
  <c r="V486" i="1"/>
  <c r="U486" i="1" s="1" a="1"/>
  <c r="U486" i="1" s="1"/>
  <c r="W486" i="1"/>
  <c r="X486" i="1"/>
  <c r="V435" i="1"/>
  <c r="U435" i="1" s="1" a="1"/>
  <c r="U435" i="1" s="1"/>
  <c r="W435" i="1"/>
  <c r="X435" i="1"/>
  <c r="V962" i="1"/>
  <c r="U962" i="1" s="1" a="1"/>
  <c r="U962" i="1" s="1"/>
  <c r="W962" i="1"/>
  <c r="X962" i="1"/>
  <c r="W967" i="1"/>
  <c r="X967" i="1"/>
  <c r="V967" i="1"/>
  <c r="U967" i="1" s="1" a="1"/>
  <c r="U967" i="1" s="1"/>
  <c r="V915" i="1"/>
  <c r="U915" i="1" s="1" a="1"/>
  <c r="U915" i="1" s="1"/>
  <c r="W915" i="1"/>
  <c r="X915" i="1"/>
  <c r="V214" i="1"/>
  <c r="U214" i="1" s="1" a="1"/>
  <c r="U214" i="1" s="1"/>
  <c r="W214" i="1"/>
  <c r="X214" i="1"/>
  <c r="V278" i="1"/>
  <c r="U278" i="1" s="1" a="1"/>
  <c r="U278" i="1" s="1"/>
  <c r="W278" i="1"/>
  <c r="X278" i="1"/>
  <c r="V256" i="1"/>
  <c r="U256" i="1" s="1" a="1"/>
  <c r="U256" i="1" s="1"/>
  <c r="W256" i="1"/>
  <c r="X256" i="1"/>
  <c r="V730" i="1"/>
  <c r="U730" i="1" s="1" a="1"/>
  <c r="U730" i="1" s="1"/>
  <c r="W730" i="1"/>
  <c r="X730" i="1"/>
  <c r="V202" i="1"/>
  <c r="U202" i="1" s="1" a="1"/>
  <c r="U202" i="1" s="1"/>
  <c r="W202" i="1"/>
  <c r="X202" i="1"/>
  <c r="V738" i="1"/>
  <c r="U738" i="1" s="1" a="1"/>
  <c r="U738" i="1" s="1"/>
  <c r="W738" i="1"/>
  <c r="X738" i="1"/>
  <c r="V158" i="1"/>
  <c r="U158" i="1" s="1" a="1"/>
  <c r="U158" i="1" s="1"/>
  <c r="W158" i="1"/>
  <c r="X158" i="1"/>
  <c r="V942" i="1"/>
  <c r="U942" i="1" s="1" a="1"/>
  <c r="U942" i="1" s="1"/>
  <c r="W942" i="1"/>
  <c r="X942" i="1"/>
  <c r="V979" i="1"/>
  <c r="U979" i="1" s="1" a="1"/>
  <c r="U979" i="1" s="1"/>
  <c r="W979" i="1"/>
  <c r="X979" i="1"/>
  <c r="V316" i="1"/>
  <c r="U316" i="1" s="1" a="1"/>
  <c r="U316" i="1" s="1"/>
  <c r="W316" i="1"/>
  <c r="X316" i="1"/>
  <c r="V880" i="1"/>
  <c r="U880" i="1" s="1" a="1"/>
  <c r="U880" i="1" s="1"/>
  <c r="W880" i="1"/>
  <c r="X880" i="1"/>
  <c r="V974" i="1"/>
  <c r="U974" i="1" s="1" a="1"/>
  <c r="U974" i="1" s="1"/>
  <c r="W974" i="1"/>
  <c r="X974" i="1"/>
  <c r="V364" i="1"/>
  <c r="U364" i="1" s="1" a="1"/>
  <c r="U364" i="1" s="1"/>
  <c r="W364" i="1"/>
  <c r="X364" i="1"/>
  <c r="V981" i="1"/>
  <c r="U981" i="1" s="1" a="1"/>
  <c r="U981" i="1" s="1"/>
  <c r="W981" i="1"/>
  <c r="X981" i="1"/>
  <c r="V973" i="1"/>
  <c r="U973" i="1" s="1" a="1"/>
  <c r="U973" i="1" s="1"/>
  <c r="W973" i="1"/>
  <c r="X973" i="1"/>
  <c r="V997" i="1"/>
  <c r="U997" i="1" s="1" a="1"/>
  <c r="U997" i="1" s="1"/>
  <c r="W997" i="1"/>
  <c r="X997" i="1"/>
  <c r="V994" i="1"/>
  <c r="U994" i="1" s="1" a="1"/>
  <c r="U994" i="1" s="1"/>
  <c r="W994" i="1"/>
  <c r="X994" i="1"/>
  <c r="V836" i="1"/>
  <c r="U836" i="1" s="1" a="1"/>
  <c r="U836" i="1" s="1"/>
  <c r="W836" i="1"/>
  <c r="X836" i="1"/>
  <c r="Q520" i="1"/>
  <c r="P520" i="1" s="1" a="1"/>
  <c r="P520" i="1" s="1"/>
  <c r="R520" i="1"/>
  <c r="S520" i="1"/>
  <c r="Q386" i="1"/>
  <c r="P386" i="1" s="1" a="1"/>
  <c r="P386" i="1" s="1"/>
  <c r="R386" i="1"/>
  <c r="S386" i="1"/>
  <c r="Q775" i="1"/>
  <c r="P775" i="1" s="1" a="1"/>
  <c r="P775" i="1" s="1"/>
  <c r="R775" i="1"/>
  <c r="Q426" i="1"/>
  <c r="P426" i="1" s="1" a="1"/>
  <c r="P426" i="1" s="1"/>
  <c r="R426" i="1"/>
  <c r="S426" i="1"/>
  <c r="Q505" i="1"/>
  <c r="P505" i="1" s="1" a="1"/>
  <c r="P505" i="1" s="1"/>
  <c r="S505" i="1"/>
  <c r="S260" i="1"/>
  <c r="Q260" i="1"/>
  <c r="P260" i="1" s="1" a="1"/>
  <c r="P260" i="1" s="1"/>
  <c r="R260" i="1"/>
  <c r="S140" i="1"/>
  <c r="S228" i="1"/>
  <c r="Q471" i="1"/>
  <c r="P471" i="1" s="1" a="1"/>
  <c r="P471" i="1" s="1"/>
  <c r="R31" i="1"/>
  <c r="S848" i="1"/>
  <c r="S281" i="1"/>
  <c r="W1000" i="1"/>
  <c r="W489" i="1"/>
  <c r="V809" i="1"/>
  <c r="U809" i="1" s="1" a="1"/>
  <c r="U809" i="1" s="1"/>
  <c r="W576" i="1"/>
  <c r="W569" i="1"/>
  <c r="V640" i="1"/>
  <c r="U640" i="1" s="1" a="1"/>
  <c r="U640" i="1" s="1"/>
  <c r="W780" i="1"/>
  <c r="W491" i="1"/>
  <c r="V708" i="1"/>
  <c r="U708" i="1" s="1" a="1"/>
  <c r="U708" i="1" s="1"/>
  <c r="W11" i="1"/>
  <c r="W564" i="1"/>
  <c r="V672" i="1"/>
  <c r="U672" i="1" s="1" a="1"/>
  <c r="U672" i="1" s="1"/>
  <c r="X694" i="1"/>
  <c r="X394" i="1"/>
  <c r="W3" i="1"/>
  <c r="W176" i="1"/>
  <c r="W666" i="1"/>
  <c r="W507" i="1"/>
  <c r="W497" i="1"/>
  <c r="W589" i="1"/>
  <c r="V546" i="1"/>
  <c r="U546" i="1" s="1" a="1"/>
  <c r="U546" i="1" s="1"/>
  <c r="W400" i="1"/>
  <c r="V389" i="1"/>
  <c r="U389" i="1" s="1" a="1"/>
  <c r="U389" i="1" s="1"/>
  <c r="V598" i="1"/>
  <c r="U598" i="1" s="1" a="1"/>
  <c r="U598" i="1" s="1"/>
  <c r="W594" i="1"/>
  <c r="V353" i="1"/>
  <c r="U353" i="1" s="1" a="1"/>
  <c r="U353" i="1" s="1"/>
  <c r="V834" i="1"/>
  <c r="U834" i="1" s="1" a="1"/>
  <c r="U834" i="1" s="1"/>
  <c r="V670" i="1"/>
  <c r="U670" i="1" s="1" a="1"/>
  <c r="U670" i="1" s="1"/>
  <c r="V408" i="1"/>
  <c r="U408" i="1" s="1" a="1"/>
  <c r="U408" i="1" s="1"/>
  <c r="X408" i="1"/>
  <c r="W408" i="1"/>
  <c r="V676" i="1"/>
  <c r="U676" i="1" s="1" a="1"/>
  <c r="U676" i="1" s="1"/>
  <c r="X676" i="1"/>
  <c r="V680" i="1"/>
  <c r="U680" i="1" s="1" a="1"/>
  <c r="U680" i="1" s="1"/>
  <c r="X680" i="1"/>
  <c r="W680" i="1"/>
  <c r="V740" i="1"/>
  <c r="U740" i="1" s="1" a="1"/>
  <c r="U740" i="1" s="1"/>
  <c r="X740" i="1"/>
  <c r="V112" i="1"/>
  <c r="U112" i="1" s="1" a="1"/>
  <c r="U112" i="1" s="1"/>
  <c r="X112" i="1"/>
  <c r="W112" i="1"/>
  <c r="V592" i="1"/>
  <c r="U592" i="1" s="1" a="1"/>
  <c r="U592" i="1" s="1"/>
  <c r="X592" i="1"/>
  <c r="V434" i="1"/>
  <c r="U434" i="1" s="1" a="1"/>
  <c r="U434" i="1" s="1"/>
  <c r="X434" i="1"/>
  <c r="W434" i="1"/>
  <c r="V439" i="1"/>
  <c r="U439" i="1" s="1" a="1"/>
  <c r="U439" i="1" s="1"/>
  <c r="X439" i="1"/>
  <c r="V150" i="1"/>
  <c r="U150" i="1" s="1" a="1"/>
  <c r="U150" i="1" s="1"/>
  <c r="X150" i="1"/>
  <c r="W150" i="1"/>
  <c r="V448" i="1"/>
  <c r="U448" i="1" s="1" a="1"/>
  <c r="U448" i="1" s="1"/>
  <c r="X448" i="1"/>
  <c r="V179" i="1"/>
  <c r="U179" i="1" s="1" a="1"/>
  <c r="U179" i="1" s="1"/>
  <c r="X179" i="1"/>
  <c r="W179" i="1"/>
  <c r="V323" i="1"/>
  <c r="U323" i="1" s="1" a="1"/>
  <c r="U323" i="1" s="1"/>
  <c r="X323" i="1"/>
  <c r="V590" i="1"/>
  <c r="U590" i="1" s="1" a="1"/>
  <c r="U590" i="1" s="1"/>
  <c r="W590" i="1"/>
  <c r="X590" i="1"/>
  <c r="V104" i="1"/>
  <c r="U104" i="1" s="1" a="1"/>
  <c r="U104" i="1" s="1"/>
  <c r="W104" i="1"/>
  <c r="X104" i="1"/>
  <c r="V514" i="1"/>
  <c r="U514" i="1" s="1" a="1"/>
  <c r="U514" i="1" s="1"/>
  <c r="W514" i="1"/>
  <c r="X514" i="1"/>
  <c r="V358" i="1"/>
  <c r="U358" i="1" s="1" a="1"/>
  <c r="U358" i="1" s="1"/>
  <c r="W358" i="1"/>
  <c r="X358" i="1"/>
  <c r="V322" i="1"/>
  <c r="U322" i="1" s="1" a="1"/>
  <c r="U322" i="1" s="1"/>
  <c r="W322" i="1"/>
  <c r="X322" i="1"/>
  <c r="V427" i="1"/>
  <c r="U427" i="1" s="1" a="1"/>
  <c r="U427" i="1" s="1"/>
  <c r="W427" i="1"/>
  <c r="X427" i="1"/>
  <c r="V490" i="1"/>
  <c r="U490" i="1" s="1" a="1"/>
  <c r="U490" i="1" s="1"/>
  <c r="W490" i="1"/>
  <c r="X490" i="1"/>
  <c r="V255" i="1"/>
  <c r="U255" i="1" s="1" a="1"/>
  <c r="U255" i="1" s="1"/>
  <c r="W255" i="1"/>
  <c r="X255" i="1"/>
  <c r="V109" i="1"/>
  <c r="U109" i="1" s="1" a="1"/>
  <c r="U109" i="1" s="1"/>
  <c r="X109" i="1"/>
  <c r="V724" i="1"/>
  <c r="U724" i="1" s="1" a="1"/>
  <c r="U724" i="1" s="1"/>
  <c r="W724" i="1"/>
  <c r="X724" i="1"/>
  <c r="V138" i="1"/>
  <c r="U138" i="1" s="1" a="1"/>
  <c r="U138" i="1" s="1"/>
  <c r="W138" i="1"/>
  <c r="X138" i="1"/>
  <c r="V882" i="1"/>
  <c r="U882" i="1" s="1" a="1"/>
  <c r="U882" i="1" s="1"/>
  <c r="W882" i="1"/>
  <c r="X882" i="1"/>
  <c r="V92" i="1"/>
  <c r="U92" i="1" s="1" a="1"/>
  <c r="U92" i="1" s="1"/>
  <c r="X92" i="1"/>
  <c r="W92" i="1"/>
  <c r="V519" i="1"/>
  <c r="U519" i="1" s="1" a="1"/>
  <c r="U519" i="1" s="1"/>
  <c r="W519" i="1"/>
  <c r="X519" i="1"/>
  <c r="V48" i="1"/>
  <c r="U48" i="1" s="1" a="1"/>
  <c r="U48" i="1" s="1"/>
  <c r="W48" i="1"/>
  <c r="X48" i="1"/>
  <c r="V671" i="1"/>
  <c r="U671" i="1" s="1" a="1"/>
  <c r="U671" i="1" s="1"/>
  <c r="X671" i="1"/>
  <c r="V55" i="1"/>
  <c r="U55" i="1" s="1" a="1"/>
  <c r="U55" i="1" s="1"/>
  <c r="W55" i="1"/>
  <c r="X55" i="1"/>
  <c r="V348" i="1"/>
  <c r="U348" i="1" s="1" a="1"/>
  <c r="U348" i="1" s="1"/>
  <c r="W348" i="1"/>
  <c r="X348" i="1"/>
  <c r="V607" i="1"/>
  <c r="U607" i="1" s="1" a="1"/>
  <c r="U607" i="1" s="1"/>
  <c r="W607" i="1"/>
  <c r="X607" i="1"/>
  <c r="V561" i="1"/>
  <c r="U561" i="1" s="1" a="1"/>
  <c r="U561" i="1" s="1"/>
  <c r="X561" i="1"/>
  <c r="W561" i="1"/>
  <c r="V601" i="1"/>
  <c r="U601" i="1" s="1" a="1"/>
  <c r="U601" i="1" s="1"/>
  <c r="W601" i="1"/>
  <c r="X601" i="1"/>
  <c r="V87" i="1"/>
  <c r="U87" i="1" s="1" a="1"/>
  <c r="U87" i="1" s="1"/>
  <c r="W87" i="1"/>
  <c r="X87" i="1"/>
  <c r="V219" i="1"/>
  <c r="U219" i="1" s="1" a="1"/>
  <c r="U219" i="1" s="1"/>
  <c r="W219" i="1"/>
  <c r="X219" i="1"/>
  <c r="V81" i="1"/>
  <c r="U81" i="1" s="1" a="1"/>
  <c r="U81" i="1" s="1"/>
  <c r="W81" i="1"/>
  <c r="X81" i="1"/>
  <c r="V231" i="1"/>
  <c r="U231" i="1" s="1" a="1"/>
  <c r="U231" i="1" s="1"/>
  <c r="W231" i="1"/>
  <c r="X231" i="1"/>
  <c r="V32" i="1"/>
  <c r="U32" i="1" s="1" a="1"/>
  <c r="U32" i="1" s="1"/>
  <c r="W32" i="1"/>
  <c r="X32" i="1"/>
  <c r="V453" i="1"/>
  <c r="U453" i="1" s="1" a="1"/>
  <c r="U453" i="1" s="1"/>
  <c r="W453" i="1"/>
  <c r="X453" i="1"/>
  <c r="V787" i="1"/>
  <c r="U787" i="1" s="1" a="1"/>
  <c r="U787" i="1" s="1"/>
  <c r="W787" i="1"/>
  <c r="X787" i="1"/>
  <c r="V540" i="1"/>
  <c r="U540" i="1" s="1" a="1"/>
  <c r="U540" i="1" s="1"/>
  <c r="W540" i="1"/>
  <c r="X540" i="1"/>
  <c r="V84" i="1"/>
  <c r="U84" i="1" s="1" a="1"/>
  <c r="U84" i="1" s="1"/>
  <c r="W84" i="1"/>
  <c r="V110" i="1"/>
  <c r="U110" i="1" s="1" a="1"/>
  <c r="U110" i="1" s="1"/>
  <c r="W110" i="1"/>
  <c r="X110" i="1"/>
  <c r="X166" i="1"/>
  <c r="W166" i="1"/>
  <c r="V223" i="1"/>
  <c r="U223" i="1" s="1" a="1"/>
  <c r="U223" i="1" s="1"/>
  <c r="W223" i="1"/>
  <c r="X223" i="1"/>
  <c r="V248" i="1"/>
  <c r="U248" i="1" s="1" a="1"/>
  <c r="U248" i="1" s="1"/>
  <c r="W248" i="1"/>
  <c r="X248" i="1"/>
  <c r="V210" i="1"/>
  <c r="U210" i="1" s="1" a="1"/>
  <c r="U210" i="1" s="1"/>
  <c r="W210" i="1"/>
  <c r="X832" i="1"/>
  <c r="V832" i="1"/>
  <c r="U832" i="1" s="1" a="1"/>
  <c r="U832" i="1" s="1"/>
  <c r="W832" i="1"/>
  <c r="V790" i="1"/>
  <c r="U790" i="1" s="1" a="1"/>
  <c r="U790" i="1" s="1"/>
  <c r="W790" i="1"/>
  <c r="X790" i="1"/>
  <c r="V800" i="1"/>
  <c r="U800" i="1" s="1" a="1"/>
  <c r="U800" i="1" s="1"/>
  <c r="W800" i="1"/>
  <c r="X800" i="1"/>
  <c r="W271" i="1"/>
  <c r="V271" i="1"/>
  <c r="U271" i="1" s="1" a="1"/>
  <c r="U271" i="1" s="1"/>
  <c r="X271" i="1"/>
  <c r="W146" i="1"/>
  <c r="V146" i="1"/>
  <c r="U146" i="1" s="1" a="1"/>
  <c r="U146" i="1" s="1"/>
  <c r="X146" i="1"/>
  <c r="W251" i="1"/>
  <c r="V251" i="1"/>
  <c r="U251" i="1" s="1" a="1"/>
  <c r="U251" i="1" s="1"/>
  <c r="X251" i="1"/>
  <c r="W814" i="1"/>
  <c r="X814" i="1"/>
  <c r="V814" i="1"/>
  <c r="U814" i="1" s="1" a="1"/>
  <c r="U814" i="1" s="1"/>
  <c r="W916" i="1"/>
  <c r="V916" i="1"/>
  <c r="U916" i="1" s="1" a="1"/>
  <c r="U916" i="1" s="1"/>
  <c r="X916" i="1"/>
  <c r="W301" i="1"/>
  <c r="V301" i="1"/>
  <c r="U301" i="1" s="1" a="1"/>
  <c r="U301" i="1" s="1"/>
  <c r="X301" i="1"/>
  <c r="W66" i="1"/>
  <c r="V66" i="1"/>
  <c r="U66" i="1" s="1" a="1"/>
  <c r="U66" i="1" s="1"/>
  <c r="X66" i="1"/>
  <c r="W891" i="1"/>
  <c r="V891" i="1"/>
  <c r="U891" i="1" s="1" a="1"/>
  <c r="U891" i="1" s="1"/>
  <c r="X891" i="1"/>
  <c r="W252" i="1"/>
  <c r="X252" i="1"/>
  <c r="V252" i="1"/>
  <c r="U252" i="1" s="1" a="1"/>
  <c r="U252" i="1" s="1"/>
  <c r="W813" i="1"/>
  <c r="V813" i="1"/>
  <c r="U813" i="1" s="1" a="1"/>
  <c r="U813" i="1" s="1"/>
  <c r="X813" i="1"/>
  <c r="W288" i="1"/>
  <c r="V288" i="1"/>
  <c r="U288" i="1" s="1" a="1"/>
  <c r="U288" i="1" s="1"/>
  <c r="X288" i="1"/>
  <c r="V282" i="1"/>
  <c r="U282" i="1" s="1" a="1"/>
  <c r="U282" i="1" s="1"/>
  <c r="W282" i="1"/>
  <c r="X282" i="1"/>
  <c r="V388" i="1"/>
  <c r="U388" i="1" s="1" a="1"/>
  <c r="U388" i="1" s="1"/>
  <c r="W388" i="1"/>
  <c r="X388" i="1"/>
  <c r="V279" i="1"/>
  <c r="U279" i="1" s="1" a="1"/>
  <c r="U279" i="1" s="1"/>
  <c r="W279" i="1"/>
  <c r="X279" i="1"/>
  <c r="V242" i="1"/>
  <c r="U242" i="1" s="1" a="1"/>
  <c r="U242" i="1" s="1"/>
  <c r="W242" i="1"/>
  <c r="X242" i="1"/>
  <c r="V932" i="1"/>
  <c r="U932" i="1" s="1" a="1"/>
  <c r="U932" i="1" s="1"/>
  <c r="W932" i="1"/>
  <c r="X932" i="1"/>
  <c r="V960" i="1"/>
  <c r="U960" i="1" s="1" a="1"/>
  <c r="U960" i="1" s="1"/>
  <c r="W960" i="1"/>
  <c r="X960" i="1"/>
  <c r="V902" i="1"/>
  <c r="U902" i="1" s="1" a="1"/>
  <c r="U902" i="1" s="1"/>
  <c r="W902" i="1"/>
  <c r="X902" i="1"/>
  <c r="V844" i="1"/>
  <c r="U844" i="1" s="1" a="1"/>
  <c r="U844" i="1" s="1"/>
  <c r="W844" i="1"/>
  <c r="X844" i="1"/>
  <c r="V333" i="1"/>
  <c r="U333" i="1" s="1" a="1"/>
  <c r="U333" i="1" s="1"/>
  <c r="W333" i="1"/>
  <c r="X333" i="1"/>
  <c r="V420" i="1"/>
  <c r="U420" i="1" s="1" a="1"/>
  <c r="U420" i="1" s="1"/>
  <c r="W420" i="1"/>
  <c r="X420" i="1"/>
  <c r="V502" i="1"/>
  <c r="U502" i="1" s="1" a="1"/>
  <c r="U502" i="1" s="1"/>
  <c r="W502" i="1"/>
  <c r="X502" i="1"/>
  <c r="V914" i="1"/>
  <c r="U914" i="1" s="1" a="1"/>
  <c r="U914" i="1" s="1"/>
  <c r="W914" i="1"/>
  <c r="X914" i="1"/>
  <c r="V937" i="1"/>
  <c r="U937" i="1" s="1" a="1"/>
  <c r="U937" i="1" s="1"/>
  <c r="W937" i="1"/>
  <c r="X937" i="1"/>
  <c r="V776" i="1"/>
  <c r="U776" i="1" s="1" a="1"/>
  <c r="U776" i="1" s="1"/>
  <c r="W776" i="1"/>
  <c r="X776" i="1"/>
  <c r="V996" i="1"/>
  <c r="U996" i="1" s="1" a="1"/>
  <c r="U996" i="1" s="1"/>
  <c r="W996" i="1"/>
  <c r="X996" i="1"/>
  <c r="V993" i="1"/>
  <c r="U993" i="1" s="1" a="1"/>
  <c r="U993" i="1" s="1"/>
  <c r="W993" i="1"/>
  <c r="X993" i="1"/>
  <c r="V938" i="1"/>
  <c r="U938" i="1" s="1" a="1"/>
  <c r="U938" i="1" s="1"/>
  <c r="W938" i="1"/>
  <c r="X938" i="1"/>
  <c r="Q178" i="1"/>
  <c r="P178" i="1" s="1" a="1"/>
  <c r="P178" i="1" s="1"/>
  <c r="R178" i="1"/>
  <c r="Q712" i="1"/>
  <c r="P712" i="1" s="1" a="1"/>
  <c r="P712" i="1" s="1"/>
  <c r="R712" i="1"/>
  <c r="S712" i="1"/>
  <c r="Q182" i="1"/>
  <c r="P182" i="1" s="1" a="1"/>
  <c r="P182" i="1" s="1"/>
  <c r="R182" i="1"/>
  <c r="Q437" i="1"/>
  <c r="P437" i="1" s="1" a="1"/>
  <c r="P437" i="1" s="1"/>
  <c r="R437" i="1"/>
  <c r="Q28" i="1"/>
  <c r="P28" i="1" s="1" a="1"/>
  <c r="P28" i="1" s="1"/>
  <c r="R28" i="1"/>
  <c r="S28" i="1"/>
  <c r="Q675" i="1"/>
  <c r="P675" i="1" s="1" a="1"/>
  <c r="P675" i="1" s="1"/>
  <c r="S675" i="1"/>
  <c r="Q47" i="1"/>
  <c r="P47" i="1" s="1" a="1"/>
  <c r="P47" i="1" s="1"/>
  <c r="S47" i="1"/>
  <c r="R47" i="1"/>
  <c r="R1000" i="1"/>
  <c r="Q1000" i="1"/>
  <c r="P1000" i="1" s="1" a="1"/>
  <c r="P1000" i="1" s="1"/>
  <c r="R140" i="1"/>
  <c r="R848" i="1"/>
  <c r="X1000" i="1"/>
  <c r="V489" i="1"/>
  <c r="U489" i="1" s="1" a="1"/>
  <c r="U489" i="1" s="1"/>
  <c r="V576" i="1"/>
  <c r="U576" i="1" s="1" a="1"/>
  <c r="U576" i="1" s="1"/>
  <c r="V569" i="1"/>
  <c r="U569" i="1" s="1" a="1"/>
  <c r="U569" i="1" s="1"/>
  <c r="V780" i="1"/>
  <c r="U780" i="1" s="1" a="1"/>
  <c r="U780" i="1" s="1"/>
  <c r="V491" i="1"/>
  <c r="U491" i="1" s="1" a="1"/>
  <c r="U491" i="1" s="1"/>
  <c r="V11" i="1"/>
  <c r="U11" i="1" s="1" a="1"/>
  <c r="U11" i="1" s="1"/>
  <c r="V564" i="1"/>
  <c r="U564" i="1" s="1" a="1"/>
  <c r="U564" i="1" s="1"/>
  <c r="W694" i="1"/>
  <c r="W394" i="1"/>
  <c r="X664" i="1"/>
  <c r="X517" i="1"/>
  <c r="X762" i="1"/>
  <c r="X742" i="1"/>
  <c r="V551" i="1"/>
  <c r="U551" i="1" s="1" a="1"/>
  <c r="U551" i="1" s="1"/>
  <c r="W551" i="1"/>
  <c r="X551" i="1"/>
  <c r="V117" i="1"/>
  <c r="U117" i="1" s="1" a="1"/>
  <c r="U117" i="1" s="1"/>
  <c r="W117" i="1"/>
  <c r="X117" i="1"/>
  <c r="V618" i="1"/>
  <c r="U618" i="1" s="1" a="1"/>
  <c r="U618" i="1" s="1"/>
  <c r="W618" i="1"/>
  <c r="X618" i="1"/>
  <c r="V98" i="1"/>
  <c r="U98" i="1" s="1" a="1"/>
  <c r="U98" i="1" s="1"/>
  <c r="W98" i="1"/>
  <c r="X98" i="1"/>
  <c r="V69" i="1"/>
  <c r="U69" i="1" s="1" a="1"/>
  <c r="U69" i="1" s="1"/>
  <c r="W69" i="1"/>
  <c r="X69" i="1"/>
  <c r="V679" i="1"/>
  <c r="U679" i="1" s="1" a="1"/>
  <c r="U679" i="1" s="1"/>
  <c r="W679" i="1"/>
  <c r="X679" i="1"/>
  <c r="X879" i="1"/>
  <c r="V879" i="1"/>
  <c r="U879" i="1" s="1" a="1"/>
  <c r="U879" i="1" s="1"/>
  <c r="V201" i="1"/>
  <c r="U201" i="1" s="1" a="1"/>
  <c r="U201" i="1" s="1"/>
  <c r="W201" i="1"/>
  <c r="X201" i="1"/>
  <c r="V366" i="1"/>
  <c r="U366" i="1" s="1" a="1"/>
  <c r="U366" i="1" s="1"/>
  <c r="W366" i="1"/>
  <c r="X366" i="1"/>
  <c r="X447" i="1"/>
  <c r="W447" i="1"/>
  <c r="V533" i="1"/>
  <c r="U533" i="1" s="1" a="1"/>
  <c r="U533" i="1" s="1"/>
  <c r="W533" i="1"/>
  <c r="X533" i="1"/>
  <c r="V652" i="1"/>
  <c r="U652" i="1" s="1" a="1"/>
  <c r="U652" i="1" s="1"/>
  <c r="W652" i="1"/>
  <c r="W67" i="1"/>
  <c r="X67" i="1"/>
  <c r="V67" i="1"/>
  <c r="U67" i="1" s="1" a="1"/>
  <c r="U67" i="1" s="1"/>
  <c r="V418" i="1"/>
  <c r="U418" i="1" s="1" a="1"/>
  <c r="U418" i="1" s="1"/>
  <c r="W418" i="1"/>
  <c r="X418" i="1"/>
  <c r="V446" i="1"/>
  <c r="U446" i="1" s="1" a="1"/>
  <c r="U446" i="1" s="1"/>
  <c r="W446" i="1"/>
  <c r="V325" i="1"/>
  <c r="U325" i="1" s="1" a="1"/>
  <c r="U325" i="1" s="1"/>
  <c r="W325" i="1"/>
  <c r="W612" i="1"/>
  <c r="V612" i="1"/>
  <c r="U612" i="1" s="1" a="1"/>
  <c r="U612" i="1" s="1"/>
  <c r="X612" i="1"/>
  <c r="V779" i="1"/>
  <c r="U779" i="1" s="1" a="1"/>
  <c r="U779" i="1" s="1"/>
  <c r="W779" i="1"/>
  <c r="X779" i="1"/>
  <c r="V743" i="1"/>
  <c r="U743" i="1" s="1" a="1"/>
  <c r="U743" i="1" s="1"/>
  <c r="W743" i="1"/>
  <c r="X743" i="1"/>
  <c r="V463" i="1"/>
  <c r="U463" i="1" s="1" a="1"/>
  <c r="U463" i="1" s="1"/>
  <c r="W463" i="1"/>
  <c r="X463" i="1"/>
  <c r="V26" i="1"/>
  <c r="U26" i="1" s="1" a="1"/>
  <c r="U26" i="1" s="1"/>
  <c r="W26" i="1"/>
  <c r="V208" i="1"/>
  <c r="U208" i="1" s="1" a="1"/>
  <c r="U208" i="1" s="1"/>
  <c r="W208" i="1"/>
  <c r="W547" i="1"/>
  <c r="V547" i="1"/>
  <c r="U547" i="1" s="1" a="1"/>
  <c r="U547" i="1" s="1"/>
  <c r="X547" i="1"/>
  <c r="V528" i="1"/>
  <c r="U528" i="1" s="1" a="1"/>
  <c r="U528" i="1" s="1"/>
  <c r="W528" i="1"/>
  <c r="X528" i="1"/>
  <c r="V220" i="1"/>
  <c r="U220" i="1" s="1" a="1"/>
  <c r="U220" i="1" s="1"/>
  <c r="W220" i="1"/>
  <c r="X220" i="1"/>
  <c r="X373" i="1"/>
  <c r="W373" i="1"/>
  <c r="V373" i="1"/>
  <c r="U373" i="1" s="1" a="1"/>
  <c r="U373" i="1" s="1"/>
  <c r="W469" i="1"/>
  <c r="X469" i="1"/>
  <c r="V469" i="1"/>
  <c r="U469" i="1" s="1" a="1"/>
  <c r="U469" i="1" s="1"/>
  <c r="X778" i="1"/>
  <c r="V778" i="1"/>
  <c r="U778" i="1" s="1" a="1"/>
  <c r="U778" i="1" s="1"/>
  <c r="W778" i="1"/>
  <c r="X79" i="1"/>
  <c r="W79" i="1"/>
  <c r="X859" i="1"/>
  <c r="V859" i="1"/>
  <c r="U859" i="1" s="1" a="1"/>
  <c r="U859" i="1" s="1"/>
  <c r="W859" i="1"/>
  <c r="X74" i="1"/>
  <c r="W74" i="1"/>
  <c r="V74" i="1"/>
  <c r="U74" i="1" s="1" a="1"/>
  <c r="U74" i="1" s="1"/>
  <c r="X375" i="1"/>
  <c r="V375" i="1"/>
  <c r="U375" i="1" s="1" a="1"/>
  <c r="U375" i="1" s="1"/>
  <c r="W375" i="1"/>
  <c r="X106" i="1"/>
  <c r="W106" i="1"/>
  <c r="V808" i="1"/>
  <c r="U808" i="1" s="1" a="1"/>
  <c r="U808" i="1" s="1"/>
  <c r="W808" i="1"/>
  <c r="X808" i="1"/>
  <c r="V728" i="1"/>
  <c r="U728" i="1" s="1" a="1"/>
  <c r="U728" i="1" s="1"/>
  <c r="W728" i="1"/>
  <c r="X728" i="1"/>
  <c r="V345" i="1"/>
  <c r="U345" i="1" s="1" a="1"/>
  <c r="U345" i="1" s="1"/>
  <c r="W345" i="1"/>
  <c r="X186" i="1"/>
  <c r="V186" i="1"/>
  <c r="U186" i="1" s="1" a="1"/>
  <c r="U186" i="1" s="1"/>
  <c r="W186" i="1"/>
  <c r="V336" i="1"/>
  <c r="U336" i="1" s="1" a="1"/>
  <c r="U336" i="1" s="1"/>
  <c r="W336" i="1"/>
  <c r="X336" i="1"/>
  <c r="V40" i="1"/>
  <c r="U40" i="1" s="1" a="1"/>
  <c r="U40" i="1" s="1"/>
  <c r="W40" i="1"/>
  <c r="X40" i="1"/>
  <c r="V784" i="1"/>
  <c r="U784" i="1" s="1" a="1"/>
  <c r="U784" i="1" s="1"/>
  <c r="W784" i="1"/>
  <c r="X784" i="1"/>
  <c r="X396" i="1"/>
  <c r="W396" i="1"/>
  <c r="V396" i="1"/>
  <c r="U396" i="1" s="1" a="1"/>
  <c r="U396" i="1" s="1"/>
  <c r="V160" i="1"/>
  <c r="U160" i="1" s="1" a="1"/>
  <c r="U160" i="1" s="1"/>
  <c r="W160" i="1"/>
  <c r="X160" i="1"/>
  <c r="V269" i="1"/>
  <c r="U269" i="1" s="1" a="1"/>
  <c r="U269" i="1" s="1"/>
  <c r="W269" i="1"/>
  <c r="X269" i="1"/>
  <c r="V100" i="1"/>
  <c r="U100" i="1" s="1" a="1"/>
  <c r="U100" i="1" s="1"/>
  <c r="W100" i="1"/>
  <c r="X100" i="1"/>
  <c r="V432" i="1"/>
  <c r="U432" i="1" s="1" a="1"/>
  <c r="U432" i="1" s="1"/>
  <c r="W432" i="1"/>
  <c r="X432" i="1"/>
  <c r="V277" i="1"/>
  <c r="U277" i="1" s="1" a="1"/>
  <c r="U277" i="1" s="1"/>
  <c r="W277" i="1"/>
  <c r="V710" i="1"/>
  <c r="U710" i="1" s="1" a="1"/>
  <c r="U710" i="1" s="1"/>
  <c r="W710" i="1"/>
  <c r="X710" i="1"/>
  <c r="V597" i="1"/>
  <c r="U597" i="1" s="1" a="1"/>
  <c r="U597" i="1" s="1"/>
  <c r="W597" i="1"/>
  <c r="X597" i="1"/>
  <c r="V924" i="1"/>
  <c r="U924" i="1" s="1" a="1"/>
  <c r="U924" i="1" s="1"/>
  <c r="W924" i="1"/>
  <c r="X924" i="1"/>
  <c r="V786" i="1"/>
  <c r="U786" i="1" s="1" a="1"/>
  <c r="U786" i="1" s="1"/>
  <c r="W786" i="1"/>
  <c r="X786" i="1"/>
  <c r="X308" i="1"/>
  <c r="V308" i="1"/>
  <c r="U308" i="1" s="1" a="1"/>
  <c r="U308" i="1" s="1"/>
  <c r="W308" i="1"/>
  <c r="V741" i="1"/>
  <c r="U741" i="1" s="1" a="1"/>
  <c r="U741" i="1" s="1"/>
  <c r="W741" i="1"/>
  <c r="X741" i="1"/>
  <c r="V299" i="1"/>
  <c r="U299" i="1" s="1" a="1"/>
  <c r="U299" i="1" s="1"/>
  <c r="W299" i="1"/>
  <c r="X299" i="1"/>
  <c r="V635" i="1"/>
  <c r="U635" i="1" s="1" a="1"/>
  <c r="U635" i="1" s="1"/>
  <c r="W635" i="1"/>
  <c r="X635" i="1"/>
  <c r="V261" i="1"/>
  <c r="U261" i="1" s="1" a="1"/>
  <c r="U261" i="1" s="1"/>
  <c r="W261" i="1"/>
  <c r="X261" i="1"/>
  <c r="V943" i="1"/>
  <c r="U943" i="1" s="1" a="1"/>
  <c r="U943" i="1" s="1"/>
  <c r="W943" i="1"/>
  <c r="V969" i="1"/>
  <c r="U969" i="1" s="1" a="1"/>
  <c r="U969" i="1" s="1"/>
  <c r="W969" i="1"/>
  <c r="X969" i="1"/>
  <c r="X455" i="1"/>
  <c r="W455" i="1"/>
  <c r="V455" i="1"/>
  <c r="U455" i="1" s="1" a="1"/>
  <c r="U455" i="1" s="1"/>
  <c r="V899" i="1"/>
  <c r="U899" i="1" s="1" a="1"/>
  <c r="U899" i="1" s="1"/>
  <c r="W899" i="1"/>
  <c r="X899" i="1"/>
  <c r="V953" i="1"/>
  <c r="U953" i="1" s="1" a="1"/>
  <c r="U953" i="1" s="1"/>
  <c r="W953" i="1"/>
  <c r="X953" i="1"/>
  <c r="V908" i="1"/>
  <c r="U908" i="1" s="1" a="1"/>
  <c r="U908" i="1" s="1"/>
  <c r="W908" i="1"/>
  <c r="X908" i="1"/>
  <c r="V959" i="1"/>
  <c r="U959" i="1" s="1" a="1"/>
  <c r="U959" i="1" s="1"/>
  <c r="W959" i="1"/>
  <c r="X959" i="1"/>
  <c r="V283" i="1"/>
  <c r="U283" i="1" s="1" a="1"/>
  <c r="U283" i="1" s="1"/>
  <c r="W283" i="1"/>
  <c r="X283" i="1"/>
  <c r="V860" i="1"/>
  <c r="U860" i="1" s="1" a="1"/>
  <c r="U860" i="1" s="1"/>
  <c r="W860" i="1"/>
  <c r="X860" i="1"/>
  <c r="V359" i="1"/>
  <c r="U359" i="1" s="1" a="1"/>
  <c r="U359" i="1" s="1"/>
  <c r="W359" i="1"/>
  <c r="X359" i="1"/>
  <c r="X722" i="1"/>
  <c r="V722" i="1"/>
  <c r="U722" i="1" s="1" a="1"/>
  <c r="U722" i="1" s="1"/>
  <c r="W722" i="1"/>
  <c r="V527" i="1"/>
  <c r="U527" i="1" s="1" a="1"/>
  <c r="U527" i="1" s="1"/>
  <c r="W527" i="1"/>
  <c r="X527" i="1"/>
  <c r="V630" i="1"/>
  <c r="U630" i="1" s="1" a="1"/>
  <c r="U630" i="1" s="1"/>
  <c r="W630" i="1"/>
  <c r="X630" i="1"/>
  <c r="V812" i="1"/>
  <c r="U812" i="1" s="1" a="1"/>
  <c r="U812" i="1" s="1"/>
  <c r="W812" i="1"/>
  <c r="X812" i="1"/>
  <c r="X987" i="1"/>
  <c r="V987" i="1"/>
  <c r="U987" i="1" s="1" a="1"/>
  <c r="U987" i="1" s="1"/>
  <c r="W987" i="1"/>
  <c r="S1000" i="1"/>
  <c r="X382" i="1"/>
  <c r="X556" i="1"/>
  <c r="X781" i="1"/>
  <c r="X97" i="1"/>
  <c r="X619" i="1"/>
  <c r="X390" i="1"/>
  <c r="W664" i="1"/>
  <c r="V517" i="1"/>
  <c r="U517" i="1" s="1" a="1"/>
  <c r="U517" i="1" s="1"/>
  <c r="V762" i="1"/>
  <c r="U762" i="1" s="1" a="1"/>
  <c r="U762" i="1" s="1"/>
  <c r="V742" i="1"/>
  <c r="U742" i="1" s="1" a="1"/>
  <c r="U742" i="1" s="1"/>
  <c r="W671" i="1"/>
  <c r="X458" i="1"/>
  <c r="V79" i="1"/>
  <c r="U79" i="1" s="1" a="1"/>
  <c r="U79" i="1" s="1"/>
  <c r="X620" i="1"/>
  <c r="X706" i="1"/>
  <c r="W706" i="1"/>
  <c r="X460" i="1"/>
  <c r="W460" i="1"/>
  <c r="X602" i="1"/>
  <c r="W602" i="1"/>
  <c r="X465" i="1"/>
  <c r="W465" i="1"/>
  <c r="X581" i="1"/>
  <c r="W581" i="1"/>
  <c r="X591" i="1"/>
  <c r="W591" i="1"/>
  <c r="V170" i="1"/>
  <c r="U170" i="1" s="1" a="1"/>
  <c r="U170" i="1" s="1"/>
  <c r="W170" i="1"/>
  <c r="X170" i="1"/>
  <c r="V494" i="1"/>
  <c r="U494" i="1" s="1" a="1"/>
  <c r="U494" i="1" s="1"/>
  <c r="W494" i="1"/>
  <c r="X494" i="1"/>
  <c r="V337" i="1"/>
  <c r="U337" i="1" s="1" a="1"/>
  <c r="U337" i="1" s="1"/>
  <c r="W337" i="1"/>
  <c r="X337" i="1"/>
  <c r="V604" i="1"/>
  <c r="U604" i="1" s="1" a="1"/>
  <c r="U604" i="1" s="1"/>
  <c r="W604" i="1"/>
  <c r="X604" i="1"/>
  <c r="V135" i="1"/>
  <c r="U135" i="1" s="1" a="1"/>
  <c r="U135" i="1" s="1"/>
  <c r="W135" i="1"/>
  <c r="X135" i="1"/>
  <c r="V391" i="1"/>
  <c r="U391" i="1" s="1" a="1"/>
  <c r="U391" i="1" s="1"/>
  <c r="W391" i="1"/>
  <c r="V65" i="1"/>
  <c r="U65" i="1" s="1" a="1"/>
  <c r="U65" i="1" s="1"/>
  <c r="W65" i="1"/>
  <c r="W93" i="1"/>
  <c r="V93" i="1"/>
  <c r="U93" i="1" s="1" a="1"/>
  <c r="U93" i="1" s="1"/>
  <c r="X93" i="1"/>
  <c r="V383" i="1"/>
  <c r="U383" i="1" s="1" a="1"/>
  <c r="U383" i="1" s="1"/>
  <c r="W383" i="1"/>
  <c r="X383" i="1"/>
  <c r="V441" i="1"/>
  <c r="U441" i="1" s="1" a="1"/>
  <c r="U441" i="1" s="1"/>
  <c r="W441" i="1"/>
  <c r="X441" i="1"/>
  <c r="V642" i="1"/>
  <c r="U642" i="1" s="1" a="1"/>
  <c r="U642" i="1" s="1"/>
  <c r="W642" i="1"/>
  <c r="X642" i="1"/>
  <c r="V696" i="1"/>
  <c r="U696" i="1" s="1" a="1"/>
  <c r="U696" i="1" s="1"/>
  <c r="W696" i="1"/>
  <c r="V18" i="1"/>
  <c r="U18" i="1" s="1" a="1"/>
  <c r="U18" i="1" s="1"/>
  <c r="W18" i="1"/>
  <c r="W172" i="1"/>
  <c r="V172" i="1"/>
  <c r="U172" i="1" s="1" a="1"/>
  <c r="U172" i="1" s="1"/>
  <c r="X172" i="1"/>
  <c r="V536" i="1"/>
  <c r="U536" i="1" s="1" a="1"/>
  <c r="U536" i="1" s="1"/>
  <c r="W536" i="1"/>
  <c r="X536" i="1"/>
  <c r="V367" i="1"/>
  <c r="U367" i="1" s="1" a="1"/>
  <c r="U367" i="1" s="1"/>
  <c r="W367" i="1"/>
  <c r="X367" i="1"/>
  <c r="V731" i="1"/>
  <c r="U731" i="1" s="1" a="1"/>
  <c r="U731" i="1" s="1"/>
  <c r="W731" i="1"/>
  <c r="X731" i="1"/>
  <c r="V425" i="1"/>
  <c r="U425" i="1" s="1" a="1"/>
  <c r="U425" i="1" s="1"/>
  <c r="W425" i="1"/>
  <c r="V385" i="1"/>
  <c r="U385" i="1" s="1" a="1"/>
  <c r="U385" i="1" s="1"/>
  <c r="W385" i="1"/>
  <c r="X385" i="1"/>
  <c r="X257" i="1"/>
  <c r="W257" i="1"/>
  <c r="V257" i="1"/>
  <c r="U257" i="1" s="1" a="1"/>
  <c r="U257" i="1" s="1"/>
  <c r="V14" i="1"/>
  <c r="U14" i="1" s="1" a="1"/>
  <c r="U14" i="1" s="1"/>
  <c r="W14" i="1"/>
  <c r="X14" i="1"/>
  <c r="V690" i="1"/>
  <c r="U690" i="1" s="1" a="1"/>
  <c r="U690" i="1" s="1"/>
  <c r="W690" i="1"/>
  <c r="V819" i="1"/>
  <c r="U819" i="1" s="1" a="1"/>
  <c r="U819" i="1" s="1"/>
  <c r="W819" i="1"/>
  <c r="X819" i="1"/>
  <c r="V716" i="1"/>
  <c r="U716" i="1" s="1" a="1"/>
  <c r="U716" i="1" s="1"/>
  <c r="W716" i="1"/>
  <c r="X716" i="1"/>
  <c r="V773" i="1"/>
  <c r="U773" i="1" s="1" a="1"/>
  <c r="U773" i="1" s="1"/>
  <c r="W773" i="1"/>
  <c r="X748" i="1"/>
  <c r="V748" i="1"/>
  <c r="U748" i="1" s="1" a="1"/>
  <c r="U748" i="1" s="1"/>
  <c r="W748" i="1"/>
  <c r="V624" i="1"/>
  <c r="U624" i="1" s="1" a="1"/>
  <c r="U624" i="1" s="1"/>
  <c r="W624" i="1"/>
  <c r="X624" i="1"/>
  <c r="V701" i="1"/>
  <c r="U701" i="1" s="1" a="1"/>
  <c r="U701" i="1" s="1"/>
  <c r="W701" i="1"/>
  <c r="X701" i="1"/>
  <c r="V149" i="1"/>
  <c r="U149" i="1" s="1" a="1"/>
  <c r="U149" i="1" s="1"/>
  <c r="W149" i="1"/>
  <c r="X149" i="1"/>
  <c r="X850" i="1"/>
  <c r="W850" i="1"/>
  <c r="V850" i="1"/>
  <c r="U850" i="1" s="1" a="1"/>
  <c r="U850" i="1" s="1"/>
  <c r="V96" i="1"/>
  <c r="U96" i="1" s="1" a="1"/>
  <c r="U96" i="1" s="1"/>
  <c r="W96" i="1"/>
  <c r="X96" i="1"/>
  <c r="V131" i="1"/>
  <c r="U131" i="1" s="1" a="1"/>
  <c r="U131" i="1" s="1"/>
  <c r="W131" i="1"/>
  <c r="X795" i="1"/>
  <c r="V795" i="1"/>
  <c r="U795" i="1" s="1" a="1"/>
  <c r="U795" i="1" s="1"/>
  <c r="W795" i="1"/>
  <c r="V818" i="1"/>
  <c r="U818" i="1" s="1" a="1"/>
  <c r="U818" i="1" s="1"/>
  <c r="W818" i="1"/>
  <c r="X263" i="1"/>
  <c r="V263" i="1"/>
  <c r="U263" i="1" s="1" a="1"/>
  <c r="U263" i="1" s="1"/>
  <c r="W263" i="1"/>
  <c r="V22" i="1"/>
  <c r="U22" i="1" s="1" a="1"/>
  <c r="U22" i="1" s="1"/>
  <c r="W22" i="1"/>
  <c r="X22" i="1"/>
  <c r="V75" i="1"/>
  <c r="U75" i="1" s="1" a="1"/>
  <c r="U75" i="1" s="1"/>
  <c r="W75" i="1"/>
  <c r="X75" i="1"/>
  <c r="V280" i="1"/>
  <c r="U280" i="1" s="1" a="1"/>
  <c r="U280" i="1" s="1"/>
  <c r="W280" i="1"/>
  <c r="X280" i="1"/>
  <c r="V297" i="1"/>
  <c r="U297" i="1" s="1" a="1"/>
  <c r="U297" i="1" s="1"/>
  <c r="X297" i="1"/>
  <c r="W297" i="1"/>
  <c r="X593" i="1"/>
  <c r="W593" i="1"/>
  <c r="V593" i="1"/>
  <c r="U593" i="1" s="1" a="1"/>
  <c r="U593" i="1" s="1"/>
  <c r="V933" i="1"/>
  <c r="U933" i="1" s="1" a="1"/>
  <c r="U933" i="1" s="1"/>
  <c r="W933" i="1"/>
  <c r="X933" i="1"/>
  <c r="V919" i="1"/>
  <c r="U919" i="1" s="1" a="1"/>
  <c r="U919" i="1" s="1"/>
  <c r="W919" i="1"/>
  <c r="X919" i="1"/>
  <c r="W845" i="1"/>
  <c r="X845" i="1"/>
  <c r="V845" i="1"/>
  <c r="U845" i="1" s="1" a="1"/>
  <c r="U845" i="1" s="1"/>
  <c r="W284" i="1"/>
  <c r="X284" i="1"/>
  <c r="V284" i="1"/>
  <c r="U284" i="1" s="1" a="1"/>
  <c r="U284" i="1" s="1"/>
  <c r="V896" i="1"/>
  <c r="U896" i="1" s="1" a="1"/>
  <c r="U896" i="1" s="1"/>
  <c r="W896" i="1"/>
  <c r="X896" i="1"/>
  <c r="V321" i="1"/>
  <c r="U321" i="1" s="1" a="1"/>
  <c r="U321" i="1" s="1"/>
  <c r="W321" i="1"/>
  <c r="X321" i="1"/>
  <c r="V898" i="1"/>
  <c r="U898" i="1" s="1" a="1"/>
  <c r="U898" i="1" s="1"/>
  <c r="W898" i="1"/>
  <c r="X898" i="1"/>
  <c r="V872" i="1"/>
  <c r="U872" i="1" s="1" a="1"/>
  <c r="U872" i="1" s="1"/>
  <c r="W872" i="1"/>
  <c r="X872" i="1"/>
  <c r="V658" i="1"/>
  <c r="U658" i="1" s="1" a="1"/>
  <c r="U658" i="1" s="1"/>
  <c r="W658" i="1"/>
  <c r="X658" i="1"/>
  <c r="V259" i="1"/>
  <c r="U259" i="1" s="1" a="1"/>
  <c r="U259" i="1" s="1"/>
  <c r="W259" i="1"/>
  <c r="X259" i="1"/>
  <c r="X224" i="1"/>
  <c r="W224" i="1"/>
  <c r="V224" i="1"/>
  <c r="U224" i="1" s="1" a="1"/>
  <c r="U224" i="1" s="1"/>
  <c r="V894" i="1"/>
  <c r="U894" i="1" s="1" a="1"/>
  <c r="U894" i="1" s="1"/>
  <c r="W894" i="1"/>
  <c r="X894" i="1"/>
  <c r="V452" i="1"/>
  <c r="U452" i="1" s="1" a="1"/>
  <c r="U452" i="1" s="1"/>
  <c r="W452" i="1"/>
  <c r="X452" i="1"/>
  <c r="V379" i="1"/>
  <c r="U379" i="1" s="1" a="1"/>
  <c r="U379" i="1" s="1"/>
  <c r="W379" i="1"/>
  <c r="X379" i="1"/>
  <c r="V414" i="1"/>
  <c r="U414" i="1" s="1" a="1"/>
  <c r="U414" i="1" s="1"/>
  <c r="W414" i="1"/>
  <c r="X414" i="1"/>
  <c r="V360" i="1"/>
  <c r="U360" i="1" s="1" a="1"/>
  <c r="U360" i="1" s="1"/>
  <c r="W360" i="1"/>
  <c r="X360" i="1"/>
  <c r="V582" i="1"/>
  <c r="U582" i="1" s="1" a="1"/>
  <c r="U582" i="1" s="1"/>
  <c r="W582" i="1"/>
  <c r="X582" i="1"/>
  <c r="V948" i="1"/>
  <c r="U948" i="1" s="1" a="1"/>
  <c r="U948" i="1" s="1"/>
  <c r="W948" i="1"/>
  <c r="X948" i="1"/>
  <c r="X837" i="1"/>
  <c r="V837" i="1"/>
  <c r="U837" i="1" s="1" a="1"/>
  <c r="U837" i="1" s="1"/>
  <c r="W837" i="1"/>
  <c r="V864" i="1"/>
  <c r="U864" i="1" s="1" a="1"/>
  <c r="U864" i="1" s="1"/>
  <c r="W864" i="1"/>
  <c r="X864" i="1"/>
  <c r="V986" i="1"/>
  <c r="U986" i="1" s="1" a="1"/>
  <c r="U986" i="1" s="1"/>
  <c r="W986" i="1"/>
  <c r="X986" i="1"/>
  <c r="W382" i="1"/>
  <c r="W556" i="1"/>
  <c r="W781" i="1"/>
  <c r="W97" i="1"/>
  <c r="W879" i="1"/>
  <c r="W619" i="1"/>
  <c r="W390" i="1"/>
  <c r="X18" i="1"/>
  <c r="X208" i="1"/>
  <c r="W458" i="1"/>
  <c r="X690" i="1"/>
  <c r="W620" i="1"/>
  <c r="V506" i="1"/>
  <c r="U506" i="1" s="1" a="1"/>
  <c r="U506" i="1" s="1"/>
  <c r="W506" i="1"/>
  <c r="X506" i="1"/>
  <c r="V395" i="1"/>
  <c r="U395" i="1" s="1" a="1"/>
  <c r="U395" i="1" s="1"/>
  <c r="W395" i="1"/>
  <c r="V600" i="1"/>
  <c r="U600" i="1" s="1" a="1"/>
  <c r="U600" i="1" s="1"/>
  <c r="W600" i="1"/>
  <c r="X600" i="1"/>
  <c r="X264" i="1"/>
  <c r="V264" i="1"/>
  <c r="U264" i="1" s="1" a="1"/>
  <c r="U264" i="1" s="1"/>
  <c r="V262" i="1"/>
  <c r="U262" i="1" s="1" a="1"/>
  <c r="U262" i="1" s="1"/>
  <c r="W262" i="1"/>
  <c r="X262" i="1"/>
  <c r="R333" i="1"/>
  <c r="Q333" i="1"/>
  <c r="P333" i="1" s="1" a="1"/>
  <c r="P333" i="1" s="1"/>
  <c r="V706" i="1"/>
  <c r="U706" i="1" s="1" a="1"/>
  <c r="U706" i="1" s="1"/>
  <c r="W676" i="1"/>
  <c r="V602" i="1"/>
  <c r="U602" i="1" s="1" a="1"/>
  <c r="U602" i="1" s="1"/>
  <c r="W592" i="1"/>
  <c r="V581" i="1"/>
  <c r="U581" i="1" s="1" a="1"/>
  <c r="U581" i="1" s="1"/>
  <c r="W448" i="1"/>
  <c r="W119" i="1"/>
  <c r="W438" i="1"/>
  <c r="V447" i="1"/>
  <c r="U447" i="1" s="1" a="1"/>
  <c r="U447" i="1" s="1"/>
  <c r="W503" i="1"/>
  <c r="W585" i="1"/>
  <c r="W370" i="1"/>
  <c r="X376" i="1"/>
  <c r="X643" i="1"/>
  <c r="X198" i="1"/>
  <c r="V199" i="1"/>
  <c r="U199" i="1" s="1" a="1"/>
  <c r="U199" i="1" s="1"/>
  <c r="W181" i="1"/>
  <c r="X277" i="1"/>
  <c r="V145" i="1"/>
  <c r="U145" i="1" s="1" a="1"/>
  <c r="U145" i="1" s="1"/>
  <c r="W145" i="1"/>
  <c r="X145" i="1"/>
  <c r="V692" i="1"/>
  <c r="U692" i="1" s="1" a="1"/>
  <c r="U692" i="1" s="1"/>
  <c r="W692" i="1"/>
  <c r="V417" i="1"/>
  <c r="U417" i="1" s="1" a="1"/>
  <c r="U417" i="1" s="1"/>
  <c r="W417" i="1"/>
  <c r="X417" i="1"/>
  <c r="X147" i="1"/>
  <c r="V147" i="1"/>
  <c r="U147" i="1" s="1" a="1"/>
  <c r="U147" i="1" s="1"/>
  <c r="W147" i="1"/>
  <c r="V254" i="1"/>
  <c r="U254" i="1" s="1" a="1"/>
  <c r="U254" i="1" s="1"/>
  <c r="W254" i="1"/>
  <c r="X254" i="1"/>
  <c r="V995" i="1"/>
  <c r="U995" i="1" s="1" a="1"/>
  <c r="U995" i="1" s="1"/>
  <c r="W995" i="1"/>
  <c r="X995" i="1"/>
  <c r="V765" i="1"/>
  <c r="U765" i="1" s="1" a="1"/>
  <c r="U765" i="1" s="1"/>
  <c r="W765" i="1"/>
  <c r="X765" i="1"/>
  <c r="V588" i="1"/>
  <c r="U588" i="1" s="1" a="1"/>
  <c r="U588" i="1" s="1"/>
  <c r="W588" i="1"/>
  <c r="X588" i="1"/>
  <c r="V733" i="1"/>
  <c r="U733" i="1" s="1" a="1"/>
  <c r="U733" i="1" s="1"/>
  <c r="W733" i="1"/>
  <c r="X733" i="1"/>
  <c r="V531" i="1"/>
  <c r="U531" i="1" s="1" a="1"/>
  <c r="U531" i="1" s="1"/>
  <c r="W531" i="1"/>
  <c r="X531" i="1"/>
  <c r="V406" i="1"/>
  <c r="U406" i="1" s="1" a="1"/>
  <c r="U406" i="1" s="1"/>
  <c r="W406" i="1"/>
  <c r="X406" i="1"/>
  <c r="V421" i="1"/>
  <c r="U421" i="1" s="1" a="1"/>
  <c r="U421" i="1" s="1"/>
  <c r="W421" i="1"/>
  <c r="X421" i="1"/>
  <c r="V378" i="1"/>
  <c r="U378" i="1" s="1" a="1"/>
  <c r="U378" i="1" s="1"/>
  <c r="X378" i="1"/>
  <c r="V777" i="1"/>
  <c r="U777" i="1" s="1" a="1"/>
  <c r="U777" i="1" s="1"/>
  <c r="W777" i="1"/>
  <c r="X777" i="1"/>
  <c r="W855" i="1"/>
  <c r="V855" i="1"/>
  <c r="U855" i="1" s="1" a="1"/>
  <c r="U855" i="1" s="1"/>
  <c r="X855" i="1"/>
  <c r="W187" i="1"/>
  <c r="V187" i="1"/>
  <c r="U187" i="1" s="1" a="1"/>
  <c r="U187" i="1" s="1"/>
  <c r="X187" i="1"/>
  <c r="W347" i="1"/>
  <c r="V347" i="1"/>
  <c r="U347" i="1" s="1" a="1"/>
  <c r="U347" i="1" s="1"/>
  <c r="X347" i="1"/>
  <c r="W720" i="1"/>
  <c r="X720" i="1"/>
  <c r="V720" i="1"/>
  <c r="U720" i="1" s="1" a="1"/>
  <c r="U720" i="1" s="1"/>
  <c r="W211" i="1"/>
  <c r="V211" i="1"/>
  <c r="U211" i="1" s="1" a="1"/>
  <c r="U211" i="1" s="1"/>
  <c r="X211" i="1"/>
  <c r="W319" i="1"/>
  <c r="V319" i="1"/>
  <c r="U319" i="1" s="1" a="1"/>
  <c r="U319" i="1" s="1"/>
  <c r="X319" i="1"/>
  <c r="W184" i="1"/>
  <c r="V184" i="1"/>
  <c r="U184" i="1" s="1" a="1"/>
  <c r="U184" i="1" s="1"/>
  <c r="X184" i="1"/>
  <c r="V968" i="1"/>
  <c r="U968" i="1" s="1" a="1"/>
  <c r="U968" i="1" s="1"/>
  <c r="W968" i="1"/>
  <c r="X968" i="1"/>
  <c r="V729" i="1"/>
  <c r="U729" i="1" s="1" a="1"/>
  <c r="U729" i="1" s="1"/>
  <c r="W729" i="1"/>
  <c r="X729" i="1"/>
  <c r="V304" i="1"/>
  <c r="U304" i="1" s="1" a="1"/>
  <c r="U304" i="1" s="1"/>
  <c r="W304" i="1"/>
  <c r="X304" i="1"/>
  <c r="V885" i="1"/>
  <c r="U885" i="1" s="1" a="1"/>
  <c r="U885" i="1" s="1"/>
  <c r="W885" i="1"/>
  <c r="X885" i="1"/>
  <c r="V978" i="1"/>
  <c r="U978" i="1" s="1" a="1"/>
  <c r="U978" i="1" s="1"/>
  <c r="W978" i="1"/>
  <c r="X978" i="1"/>
  <c r="V245" i="1"/>
  <c r="U245" i="1" s="1" a="1"/>
  <c r="U245" i="1" s="1"/>
  <c r="W245" i="1"/>
  <c r="X245" i="1"/>
  <c r="V293" i="1"/>
  <c r="U293" i="1" s="1" a="1"/>
  <c r="U293" i="1" s="1"/>
  <c r="W293" i="1"/>
  <c r="X293" i="1"/>
  <c r="V335" i="1"/>
  <c r="U335" i="1" s="1" a="1"/>
  <c r="U335" i="1" s="1"/>
  <c r="W335" i="1"/>
  <c r="X335" i="1"/>
  <c r="V404" i="1"/>
  <c r="U404" i="1" s="1" a="1"/>
  <c r="U404" i="1" s="1"/>
  <c r="W404" i="1"/>
  <c r="X404" i="1"/>
  <c r="V266" i="1"/>
  <c r="U266" i="1" s="1" a="1"/>
  <c r="U266" i="1" s="1"/>
  <c r="W266" i="1"/>
  <c r="X266" i="1"/>
  <c r="V399" i="1"/>
  <c r="U399" i="1" s="1" a="1"/>
  <c r="U399" i="1" s="1"/>
  <c r="W399" i="1"/>
  <c r="X399" i="1"/>
  <c r="V940" i="1"/>
  <c r="U940" i="1" s="1" a="1"/>
  <c r="U940" i="1" s="1"/>
  <c r="W940" i="1"/>
  <c r="X940" i="1"/>
  <c r="V340" i="1"/>
  <c r="U340" i="1" s="1" a="1"/>
  <c r="U340" i="1" s="1"/>
  <c r="W340" i="1"/>
  <c r="X340" i="1"/>
  <c r="V982" i="1"/>
  <c r="U982" i="1" s="1" a="1"/>
  <c r="U982" i="1" s="1"/>
  <c r="W982" i="1"/>
  <c r="X982" i="1"/>
  <c r="R715" i="1"/>
  <c r="Q670" i="1"/>
  <c r="P670" i="1" s="1" a="1"/>
  <c r="P670" i="1" s="1"/>
  <c r="V794" i="1"/>
  <c r="U794" i="1" s="1" a="1"/>
  <c r="U794" i="1" s="1"/>
  <c r="X356" i="1"/>
  <c r="X869" i="1"/>
  <c r="V745" i="1"/>
  <c r="U745" i="1" s="1" a="1"/>
  <c r="U745" i="1" s="1"/>
  <c r="X769" i="1"/>
  <c r="X856" i="1"/>
  <c r="V911" i="1"/>
  <c r="U911" i="1" s="1" a="1"/>
  <c r="U911" i="1" s="1"/>
  <c r="X477" i="1"/>
  <c r="X459" i="1"/>
  <c r="V119" i="1"/>
  <c r="U119" i="1" s="1" a="1"/>
  <c r="U119" i="1" s="1"/>
  <c r="V438" i="1"/>
  <c r="U438" i="1" s="1" a="1"/>
  <c r="U438" i="1" s="1"/>
  <c r="X498" i="1"/>
  <c r="V503" i="1"/>
  <c r="U503" i="1" s="1" a="1"/>
  <c r="U503" i="1" s="1"/>
  <c r="V585" i="1"/>
  <c r="U585" i="1" s="1" a="1"/>
  <c r="U585" i="1" s="1"/>
  <c r="V370" i="1"/>
  <c r="U370" i="1" s="1" a="1"/>
  <c r="U370" i="1" s="1"/>
  <c r="W376" i="1"/>
  <c r="X633" i="1"/>
  <c r="W643" i="1"/>
  <c r="X127" i="1"/>
  <c r="X892" i="1"/>
  <c r="X317" i="1"/>
  <c r="V181" i="1"/>
  <c r="U181" i="1" s="1" a="1"/>
  <c r="U181" i="1" s="1"/>
  <c r="X42" i="1"/>
  <c r="W548" i="1"/>
  <c r="V548" i="1"/>
  <c r="U548" i="1" s="1" a="1"/>
  <c r="U548" i="1" s="1"/>
  <c r="X548" i="1"/>
  <c r="X38" i="1"/>
  <c r="V38" i="1"/>
  <c r="U38" i="1" s="1" a="1"/>
  <c r="U38" i="1" s="1"/>
  <c r="W38" i="1"/>
  <c r="V544" i="1"/>
  <c r="U544" i="1" s="1" a="1"/>
  <c r="U544" i="1" s="1"/>
  <c r="W544" i="1"/>
  <c r="X544" i="1"/>
  <c r="V918" i="1"/>
  <c r="U918" i="1" s="1" a="1"/>
  <c r="U918" i="1" s="1"/>
  <c r="W918" i="1"/>
  <c r="X918" i="1"/>
  <c r="V737" i="1"/>
  <c r="U737" i="1" s="1" a="1"/>
  <c r="U737" i="1" s="1"/>
  <c r="W737" i="1"/>
  <c r="X737" i="1"/>
  <c r="V165" i="1"/>
  <c r="U165" i="1" s="1" a="1"/>
  <c r="U165" i="1" s="1"/>
  <c r="W165" i="1"/>
  <c r="V16" i="1"/>
  <c r="U16" i="1" s="1" a="1"/>
  <c r="U16" i="1" s="1"/>
  <c r="W16" i="1"/>
  <c r="V354" i="1"/>
  <c r="U354" i="1" s="1" a="1"/>
  <c r="U354" i="1" s="1"/>
  <c r="X354" i="1"/>
  <c r="V483" i="1"/>
  <c r="U483" i="1" s="1" a="1"/>
  <c r="U483" i="1" s="1"/>
  <c r="W483" i="1"/>
  <c r="X483" i="1"/>
  <c r="V332" i="1"/>
  <c r="U332" i="1" s="1" a="1"/>
  <c r="U332" i="1" s="1"/>
  <c r="W332" i="1"/>
  <c r="X332" i="1"/>
  <c r="X901" i="1"/>
  <c r="W901" i="1"/>
  <c r="V901" i="1"/>
  <c r="U901" i="1" s="1" a="1"/>
  <c r="U901" i="1" s="1"/>
  <c r="V833" i="1"/>
  <c r="U833" i="1" s="1" a="1"/>
  <c r="U833" i="1" s="1"/>
  <c r="X833" i="1"/>
  <c r="W833" i="1"/>
  <c r="W468" i="1"/>
  <c r="V468" i="1"/>
  <c r="U468" i="1" s="1" a="1"/>
  <c r="U468" i="1" s="1"/>
  <c r="X468" i="1"/>
  <c r="W306" i="1"/>
  <c r="X306" i="1"/>
  <c r="V306" i="1"/>
  <c r="U306" i="1" s="1" a="1"/>
  <c r="U306" i="1" s="1"/>
  <c r="W320" i="1"/>
  <c r="V320" i="1"/>
  <c r="U320" i="1" s="1" a="1"/>
  <c r="U320" i="1" s="1"/>
  <c r="X320" i="1"/>
  <c r="V977" i="1"/>
  <c r="U977" i="1" s="1" a="1"/>
  <c r="U977" i="1" s="1"/>
  <c r="W977" i="1"/>
  <c r="X977" i="1"/>
  <c r="V334" i="1"/>
  <c r="U334" i="1" s="1" a="1"/>
  <c r="U334" i="1" s="1"/>
  <c r="W334" i="1"/>
  <c r="X334" i="1"/>
  <c r="S182" i="1"/>
  <c r="R675" i="1"/>
  <c r="W356" i="1"/>
  <c r="W869" i="1"/>
  <c r="W477" i="1"/>
  <c r="W459" i="1"/>
  <c r="X371" i="1"/>
  <c r="W498" i="1"/>
  <c r="X395" i="1"/>
  <c r="W6" i="1"/>
  <c r="X696" i="1"/>
  <c r="W524" i="1"/>
  <c r="X26" i="1"/>
  <c r="W835" i="1"/>
  <c r="W633" i="1"/>
  <c r="W127" i="1"/>
  <c r="X626" i="1"/>
  <c r="W892" i="1"/>
  <c r="W317" i="1"/>
  <c r="W264" i="1"/>
  <c r="W42" i="1"/>
  <c r="V499" i="1"/>
  <c r="U499" i="1" s="1" a="1"/>
  <c r="U499" i="1" s="1"/>
  <c r="W499" i="1"/>
  <c r="X499" i="1"/>
  <c r="V309" i="1"/>
  <c r="U309" i="1" s="1" a="1"/>
  <c r="U309" i="1" s="1"/>
  <c r="W309" i="1"/>
  <c r="V663" i="1"/>
  <c r="U663" i="1" s="1" a="1"/>
  <c r="U663" i="1" s="1"/>
  <c r="W663" i="1"/>
  <c r="X663" i="1"/>
  <c r="X82" i="1"/>
  <c r="V82" i="1"/>
  <c r="U82" i="1" s="1" a="1"/>
  <c r="U82" i="1" s="1"/>
  <c r="W82" i="1"/>
  <c r="V350" i="1"/>
  <c r="U350" i="1" s="1" a="1"/>
  <c r="U350" i="1" s="1"/>
  <c r="W350" i="1"/>
  <c r="X350" i="1"/>
  <c r="V870" i="1"/>
  <c r="U870" i="1" s="1" a="1"/>
  <c r="U870" i="1" s="1"/>
  <c r="W870" i="1"/>
  <c r="X870" i="1"/>
  <c r="V798" i="1"/>
  <c r="U798" i="1" s="1" a="1"/>
  <c r="U798" i="1" s="1"/>
  <c r="W798" i="1"/>
  <c r="X798" i="1"/>
  <c r="V292" i="1"/>
  <c r="U292" i="1" s="1" a="1"/>
  <c r="U292" i="1" s="1"/>
  <c r="W292" i="1"/>
  <c r="X292" i="1"/>
  <c r="V970" i="1"/>
  <c r="U970" i="1" s="1" a="1"/>
  <c r="U970" i="1" s="1"/>
  <c r="W970" i="1"/>
  <c r="X970" i="1"/>
  <c r="V644" i="1"/>
  <c r="U644" i="1" s="1" a="1"/>
  <c r="U644" i="1" s="1"/>
  <c r="X644" i="1"/>
  <c r="V910" i="1"/>
  <c r="U910" i="1" s="1" a="1"/>
  <c r="U910" i="1" s="1"/>
  <c r="X910" i="1"/>
  <c r="W910" i="1"/>
  <c r="V810" i="1"/>
  <c r="U810" i="1" s="1" a="1"/>
  <c r="U810" i="1" s="1"/>
  <c r="W810" i="1"/>
  <c r="X810" i="1"/>
  <c r="V281" i="1"/>
  <c r="U281" i="1" s="1" a="1"/>
  <c r="U281" i="1" s="1"/>
  <c r="W281" i="1"/>
  <c r="X281" i="1"/>
  <c r="X881" i="1"/>
  <c r="W881" i="1"/>
  <c r="V53" i="1"/>
  <c r="U53" i="1" s="1" a="1"/>
  <c r="U53" i="1" s="1"/>
  <c r="W53" i="1"/>
  <c r="X53" i="1"/>
  <c r="V862" i="1"/>
  <c r="U862" i="1" s="1" a="1"/>
  <c r="U862" i="1" s="1"/>
  <c r="W862" i="1"/>
  <c r="X862" i="1"/>
  <c r="X529" i="1"/>
  <c r="W529" i="1"/>
  <c r="X513" i="1"/>
  <c r="V513" i="1"/>
  <c r="U513" i="1" s="1" a="1"/>
  <c r="U513" i="1" s="1"/>
  <c r="X925" i="1"/>
  <c r="V925" i="1"/>
  <c r="U925" i="1" s="1" a="1"/>
  <c r="U925" i="1" s="1"/>
  <c r="W925" i="1"/>
  <c r="V688" i="1"/>
  <c r="U688" i="1" s="1" a="1"/>
  <c r="U688" i="1" s="1"/>
  <c r="W688" i="1"/>
  <c r="X688" i="1"/>
  <c r="V828" i="1"/>
  <c r="U828" i="1" s="1" a="1"/>
  <c r="U828" i="1" s="1"/>
  <c r="W828" i="1"/>
  <c r="X828" i="1"/>
  <c r="V858" i="1"/>
  <c r="U858" i="1" s="1" a="1"/>
  <c r="U858" i="1" s="1"/>
  <c r="X858" i="1"/>
  <c r="W858" i="1"/>
  <c r="V268" i="1"/>
  <c r="U268" i="1" s="1" a="1"/>
  <c r="U268" i="1" s="1"/>
  <c r="W268" i="1"/>
  <c r="X268" i="1"/>
  <c r="V429" i="1"/>
  <c r="U429" i="1" s="1" a="1"/>
  <c r="U429" i="1" s="1"/>
  <c r="W429" i="1"/>
  <c r="X429" i="1"/>
  <c r="V560" i="1"/>
  <c r="U560" i="1" s="1" a="1"/>
  <c r="U560" i="1" s="1"/>
  <c r="W560" i="1"/>
  <c r="X560" i="1"/>
  <c r="V407" i="1"/>
  <c r="U407" i="1" s="1" a="1"/>
  <c r="U407" i="1" s="1"/>
  <c r="W407" i="1"/>
  <c r="X407" i="1"/>
  <c r="V599" i="1"/>
  <c r="U599" i="1" s="1" a="1"/>
  <c r="U599" i="1" s="1"/>
  <c r="W599" i="1"/>
  <c r="X599" i="1"/>
  <c r="V903" i="1"/>
  <c r="U903" i="1" s="1" a="1"/>
  <c r="U903" i="1" s="1"/>
  <c r="W903" i="1"/>
  <c r="X903" i="1"/>
  <c r="V648" i="1"/>
  <c r="U648" i="1" s="1" a="1"/>
  <c r="U648" i="1" s="1"/>
  <c r="W648" i="1"/>
  <c r="X648" i="1"/>
  <c r="V579" i="1"/>
  <c r="U579" i="1" s="1" a="1"/>
  <c r="U579" i="1" s="1"/>
  <c r="W579" i="1"/>
  <c r="X579" i="1"/>
  <c r="X31" i="1"/>
  <c r="V31" i="1"/>
  <c r="U31" i="1" s="1" a="1"/>
  <c r="U31" i="1" s="1"/>
  <c r="W31" i="1"/>
  <c r="V361" i="1"/>
  <c r="U361" i="1" s="1" a="1"/>
  <c r="U361" i="1" s="1"/>
  <c r="W361" i="1"/>
  <c r="X361" i="1"/>
  <c r="V411" i="1"/>
  <c r="U411" i="1" s="1" a="1"/>
  <c r="U411" i="1" s="1"/>
  <c r="W411" i="1"/>
  <c r="X411" i="1"/>
  <c r="V887" i="1"/>
  <c r="U887" i="1" s="1" a="1"/>
  <c r="U887" i="1" s="1"/>
  <c r="W887" i="1"/>
  <c r="X887" i="1"/>
  <c r="V190" i="1"/>
  <c r="U190" i="1" s="1" a="1"/>
  <c r="U190" i="1" s="1"/>
  <c r="W190" i="1"/>
  <c r="X190" i="1"/>
  <c r="X610" i="1"/>
  <c r="W610" i="1"/>
  <c r="X343" i="1"/>
  <c r="V343" i="1"/>
  <c r="U343" i="1" s="1" a="1"/>
  <c r="U343" i="1" s="1"/>
  <c r="V545" i="1"/>
  <c r="U545" i="1" s="1" a="1"/>
  <c r="U545" i="1" s="1"/>
  <c r="W545" i="1"/>
  <c r="X545" i="1"/>
  <c r="X756" i="1"/>
  <c r="V756" i="1"/>
  <c r="U756" i="1" s="1" a="1"/>
  <c r="U756" i="1" s="1"/>
  <c r="W756" i="1"/>
  <c r="V295" i="1"/>
  <c r="U295" i="1" s="1" a="1"/>
  <c r="U295" i="1" s="1"/>
  <c r="W295" i="1"/>
  <c r="X295" i="1"/>
  <c r="V339" i="1"/>
  <c r="U339" i="1" s="1" a="1"/>
  <c r="U339" i="1" s="1"/>
  <c r="W339" i="1"/>
  <c r="X339" i="1"/>
  <c r="X310" i="1"/>
  <c r="W310" i="1"/>
  <c r="X621" i="1"/>
  <c r="V621" i="1"/>
  <c r="U621" i="1" s="1" a="1"/>
  <c r="U621" i="1" s="1"/>
  <c r="V464" i="1"/>
  <c r="U464" i="1" s="1" a="1"/>
  <c r="U464" i="1" s="1"/>
  <c r="W464" i="1"/>
  <c r="X464" i="1"/>
  <c r="X132" i="1"/>
  <c r="V132" i="1"/>
  <c r="U132" i="1" s="1" a="1"/>
  <c r="U132" i="1" s="1"/>
  <c r="W132" i="1"/>
  <c r="V719" i="1"/>
  <c r="U719" i="1" s="1" a="1"/>
  <c r="U719" i="1" s="1"/>
  <c r="W719" i="1"/>
  <c r="X719" i="1"/>
  <c r="V691" i="1"/>
  <c r="U691" i="1" s="1" a="1"/>
  <c r="U691" i="1" s="1"/>
  <c r="W691" i="1"/>
  <c r="X691" i="1"/>
  <c r="X105" i="1"/>
  <c r="V105" i="1"/>
  <c r="U105" i="1" s="1" a="1"/>
  <c r="U105" i="1" s="1"/>
  <c r="V462" i="1"/>
  <c r="U462" i="1" s="1" a="1"/>
  <c r="U462" i="1" s="1"/>
  <c r="W462" i="1"/>
  <c r="X462" i="1"/>
  <c r="V287" i="1"/>
  <c r="U287" i="1" s="1" a="1"/>
  <c r="U287" i="1" s="1"/>
  <c r="W287" i="1"/>
  <c r="X287" i="1"/>
  <c r="V739" i="1"/>
  <c r="U739" i="1" s="1" a="1"/>
  <c r="U739" i="1" s="1"/>
  <c r="W739" i="1"/>
  <c r="V78" i="1"/>
  <c r="U78" i="1" s="1" a="1"/>
  <c r="U78" i="1" s="1"/>
  <c r="W78" i="1"/>
  <c r="X78" i="1"/>
  <c r="V152" i="1"/>
  <c r="U152" i="1" s="1" a="1"/>
  <c r="U152" i="1" s="1"/>
  <c r="W152" i="1"/>
  <c r="X152" i="1"/>
  <c r="X143" i="1"/>
  <c r="W143" i="1"/>
  <c r="V143" i="1"/>
  <c r="U143" i="1" s="1" a="1"/>
  <c r="U143" i="1" s="1"/>
  <c r="V59" i="1"/>
  <c r="U59" i="1" s="1" a="1"/>
  <c r="U59" i="1" s="1"/>
  <c r="W59" i="1"/>
  <c r="X59" i="1"/>
  <c r="V10" i="1"/>
  <c r="U10" i="1" s="1" a="1"/>
  <c r="U10" i="1" s="1"/>
  <c r="X10" i="1"/>
  <c r="W10" i="1"/>
  <c r="X61" i="1"/>
  <c r="W61" i="1"/>
  <c r="V61" i="1"/>
  <c r="U61" i="1" s="1" a="1"/>
  <c r="U61" i="1" s="1"/>
  <c r="V799" i="1"/>
  <c r="U799" i="1" s="1" a="1"/>
  <c r="U799" i="1" s="1"/>
  <c r="W799" i="1"/>
  <c r="X799" i="1"/>
  <c r="V698" i="1"/>
  <c r="U698" i="1" s="1" a="1"/>
  <c r="U698" i="1" s="1"/>
  <c r="W698" i="1"/>
  <c r="X698" i="1"/>
  <c r="V961" i="1"/>
  <c r="U961" i="1" s="1" a="1"/>
  <c r="U961" i="1" s="1"/>
  <c r="W961" i="1"/>
  <c r="X961" i="1"/>
  <c r="X285" i="1"/>
  <c r="W285" i="1"/>
  <c r="V285" i="1"/>
  <c r="U285" i="1" s="1" a="1"/>
  <c r="U285" i="1" s="1"/>
  <c r="V789" i="1"/>
  <c r="U789" i="1" s="1" a="1"/>
  <c r="U789" i="1" s="1"/>
  <c r="X789" i="1"/>
  <c r="W789" i="1"/>
  <c r="V753" i="1"/>
  <c r="U753" i="1" s="1" a="1"/>
  <c r="U753" i="1" s="1"/>
  <c r="W753" i="1"/>
  <c r="X753" i="1"/>
  <c r="X368" i="1"/>
  <c r="V368" i="1"/>
  <c r="U368" i="1" s="1" a="1"/>
  <c r="U368" i="1" s="1"/>
  <c r="W368" i="1"/>
  <c r="V931" i="1"/>
  <c r="U931" i="1" s="1" a="1"/>
  <c r="U931" i="1" s="1"/>
  <c r="W931" i="1"/>
  <c r="X931" i="1"/>
  <c r="V746" i="1"/>
  <c r="U746" i="1" s="1" a="1"/>
  <c r="U746" i="1" s="1"/>
  <c r="W746" i="1"/>
  <c r="X746" i="1"/>
  <c r="X838" i="1"/>
  <c r="W838" i="1"/>
  <c r="V838" i="1"/>
  <c r="U838" i="1" s="1" a="1"/>
  <c r="U838" i="1" s="1"/>
  <c r="X222" i="1"/>
  <c r="V222" i="1"/>
  <c r="U222" i="1" s="1" a="1"/>
  <c r="U222" i="1" s="1"/>
  <c r="W222" i="1"/>
  <c r="V275" i="1"/>
  <c r="U275" i="1" s="1" a="1"/>
  <c r="U275" i="1" s="1"/>
  <c r="W275" i="1"/>
  <c r="X275" i="1"/>
  <c r="V878" i="1"/>
  <c r="U878" i="1" s="1" a="1"/>
  <c r="U878" i="1" s="1"/>
  <c r="W878" i="1"/>
  <c r="X878" i="1"/>
  <c r="V174" i="1"/>
  <c r="U174" i="1" s="1" a="1"/>
  <c r="U174" i="1" s="1"/>
  <c r="W174" i="1"/>
  <c r="X174" i="1"/>
  <c r="X121" i="1"/>
  <c r="W121" i="1"/>
  <c r="V121" i="1"/>
  <c r="U121" i="1" s="1" a="1"/>
  <c r="U121" i="1" s="1"/>
  <c r="V895" i="1"/>
  <c r="U895" i="1" s="1" a="1"/>
  <c r="U895" i="1" s="1"/>
  <c r="W895" i="1"/>
  <c r="X895" i="1"/>
  <c r="X305" i="1"/>
  <c r="W305" i="1"/>
  <c r="V305" i="1"/>
  <c r="U305" i="1" s="1" a="1"/>
  <c r="U305" i="1" s="1"/>
  <c r="V842" i="1"/>
  <c r="U842" i="1" s="1" a="1"/>
  <c r="U842" i="1" s="1"/>
  <c r="W842" i="1"/>
  <c r="X842" i="1"/>
  <c r="V227" i="1"/>
  <c r="U227" i="1" s="1" a="1"/>
  <c r="U227" i="1" s="1"/>
  <c r="W227" i="1"/>
  <c r="X227" i="1"/>
  <c r="V212" i="1"/>
  <c r="U212" i="1" s="1" a="1"/>
  <c r="U212" i="1" s="1"/>
  <c r="W212" i="1"/>
  <c r="X212" i="1"/>
  <c r="V409" i="1"/>
  <c r="U409" i="1" s="1" a="1"/>
  <c r="U409" i="1" s="1"/>
  <c r="X409" i="1"/>
  <c r="W409" i="1"/>
  <c r="V922" i="1"/>
  <c r="U922" i="1" s="1" a="1"/>
  <c r="U922" i="1" s="1"/>
  <c r="W922" i="1"/>
  <c r="X922" i="1"/>
  <c r="V928" i="1"/>
  <c r="U928" i="1" s="1" a="1"/>
  <c r="U928" i="1" s="1"/>
  <c r="W928" i="1"/>
  <c r="X928" i="1"/>
  <c r="V945" i="1"/>
  <c r="U945" i="1" s="1" a="1"/>
  <c r="U945" i="1" s="1"/>
  <c r="W945" i="1"/>
  <c r="X945" i="1"/>
  <c r="X893" i="1"/>
  <c r="W893" i="1"/>
  <c r="V893" i="1"/>
  <c r="U893" i="1" s="1" a="1"/>
  <c r="U893" i="1" s="1"/>
  <c r="V907" i="1"/>
  <c r="U907" i="1" s="1" a="1"/>
  <c r="U907" i="1" s="1"/>
  <c r="W907" i="1"/>
  <c r="X907" i="1"/>
  <c r="V785" i="1"/>
  <c r="U785" i="1" s="1" a="1"/>
  <c r="U785" i="1" s="1"/>
  <c r="W785" i="1"/>
  <c r="X785" i="1"/>
  <c r="V542" i="1"/>
  <c r="U542" i="1" s="1" a="1"/>
  <c r="U542" i="1" s="1"/>
  <c r="W542" i="1"/>
  <c r="X542" i="1"/>
  <c r="V552" i="1"/>
  <c r="U552" i="1" s="1" a="1"/>
  <c r="U552" i="1" s="1"/>
  <c r="W552" i="1"/>
  <c r="X552" i="1"/>
  <c r="V772" i="1"/>
  <c r="U772" i="1" s="1" a="1"/>
  <c r="U772" i="1" s="1"/>
  <c r="W772" i="1"/>
  <c r="X772" i="1"/>
  <c r="V990" i="1"/>
  <c r="U990" i="1" s="1" a="1"/>
  <c r="U990" i="1" s="1"/>
  <c r="W990" i="1"/>
  <c r="X990" i="1"/>
  <c r="V853" i="1"/>
  <c r="U853" i="1" s="1" a="1"/>
  <c r="U853" i="1" s="1"/>
  <c r="W853" i="1"/>
  <c r="X853" i="1"/>
  <c r="R794" i="1"/>
  <c r="R44" i="1"/>
  <c r="R451" i="1"/>
  <c r="R234" i="1"/>
  <c r="S717" i="1"/>
  <c r="Q625" i="1"/>
  <c r="P625" i="1" s="1" a="1"/>
  <c r="P625" i="1" s="1"/>
  <c r="W631" i="1"/>
  <c r="X681" i="1"/>
  <c r="X596" i="1"/>
  <c r="W714" i="1"/>
  <c r="V769" i="1"/>
  <c r="U769" i="1" s="1" a="1"/>
  <c r="U769" i="1" s="1"/>
  <c r="V856" i="1"/>
  <c r="U856" i="1" s="1" a="1"/>
  <c r="U856" i="1" s="1"/>
  <c r="X645" i="1"/>
  <c r="X693" i="1"/>
  <c r="W876" i="1"/>
  <c r="X726" i="1"/>
  <c r="X37" i="1"/>
  <c r="W572" i="1"/>
  <c r="W613" i="1"/>
  <c r="W116" i="1"/>
  <c r="W371" i="1"/>
  <c r="V717" i="1"/>
  <c r="U717" i="1" s="1" a="1"/>
  <c r="U717" i="1" s="1"/>
  <c r="X302" i="1"/>
  <c r="X63" i="1"/>
  <c r="W343" i="1"/>
  <c r="V697" i="1"/>
  <c r="U697" i="1" s="1" a="1"/>
  <c r="U697" i="1" s="1"/>
  <c r="X90" i="1"/>
  <c r="X718" i="1"/>
  <c r="W513" i="1"/>
  <c r="X203" i="1"/>
  <c r="X538" i="1"/>
  <c r="V129" i="1"/>
  <c r="U129" i="1" s="1" a="1"/>
  <c r="U129" i="1" s="1"/>
  <c r="W129" i="1"/>
  <c r="X129" i="1"/>
  <c r="V125" i="1"/>
  <c r="U125" i="1" s="1" a="1"/>
  <c r="U125" i="1" s="1"/>
  <c r="W125" i="1"/>
  <c r="V636" i="1"/>
  <c r="U636" i="1" s="1" a="1"/>
  <c r="U636" i="1" s="1"/>
  <c r="W636" i="1"/>
  <c r="X412" i="1"/>
  <c r="W412" i="1"/>
  <c r="V571" i="1"/>
  <c r="U571" i="1" s="1" a="1"/>
  <c r="U571" i="1" s="1"/>
  <c r="W571" i="1"/>
  <c r="X571" i="1"/>
  <c r="V326" i="1"/>
  <c r="U326" i="1" s="1" a="1"/>
  <c r="U326" i="1" s="1"/>
  <c r="W326" i="1"/>
  <c r="X326" i="1"/>
  <c r="V861" i="1"/>
  <c r="U861" i="1" s="1" a="1"/>
  <c r="U861" i="1" s="1"/>
  <c r="W861" i="1"/>
  <c r="X861" i="1"/>
  <c r="W94" i="1"/>
  <c r="V94" i="1"/>
  <c r="U94" i="1" s="1" a="1"/>
  <c r="U94" i="1" s="1"/>
  <c r="X94" i="1"/>
  <c r="V30" i="1"/>
  <c r="U30" i="1" s="1" a="1"/>
  <c r="U30" i="1" s="1"/>
  <c r="W30" i="1"/>
  <c r="X122" i="1"/>
  <c r="V122" i="1"/>
  <c r="U122" i="1" s="1" a="1"/>
  <c r="U122" i="1" s="1"/>
  <c r="V900" i="1"/>
  <c r="U900" i="1" s="1" a="1"/>
  <c r="U900" i="1" s="1"/>
  <c r="W900" i="1"/>
  <c r="X900" i="1"/>
  <c r="V60" i="1"/>
  <c r="U60" i="1" s="1" a="1"/>
  <c r="U60" i="1" s="1"/>
  <c r="W60" i="1"/>
  <c r="X60" i="1"/>
  <c r="V957" i="1"/>
  <c r="U957" i="1" s="1" a="1"/>
  <c r="U957" i="1" s="1"/>
  <c r="W957" i="1"/>
  <c r="X957" i="1"/>
  <c r="V510" i="1"/>
  <c r="U510" i="1" s="1" a="1"/>
  <c r="U510" i="1" s="1"/>
  <c r="X510" i="1"/>
  <c r="W510" i="1"/>
  <c r="V387" i="1"/>
  <c r="U387" i="1" s="1" a="1"/>
  <c r="U387" i="1" s="1"/>
  <c r="X387" i="1"/>
  <c r="W387" i="1"/>
  <c r="V243" i="1"/>
  <c r="U243" i="1" s="1" a="1"/>
  <c r="U243" i="1" s="1"/>
  <c r="X243" i="1"/>
  <c r="W243" i="1"/>
  <c r="V114" i="1"/>
  <c r="U114" i="1" s="1" a="1"/>
  <c r="U114" i="1" s="1"/>
  <c r="X114" i="1"/>
  <c r="W114" i="1"/>
  <c r="V774" i="1"/>
  <c r="U774" i="1" s="1" a="1"/>
  <c r="U774" i="1" s="1"/>
  <c r="W774" i="1"/>
  <c r="X774" i="1"/>
  <c r="V226" i="1"/>
  <c r="U226" i="1" s="1" a="1"/>
  <c r="U226" i="1" s="1"/>
  <c r="W226" i="1"/>
  <c r="X226" i="1"/>
  <c r="V175" i="1"/>
  <c r="U175" i="1" s="1" a="1"/>
  <c r="U175" i="1" s="1"/>
  <c r="W175" i="1"/>
  <c r="X175" i="1"/>
  <c r="V573" i="1"/>
  <c r="U573" i="1" s="1" a="1"/>
  <c r="U573" i="1" s="1"/>
  <c r="W573" i="1"/>
  <c r="X573" i="1"/>
  <c r="W678" i="1"/>
  <c r="V678" i="1"/>
  <c r="U678" i="1" s="1" a="1"/>
  <c r="U678" i="1" s="1"/>
  <c r="X678" i="1"/>
  <c r="V992" i="1"/>
  <c r="U992" i="1" s="1" a="1"/>
  <c r="U992" i="1" s="1"/>
  <c r="W992" i="1"/>
  <c r="X992" i="1"/>
  <c r="V830" i="1"/>
  <c r="U830" i="1" s="1" a="1"/>
  <c r="U830" i="1" s="1"/>
  <c r="W830" i="1"/>
  <c r="V156" i="1"/>
  <c r="U156" i="1" s="1" a="1"/>
  <c r="U156" i="1" s="1"/>
  <c r="W156" i="1"/>
  <c r="X637" i="1"/>
  <c r="W637" i="1"/>
  <c r="V541" i="1"/>
  <c r="U541" i="1" s="1" a="1"/>
  <c r="U541" i="1" s="1"/>
  <c r="W541" i="1"/>
  <c r="X541" i="1"/>
  <c r="X313" i="1"/>
  <c r="V313" i="1"/>
  <c r="U313" i="1" s="1" a="1"/>
  <c r="U313" i="1" s="1"/>
  <c r="V192" i="1"/>
  <c r="U192" i="1" s="1" a="1"/>
  <c r="U192" i="1" s="1"/>
  <c r="W192" i="1"/>
  <c r="X192" i="1"/>
  <c r="X25" i="1"/>
  <c r="W25" i="1"/>
  <c r="V25" i="1"/>
  <c r="U25" i="1" s="1" a="1"/>
  <c r="U25" i="1" s="1"/>
  <c r="X113" i="1"/>
  <c r="W113" i="1"/>
  <c r="V113" i="1"/>
  <c r="U113" i="1" s="1" a="1"/>
  <c r="U113" i="1" s="1"/>
  <c r="X816" i="1"/>
  <c r="V816" i="1"/>
  <c r="U816" i="1" s="1" a="1"/>
  <c r="U816" i="1" s="1"/>
  <c r="W816" i="1"/>
  <c r="V674" i="1"/>
  <c r="U674" i="1" s="1" a="1"/>
  <c r="U674" i="1" s="1"/>
  <c r="W674" i="1"/>
  <c r="X674" i="1"/>
  <c r="V330" i="1"/>
  <c r="U330" i="1" s="1" a="1"/>
  <c r="U330" i="1" s="1"/>
  <c r="W330" i="1"/>
  <c r="X330" i="1"/>
  <c r="V797" i="1"/>
  <c r="U797" i="1" s="1" a="1"/>
  <c r="U797" i="1" s="1"/>
  <c r="W797" i="1"/>
  <c r="X797" i="1"/>
  <c r="V843" i="1"/>
  <c r="U843" i="1" s="1" a="1"/>
  <c r="U843" i="1" s="1"/>
  <c r="W843" i="1"/>
  <c r="X843" i="1"/>
  <c r="X991" i="1"/>
  <c r="W991" i="1"/>
  <c r="V991" i="1"/>
  <c r="U991" i="1" s="1" a="1"/>
  <c r="U991" i="1" s="1"/>
  <c r="S872" i="1"/>
  <c r="R872" i="1"/>
  <c r="W466" i="1"/>
  <c r="X466" i="1"/>
  <c r="V653" i="1"/>
  <c r="U653" i="1" s="1" a="1"/>
  <c r="U653" i="1" s="1"/>
  <c r="W653" i="1"/>
  <c r="V416" i="1"/>
  <c r="U416" i="1" s="1" a="1"/>
  <c r="U416" i="1" s="1"/>
  <c r="W416" i="1"/>
  <c r="V530" i="1"/>
  <c r="U530" i="1" s="1" a="1"/>
  <c r="U530" i="1" s="1"/>
  <c r="W530" i="1"/>
  <c r="V525" i="1"/>
  <c r="U525" i="1" s="1" a="1"/>
  <c r="U525" i="1" s="1"/>
  <c r="W525" i="1"/>
  <c r="V205" i="1"/>
  <c r="U205" i="1" s="1" a="1"/>
  <c r="U205" i="1" s="1"/>
  <c r="W205" i="1"/>
  <c r="V782" i="1"/>
  <c r="U782" i="1" s="1" a="1"/>
  <c r="U782" i="1" s="1"/>
  <c r="W782" i="1"/>
  <c r="V23" i="1"/>
  <c r="U23" i="1" s="1" a="1"/>
  <c r="U23" i="1" s="1"/>
  <c r="W23" i="1"/>
  <c r="V253" i="1"/>
  <c r="U253" i="1" s="1" a="1"/>
  <c r="U253" i="1" s="1"/>
  <c r="W253" i="1"/>
  <c r="X457" i="1"/>
  <c r="V457" i="1"/>
  <c r="U457" i="1" s="1" a="1"/>
  <c r="U457" i="1" s="1"/>
  <c r="W457" i="1"/>
  <c r="V567" i="1"/>
  <c r="U567" i="1" s="1" a="1"/>
  <c r="U567" i="1" s="1"/>
  <c r="W567" i="1"/>
  <c r="X567" i="1"/>
  <c r="V877" i="1"/>
  <c r="U877" i="1" s="1" a="1"/>
  <c r="U877" i="1" s="1"/>
  <c r="X877" i="1"/>
  <c r="W877" i="1"/>
  <c r="X685" i="1"/>
  <c r="W685" i="1"/>
  <c r="V54" i="1"/>
  <c r="U54" i="1" s="1" a="1"/>
  <c r="U54" i="1" s="1"/>
  <c r="W54" i="1"/>
  <c r="X54" i="1"/>
  <c r="X479" i="1"/>
  <c r="V479" i="1"/>
  <c r="U479" i="1" s="1" a="1"/>
  <c r="U479" i="1" s="1"/>
  <c r="W479" i="1"/>
  <c r="V537" i="1"/>
  <c r="U537" i="1" s="1" a="1"/>
  <c r="U537" i="1" s="1"/>
  <c r="W537" i="1"/>
  <c r="X537" i="1"/>
  <c r="V374" i="1"/>
  <c r="U374" i="1" s="1" a="1"/>
  <c r="U374" i="1" s="1"/>
  <c r="W374" i="1"/>
  <c r="X374" i="1"/>
  <c r="X15" i="1"/>
  <c r="W15" i="1"/>
  <c r="X700" i="1"/>
  <c r="V700" i="1"/>
  <c r="U700" i="1" s="1" a="1"/>
  <c r="U700" i="1" s="1"/>
  <c r="V102" i="1"/>
  <c r="U102" i="1" s="1" a="1"/>
  <c r="U102" i="1" s="1"/>
  <c r="W102" i="1"/>
  <c r="X102" i="1"/>
  <c r="X634" i="1"/>
  <c r="V634" i="1"/>
  <c r="U634" i="1" s="1" a="1"/>
  <c r="U634" i="1" s="1"/>
  <c r="W634" i="1"/>
  <c r="V398" i="1"/>
  <c r="U398" i="1" s="1" a="1"/>
  <c r="U398" i="1" s="1"/>
  <c r="W398" i="1"/>
  <c r="X398" i="1"/>
  <c r="V611" i="1"/>
  <c r="U611" i="1" s="1" a="1"/>
  <c r="U611" i="1" s="1"/>
  <c r="W611" i="1"/>
  <c r="X611" i="1"/>
  <c r="X703" i="1"/>
  <c r="W703" i="1"/>
  <c r="X173" i="1"/>
  <c r="V173" i="1"/>
  <c r="U173" i="1" s="1" a="1"/>
  <c r="U173" i="1" s="1"/>
  <c r="V436" i="1"/>
  <c r="U436" i="1" s="1" a="1"/>
  <c r="U436" i="1" s="1"/>
  <c r="W436" i="1"/>
  <c r="X436" i="1"/>
  <c r="V788" i="1"/>
  <c r="U788" i="1" s="1" a="1"/>
  <c r="U788" i="1" s="1"/>
  <c r="W788" i="1"/>
  <c r="X788" i="1"/>
  <c r="V805" i="1"/>
  <c r="U805" i="1" s="1" a="1"/>
  <c r="U805" i="1" s="1"/>
  <c r="W805" i="1"/>
  <c r="V625" i="1"/>
  <c r="U625" i="1" s="1" a="1"/>
  <c r="U625" i="1" s="1"/>
  <c r="W625" i="1"/>
  <c r="X625" i="1"/>
  <c r="V229" i="1"/>
  <c r="U229" i="1" s="1" a="1"/>
  <c r="U229" i="1" s="1"/>
  <c r="W229" i="1"/>
  <c r="V83" i="1"/>
  <c r="U83" i="1" s="1" a="1"/>
  <c r="U83" i="1" s="1"/>
  <c r="W83" i="1"/>
  <c r="X83" i="1"/>
  <c r="V185" i="1"/>
  <c r="U185" i="1" s="1" a="1"/>
  <c r="U185" i="1" s="1"/>
  <c r="W185" i="1"/>
  <c r="X185" i="1"/>
  <c r="V73" i="1"/>
  <c r="U73" i="1" s="1" a="1"/>
  <c r="U73" i="1" s="1"/>
  <c r="W73" i="1"/>
  <c r="V118" i="1"/>
  <c r="U118" i="1" s="1" a="1"/>
  <c r="U118" i="1" s="1"/>
  <c r="W118" i="1"/>
  <c r="X233" i="1"/>
  <c r="W233" i="1"/>
  <c r="V233" i="1"/>
  <c r="U233" i="1" s="1" a="1"/>
  <c r="U233" i="1" s="1"/>
  <c r="X232" i="1"/>
  <c r="W232" i="1"/>
  <c r="V232" i="1"/>
  <c r="U232" i="1" s="1" a="1"/>
  <c r="U232" i="1" s="1"/>
  <c r="X19" i="1"/>
  <c r="V19" i="1"/>
  <c r="U19" i="1" s="1" a="1"/>
  <c r="U19" i="1" s="1"/>
  <c r="W19" i="1"/>
  <c r="X444" i="1"/>
  <c r="V444" i="1"/>
  <c r="U444" i="1" s="1" a="1"/>
  <c r="U444" i="1" s="1"/>
  <c r="W444" i="1"/>
  <c r="X29" i="1"/>
  <c r="V29" i="1"/>
  <c r="U29" i="1" s="1" a="1"/>
  <c r="U29" i="1" s="1"/>
  <c r="W29" i="1"/>
  <c r="X142" i="1"/>
  <c r="W142" i="1"/>
  <c r="V142" i="1"/>
  <c r="U142" i="1" s="1" a="1"/>
  <c r="U142" i="1" s="1"/>
  <c r="X929" i="1"/>
  <c r="V929" i="1"/>
  <c r="U929" i="1" s="1" a="1"/>
  <c r="U929" i="1" s="1"/>
  <c r="W929" i="1"/>
  <c r="X821" i="1"/>
  <c r="W821" i="1"/>
  <c r="X49" i="1"/>
  <c r="V49" i="1"/>
  <c r="U49" i="1" s="1" a="1"/>
  <c r="U49" i="1" s="1"/>
  <c r="W49" i="1"/>
  <c r="V677" i="1"/>
  <c r="U677" i="1" s="1" a="1"/>
  <c r="U677" i="1" s="1"/>
  <c r="W677" i="1"/>
  <c r="X677" i="1"/>
  <c r="V806" i="1"/>
  <c r="U806" i="1" s="1" a="1"/>
  <c r="U806" i="1" s="1"/>
  <c r="W806" i="1"/>
  <c r="X806" i="1"/>
  <c r="V169" i="1"/>
  <c r="U169" i="1" s="1" a="1"/>
  <c r="U169" i="1" s="1"/>
  <c r="W169" i="1"/>
  <c r="X169" i="1"/>
  <c r="X804" i="1"/>
  <c r="V804" i="1"/>
  <c r="U804" i="1" s="1" a="1"/>
  <c r="U804" i="1" s="1"/>
  <c r="W804" i="1"/>
  <c r="V820" i="1"/>
  <c r="U820" i="1" s="1" a="1"/>
  <c r="U820" i="1" s="1"/>
  <c r="W820" i="1"/>
  <c r="X820" i="1"/>
  <c r="V258" i="1"/>
  <c r="U258" i="1" s="1" a="1"/>
  <c r="U258" i="1" s="1"/>
  <c r="X258" i="1"/>
  <c r="W258" i="1"/>
  <c r="V216" i="1"/>
  <c r="U216" i="1" s="1" a="1"/>
  <c r="U216" i="1" s="1"/>
  <c r="W216" i="1"/>
  <c r="X216" i="1"/>
  <c r="X270" i="1"/>
  <c r="V270" i="1"/>
  <c r="U270" i="1" s="1" a="1"/>
  <c r="U270" i="1" s="1"/>
  <c r="W270" i="1"/>
  <c r="V875" i="1"/>
  <c r="U875" i="1" s="1" a="1"/>
  <c r="U875" i="1" s="1"/>
  <c r="W875" i="1"/>
  <c r="X875" i="1"/>
  <c r="V244" i="1"/>
  <c r="U244" i="1" s="1" a="1"/>
  <c r="U244" i="1" s="1"/>
  <c r="W244" i="1"/>
  <c r="X244" i="1"/>
  <c r="X866" i="1"/>
  <c r="W866" i="1"/>
  <c r="V866" i="1"/>
  <c r="U866" i="1" s="1" a="1"/>
  <c r="U866" i="1" s="1"/>
  <c r="V888" i="1"/>
  <c r="U888" i="1" s="1" a="1"/>
  <c r="U888" i="1" s="1"/>
  <c r="W888" i="1"/>
  <c r="X888" i="1"/>
  <c r="V954" i="1"/>
  <c r="U954" i="1" s="1" a="1"/>
  <c r="U954" i="1" s="1"/>
  <c r="W954" i="1"/>
  <c r="X954" i="1"/>
  <c r="V825" i="1"/>
  <c r="U825" i="1" s="1" a="1"/>
  <c r="U825" i="1" s="1"/>
  <c r="W825" i="1"/>
  <c r="X825" i="1"/>
  <c r="V134" i="1"/>
  <c r="U134" i="1" s="1" a="1"/>
  <c r="U134" i="1" s="1"/>
  <c r="W134" i="1"/>
  <c r="X134" i="1"/>
  <c r="V213" i="1"/>
  <c r="U213" i="1" s="1" a="1"/>
  <c r="U213" i="1" s="1"/>
  <c r="W213" i="1"/>
  <c r="X213" i="1"/>
  <c r="V294" i="1"/>
  <c r="U294" i="1" s="1" a="1"/>
  <c r="U294" i="1" s="1"/>
  <c r="W294" i="1"/>
  <c r="X294" i="1"/>
  <c r="V137" i="1"/>
  <c r="U137" i="1" s="1" a="1"/>
  <c r="U137" i="1" s="1"/>
  <c r="W137" i="1"/>
  <c r="X137" i="1"/>
  <c r="V947" i="1"/>
  <c r="U947" i="1" s="1" a="1"/>
  <c r="U947" i="1" s="1"/>
  <c r="W947" i="1"/>
  <c r="X947" i="1"/>
  <c r="V369" i="1"/>
  <c r="U369" i="1" s="1" a="1"/>
  <c r="U369" i="1" s="1"/>
  <c r="W369" i="1"/>
  <c r="X369" i="1"/>
  <c r="V921" i="1"/>
  <c r="U921" i="1" s="1" a="1"/>
  <c r="U921" i="1" s="1"/>
  <c r="W921" i="1"/>
  <c r="X921" i="1"/>
  <c r="V511" i="1"/>
  <c r="U511" i="1" s="1" a="1"/>
  <c r="U511" i="1" s="1"/>
  <c r="W511" i="1"/>
  <c r="X511" i="1"/>
  <c r="V950" i="1"/>
  <c r="U950" i="1" s="1" a="1"/>
  <c r="U950" i="1" s="1"/>
  <c r="W950" i="1"/>
  <c r="X950" i="1"/>
  <c r="V980" i="1"/>
  <c r="U980" i="1" s="1" a="1"/>
  <c r="U980" i="1" s="1"/>
  <c r="W980" i="1"/>
  <c r="X980" i="1"/>
  <c r="V972" i="1"/>
  <c r="U972" i="1" s="1" a="1"/>
  <c r="U972" i="1" s="1"/>
  <c r="W972" i="1"/>
  <c r="X972" i="1"/>
  <c r="V884" i="1"/>
  <c r="U884" i="1" s="1" a="1"/>
  <c r="U884" i="1" s="1"/>
  <c r="W884" i="1"/>
  <c r="X884" i="1"/>
  <c r="V989" i="1"/>
  <c r="U989" i="1" s="1" a="1"/>
  <c r="U989" i="1" s="1"/>
  <c r="W989" i="1"/>
  <c r="X989" i="1"/>
  <c r="V890" i="1"/>
  <c r="U890" i="1" s="1" a="1"/>
  <c r="U890" i="1" s="1"/>
  <c r="W890" i="1"/>
  <c r="X890" i="1"/>
  <c r="Q534" i="1"/>
  <c r="P534" i="1" s="1" a="1"/>
  <c r="P534" i="1" s="1"/>
  <c r="R534" i="1"/>
  <c r="S534" i="1"/>
  <c r="Q622" i="1"/>
  <c r="P622" i="1" s="1" a="1"/>
  <c r="P622" i="1" s="1"/>
  <c r="R622" i="1"/>
  <c r="S622" i="1"/>
  <c r="S910" i="1"/>
  <c r="Q910" i="1"/>
  <c r="P910" i="1" s="1" a="1"/>
  <c r="P910" i="1" s="1"/>
  <c r="S549" i="1"/>
  <c r="Q549" i="1"/>
  <c r="P549" i="1" s="1" a="1"/>
  <c r="P549" i="1" s="1"/>
  <c r="Q774" i="1"/>
  <c r="P774" i="1" s="1" a="1"/>
  <c r="P774" i="1" s="1"/>
  <c r="S774" i="1"/>
  <c r="S324" i="1"/>
  <c r="Q324" i="1"/>
  <c r="P324" i="1" s="1" a="1"/>
  <c r="P324" i="1" s="1"/>
  <c r="Q175" i="1"/>
  <c r="P175" i="1" s="1" a="1"/>
  <c r="P175" i="1" s="1"/>
  <c r="S175" i="1"/>
  <c r="Q451" i="1"/>
  <c r="P451" i="1" s="1" a="1"/>
  <c r="P451" i="1" s="1"/>
  <c r="S737" i="1"/>
  <c r="R717" i="1"/>
  <c r="S537" i="1"/>
  <c r="S287" i="1"/>
  <c r="R871" i="1"/>
  <c r="X735" i="1"/>
  <c r="W681" i="1"/>
  <c r="W596" i="1"/>
  <c r="X687" i="1"/>
  <c r="W645" i="1"/>
  <c r="W693" i="1"/>
  <c r="X13" i="1"/>
  <c r="W726" i="1"/>
  <c r="W37" i="1"/>
  <c r="X363" i="1"/>
  <c r="X636" i="1"/>
  <c r="X686" i="1"/>
  <c r="W302" i="1"/>
  <c r="V63" i="1"/>
  <c r="U63" i="1" s="1" a="1"/>
  <c r="U63" i="1" s="1"/>
  <c r="X543" i="1"/>
  <c r="W109" i="1"/>
  <c r="X217" i="1"/>
  <c r="W195" i="1"/>
  <c r="X381" i="1"/>
  <c r="W472" i="1"/>
  <c r="V90" i="1"/>
  <c r="U90" i="1" s="1" a="1"/>
  <c r="U90" i="1" s="1"/>
  <c r="W124" i="1"/>
  <c r="V718" i="1"/>
  <c r="U718" i="1" s="1" a="1"/>
  <c r="U718" i="1" s="1"/>
  <c r="X803" i="1"/>
  <c r="X807" i="1"/>
  <c r="V203" i="1"/>
  <c r="U203" i="1" s="1" a="1"/>
  <c r="U203" i="1" s="1"/>
  <c r="V106" i="1"/>
  <c r="U106" i="1" s="1" a="1"/>
  <c r="U106" i="1" s="1"/>
  <c r="V166" i="1"/>
  <c r="U166" i="1" s="1" a="1"/>
  <c r="U166" i="1" s="1"/>
  <c r="V46" i="1"/>
  <c r="U46" i="1" s="1" a="1"/>
  <c r="U46" i="1" s="1"/>
  <c r="W695" i="1"/>
  <c r="V518" i="1"/>
  <c r="U518" i="1" s="1" a="1"/>
  <c r="U518" i="1" s="1"/>
  <c r="W518" i="1"/>
  <c r="X518" i="1"/>
  <c r="V431" i="1"/>
  <c r="U431" i="1" s="1" a="1"/>
  <c r="U431" i="1" s="1"/>
  <c r="X431" i="1"/>
  <c r="W431" i="1"/>
  <c r="V627" i="1"/>
  <c r="U627" i="1" s="1" a="1"/>
  <c r="U627" i="1" s="1"/>
  <c r="W627" i="1"/>
  <c r="X627" i="1"/>
  <c r="V141" i="1"/>
  <c r="U141" i="1" s="1" a="1"/>
  <c r="U141" i="1" s="1"/>
  <c r="W141" i="1"/>
  <c r="X171" i="1"/>
  <c r="V171" i="1"/>
  <c r="U171" i="1" s="1" a="1"/>
  <c r="U171" i="1" s="1"/>
  <c r="W171" i="1"/>
  <c r="V265" i="1"/>
  <c r="U265" i="1" s="1" a="1"/>
  <c r="U265" i="1" s="1"/>
  <c r="W265" i="1"/>
  <c r="X265" i="1"/>
  <c r="V963" i="1"/>
  <c r="U963" i="1" s="1" a="1"/>
  <c r="U963" i="1" s="1"/>
  <c r="W963" i="1"/>
  <c r="X963" i="1"/>
  <c r="V709" i="1"/>
  <c r="U709" i="1" s="1" a="1"/>
  <c r="U709" i="1" s="1"/>
  <c r="X709" i="1"/>
  <c r="V549" i="1"/>
  <c r="U549" i="1" s="1" a="1"/>
  <c r="U549" i="1" s="1"/>
  <c r="W549" i="1"/>
  <c r="X549" i="1"/>
  <c r="V563" i="1"/>
  <c r="U563" i="1" s="1" a="1"/>
  <c r="U563" i="1" s="1"/>
  <c r="X563" i="1"/>
  <c r="V566" i="1"/>
  <c r="U566" i="1" s="1" a="1"/>
  <c r="U566" i="1" s="1"/>
  <c r="W566" i="1"/>
  <c r="X566" i="1"/>
  <c r="V802" i="1"/>
  <c r="U802" i="1" s="1" a="1"/>
  <c r="U802" i="1" s="1"/>
  <c r="W802" i="1"/>
  <c r="X802" i="1"/>
  <c r="V346" i="1"/>
  <c r="U346" i="1" s="1" a="1"/>
  <c r="U346" i="1" s="1"/>
  <c r="W346" i="1"/>
  <c r="V750" i="1"/>
  <c r="U750" i="1" s="1" a="1"/>
  <c r="U750" i="1" s="1"/>
  <c r="W750" i="1"/>
  <c r="X750" i="1"/>
  <c r="X197" i="1"/>
  <c r="W197" i="1"/>
  <c r="V509" i="1"/>
  <c r="U509" i="1" s="1" a="1"/>
  <c r="U509" i="1" s="1"/>
  <c r="W509" i="1"/>
  <c r="X509" i="1"/>
  <c r="X155" i="1"/>
  <c r="W155" i="1"/>
  <c r="V851" i="1"/>
  <c r="U851" i="1" s="1" a="1"/>
  <c r="U851" i="1" s="1"/>
  <c r="X851" i="1"/>
  <c r="W851" i="1"/>
  <c r="V115" i="1"/>
  <c r="U115" i="1" s="1" a="1"/>
  <c r="U115" i="1" s="1"/>
  <c r="W115" i="1"/>
  <c r="V946" i="1"/>
  <c r="U946" i="1" s="1" a="1"/>
  <c r="U946" i="1" s="1"/>
  <c r="W946" i="1"/>
  <c r="X946" i="1"/>
  <c r="V934" i="1"/>
  <c r="U934" i="1" s="1" a="1"/>
  <c r="U934" i="1" s="1"/>
  <c r="W934" i="1"/>
  <c r="X934" i="1"/>
  <c r="V783" i="1"/>
  <c r="U783" i="1" s="1" a="1"/>
  <c r="U783" i="1" s="1"/>
  <c r="X783" i="1"/>
  <c r="W783" i="1"/>
  <c r="V632" i="1"/>
  <c r="U632" i="1" s="1" a="1"/>
  <c r="U632" i="1" s="1"/>
  <c r="X632" i="1"/>
  <c r="V520" i="1"/>
  <c r="U520" i="1" s="1" a="1"/>
  <c r="U520" i="1" s="1"/>
  <c r="X520" i="1"/>
  <c r="W520" i="1"/>
  <c r="V649" i="1"/>
  <c r="U649" i="1" s="1" a="1"/>
  <c r="U649" i="1" s="1"/>
  <c r="X649" i="1"/>
  <c r="V188" i="1"/>
  <c r="U188" i="1" s="1" a="1"/>
  <c r="U188" i="1" s="1"/>
  <c r="X188" i="1"/>
  <c r="W188" i="1"/>
  <c r="V857" i="1"/>
  <c r="U857" i="1" s="1" a="1"/>
  <c r="U857" i="1" s="1"/>
  <c r="X857" i="1"/>
  <c r="V451" i="1"/>
  <c r="U451" i="1" s="1" a="1"/>
  <c r="U451" i="1" s="1"/>
  <c r="X451" i="1"/>
  <c r="W451" i="1"/>
  <c r="V481" i="1"/>
  <c r="U481" i="1" s="1" a="1"/>
  <c r="U481" i="1" s="1"/>
  <c r="X481" i="1"/>
  <c r="V43" i="1"/>
  <c r="U43" i="1" s="1" a="1"/>
  <c r="U43" i="1" s="1"/>
  <c r="X43" i="1"/>
  <c r="W43" i="1"/>
  <c r="V36" i="1"/>
  <c r="U36" i="1" s="1" a="1"/>
  <c r="U36" i="1" s="1"/>
  <c r="X36" i="1"/>
  <c r="V474" i="1"/>
  <c r="U474" i="1" s="1" a="1"/>
  <c r="U474" i="1" s="1"/>
  <c r="X474" i="1"/>
  <c r="W474" i="1"/>
  <c r="V580" i="1"/>
  <c r="U580" i="1" s="1" a="1"/>
  <c r="U580" i="1" s="1"/>
  <c r="X580" i="1"/>
  <c r="V52" i="1"/>
  <c r="U52" i="1" s="1" a="1"/>
  <c r="U52" i="1" s="1"/>
  <c r="X52" i="1"/>
  <c r="W52" i="1"/>
  <c r="V595" i="1"/>
  <c r="U595" i="1" s="1" a="1"/>
  <c r="U595" i="1" s="1"/>
  <c r="W595" i="1"/>
  <c r="X595" i="1"/>
  <c r="V734" i="1"/>
  <c r="U734" i="1" s="1" a="1"/>
  <c r="U734" i="1" s="1"/>
  <c r="W734" i="1"/>
  <c r="X734" i="1"/>
  <c r="V95" i="1"/>
  <c r="U95" i="1" s="1" a="1"/>
  <c r="U95" i="1" s="1"/>
  <c r="X95" i="1"/>
  <c r="V863" i="1"/>
  <c r="U863" i="1" s="1" a="1"/>
  <c r="U863" i="1" s="1"/>
  <c r="W863" i="1"/>
  <c r="X863" i="1"/>
  <c r="V824" i="1"/>
  <c r="U824" i="1" s="1" a="1"/>
  <c r="U824" i="1" s="1"/>
  <c r="W824" i="1"/>
  <c r="X824" i="1"/>
  <c r="V386" i="1"/>
  <c r="U386" i="1" s="1" a="1"/>
  <c r="U386" i="1" s="1"/>
  <c r="X386" i="1"/>
  <c r="W386" i="1"/>
  <c r="V351" i="1"/>
  <c r="U351" i="1" s="1" a="1"/>
  <c r="U351" i="1" s="1"/>
  <c r="W351" i="1"/>
  <c r="X351" i="1"/>
  <c r="V467" i="1"/>
  <c r="U467" i="1" s="1" a="1"/>
  <c r="U467" i="1" s="1"/>
  <c r="W467" i="1"/>
  <c r="X467" i="1"/>
  <c r="V492" i="1"/>
  <c r="U492" i="1" s="1" a="1"/>
  <c r="U492" i="1" s="1"/>
  <c r="X492" i="1"/>
  <c r="W492" i="1"/>
  <c r="V24" i="1"/>
  <c r="U24" i="1" s="1" a="1"/>
  <c r="U24" i="1" s="1"/>
  <c r="X24" i="1"/>
  <c r="V423" i="1"/>
  <c r="U423" i="1" s="1" a="1"/>
  <c r="U423" i="1" s="1"/>
  <c r="W423" i="1"/>
  <c r="X423" i="1"/>
  <c r="V267" i="1"/>
  <c r="U267" i="1" s="1" a="1"/>
  <c r="U267" i="1" s="1"/>
  <c r="X267" i="1"/>
  <c r="W267" i="1"/>
  <c r="V775" i="1"/>
  <c r="U775" i="1" s="1" a="1"/>
  <c r="U775" i="1" s="1"/>
  <c r="W775" i="1"/>
  <c r="X775" i="1"/>
  <c r="V426" i="1"/>
  <c r="U426" i="1" s="1" a="1"/>
  <c r="U426" i="1" s="1"/>
  <c r="W426" i="1"/>
  <c r="X426" i="1"/>
  <c r="V766" i="1"/>
  <c r="U766" i="1" s="1" a="1"/>
  <c r="U766" i="1" s="1"/>
  <c r="X766" i="1"/>
  <c r="W766" i="1"/>
  <c r="V532" i="1"/>
  <c r="U532" i="1" s="1" a="1"/>
  <c r="U532" i="1" s="1"/>
  <c r="X532" i="1"/>
  <c r="V27" i="1"/>
  <c r="U27" i="1" s="1" a="1"/>
  <c r="U27" i="1" s="1"/>
  <c r="W27" i="1"/>
  <c r="X27" i="1"/>
  <c r="V484" i="1"/>
  <c r="U484" i="1" s="1" a="1"/>
  <c r="U484" i="1" s="1"/>
  <c r="W484" i="1"/>
  <c r="X484" i="1"/>
  <c r="V20" i="1"/>
  <c r="U20" i="1" s="1" a="1"/>
  <c r="U20" i="1" s="1"/>
  <c r="W20" i="1"/>
  <c r="X20" i="1"/>
  <c r="V505" i="1"/>
  <c r="U505" i="1" s="1" a="1"/>
  <c r="U505" i="1" s="1"/>
  <c r="W505" i="1"/>
  <c r="X505" i="1"/>
  <c r="V342" i="1"/>
  <c r="U342" i="1" s="1" a="1"/>
  <c r="U342" i="1" s="1"/>
  <c r="W342" i="1"/>
  <c r="X342" i="1"/>
  <c r="V665" i="1"/>
  <c r="U665" i="1" s="1" a="1"/>
  <c r="U665" i="1" s="1"/>
  <c r="W665" i="1"/>
  <c r="X665" i="1"/>
  <c r="V705" i="1"/>
  <c r="U705" i="1" s="1" a="1"/>
  <c r="U705" i="1" s="1"/>
  <c r="W705" i="1"/>
  <c r="X705" i="1"/>
  <c r="V45" i="1"/>
  <c r="U45" i="1" s="1" a="1"/>
  <c r="U45" i="1" s="1"/>
  <c r="W45" i="1"/>
  <c r="X45" i="1"/>
  <c r="V470" i="1"/>
  <c r="U470" i="1" s="1" a="1"/>
  <c r="U470" i="1" s="1"/>
  <c r="W470" i="1"/>
  <c r="X470" i="1"/>
  <c r="V793" i="1"/>
  <c r="U793" i="1" s="1" a="1"/>
  <c r="U793" i="1" s="1"/>
  <c r="W793" i="1"/>
  <c r="X793" i="1"/>
  <c r="V758" i="1"/>
  <c r="U758" i="1" s="1" a="1"/>
  <c r="U758" i="1" s="1"/>
  <c r="W758" i="1"/>
  <c r="X758" i="1"/>
  <c r="V260" i="1"/>
  <c r="U260" i="1" s="1" a="1"/>
  <c r="U260" i="1" s="1"/>
  <c r="W260" i="1"/>
  <c r="X260" i="1"/>
  <c r="V616" i="1"/>
  <c r="U616" i="1" s="1" a="1"/>
  <c r="U616" i="1" s="1"/>
  <c r="W616" i="1"/>
  <c r="X616" i="1"/>
  <c r="W103" i="1"/>
  <c r="X103" i="1"/>
  <c r="V103" i="1"/>
  <c r="U103" i="1" s="1" a="1"/>
  <c r="U103" i="1" s="1"/>
  <c r="V699" i="1"/>
  <c r="U699" i="1" s="1" a="1"/>
  <c r="U699" i="1" s="1"/>
  <c r="W699" i="1"/>
  <c r="X699" i="1"/>
  <c r="W917" i="1"/>
  <c r="X917" i="1"/>
  <c r="X12" i="1"/>
  <c r="W12" i="1"/>
  <c r="V12" i="1"/>
  <c r="U12" i="1" s="1" a="1"/>
  <c r="U12" i="1" s="1"/>
  <c r="W736" i="1"/>
  <c r="X736" i="1"/>
  <c r="V736" i="1"/>
  <c r="U736" i="1" s="1" a="1"/>
  <c r="U736" i="1" s="1"/>
  <c r="V196" i="1"/>
  <c r="U196" i="1" s="1" a="1"/>
  <c r="U196" i="1" s="1"/>
  <c r="W196" i="1"/>
  <c r="X196" i="1"/>
  <c r="W811" i="1"/>
  <c r="X811" i="1"/>
  <c r="W944" i="1"/>
  <c r="X944" i="1"/>
  <c r="W936" i="1"/>
  <c r="V936" i="1"/>
  <c r="U936" i="1" s="1" a="1"/>
  <c r="U936" i="1" s="1"/>
  <c r="X936" i="1"/>
  <c r="W108" i="1"/>
  <c r="V108" i="1"/>
  <c r="U108" i="1" s="1" a="1"/>
  <c r="U108" i="1" s="1"/>
  <c r="X108" i="1"/>
  <c r="W661" i="1"/>
  <c r="X661" i="1"/>
  <c r="V661" i="1"/>
  <c r="U661" i="1" s="1" a="1"/>
  <c r="U661" i="1" s="1"/>
  <c r="W230" i="1"/>
  <c r="X230" i="1"/>
  <c r="V230" i="1"/>
  <c r="U230" i="1" s="1" a="1"/>
  <c r="U230" i="1" s="1"/>
  <c r="W935" i="1"/>
  <c r="V935" i="1"/>
  <c r="U935" i="1" s="1" a="1"/>
  <c r="U935" i="1" s="1"/>
  <c r="X935" i="1"/>
  <c r="W873" i="1"/>
  <c r="X873" i="1"/>
  <c r="V873" i="1"/>
  <c r="U873" i="1" s="1" a="1"/>
  <c r="U873" i="1" s="1"/>
  <c r="W767" i="1"/>
  <c r="X767" i="1"/>
  <c r="V767" i="1"/>
  <c r="U767" i="1" s="1" a="1"/>
  <c r="U767" i="1" s="1"/>
  <c r="W289" i="1"/>
  <c r="X289" i="1"/>
  <c r="V289" i="1"/>
  <c r="U289" i="1" s="1" a="1"/>
  <c r="U289" i="1" s="1"/>
  <c r="W926" i="1"/>
  <c r="V926" i="1"/>
  <c r="U926" i="1" s="1" a="1"/>
  <c r="U926" i="1" s="1"/>
  <c r="X926" i="1"/>
  <c r="W331" i="1"/>
  <c r="V331" i="1"/>
  <c r="U331" i="1" s="1" a="1"/>
  <c r="U331" i="1" s="1"/>
  <c r="X331" i="1"/>
  <c r="V239" i="1"/>
  <c r="U239" i="1" s="1" a="1"/>
  <c r="U239" i="1" s="1"/>
  <c r="W239" i="1"/>
  <c r="X239" i="1"/>
  <c r="V768" i="1"/>
  <c r="U768" i="1" s="1" a="1"/>
  <c r="U768" i="1" s="1"/>
  <c r="W768" i="1"/>
  <c r="X768" i="1"/>
  <c r="V272" i="1"/>
  <c r="U272" i="1" s="1" a="1"/>
  <c r="U272" i="1" s="1"/>
  <c r="W272" i="1"/>
  <c r="X272" i="1"/>
  <c r="V831" i="1"/>
  <c r="U831" i="1" s="1" a="1"/>
  <c r="U831" i="1" s="1"/>
  <c r="W831" i="1"/>
  <c r="X831" i="1"/>
  <c r="V236" i="1"/>
  <c r="U236" i="1" s="1" a="1"/>
  <c r="U236" i="1" s="1"/>
  <c r="W236" i="1"/>
  <c r="X236" i="1"/>
  <c r="V904" i="1"/>
  <c r="U904" i="1" s="1" a="1"/>
  <c r="U904" i="1" s="1"/>
  <c r="W904" i="1"/>
  <c r="X904" i="1"/>
  <c r="V966" i="1"/>
  <c r="U966" i="1" s="1" a="1"/>
  <c r="U966" i="1" s="1"/>
  <c r="W966" i="1"/>
  <c r="X966" i="1"/>
  <c r="V357" i="1"/>
  <c r="U357" i="1" s="1" a="1"/>
  <c r="U357" i="1" s="1"/>
  <c r="W357" i="1"/>
  <c r="X357" i="1"/>
  <c r="V792" i="1"/>
  <c r="U792" i="1" s="1" a="1"/>
  <c r="U792" i="1" s="1"/>
  <c r="W792" i="1"/>
  <c r="X792" i="1"/>
  <c r="V290" i="1"/>
  <c r="U290" i="1" s="1" a="1"/>
  <c r="U290" i="1" s="1"/>
  <c r="W290" i="1"/>
  <c r="X290" i="1"/>
  <c r="V949" i="1"/>
  <c r="U949" i="1" s="1" a="1"/>
  <c r="U949" i="1" s="1"/>
  <c r="W949" i="1"/>
  <c r="X949" i="1"/>
  <c r="V402" i="1"/>
  <c r="U402" i="1" s="1" a="1"/>
  <c r="U402" i="1" s="1"/>
  <c r="W402" i="1"/>
  <c r="X402" i="1"/>
  <c r="V971" i="1"/>
  <c r="U971" i="1" s="1" a="1"/>
  <c r="U971" i="1" s="1"/>
  <c r="W971" i="1"/>
  <c r="X971" i="1"/>
  <c r="V689" i="1"/>
  <c r="U689" i="1" s="1" a="1"/>
  <c r="U689" i="1" s="1"/>
  <c r="W689" i="1"/>
  <c r="X689" i="1"/>
  <c r="V840" i="1"/>
  <c r="U840" i="1" s="1" a="1"/>
  <c r="U840" i="1" s="1"/>
  <c r="W840" i="1"/>
  <c r="X840" i="1"/>
  <c r="V988" i="1"/>
  <c r="U988" i="1" s="1" a="1"/>
  <c r="U988" i="1" s="1"/>
  <c r="W988" i="1"/>
  <c r="X988" i="1"/>
  <c r="V1001" i="1"/>
  <c r="U1001" i="1" s="1" a="1"/>
  <c r="U1001" i="1" s="1"/>
  <c r="W1001" i="1"/>
  <c r="X1001" i="1"/>
  <c r="Q830" i="1"/>
  <c r="P830" i="1" s="1" a="1"/>
  <c r="P830" i="1" s="1"/>
  <c r="R830" i="1"/>
  <c r="S830" i="1"/>
  <c r="Q745" i="1"/>
  <c r="P745" i="1" s="1" a="1"/>
  <c r="P745" i="1" s="1"/>
  <c r="R745" i="1"/>
  <c r="S745" i="1"/>
  <c r="Q911" i="1"/>
  <c r="P911" i="1" s="1" a="1"/>
  <c r="P911" i="1" s="1"/>
  <c r="S911" i="1"/>
  <c r="Q156" i="1"/>
  <c r="P156" i="1" s="1" a="1"/>
  <c r="P156" i="1" s="1"/>
  <c r="R156" i="1"/>
  <c r="S156" i="1"/>
  <c r="Q488" i="1"/>
  <c r="P488" i="1" s="1" a="1"/>
  <c r="P488" i="1" s="1"/>
  <c r="S488" i="1"/>
  <c r="Q53" i="1"/>
  <c r="P53" i="1" s="1" a="1"/>
  <c r="P53" i="1" s="1"/>
  <c r="R53" i="1"/>
  <c r="S53" i="1"/>
  <c r="Q541" i="1"/>
  <c r="P541" i="1" s="1" a="1"/>
  <c r="P541" i="1" s="1"/>
  <c r="S541" i="1"/>
  <c r="Q25" i="1"/>
  <c r="P25" i="1" s="1" a="1"/>
  <c r="P25" i="1" s="1"/>
  <c r="R25" i="1"/>
  <c r="Q558" i="1"/>
  <c r="P558" i="1" s="1" a="1"/>
  <c r="P558" i="1" s="1"/>
  <c r="R558" i="1"/>
  <c r="S558" i="1"/>
  <c r="S178" i="1"/>
  <c r="S614" i="1"/>
  <c r="S148" i="1"/>
  <c r="R488" i="1"/>
  <c r="R737" i="1"/>
  <c r="R537" i="1"/>
  <c r="S775" i="1"/>
  <c r="R287" i="1"/>
  <c r="Q871" i="1"/>
  <c r="P871" i="1" s="1" a="1"/>
  <c r="P871" i="1" s="1"/>
  <c r="X515" i="1"/>
  <c r="X653" i="1"/>
  <c r="X539" i="1"/>
  <c r="W735" i="1"/>
  <c r="X530" i="1"/>
  <c r="X346" i="1"/>
  <c r="W687" i="1"/>
  <c r="X205" i="1"/>
  <c r="X156" i="1"/>
  <c r="W13" i="1"/>
  <c r="X23" i="1"/>
  <c r="X253" i="1"/>
  <c r="X136" i="1"/>
  <c r="W363" i="1"/>
  <c r="W686" i="1"/>
  <c r="X65" i="1"/>
  <c r="W543" i="1"/>
  <c r="X325" i="1"/>
  <c r="W217" i="1"/>
  <c r="V195" i="1"/>
  <c r="U195" i="1" s="1" a="1"/>
  <c r="U195" i="1" s="1"/>
  <c r="W381" i="1"/>
  <c r="V472" i="1"/>
  <c r="U472" i="1" s="1" a="1"/>
  <c r="U472" i="1" s="1"/>
  <c r="X702" i="1"/>
  <c r="V124" i="1"/>
  <c r="U124" i="1" s="1" a="1"/>
  <c r="U124" i="1" s="1"/>
  <c r="X309" i="1"/>
  <c r="W803" i="1"/>
  <c r="W807" i="1"/>
  <c r="X739" i="1"/>
  <c r="X773" i="1"/>
  <c r="X345" i="1"/>
  <c r="X210" i="1"/>
  <c r="V695" i="1"/>
  <c r="U695" i="1" s="1" a="1"/>
  <c r="U695" i="1" s="1"/>
  <c r="V854" i="1"/>
  <c r="U854" i="1" s="1" a="1"/>
  <c r="U854" i="1" s="1"/>
  <c r="W854" i="1"/>
  <c r="X854" i="1"/>
  <c r="V8" i="1"/>
  <c r="U8" i="1" s="1" a="1"/>
  <c r="U8" i="1" s="1"/>
  <c r="W8" i="1"/>
  <c r="X8" i="1"/>
  <c r="V755" i="1"/>
  <c r="U755" i="1" s="1" a="1"/>
  <c r="U755" i="1" s="1"/>
  <c r="W755" i="1"/>
  <c r="X755" i="1"/>
  <c r="X164" i="1"/>
  <c r="W164" i="1"/>
  <c r="V164" i="1"/>
  <c r="U164" i="1" s="1" a="1"/>
  <c r="U164" i="1" s="1"/>
  <c r="V314" i="1"/>
  <c r="U314" i="1" s="1" a="1"/>
  <c r="U314" i="1" s="1"/>
  <c r="W314" i="1"/>
  <c r="X314" i="1"/>
  <c r="V338" i="1"/>
  <c r="U338" i="1" s="1" a="1"/>
  <c r="U338" i="1" s="1"/>
  <c r="W338" i="1"/>
  <c r="X338" i="1"/>
  <c r="V315" i="1"/>
  <c r="U315" i="1" s="1" a="1"/>
  <c r="U315" i="1" s="1"/>
  <c r="W315" i="1"/>
  <c r="X315" i="1"/>
  <c r="V975" i="1"/>
  <c r="U975" i="1" s="1" a="1"/>
  <c r="U975" i="1" s="1"/>
  <c r="W975" i="1"/>
  <c r="X975" i="1"/>
  <c r="V234" i="1"/>
  <c r="U234" i="1" s="1" a="1"/>
  <c r="U234" i="1" s="1"/>
  <c r="X234" i="1"/>
  <c r="V341" i="1"/>
  <c r="U341" i="1" s="1" a="1"/>
  <c r="U341" i="1" s="1"/>
  <c r="W341" i="1"/>
  <c r="X341" i="1"/>
  <c r="V120" i="1"/>
  <c r="U120" i="1" s="1" a="1"/>
  <c r="U120" i="1" s="1"/>
  <c r="W120" i="1"/>
  <c r="V148" i="1"/>
  <c r="U148" i="1" s="1" a="1"/>
  <c r="U148" i="1" s="1"/>
  <c r="W148" i="1"/>
  <c r="V482" i="1"/>
  <c r="U482" i="1" s="1" a="1"/>
  <c r="U482" i="1" s="1"/>
  <c r="W482" i="1"/>
  <c r="X482" i="1"/>
  <c r="X553" i="1"/>
  <c r="V553" i="1"/>
  <c r="U553" i="1" s="1" a="1"/>
  <c r="U553" i="1" s="1"/>
  <c r="V51" i="1"/>
  <c r="U51" i="1" s="1" a="1"/>
  <c r="U51" i="1" s="1"/>
  <c r="W51" i="1"/>
  <c r="X51" i="1"/>
  <c r="X161" i="1"/>
  <c r="W161" i="1"/>
  <c r="V161" i="1"/>
  <c r="U161" i="1" s="1" a="1"/>
  <c r="U161" i="1" s="1"/>
  <c r="X200" i="1"/>
  <c r="W200" i="1"/>
  <c r="V200" i="1"/>
  <c r="U200" i="1" s="1" a="1"/>
  <c r="U200" i="1" s="1"/>
  <c r="V139" i="1"/>
  <c r="U139" i="1" s="1" a="1"/>
  <c r="U139" i="1" s="1"/>
  <c r="W139" i="1"/>
  <c r="X139" i="1"/>
  <c r="V249" i="1"/>
  <c r="U249" i="1" s="1" a="1"/>
  <c r="U249" i="1" s="1"/>
  <c r="W249" i="1"/>
  <c r="X249" i="1"/>
  <c r="X344" i="1"/>
  <c r="W344" i="1"/>
  <c r="V344" i="1"/>
  <c r="U344" i="1" s="1" a="1"/>
  <c r="U344" i="1" s="1"/>
  <c r="W570" i="1"/>
  <c r="X570" i="1"/>
  <c r="V570" i="1"/>
  <c r="U570" i="1" s="1" a="1"/>
  <c r="U570" i="1" s="1"/>
  <c r="W178" i="1"/>
  <c r="X178" i="1"/>
  <c r="V178" i="1"/>
  <c r="U178" i="1" s="1" a="1"/>
  <c r="U178" i="1" s="1"/>
  <c r="W189" i="1"/>
  <c r="X189" i="1"/>
  <c r="V189" i="1"/>
  <c r="U189" i="1" s="1" a="1"/>
  <c r="U189" i="1" s="1"/>
  <c r="W712" i="1"/>
  <c r="X712" i="1"/>
  <c r="V712" i="1"/>
  <c r="U712" i="1" s="1" a="1"/>
  <c r="U712" i="1" s="1"/>
  <c r="W868" i="1"/>
  <c r="X868" i="1"/>
  <c r="V868" i="1"/>
  <c r="U868" i="1" s="1" a="1"/>
  <c r="U868" i="1" s="1"/>
  <c r="W715" i="1"/>
  <c r="X715" i="1"/>
  <c r="V715" i="1"/>
  <c r="U715" i="1" s="1" a="1"/>
  <c r="U715" i="1" s="1"/>
  <c r="W584" i="1"/>
  <c r="X584" i="1"/>
  <c r="V584" i="1"/>
  <c r="U584" i="1" s="1" a="1"/>
  <c r="U584" i="1" s="1"/>
  <c r="W522" i="1"/>
  <c r="X522" i="1"/>
  <c r="V522" i="1"/>
  <c r="U522" i="1" s="1" a="1"/>
  <c r="U522" i="1" s="1"/>
  <c r="W28" i="1"/>
  <c r="X28" i="1"/>
  <c r="V28" i="1"/>
  <c r="U28" i="1" s="1" a="1"/>
  <c r="U28" i="1" s="1"/>
  <c r="V70" i="1"/>
  <c r="U70" i="1" s="1" a="1"/>
  <c r="U70" i="1" s="1"/>
  <c r="W70" i="1"/>
  <c r="X70" i="1"/>
  <c r="X763" i="1"/>
  <c r="W763" i="1"/>
  <c r="W675" i="1"/>
  <c r="X675" i="1"/>
  <c r="V852" i="1"/>
  <c r="U852" i="1" s="1" a="1"/>
  <c r="U852" i="1" s="1"/>
  <c r="W852" i="1"/>
  <c r="X852" i="1"/>
  <c r="W89" i="1"/>
  <c r="X89" i="1"/>
  <c r="V89" i="1"/>
  <c r="U89" i="1" s="1" a="1"/>
  <c r="U89" i="1" s="1"/>
  <c r="W883" i="1"/>
  <c r="X883" i="1"/>
  <c r="V568" i="1"/>
  <c r="U568" i="1" s="1" a="1"/>
  <c r="U568" i="1" s="1"/>
  <c r="W568" i="1"/>
  <c r="X568" i="1"/>
  <c r="W848" i="1"/>
  <c r="X848" i="1"/>
  <c r="V848" i="1"/>
  <c r="U848" i="1" s="1" a="1"/>
  <c r="U848" i="1" s="1"/>
  <c r="V47" i="1"/>
  <c r="U47" i="1" s="1" a="1"/>
  <c r="U47" i="1" s="1"/>
  <c r="W47" i="1"/>
  <c r="X47" i="1"/>
  <c r="V327" i="1"/>
  <c r="U327" i="1" s="1" a="1"/>
  <c r="U327" i="1" s="1"/>
  <c r="W327" i="1"/>
  <c r="X327" i="1"/>
  <c r="X930" i="1"/>
  <c r="W930" i="1"/>
  <c r="V930" i="1"/>
  <c r="U930" i="1" s="1" a="1"/>
  <c r="U930" i="1" s="1"/>
  <c r="W650" i="1"/>
  <c r="X650" i="1"/>
  <c r="V744" i="1"/>
  <c r="U744" i="1" s="1" a="1"/>
  <c r="U744" i="1" s="1"/>
  <c r="W744" i="1"/>
  <c r="X744" i="1"/>
  <c r="W660" i="1"/>
  <c r="X660" i="1"/>
  <c r="V660" i="1"/>
  <c r="U660" i="1" s="1" a="1"/>
  <c r="U660" i="1" s="1"/>
  <c r="V554" i="1"/>
  <c r="U554" i="1" s="1" a="1"/>
  <c r="U554" i="1" s="1"/>
  <c r="W554" i="1"/>
  <c r="X554" i="1"/>
  <c r="V535" i="1"/>
  <c r="U535" i="1" s="1" a="1"/>
  <c r="U535" i="1" s="1"/>
  <c r="W535" i="1"/>
  <c r="X535" i="1"/>
  <c r="V422" i="1"/>
  <c r="U422" i="1" s="1" a="1"/>
  <c r="U422" i="1" s="1"/>
  <c r="W422" i="1"/>
  <c r="X422" i="1"/>
  <c r="V655" i="1"/>
  <c r="U655" i="1" s="1" a="1"/>
  <c r="U655" i="1" s="1"/>
  <c r="W655" i="1"/>
  <c r="X655" i="1"/>
  <c r="V442" i="1"/>
  <c r="U442" i="1" s="1" a="1"/>
  <c r="U442" i="1" s="1"/>
  <c r="W442" i="1"/>
  <c r="X641" i="1"/>
  <c r="V641" i="1"/>
  <c r="U641" i="1" s="1" a="1"/>
  <c r="U641" i="1" s="1"/>
  <c r="W641" i="1"/>
  <c r="X168" i="1"/>
  <c r="W168" i="1"/>
  <c r="V168" i="1"/>
  <c r="U168" i="1" s="1" a="1"/>
  <c r="U168" i="1" s="1"/>
  <c r="X732" i="1"/>
  <c r="V732" i="1"/>
  <c r="U732" i="1" s="1" a="1"/>
  <c r="U732" i="1" s="1"/>
  <c r="W732" i="1"/>
  <c r="X761" i="1"/>
  <c r="W761" i="1"/>
  <c r="X617" i="1"/>
  <c r="V617" i="1"/>
  <c r="U617" i="1" s="1" a="1"/>
  <c r="U617" i="1" s="1"/>
  <c r="W617" i="1"/>
  <c r="W123" i="1"/>
  <c r="X123" i="1"/>
  <c r="V123" i="1"/>
  <c r="U123" i="1" s="1" a="1"/>
  <c r="U123" i="1" s="1"/>
  <c r="V7" i="1"/>
  <c r="U7" i="1" s="1" a="1"/>
  <c r="U7" i="1" s="1"/>
  <c r="W7" i="1"/>
  <c r="X7" i="1"/>
  <c r="W456" i="1"/>
  <c r="X456" i="1"/>
  <c r="X669" i="1"/>
  <c r="W669" i="1"/>
  <c r="V669" i="1"/>
  <c r="U669" i="1" s="1" a="1"/>
  <c r="U669" i="1" s="1"/>
  <c r="W654" i="1"/>
  <c r="X654" i="1"/>
  <c r="V654" i="1"/>
  <c r="U654" i="1" s="1" a="1"/>
  <c r="U654" i="1" s="1"/>
  <c r="V801" i="1"/>
  <c r="U801" i="1" s="1" a="1"/>
  <c r="U801" i="1" s="1"/>
  <c r="W801" i="1"/>
  <c r="X801" i="1"/>
  <c r="V909" i="1"/>
  <c r="U909" i="1" s="1" a="1"/>
  <c r="U909" i="1" s="1"/>
  <c r="W909" i="1"/>
  <c r="X909" i="1"/>
  <c r="W771" i="1"/>
  <c r="X771" i="1"/>
  <c r="V771" i="1"/>
  <c r="U771" i="1" s="1" a="1"/>
  <c r="U771" i="1" s="1"/>
  <c r="V235" i="1"/>
  <c r="U235" i="1" s="1" a="1"/>
  <c r="U235" i="1" s="1"/>
  <c r="W235" i="1"/>
  <c r="X235" i="1"/>
  <c r="W204" i="1"/>
  <c r="X204" i="1"/>
  <c r="V204" i="1"/>
  <c r="U204" i="1" s="1" a="1"/>
  <c r="U204" i="1" s="1"/>
  <c r="V215" i="1"/>
  <c r="U215" i="1" s="1" a="1"/>
  <c r="U215" i="1" s="1"/>
  <c r="W215" i="1"/>
  <c r="X215" i="1"/>
  <c r="V154" i="1"/>
  <c r="U154" i="1" s="1" a="1"/>
  <c r="U154" i="1" s="1"/>
  <c r="W154" i="1"/>
  <c r="X154" i="1"/>
  <c r="V183" i="1"/>
  <c r="U183" i="1" s="1" a="1"/>
  <c r="U183" i="1" s="1"/>
  <c r="W183" i="1"/>
  <c r="X183" i="1"/>
  <c r="W754" i="1"/>
  <c r="X754" i="1"/>
  <c r="V21" i="1"/>
  <c r="U21" i="1" s="1" a="1"/>
  <c r="U21" i="1" s="1"/>
  <c r="W21" i="1"/>
  <c r="X21" i="1"/>
  <c r="V707" i="1"/>
  <c r="U707" i="1" s="1" a="1"/>
  <c r="U707" i="1" s="1"/>
  <c r="W707" i="1"/>
  <c r="X707" i="1"/>
  <c r="V865" i="1"/>
  <c r="U865" i="1" s="1" a="1"/>
  <c r="U865" i="1" s="1"/>
  <c r="W865" i="1"/>
  <c r="X865" i="1"/>
  <c r="W817" i="1"/>
  <c r="X817" i="1"/>
  <c r="V817" i="1"/>
  <c r="U817" i="1" s="1" a="1"/>
  <c r="U817" i="1" s="1"/>
  <c r="V276" i="1"/>
  <c r="U276" i="1" s="1" a="1"/>
  <c r="U276" i="1" s="1"/>
  <c r="W276" i="1"/>
  <c r="X276" i="1"/>
  <c r="V191" i="1"/>
  <c r="U191" i="1" s="1" a="1"/>
  <c r="U191" i="1" s="1"/>
  <c r="W191" i="1"/>
  <c r="X191" i="1"/>
  <c r="V874" i="1"/>
  <c r="U874" i="1" s="1" a="1"/>
  <c r="U874" i="1" s="1"/>
  <c r="W874" i="1"/>
  <c r="X874" i="1"/>
  <c r="W906" i="1"/>
  <c r="X906" i="1"/>
  <c r="V906" i="1"/>
  <c r="U906" i="1" s="1" a="1"/>
  <c r="U906" i="1" s="1"/>
  <c r="V296" i="1"/>
  <c r="U296" i="1" s="1" a="1"/>
  <c r="U296" i="1" s="1"/>
  <c r="W296" i="1"/>
  <c r="X296" i="1"/>
  <c r="V920" i="1"/>
  <c r="U920" i="1" s="1" a="1"/>
  <c r="U920" i="1" s="1"/>
  <c r="W920" i="1"/>
  <c r="X920" i="1"/>
  <c r="V312" i="1"/>
  <c r="U312" i="1" s="1" a="1"/>
  <c r="U312" i="1" s="1"/>
  <c r="W312" i="1"/>
  <c r="X312" i="1"/>
  <c r="V871" i="1"/>
  <c r="U871" i="1" s="1" a="1"/>
  <c r="U871" i="1" s="1"/>
  <c r="X871" i="1"/>
  <c r="V300" i="1"/>
  <c r="U300" i="1" s="1" a="1"/>
  <c r="U300" i="1" s="1"/>
  <c r="W300" i="1"/>
  <c r="X300" i="1"/>
  <c r="X951" i="1"/>
  <c r="V951" i="1"/>
  <c r="U951" i="1" s="1" a="1"/>
  <c r="U951" i="1" s="1"/>
  <c r="W951" i="1"/>
  <c r="V958" i="1"/>
  <c r="U958" i="1" s="1" a="1"/>
  <c r="U958" i="1" s="1"/>
  <c r="W958" i="1"/>
  <c r="X958" i="1"/>
  <c r="W419" i="1"/>
  <c r="X419" i="1"/>
  <c r="V419" i="1"/>
  <c r="U419" i="1" s="1" a="1"/>
  <c r="U419" i="1" s="1"/>
  <c r="V927" i="1"/>
  <c r="U927" i="1" s="1" a="1"/>
  <c r="U927" i="1" s="1"/>
  <c r="W927" i="1"/>
  <c r="X927" i="1"/>
  <c r="V638" i="1"/>
  <c r="U638" i="1" s="1" a="1"/>
  <c r="U638" i="1" s="1"/>
  <c r="W638" i="1"/>
  <c r="X638" i="1"/>
  <c r="V999" i="1"/>
  <c r="U999" i="1" s="1" a="1"/>
  <c r="U999" i="1" s="1"/>
  <c r="W999" i="1"/>
  <c r="X999" i="1"/>
  <c r="V849" i="1"/>
  <c r="U849" i="1" s="1" a="1"/>
  <c r="U849" i="1" s="1"/>
  <c r="W849" i="1"/>
  <c r="X849" i="1"/>
  <c r="V965" i="1"/>
  <c r="U965" i="1" s="1" a="1"/>
  <c r="U965" i="1" s="1"/>
  <c r="W965" i="1"/>
  <c r="X965" i="1"/>
  <c r="Q887" i="1"/>
  <c r="P887" i="1" s="1" a="1"/>
  <c r="P887" i="1" s="1"/>
  <c r="R887" i="1"/>
  <c r="S887" i="1"/>
  <c r="Q756" i="1"/>
  <c r="P756" i="1" s="1" a="1"/>
  <c r="P756" i="1" s="1"/>
  <c r="R756" i="1"/>
  <c r="Q295" i="1"/>
  <c r="P295" i="1" s="1" a="1"/>
  <c r="P295" i="1" s="1"/>
  <c r="S295" i="1"/>
  <c r="S10" i="1"/>
  <c r="Q10" i="1"/>
  <c r="P10" i="1" s="1" a="1"/>
  <c r="P10" i="1" s="1"/>
  <c r="R632" i="1"/>
  <c r="R614" i="1"/>
  <c r="R148" i="1"/>
  <c r="S471" i="1"/>
  <c r="Q595" i="1"/>
  <c r="P595" i="1" s="1" a="1"/>
  <c r="P595" i="1" s="1"/>
  <c r="S852" i="1"/>
  <c r="S333" i="1"/>
  <c r="W515" i="1"/>
  <c r="X809" i="1"/>
  <c r="W757" i="1"/>
  <c r="W516" i="1"/>
  <c r="V460" i="1"/>
  <c r="U460" i="1" s="1" a="1"/>
  <c r="U460" i="1" s="1"/>
  <c r="W740" i="1"/>
  <c r="X640" i="1"/>
  <c r="W445" i="1"/>
  <c r="W557" i="1"/>
  <c r="V465" i="1"/>
  <c r="U465" i="1" s="1" a="1"/>
  <c r="U465" i="1" s="1"/>
  <c r="W439" i="1"/>
  <c r="X708" i="1"/>
  <c r="W673" i="1"/>
  <c r="W488" i="1"/>
  <c r="V591" i="1"/>
  <c r="U591" i="1" s="1" a="1"/>
  <c r="U591" i="1" s="1"/>
  <c r="W323" i="1"/>
  <c r="X672" i="1"/>
  <c r="W480" i="1"/>
  <c r="W130" i="1"/>
  <c r="V637" i="1"/>
  <c r="U637" i="1" s="1" a="1"/>
  <c r="U637" i="1" s="1"/>
  <c r="V675" i="1"/>
  <c r="U675" i="1" s="1" a="1"/>
  <c r="U675" i="1" s="1"/>
  <c r="V713" i="1"/>
  <c r="U713" i="1" s="1" a="1"/>
  <c r="U713" i="1" s="1"/>
  <c r="X391" i="1"/>
  <c r="V610" i="1"/>
  <c r="U610" i="1" s="1" a="1"/>
  <c r="U610" i="1" s="1"/>
  <c r="X586" i="1"/>
  <c r="V197" i="1"/>
  <c r="U197" i="1" s="1" a="1"/>
  <c r="U197" i="1" s="1"/>
  <c r="X546" i="1"/>
  <c r="W563" i="1"/>
  <c r="X389" i="1"/>
  <c r="W384" i="1"/>
  <c r="X598" i="1"/>
  <c r="W578" i="1"/>
  <c r="V703" i="1"/>
  <c r="U703" i="1" s="1" a="1"/>
  <c r="U703" i="1" s="1"/>
  <c r="W496" i="1"/>
  <c r="X353" i="1"/>
  <c r="W5" i="1"/>
  <c r="W17" i="1"/>
  <c r="W240" i="1"/>
  <c r="X834" i="1"/>
  <c r="X670" i="1"/>
  <c r="V811" i="1"/>
  <c r="U811" i="1" s="1" a="1"/>
  <c r="U811" i="1" s="1"/>
  <c r="X943" i="1"/>
  <c r="V461" i="1"/>
  <c r="U461" i="1" s="1" a="1"/>
  <c r="U461" i="1" s="1"/>
  <c r="W461" i="1"/>
  <c r="X461" i="1"/>
  <c r="V291" i="1"/>
  <c r="U291" i="1" s="1" a="1"/>
  <c r="U291" i="1" s="1"/>
  <c r="W291" i="1"/>
  <c r="X291" i="1"/>
  <c r="V428" i="1"/>
  <c r="U428" i="1" s="1" a="1"/>
  <c r="U428" i="1" s="1"/>
  <c r="W428" i="1"/>
  <c r="X603" i="1"/>
  <c r="W603" i="1"/>
  <c r="V603" i="1"/>
  <c r="U603" i="1" s="1" a="1"/>
  <c r="U603" i="1" s="1"/>
  <c r="X209" i="1"/>
  <c r="V209" i="1"/>
  <c r="U209" i="1" s="1" a="1"/>
  <c r="U209" i="1" s="1"/>
  <c r="W209" i="1"/>
  <c r="V128" i="1"/>
  <c r="U128" i="1" s="1" a="1"/>
  <c r="U128" i="1" s="1"/>
  <c r="W128" i="1"/>
  <c r="X128" i="1"/>
  <c r="V889" i="1"/>
  <c r="U889" i="1" s="1" a="1"/>
  <c r="U889" i="1" s="1"/>
  <c r="W889" i="1"/>
  <c r="X889" i="1"/>
  <c r="V985" i="1"/>
  <c r="U985" i="1" s="1" a="1"/>
  <c r="U985" i="1" s="1"/>
  <c r="W985" i="1"/>
  <c r="X985" i="1"/>
  <c r="V534" i="1"/>
  <c r="U534" i="1" s="1" a="1"/>
  <c r="U534" i="1" s="1"/>
  <c r="X534" i="1"/>
  <c r="V614" i="1"/>
  <c r="U614" i="1" s="1" a="1"/>
  <c r="U614" i="1" s="1"/>
  <c r="X614" i="1"/>
  <c r="W614" i="1"/>
  <c r="V574" i="1"/>
  <c r="U574" i="1" s="1" a="1"/>
  <c r="U574" i="1" s="1"/>
  <c r="X574" i="1"/>
  <c r="V318" i="1"/>
  <c r="U318" i="1" s="1" a="1"/>
  <c r="U318" i="1" s="1"/>
  <c r="X318" i="1"/>
  <c r="V413" i="1"/>
  <c r="U413" i="1" s="1" a="1"/>
  <c r="U413" i="1" s="1"/>
  <c r="W413" i="1"/>
  <c r="V324" i="1"/>
  <c r="U324" i="1" s="1" a="1"/>
  <c r="U324" i="1" s="1"/>
  <c r="W324" i="1"/>
  <c r="V91" i="1"/>
  <c r="U91" i="1" s="1" a="1"/>
  <c r="U91" i="1" s="1"/>
  <c r="W91" i="1"/>
  <c r="X91" i="1"/>
  <c r="V711" i="1"/>
  <c r="U711" i="1" s="1" a="1"/>
  <c r="U711" i="1" s="1"/>
  <c r="W711" i="1"/>
  <c r="V107" i="1"/>
  <c r="U107" i="1" s="1" a="1"/>
  <c r="U107" i="1" s="1"/>
  <c r="W107" i="1"/>
  <c r="X107" i="1"/>
  <c r="V157" i="1"/>
  <c r="U157" i="1" s="1" a="1"/>
  <c r="U157" i="1" s="1"/>
  <c r="W157" i="1"/>
  <c r="X157" i="1"/>
  <c r="V57" i="1"/>
  <c r="U57" i="1" s="1" a="1"/>
  <c r="U57" i="1" s="1"/>
  <c r="W57" i="1"/>
  <c r="X57" i="1"/>
  <c r="V628" i="1"/>
  <c r="U628" i="1" s="1" a="1"/>
  <c r="U628" i="1" s="1"/>
  <c r="W628" i="1"/>
  <c r="X443" i="1"/>
  <c r="V443" i="1"/>
  <c r="U443" i="1" s="1" a="1"/>
  <c r="U443" i="1" s="1"/>
  <c r="V473" i="1"/>
  <c r="U473" i="1" s="1" a="1"/>
  <c r="U473" i="1" s="1"/>
  <c r="W473" i="1"/>
  <c r="X473" i="1"/>
  <c r="X64" i="1"/>
  <c r="V64" i="1"/>
  <c r="U64" i="1" s="1" a="1"/>
  <c r="U64" i="1" s="1"/>
  <c r="W64" i="1"/>
  <c r="V523" i="1"/>
  <c r="U523" i="1" s="1" a="1"/>
  <c r="U523" i="1" s="1"/>
  <c r="W523" i="1"/>
  <c r="X523" i="1"/>
  <c r="X365" i="1"/>
  <c r="W365" i="1"/>
  <c r="V365" i="1"/>
  <c r="U365" i="1" s="1" a="1"/>
  <c r="U365" i="1" s="1"/>
  <c r="V193" i="1"/>
  <c r="U193" i="1" s="1" a="1"/>
  <c r="U193" i="1" s="1"/>
  <c r="W193" i="1"/>
  <c r="X193" i="1"/>
  <c r="V747" i="1"/>
  <c r="U747" i="1" s="1" a="1"/>
  <c r="U747" i="1" s="1"/>
  <c r="W747" i="1"/>
  <c r="X747" i="1"/>
  <c r="X941" i="1"/>
  <c r="V941" i="1"/>
  <c r="U941" i="1" s="1" a="1"/>
  <c r="U941" i="1" s="1"/>
  <c r="W941" i="1"/>
  <c r="X298" i="1"/>
  <c r="V298" i="1"/>
  <c r="U298" i="1" s="1" a="1"/>
  <c r="U298" i="1" s="1"/>
  <c r="W298" i="1"/>
  <c r="V912" i="1"/>
  <c r="U912" i="1" s="1" a="1"/>
  <c r="U912" i="1" s="1"/>
  <c r="W912" i="1"/>
  <c r="X912" i="1"/>
  <c r="V976" i="1"/>
  <c r="U976" i="1" s="1" a="1"/>
  <c r="U976" i="1" s="1"/>
  <c r="W976" i="1"/>
  <c r="X976" i="1"/>
  <c r="V983" i="1"/>
  <c r="U983" i="1" s="1" a="1"/>
  <c r="U983" i="1" s="1"/>
  <c r="W983" i="1"/>
  <c r="X983" i="1"/>
  <c r="V526" i="1"/>
  <c r="U526" i="1" s="1" a="1"/>
  <c r="U526" i="1" s="1"/>
  <c r="W526" i="1"/>
  <c r="V392" i="1"/>
  <c r="U392" i="1" s="1" a="1"/>
  <c r="U392" i="1" s="1"/>
  <c r="W392" i="1"/>
  <c r="X392" i="1"/>
  <c r="V605" i="1"/>
  <c r="U605" i="1" s="1" a="1"/>
  <c r="U605" i="1" s="1"/>
  <c r="W605" i="1"/>
  <c r="X605" i="1"/>
  <c r="V623" i="1"/>
  <c r="U623" i="1" s="1" a="1"/>
  <c r="U623" i="1" s="1"/>
  <c r="W623" i="1"/>
  <c r="X623" i="1"/>
  <c r="V62" i="1"/>
  <c r="U62" i="1" s="1" a="1"/>
  <c r="U62" i="1" s="1"/>
  <c r="W62" i="1"/>
  <c r="X62" i="1"/>
  <c r="V555" i="1"/>
  <c r="U555" i="1" s="1" a="1"/>
  <c r="U555" i="1" s="1"/>
  <c r="W555" i="1"/>
  <c r="X555" i="1"/>
  <c r="V405" i="1"/>
  <c r="U405" i="1" s="1" a="1"/>
  <c r="U405" i="1" s="1"/>
  <c r="W405" i="1"/>
  <c r="X405" i="1"/>
  <c r="V311" i="1"/>
  <c r="U311" i="1" s="1" a="1"/>
  <c r="U311" i="1" s="1"/>
  <c r="W311" i="1"/>
  <c r="X311" i="1"/>
  <c r="W85" i="1"/>
  <c r="X85" i="1"/>
  <c r="V349" i="1"/>
  <c r="U349" i="1" s="1" a="1"/>
  <c r="U349" i="1" s="1"/>
  <c r="W349" i="1"/>
  <c r="X349" i="1"/>
  <c r="V449" i="1"/>
  <c r="U449" i="1" s="1" a="1"/>
  <c r="U449" i="1" s="1"/>
  <c r="W449" i="1"/>
  <c r="X449" i="1"/>
  <c r="W307" i="1"/>
  <c r="X307" i="1"/>
  <c r="V307" i="1"/>
  <c r="U307" i="1" s="1" a="1"/>
  <c r="U307" i="1" s="1"/>
  <c r="V273" i="1"/>
  <c r="U273" i="1" s="1" a="1"/>
  <c r="U273" i="1" s="1"/>
  <c r="W273" i="1"/>
  <c r="X273" i="1"/>
  <c r="W683" i="1"/>
  <c r="X683" i="1"/>
  <c r="V683" i="1"/>
  <c r="U683" i="1" s="1" a="1"/>
  <c r="U683" i="1" s="1"/>
  <c r="V656" i="1"/>
  <c r="U656" i="1" s="1" a="1"/>
  <c r="U656" i="1" s="1"/>
  <c r="W656" i="1"/>
  <c r="X656" i="1"/>
  <c r="V440" i="1"/>
  <c r="U440" i="1" s="1" a="1"/>
  <c r="U440" i="1" s="1"/>
  <c r="W440" i="1"/>
  <c r="X440" i="1"/>
  <c r="X657" i="1"/>
  <c r="W657" i="1"/>
  <c r="V657" i="1"/>
  <c r="U657" i="1" s="1" a="1"/>
  <c r="U657" i="1" s="1"/>
  <c r="W651" i="1"/>
  <c r="X651" i="1"/>
  <c r="V159" i="1"/>
  <c r="U159" i="1" s="1" a="1"/>
  <c r="U159" i="1" s="1"/>
  <c r="W159" i="1"/>
  <c r="X159" i="1"/>
  <c r="W177" i="1"/>
  <c r="X177" i="1"/>
  <c r="V177" i="1"/>
  <c r="U177" i="1" s="1" a="1"/>
  <c r="U177" i="1" s="1"/>
  <c r="V71" i="1"/>
  <c r="U71" i="1" s="1" a="1"/>
  <c r="U71" i="1" s="1"/>
  <c r="W71" i="1"/>
  <c r="X71" i="1"/>
  <c r="V355" i="1"/>
  <c r="U355" i="1" s="1" a="1"/>
  <c r="U355" i="1" s="1"/>
  <c r="W355" i="1"/>
  <c r="X355" i="1"/>
  <c r="X647" i="1"/>
  <c r="W647" i="1"/>
  <c r="V647" i="1"/>
  <c r="U647" i="1" s="1" a="1"/>
  <c r="U647" i="1" s="1"/>
  <c r="W151" i="1"/>
  <c r="X151" i="1"/>
  <c r="V241" i="1"/>
  <c r="U241" i="1" s="1" a="1"/>
  <c r="U241" i="1" s="1"/>
  <c r="W241" i="1"/>
  <c r="X241" i="1"/>
  <c r="W397" i="1"/>
  <c r="V397" i="1"/>
  <c r="U397" i="1" s="1" a="1"/>
  <c r="U397" i="1" s="1"/>
  <c r="X397" i="1"/>
  <c r="V475" i="1"/>
  <c r="U475" i="1" s="1" a="1"/>
  <c r="U475" i="1" s="1"/>
  <c r="W475" i="1"/>
  <c r="X475" i="1"/>
  <c r="V609" i="1"/>
  <c r="U609" i="1" s="1" a="1"/>
  <c r="U609" i="1" s="1"/>
  <c r="W609" i="1"/>
  <c r="X609" i="1"/>
  <c r="V684" i="1"/>
  <c r="U684" i="1" s="1" a="1"/>
  <c r="U684" i="1" s="1"/>
  <c r="W684" i="1"/>
  <c r="V759" i="1"/>
  <c r="U759" i="1" s="1" a="1"/>
  <c r="U759" i="1" s="1"/>
  <c r="W759" i="1"/>
  <c r="X759" i="1"/>
  <c r="V99" i="1"/>
  <c r="U99" i="1" s="1" a="1"/>
  <c r="U99" i="1" s="1"/>
  <c r="W99" i="1"/>
  <c r="X99" i="1"/>
  <c r="V194" i="1"/>
  <c r="U194" i="1" s="1" a="1"/>
  <c r="U194" i="1" s="1"/>
  <c r="W194" i="1"/>
  <c r="V430" i="1"/>
  <c r="U430" i="1" s="1" a="1"/>
  <c r="U430" i="1" s="1"/>
  <c r="W430" i="1"/>
  <c r="X430" i="1"/>
  <c r="X749" i="1"/>
  <c r="W749" i="1"/>
  <c r="V749" i="1"/>
  <c r="U749" i="1" s="1" a="1"/>
  <c r="U749" i="1" s="1"/>
  <c r="W721" i="1"/>
  <c r="X721" i="1"/>
  <c r="V721" i="1"/>
  <c r="U721" i="1" s="1" a="1"/>
  <c r="U721" i="1" s="1"/>
  <c r="V667" i="1"/>
  <c r="U667" i="1" s="1" a="1"/>
  <c r="U667" i="1" s="1"/>
  <c r="W667" i="1"/>
  <c r="X667" i="1"/>
  <c r="V659" i="1"/>
  <c r="U659" i="1" s="1" a="1"/>
  <c r="U659" i="1" s="1"/>
  <c r="W659" i="1"/>
  <c r="X659" i="1"/>
  <c r="W829" i="1"/>
  <c r="X829" i="1"/>
  <c r="V829" i="1"/>
  <c r="U829" i="1" s="1" a="1"/>
  <c r="U829" i="1" s="1"/>
  <c r="V207" i="1"/>
  <c r="U207" i="1" s="1" a="1"/>
  <c r="U207" i="1" s="1"/>
  <c r="W207" i="1"/>
  <c r="X207" i="1"/>
  <c r="W495" i="1"/>
  <c r="X495" i="1"/>
  <c r="V495" i="1"/>
  <c r="U495" i="1" s="1" a="1"/>
  <c r="U495" i="1" s="1"/>
  <c r="W796" i="1"/>
  <c r="V796" i="1"/>
  <c r="U796" i="1" s="1" a="1"/>
  <c r="U796" i="1" s="1"/>
  <c r="X796" i="1"/>
  <c r="V662" i="1"/>
  <c r="U662" i="1" s="1" a="1"/>
  <c r="U662" i="1" s="1"/>
  <c r="W662" i="1"/>
  <c r="X662" i="1"/>
  <c r="X111" i="1"/>
  <c r="W111" i="1"/>
  <c r="V111" i="1"/>
  <c r="U111" i="1" s="1" a="1"/>
  <c r="U111" i="1" s="1"/>
  <c r="W827" i="1"/>
  <c r="X827" i="1"/>
  <c r="V827" i="1"/>
  <c r="U827" i="1" s="1" a="1"/>
  <c r="U827" i="1" s="1"/>
  <c r="V247" i="1"/>
  <c r="U247" i="1" s="1" a="1"/>
  <c r="U247" i="1" s="1"/>
  <c r="W247" i="1"/>
  <c r="X247" i="1"/>
  <c r="X606" i="1"/>
  <c r="W606" i="1"/>
  <c r="V606" i="1"/>
  <c r="U606" i="1" s="1" a="1"/>
  <c r="U606" i="1" s="1"/>
  <c r="V237" i="1"/>
  <c r="U237" i="1" s="1" a="1"/>
  <c r="U237" i="1" s="1"/>
  <c r="W237" i="1"/>
  <c r="X237" i="1"/>
  <c r="W615" i="1"/>
  <c r="X615" i="1"/>
  <c r="V615" i="1"/>
  <c r="U615" i="1" s="1" a="1"/>
  <c r="U615" i="1" s="1"/>
  <c r="V577" i="1"/>
  <c r="U577" i="1" s="1" a="1"/>
  <c r="U577" i="1" s="1"/>
  <c r="W577" i="1"/>
  <c r="X577" i="1"/>
  <c r="W565" i="1"/>
  <c r="X565" i="1"/>
  <c r="W286" i="1"/>
  <c r="X286" i="1"/>
  <c r="V286" i="1"/>
  <c r="U286" i="1" s="1" a="1"/>
  <c r="U286" i="1" s="1"/>
  <c r="V846" i="1"/>
  <c r="U846" i="1" s="1" a="1"/>
  <c r="U846" i="1" s="1"/>
  <c r="W846" i="1"/>
  <c r="X846" i="1"/>
  <c r="W841" i="1"/>
  <c r="X841" i="1"/>
  <c r="V841" i="1"/>
  <c r="U841" i="1" s="1" a="1"/>
  <c r="U841" i="1" s="1"/>
  <c r="V886" i="1"/>
  <c r="U886" i="1" s="1" a="1"/>
  <c r="U886" i="1" s="1"/>
  <c r="W886" i="1"/>
  <c r="X886" i="1"/>
  <c r="V751" i="1"/>
  <c r="U751" i="1" s="1" a="1"/>
  <c r="U751" i="1" s="1"/>
  <c r="W751" i="1"/>
  <c r="X751" i="1"/>
  <c r="V905" i="1"/>
  <c r="U905" i="1" s="1" a="1"/>
  <c r="U905" i="1" s="1"/>
  <c r="W905" i="1"/>
  <c r="X905" i="1"/>
  <c r="W485" i="1"/>
  <c r="X485" i="1"/>
  <c r="V485" i="1"/>
  <c r="U485" i="1" s="1" a="1"/>
  <c r="U485" i="1" s="1"/>
  <c r="V225" i="1"/>
  <c r="U225" i="1" s="1" a="1"/>
  <c r="U225" i="1" s="1"/>
  <c r="W225" i="1"/>
  <c r="X225" i="1"/>
  <c r="V221" i="1"/>
  <c r="U221" i="1" s="1" a="1"/>
  <c r="U221" i="1" s="1"/>
  <c r="W221" i="1"/>
  <c r="X221" i="1"/>
  <c r="V303" i="1"/>
  <c r="U303" i="1" s="1" a="1"/>
  <c r="U303" i="1" s="1"/>
  <c r="W303" i="1"/>
  <c r="X303" i="1"/>
  <c r="V964" i="1"/>
  <c r="U964" i="1" s="1" a="1"/>
  <c r="U964" i="1" s="1"/>
  <c r="W964" i="1"/>
  <c r="X964" i="1"/>
  <c r="V450" i="1"/>
  <c r="U450" i="1" s="1" a="1"/>
  <c r="U450" i="1" s="1"/>
  <c r="W450" i="1"/>
  <c r="X450" i="1"/>
  <c r="X380" i="1"/>
  <c r="V380" i="1"/>
  <c r="U380" i="1" s="1" a="1"/>
  <c r="U380" i="1" s="1"/>
  <c r="W380" i="1"/>
  <c r="V952" i="1"/>
  <c r="U952" i="1" s="1" a="1"/>
  <c r="U952" i="1" s="1"/>
  <c r="W952" i="1"/>
  <c r="X952" i="1"/>
  <c r="W508" i="1"/>
  <c r="X508" i="1"/>
  <c r="V508" i="1"/>
  <c r="U508" i="1" s="1" a="1"/>
  <c r="U508" i="1" s="1"/>
  <c r="V998" i="1"/>
  <c r="U998" i="1" s="1" a="1"/>
  <c r="U998" i="1" s="1"/>
  <c r="W998" i="1"/>
  <c r="X998" i="1"/>
  <c r="V826" i="1"/>
  <c r="U826" i="1" s="1" a="1"/>
  <c r="U826" i="1" s="1"/>
  <c r="W826" i="1"/>
  <c r="X826" i="1"/>
  <c r="V939" i="1"/>
  <c r="U939" i="1" s="1" a="1"/>
  <c r="U939" i="1" s="1"/>
  <c r="W939" i="1"/>
  <c r="X939" i="1"/>
  <c r="Q466" i="1"/>
  <c r="P466" i="1" s="1" a="1"/>
  <c r="P466" i="1" s="1"/>
  <c r="R466" i="1"/>
  <c r="S466" i="1"/>
  <c r="Q525" i="1"/>
  <c r="P525" i="1" s="1" a="1"/>
  <c r="P525" i="1" s="1"/>
  <c r="R525" i="1"/>
  <c r="S525" i="1"/>
  <c r="Q167" i="1"/>
  <c r="P167" i="1" s="1" a="1"/>
  <c r="P167" i="1" s="1"/>
  <c r="R167" i="1"/>
  <c r="S167" i="1"/>
  <c r="R23" i="1"/>
  <c r="S23" i="1"/>
  <c r="Q567" i="1"/>
  <c r="P567" i="1" s="1" a="1"/>
  <c r="P567" i="1" s="1"/>
  <c r="R567" i="1"/>
  <c r="S567" i="1"/>
  <c r="Q479" i="1"/>
  <c r="P479" i="1" s="1" a="1"/>
  <c r="P479" i="1" s="1"/>
  <c r="R479" i="1"/>
  <c r="S479" i="1"/>
  <c r="S805" i="1"/>
  <c r="Q805" i="1"/>
  <c r="P805" i="1" s="1" a="1"/>
  <c r="P805" i="1" s="1"/>
  <c r="R805" i="1"/>
  <c r="Q19" i="1"/>
  <c r="P19" i="1" s="1" a="1"/>
  <c r="P19" i="1" s="1"/>
  <c r="S19" i="1"/>
  <c r="Q632" i="1"/>
  <c r="P632" i="1" s="1" a="1"/>
  <c r="P632" i="1" s="1"/>
  <c r="S31" i="1"/>
  <c r="R852" i="1"/>
  <c r="S91" i="1"/>
  <c r="V757" i="1"/>
  <c r="U757" i="1" s="1" a="1"/>
  <c r="U757" i="1" s="1"/>
  <c r="V516" i="1"/>
  <c r="U516" i="1" s="1" a="1"/>
  <c r="U516" i="1" s="1"/>
  <c r="V445" i="1"/>
  <c r="U445" i="1" s="1" a="1"/>
  <c r="U445" i="1" s="1"/>
  <c r="V557" i="1"/>
  <c r="U557" i="1" s="1" a="1"/>
  <c r="U557" i="1" s="1"/>
  <c r="V673" i="1"/>
  <c r="U673" i="1" s="1" a="1"/>
  <c r="U673" i="1" s="1"/>
  <c r="V488" i="1"/>
  <c r="U488" i="1" s="1" a="1"/>
  <c r="U488" i="1" s="1"/>
  <c r="V480" i="1"/>
  <c r="U480" i="1" s="1" a="1"/>
  <c r="U480" i="1" s="1"/>
  <c r="V130" i="1"/>
  <c r="U130" i="1" s="1" a="1"/>
  <c r="U130" i="1" s="1"/>
  <c r="X3" i="1"/>
  <c r="X666" i="1"/>
  <c r="X507" i="1"/>
  <c r="X497" i="1"/>
  <c r="W586" i="1"/>
  <c r="X589" i="1"/>
  <c r="X400" i="1"/>
  <c r="V384" i="1"/>
  <c r="U384" i="1" s="1" a="1"/>
  <c r="U384" i="1" s="1"/>
  <c r="V578" i="1"/>
  <c r="U578" i="1" s="1" a="1"/>
  <c r="U578" i="1" s="1"/>
  <c r="X594" i="1"/>
  <c r="V496" i="1"/>
  <c r="U496" i="1" s="1" a="1"/>
  <c r="U496" i="1" s="1"/>
  <c r="V5" i="1"/>
  <c r="U5" i="1" s="1" a="1"/>
  <c r="U5" i="1" s="1"/>
  <c r="V17" i="1"/>
  <c r="U17" i="1" s="1" a="1"/>
  <c r="U17" i="1" s="1"/>
  <c r="V240" i="1"/>
  <c r="U240" i="1" s="1" a="1"/>
  <c r="U240" i="1" s="1"/>
  <c r="X818" i="1"/>
  <c r="W871" i="1"/>
  <c r="Q37" i="1"/>
  <c r="P37" i="1" s="1" a="1"/>
  <c r="P37" i="1" s="1"/>
  <c r="S37" i="1"/>
  <c r="Q522" i="1"/>
  <c r="P522" i="1" s="1" a="1"/>
  <c r="P522" i="1" s="1"/>
  <c r="R522" i="1"/>
  <c r="S522" i="1"/>
  <c r="Q763" i="1"/>
  <c r="P763" i="1" s="1" a="1"/>
  <c r="P763" i="1" s="1"/>
  <c r="S763" i="1"/>
  <c r="R763" i="1"/>
  <c r="Q58" i="1"/>
  <c r="P58" i="1" s="1" a="1"/>
  <c r="P58" i="1" s="1"/>
  <c r="R58" i="1"/>
  <c r="S58" i="1"/>
  <c r="Q302" i="1"/>
  <c r="P302" i="1" s="1" a="1"/>
  <c r="P302" i="1" s="1"/>
  <c r="S302" i="1"/>
  <c r="R302" i="1"/>
  <c r="Q89" i="1"/>
  <c r="P89" i="1" s="1" a="1"/>
  <c r="P89" i="1" s="1"/>
  <c r="R89" i="1"/>
  <c r="S89" i="1"/>
  <c r="Q35" i="1"/>
  <c r="P35" i="1" s="1" a="1"/>
  <c r="P35" i="1" s="1"/>
  <c r="S35" i="1"/>
  <c r="R35" i="1"/>
  <c r="Q76" i="1"/>
  <c r="P76" i="1" s="1" a="1"/>
  <c r="P76" i="1" s="1"/>
  <c r="R76" i="1"/>
  <c r="S76" i="1"/>
  <c r="Q327" i="1"/>
  <c r="P327" i="1" s="1" a="1"/>
  <c r="P327" i="1" s="1"/>
  <c r="S327" i="1"/>
  <c r="R327" i="1"/>
  <c r="Q930" i="1"/>
  <c r="P930" i="1" s="1" a="1"/>
  <c r="P930" i="1" s="1"/>
  <c r="R930" i="1"/>
  <c r="S930" i="1"/>
  <c r="Q744" i="1"/>
  <c r="P744" i="1" s="1" a="1"/>
  <c r="P744" i="1" s="1"/>
  <c r="R744" i="1"/>
  <c r="S744" i="1"/>
  <c r="Q598" i="1"/>
  <c r="P598" i="1" s="1" a="1"/>
  <c r="P598" i="1" s="1"/>
  <c r="R598" i="1"/>
  <c r="S598" i="1"/>
  <c r="Q124" i="1"/>
  <c r="P124" i="1" s="1" a="1"/>
  <c r="P124" i="1" s="1"/>
  <c r="R124" i="1"/>
  <c r="S124" i="1"/>
  <c r="Q660" i="1"/>
  <c r="P660" i="1" s="1" a="1"/>
  <c r="P660" i="1" s="1"/>
  <c r="R660" i="1"/>
  <c r="S660" i="1"/>
  <c r="Q554" i="1"/>
  <c r="P554" i="1" s="1" a="1"/>
  <c r="P554" i="1" s="1"/>
  <c r="R554" i="1"/>
  <c r="S554" i="1"/>
  <c r="Q535" i="1"/>
  <c r="P535" i="1" s="1" a="1"/>
  <c r="P535" i="1" s="1"/>
  <c r="R535" i="1"/>
  <c r="S535" i="1"/>
  <c r="Q422" i="1"/>
  <c r="P422" i="1" s="1" a="1"/>
  <c r="P422" i="1" s="1"/>
  <c r="R422" i="1"/>
  <c r="S422" i="1"/>
  <c r="Q655" i="1"/>
  <c r="P655" i="1" s="1" a="1"/>
  <c r="P655" i="1" s="1"/>
  <c r="R655" i="1"/>
  <c r="S655" i="1"/>
  <c r="Q442" i="1"/>
  <c r="P442" i="1" s="1" a="1"/>
  <c r="P442" i="1" s="1"/>
  <c r="R442" i="1"/>
  <c r="S442" i="1"/>
  <c r="Q203" i="1"/>
  <c r="P203" i="1" s="1" a="1"/>
  <c r="P203" i="1" s="1"/>
  <c r="R203" i="1"/>
  <c r="S203" i="1"/>
  <c r="Q168" i="1"/>
  <c r="P168" i="1" s="1" a="1"/>
  <c r="P168" i="1" s="1"/>
  <c r="S168" i="1"/>
  <c r="Q732" i="1"/>
  <c r="P732" i="1" s="1" a="1"/>
  <c r="P732" i="1" s="1"/>
  <c r="R732" i="1"/>
  <c r="S732" i="1"/>
  <c r="Q761" i="1"/>
  <c r="P761" i="1" s="1" a="1"/>
  <c r="P761" i="1" s="1"/>
  <c r="R761" i="1"/>
  <c r="Q617" i="1"/>
  <c r="P617" i="1" s="1" a="1"/>
  <c r="P617" i="1" s="1"/>
  <c r="R617" i="1"/>
  <c r="S617" i="1"/>
  <c r="Q123" i="1"/>
  <c r="P123" i="1" s="1" a="1"/>
  <c r="P123" i="1" s="1"/>
  <c r="S123" i="1"/>
  <c r="R123" i="1"/>
  <c r="Q7" i="1"/>
  <c r="P7" i="1" s="1" a="1"/>
  <c r="P7" i="1" s="1"/>
  <c r="R7" i="1"/>
  <c r="S7" i="1"/>
  <c r="Q456" i="1"/>
  <c r="P456" i="1" s="1" a="1"/>
  <c r="P456" i="1" s="1"/>
  <c r="R456" i="1"/>
  <c r="S456" i="1"/>
  <c r="Q669" i="1"/>
  <c r="P669" i="1" s="1" a="1"/>
  <c r="P669" i="1" s="1"/>
  <c r="R669" i="1"/>
  <c r="S669" i="1"/>
  <c r="Q654" i="1"/>
  <c r="P654" i="1" s="1" a="1"/>
  <c r="P654" i="1" s="1"/>
  <c r="R654" i="1"/>
  <c r="S801" i="1"/>
  <c r="R801" i="1"/>
  <c r="Q909" i="1"/>
  <c r="P909" i="1" s="1" a="1"/>
  <c r="P909" i="1" s="1"/>
  <c r="R909" i="1"/>
  <c r="S909" i="1"/>
  <c r="Q771" i="1"/>
  <c r="P771" i="1" s="1" a="1"/>
  <c r="P771" i="1" s="1"/>
  <c r="R771" i="1"/>
  <c r="S771" i="1"/>
  <c r="Q235" i="1"/>
  <c r="P235" i="1" s="1" a="1"/>
  <c r="P235" i="1" s="1"/>
  <c r="R235" i="1"/>
  <c r="S235" i="1"/>
  <c r="S39" i="1"/>
  <c r="R39" i="1"/>
  <c r="Q39" i="1"/>
  <c r="P39" i="1" s="1" a="1"/>
  <c r="P39" i="1" s="1"/>
  <c r="Q204" i="1"/>
  <c r="P204" i="1" s="1" a="1"/>
  <c r="P204" i="1" s="1"/>
  <c r="R204" i="1"/>
  <c r="S204" i="1"/>
  <c r="Q215" i="1"/>
  <c r="P215" i="1" s="1" a="1"/>
  <c r="P215" i="1" s="1"/>
  <c r="R215" i="1"/>
  <c r="S215" i="1"/>
  <c r="Q154" i="1"/>
  <c r="P154" i="1" s="1" a="1"/>
  <c r="P154" i="1" s="1"/>
  <c r="R154" i="1"/>
  <c r="S154" i="1"/>
  <c r="S183" i="1"/>
  <c r="Q183" i="1"/>
  <c r="P183" i="1" s="1" a="1"/>
  <c r="P183" i="1" s="1"/>
  <c r="R183" i="1"/>
  <c r="Q754" i="1"/>
  <c r="P754" i="1" s="1" a="1"/>
  <c r="P754" i="1" s="1"/>
  <c r="R754" i="1"/>
  <c r="S754" i="1"/>
  <c r="Q21" i="1"/>
  <c r="P21" i="1" s="1" a="1"/>
  <c r="P21" i="1" s="1"/>
  <c r="R21" i="1"/>
  <c r="S21" i="1"/>
  <c r="Q707" i="1"/>
  <c r="P707" i="1" s="1" a="1"/>
  <c r="P707" i="1" s="1"/>
  <c r="R707" i="1"/>
  <c r="S707" i="1"/>
  <c r="S865" i="1"/>
  <c r="Q865" i="1"/>
  <c r="P865" i="1" s="1" a="1"/>
  <c r="P865" i="1" s="1"/>
  <c r="R865" i="1"/>
  <c r="Q817" i="1"/>
  <c r="P817" i="1" s="1" a="1"/>
  <c r="P817" i="1" s="1"/>
  <c r="R817" i="1"/>
  <c r="S817" i="1"/>
  <c r="Q276" i="1"/>
  <c r="P276" i="1" s="1" a="1"/>
  <c r="P276" i="1" s="1"/>
  <c r="R276" i="1"/>
  <c r="S276" i="1"/>
  <c r="Q191" i="1"/>
  <c r="P191" i="1" s="1" a="1"/>
  <c r="P191" i="1" s="1"/>
  <c r="R191" i="1"/>
  <c r="S191" i="1"/>
  <c r="Q874" i="1"/>
  <c r="P874" i="1" s="1" a="1"/>
  <c r="P874" i="1" s="1"/>
  <c r="R874" i="1"/>
  <c r="S874" i="1"/>
  <c r="Q906" i="1"/>
  <c r="P906" i="1" s="1" a="1"/>
  <c r="P906" i="1" s="1"/>
  <c r="R906" i="1"/>
  <c r="S906" i="1"/>
  <c r="Q296" i="1"/>
  <c r="P296" i="1" s="1" a="1"/>
  <c r="P296" i="1" s="1"/>
  <c r="R296" i="1"/>
  <c r="S296" i="1"/>
  <c r="Q920" i="1"/>
  <c r="P920" i="1" s="1" a="1"/>
  <c r="P920" i="1" s="1"/>
  <c r="R920" i="1"/>
  <c r="S920" i="1"/>
  <c r="Q312" i="1"/>
  <c r="P312" i="1" s="1" a="1"/>
  <c r="P312" i="1" s="1"/>
  <c r="R312" i="1"/>
  <c r="S312" i="1"/>
  <c r="Q300" i="1"/>
  <c r="P300" i="1" s="1" a="1"/>
  <c r="P300" i="1" s="1"/>
  <c r="R300" i="1"/>
  <c r="S300" i="1"/>
  <c r="Q951" i="1"/>
  <c r="P951" i="1" s="1" a="1"/>
  <c r="P951" i="1" s="1"/>
  <c r="R951" i="1"/>
  <c r="S951" i="1"/>
  <c r="Q958" i="1"/>
  <c r="P958" i="1" s="1" a="1"/>
  <c r="P958" i="1" s="1"/>
  <c r="R958" i="1"/>
  <c r="S958" i="1"/>
  <c r="Q419" i="1"/>
  <c r="P419" i="1" s="1" a="1"/>
  <c r="P419" i="1" s="1"/>
  <c r="R419" i="1"/>
  <c r="S419" i="1"/>
  <c r="Q927" i="1"/>
  <c r="P927" i="1" s="1" a="1"/>
  <c r="P927" i="1" s="1"/>
  <c r="R927" i="1"/>
  <c r="S927" i="1"/>
  <c r="Q999" i="1"/>
  <c r="P999" i="1" s="1" a="1"/>
  <c r="P999" i="1" s="1"/>
  <c r="R999" i="1"/>
  <c r="S999" i="1"/>
  <c r="S849" i="1"/>
  <c r="Q849" i="1"/>
  <c r="P849" i="1" s="1" a="1"/>
  <c r="P849" i="1" s="1"/>
  <c r="R849" i="1"/>
  <c r="Q965" i="1"/>
  <c r="P965" i="1" s="1" a="1"/>
  <c r="P965" i="1" s="1"/>
  <c r="R965" i="1"/>
  <c r="S965" i="1"/>
  <c r="Q506" i="1"/>
  <c r="P506" i="1" s="1" a="1"/>
  <c r="P506" i="1" s="1"/>
  <c r="Q783" i="1"/>
  <c r="P783" i="1" s="1" a="1"/>
  <c r="P783" i="1" s="1"/>
  <c r="Q757" i="1"/>
  <c r="P757" i="1" s="1" a="1"/>
  <c r="P757" i="1" s="1"/>
  <c r="Q676" i="1"/>
  <c r="P676" i="1" s="1" a="1"/>
  <c r="P676" i="1" s="1"/>
  <c r="Q681" i="1"/>
  <c r="P681" i="1" s="1" a="1"/>
  <c r="P681" i="1" s="1"/>
  <c r="Q644" i="1"/>
  <c r="P644" i="1" s="1" a="1"/>
  <c r="P644" i="1" s="1"/>
  <c r="Q854" i="1"/>
  <c r="P854" i="1" s="1" a="1"/>
  <c r="P854" i="1" s="1"/>
  <c r="Q188" i="1"/>
  <c r="P188" i="1" s="1" a="1"/>
  <c r="P188" i="1" s="1"/>
  <c r="Q445" i="1"/>
  <c r="P445" i="1" s="1" a="1"/>
  <c r="P445" i="1" s="1"/>
  <c r="Q592" i="1"/>
  <c r="P592" i="1" s="1" a="1"/>
  <c r="P592" i="1" s="1"/>
  <c r="Q645" i="1"/>
  <c r="P645" i="1" s="1" a="1"/>
  <c r="P645" i="1" s="1"/>
  <c r="Q574" i="1"/>
  <c r="P574" i="1" s="1" a="1"/>
  <c r="P574" i="1" s="1"/>
  <c r="Q518" i="1"/>
  <c r="P518" i="1" s="1" a="1"/>
  <c r="P518" i="1" s="1"/>
  <c r="Q43" i="1"/>
  <c r="P43" i="1" s="1" a="1"/>
  <c r="P43" i="1" s="1"/>
  <c r="R477" i="1"/>
  <c r="S437" i="1"/>
  <c r="R910" i="1"/>
  <c r="R80" i="1"/>
  <c r="R628" i="1"/>
  <c r="R550" i="1"/>
  <c r="Q572" i="1"/>
  <c r="P572" i="1" s="1" a="1"/>
  <c r="P572" i="1" s="1"/>
  <c r="R590" i="1"/>
  <c r="R595" i="1"/>
  <c r="R549" i="1"/>
  <c r="Q85" i="1"/>
  <c r="P85" i="1" s="1" a="1"/>
  <c r="P85" i="1" s="1"/>
  <c r="Q361" i="1"/>
  <c r="P361" i="1" s="1" a="1"/>
  <c r="P361" i="1" s="1"/>
  <c r="R461" i="1"/>
  <c r="S358" i="1"/>
  <c r="Q863" i="1"/>
  <c r="P863" i="1" s="1" a="1"/>
  <c r="P863" i="1" s="1"/>
  <c r="R750" i="1"/>
  <c r="R135" i="1"/>
  <c r="S68" i="1"/>
  <c r="Q54" i="1"/>
  <c r="P54" i="1" s="1" a="1"/>
  <c r="P54" i="1" s="1"/>
  <c r="R341" i="1"/>
  <c r="S418" i="1"/>
  <c r="S683" i="1"/>
  <c r="Q545" i="1"/>
  <c r="P545" i="1" s="1" a="1"/>
  <c r="P545" i="1" s="1"/>
  <c r="R326" i="1"/>
  <c r="S724" i="1"/>
  <c r="Q423" i="1"/>
  <c r="P423" i="1" s="1" a="1"/>
  <c r="P423" i="1" s="1"/>
  <c r="R862" i="1"/>
  <c r="R642" i="1"/>
  <c r="S410" i="1"/>
  <c r="Q102" i="1"/>
  <c r="P102" i="1" s="1" a="1"/>
  <c r="P102" i="1" s="1"/>
  <c r="R733" i="1"/>
  <c r="S384" i="1"/>
  <c r="R702" i="1"/>
  <c r="R532" i="1"/>
  <c r="R348" i="1"/>
  <c r="R354" i="1"/>
  <c r="R484" i="1"/>
  <c r="R87" i="1"/>
  <c r="Q406" i="1"/>
  <c r="P406" i="1" s="1" a="1"/>
  <c r="P406" i="1" s="1"/>
  <c r="R759" i="1"/>
  <c r="S25" i="1"/>
  <c r="R240" i="1"/>
  <c r="R10" i="1"/>
  <c r="S72" i="1"/>
  <c r="Q746" i="1"/>
  <c r="P746" i="1" s="1" a="1"/>
  <c r="P746" i="1" s="1"/>
  <c r="R526" i="1"/>
  <c r="S526" i="1"/>
  <c r="R809" i="1"/>
  <c r="S809" i="1"/>
  <c r="R392" i="1"/>
  <c r="S392" i="1"/>
  <c r="R575" i="1"/>
  <c r="S575" i="1"/>
  <c r="R605" i="1"/>
  <c r="S605" i="1"/>
  <c r="R640" i="1"/>
  <c r="S640" i="1"/>
  <c r="R623" i="1"/>
  <c r="S623" i="1"/>
  <c r="R56" i="1"/>
  <c r="S56" i="1"/>
  <c r="R62" i="1"/>
  <c r="S62" i="1"/>
  <c r="R708" i="1"/>
  <c r="S708" i="1"/>
  <c r="Q555" i="1"/>
  <c r="P555" i="1" s="1" a="1"/>
  <c r="P555" i="1" s="1"/>
  <c r="R555" i="1"/>
  <c r="R672" i="1"/>
  <c r="S672" i="1"/>
  <c r="Q311" i="1"/>
  <c r="P311" i="1" s="1" a="1"/>
  <c r="P311" i="1" s="1"/>
  <c r="R311" i="1"/>
  <c r="S311" i="1"/>
  <c r="R449" i="1"/>
  <c r="S449" i="1"/>
  <c r="Q449" i="1"/>
  <c r="P449" i="1" s="1" a="1"/>
  <c r="P449" i="1" s="1"/>
  <c r="Q176" i="1"/>
  <c r="P176" i="1" s="1" a="1"/>
  <c r="P176" i="1" s="1"/>
  <c r="R176" i="1"/>
  <c r="S176" i="1"/>
  <c r="R162" i="1"/>
  <c r="S162" i="1"/>
  <c r="Q162" i="1"/>
  <c r="P162" i="1" s="1" a="1"/>
  <c r="P162" i="1" s="1"/>
  <c r="Q668" i="1"/>
  <c r="P668" i="1" s="1" a="1"/>
  <c r="P668" i="1" s="1"/>
  <c r="R668" i="1"/>
  <c r="S668" i="1"/>
  <c r="R440" i="1"/>
  <c r="S440" i="1"/>
  <c r="Q440" i="1"/>
  <c r="P440" i="1" s="1" a="1"/>
  <c r="P440" i="1" s="1"/>
  <c r="Q657" i="1"/>
  <c r="P657" i="1" s="1" a="1"/>
  <c r="P657" i="1" s="1"/>
  <c r="R657" i="1"/>
  <c r="S657" i="1"/>
  <c r="R389" i="1"/>
  <c r="S389" i="1"/>
  <c r="Q389" i="1"/>
  <c r="P389" i="1" s="1" a="1"/>
  <c r="P389" i="1" s="1"/>
  <c r="S472" i="1"/>
  <c r="Q472" i="1"/>
  <c r="P472" i="1" s="1" a="1"/>
  <c r="P472" i="1" s="1"/>
  <c r="R472" i="1"/>
  <c r="S177" i="1"/>
  <c r="R177" i="1"/>
  <c r="S71" i="1"/>
  <c r="R71" i="1"/>
  <c r="Q71" i="1"/>
  <c r="P71" i="1" s="1" a="1"/>
  <c r="P71" i="1" s="1"/>
  <c r="S355" i="1"/>
  <c r="R355" i="1"/>
  <c r="S647" i="1"/>
  <c r="R647" i="1"/>
  <c r="Q647" i="1"/>
  <c r="P647" i="1" s="1" a="1"/>
  <c r="P647" i="1" s="1"/>
  <c r="S151" i="1"/>
  <c r="R151" i="1"/>
  <c r="S241" i="1"/>
  <c r="R241" i="1"/>
  <c r="Q241" i="1"/>
  <c r="P241" i="1" s="1" a="1"/>
  <c r="P241" i="1" s="1"/>
  <c r="S397" i="1"/>
  <c r="R397" i="1"/>
  <c r="S475" i="1"/>
  <c r="R475" i="1"/>
  <c r="Q475" i="1"/>
  <c r="P475" i="1" s="1" a="1"/>
  <c r="P475" i="1" s="1"/>
  <c r="S609" i="1"/>
  <c r="R609" i="1"/>
  <c r="Q684" i="1"/>
  <c r="P684" i="1" s="1" a="1"/>
  <c r="P684" i="1" s="1"/>
  <c r="R684" i="1"/>
  <c r="S684" i="1"/>
  <c r="Q562" i="1"/>
  <c r="P562" i="1" s="1" a="1"/>
  <c r="P562" i="1" s="1"/>
  <c r="R562" i="1"/>
  <c r="S562" i="1"/>
  <c r="S99" i="1"/>
  <c r="R99" i="1"/>
  <c r="Q99" i="1"/>
  <c r="P99" i="1" s="1" a="1"/>
  <c r="P99" i="1" s="1"/>
  <c r="Q194" i="1"/>
  <c r="P194" i="1" s="1" a="1"/>
  <c r="P194" i="1" s="1"/>
  <c r="R194" i="1"/>
  <c r="S194" i="1"/>
  <c r="Q430" i="1"/>
  <c r="P430" i="1" s="1" a="1"/>
  <c r="P430" i="1" s="1"/>
  <c r="R430" i="1"/>
  <c r="S430" i="1"/>
  <c r="Q667" i="1"/>
  <c r="P667" i="1" s="1" a="1"/>
  <c r="P667" i="1" s="1"/>
  <c r="R667" i="1"/>
  <c r="S667" i="1"/>
  <c r="S834" i="1"/>
  <c r="R834" i="1"/>
  <c r="S659" i="1"/>
  <c r="Q659" i="1"/>
  <c r="P659" i="1" s="1" a="1"/>
  <c r="P659" i="1" s="1"/>
  <c r="R659" i="1"/>
  <c r="Q829" i="1"/>
  <c r="P829" i="1" s="1" a="1"/>
  <c r="P829" i="1" s="1"/>
  <c r="R829" i="1"/>
  <c r="S829" i="1"/>
  <c r="Q207" i="1"/>
  <c r="P207" i="1" s="1" a="1"/>
  <c r="P207" i="1" s="1"/>
  <c r="R207" i="1"/>
  <c r="Q495" i="1"/>
  <c r="P495" i="1" s="1" a="1"/>
  <c r="P495" i="1" s="1"/>
  <c r="R495" i="1"/>
  <c r="S495" i="1"/>
  <c r="Q695" i="1"/>
  <c r="P695" i="1" s="1" a="1"/>
  <c r="P695" i="1" s="1"/>
  <c r="R695" i="1"/>
  <c r="S695" i="1"/>
  <c r="Q796" i="1"/>
  <c r="P796" i="1" s="1" a="1"/>
  <c r="P796" i="1" s="1"/>
  <c r="S796" i="1"/>
  <c r="R796" i="1"/>
  <c r="Q662" i="1"/>
  <c r="P662" i="1" s="1" a="1"/>
  <c r="P662" i="1" s="1"/>
  <c r="R662" i="1"/>
  <c r="S662" i="1"/>
  <c r="S111" i="1"/>
  <c r="Q111" i="1"/>
  <c r="P111" i="1" s="1" a="1"/>
  <c r="P111" i="1" s="1"/>
  <c r="R111" i="1"/>
  <c r="Q827" i="1"/>
  <c r="P827" i="1" s="1" a="1"/>
  <c r="P827" i="1" s="1"/>
  <c r="R827" i="1"/>
  <c r="S827" i="1"/>
  <c r="Q247" i="1"/>
  <c r="P247" i="1" s="1" a="1"/>
  <c r="P247" i="1" s="1"/>
  <c r="R247" i="1"/>
  <c r="S247" i="1"/>
  <c r="Q606" i="1"/>
  <c r="P606" i="1" s="1" a="1"/>
  <c r="P606" i="1" s="1"/>
  <c r="R606" i="1"/>
  <c r="S606" i="1"/>
  <c r="S237" i="1"/>
  <c r="Q237" i="1"/>
  <c r="P237" i="1" s="1" a="1"/>
  <c r="P237" i="1" s="1"/>
  <c r="R237" i="1"/>
  <c r="Q615" i="1"/>
  <c r="P615" i="1" s="1" a="1"/>
  <c r="P615" i="1" s="1"/>
  <c r="R615" i="1"/>
  <c r="S615" i="1"/>
  <c r="Q577" i="1"/>
  <c r="P577" i="1" s="1" a="1"/>
  <c r="P577" i="1" s="1"/>
  <c r="R577" i="1"/>
  <c r="S577" i="1"/>
  <c r="S565" i="1"/>
  <c r="Q565" i="1"/>
  <c r="P565" i="1" s="1" a="1"/>
  <c r="P565" i="1" s="1"/>
  <c r="S286" i="1"/>
  <c r="Q286" i="1"/>
  <c r="P286" i="1" s="1" a="1"/>
  <c r="P286" i="1" s="1"/>
  <c r="R286" i="1"/>
  <c r="Q846" i="1"/>
  <c r="P846" i="1" s="1" a="1"/>
  <c r="P846" i="1" s="1"/>
  <c r="R846" i="1"/>
  <c r="S846" i="1"/>
  <c r="Q841" i="1"/>
  <c r="P841" i="1" s="1" a="1"/>
  <c r="P841" i="1" s="1"/>
  <c r="R841" i="1"/>
  <c r="S841" i="1"/>
  <c r="R886" i="1"/>
  <c r="S886" i="1"/>
  <c r="Q886" i="1"/>
  <c r="P886" i="1" s="1" a="1"/>
  <c r="P886" i="1" s="1"/>
  <c r="Q751" i="1"/>
  <c r="P751" i="1" s="1" a="1"/>
  <c r="P751" i="1" s="1"/>
  <c r="R751" i="1"/>
  <c r="S751" i="1"/>
  <c r="R905" i="1"/>
  <c r="S905" i="1"/>
  <c r="Q905" i="1"/>
  <c r="P905" i="1" s="1" a="1"/>
  <c r="P905" i="1" s="1"/>
  <c r="Q485" i="1"/>
  <c r="P485" i="1" s="1" a="1"/>
  <c r="P485" i="1" s="1"/>
  <c r="R485" i="1"/>
  <c r="S485" i="1"/>
  <c r="R225" i="1"/>
  <c r="S225" i="1"/>
  <c r="Q225" i="1"/>
  <c r="P225" i="1" s="1" a="1"/>
  <c r="P225" i="1" s="1"/>
  <c r="Q221" i="1"/>
  <c r="P221" i="1" s="1" a="1"/>
  <c r="P221" i="1" s="1"/>
  <c r="R221" i="1"/>
  <c r="S221" i="1"/>
  <c r="R303" i="1"/>
  <c r="S303" i="1"/>
  <c r="Q303" i="1"/>
  <c r="P303" i="1" s="1" a="1"/>
  <c r="P303" i="1" s="1"/>
  <c r="Q964" i="1"/>
  <c r="P964" i="1" s="1" a="1"/>
  <c r="P964" i="1" s="1"/>
  <c r="S964" i="1"/>
  <c r="R964" i="1"/>
  <c r="R450" i="1"/>
  <c r="S450" i="1"/>
  <c r="Q450" i="1"/>
  <c r="P450" i="1" s="1" a="1"/>
  <c r="P450" i="1" s="1"/>
  <c r="Q380" i="1"/>
  <c r="P380" i="1" s="1" a="1"/>
  <c r="P380" i="1" s="1"/>
  <c r="R380" i="1"/>
  <c r="S380" i="1"/>
  <c r="R952" i="1"/>
  <c r="S952" i="1"/>
  <c r="Q952" i="1"/>
  <c r="P952" i="1" s="1" a="1"/>
  <c r="P952" i="1" s="1"/>
  <c r="Q508" i="1"/>
  <c r="P508" i="1" s="1" a="1"/>
  <c r="P508" i="1" s="1"/>
  <c r="R508" i="1"/>
  <c r="S508" i="1"/>
  <c r="R998" i="1"/>
  <c r="S998" i="1"/>
  <c r="Q998" i="1"/>
  <c r="P998" i="1" s="1" a="1"/>
  <c r="P998" i="1" s="1"/>
  <c r="R826" i="1"/>
  <c r="S826" i="1"/>
  <c r="Q826" i="1"/>
  <c r="P826" i="1" s="1" a="1"/>
  <c r="P826" i="1" s="1"/>
  <c r="Q939" i="1"/>
  <c r="P939" i="1" s="1" a="1"/>
  <c r="P939" i="1" s="1"/>
  <c r="R939" i="1"/>
  <c r="S939" i="1"/>
  <c r="S377" i="1"/>
  <c r="S356" i="1"/>
  <c r="S869" i="1"/>
  <c r="S680" i="1"/>
  <c r="S401" i="1"/>
  <c r="S769" i="1"/>
  <c r="S856" i="1"/>
  <c r="S434" i="1"/>
  <c r="S424" i="1"/>
  <c r="Q477" i="1"/>
  <c r="P477" i="1" s="1" a="1"/>
  <c r="P477" i="1" s="1"/>
  <c r="Q80" i="1"/>
  <c r="P80" i="1" s="1" a="1"/>
  <c r="P80" i="1" s="1"/>
  <c r="Q550" i="1"/>
  <c r="P550" i="1" s="1" a="1"/>
  <c r="P550" i="1" s="1"/>
  <c r="Q590" i="1"/>
  <c r="P590" i="1" s="1" a="1"/>
  <c r="P590" i="1" s="1"/>
  <c r="Q461" i="1"/>
  <c r="P461" i="1" s="1" a="1"/>
  <c r="P461" i="1" s="1"/>
  <c r="R358" i="1"/>
  <c r="Q135" i="1"/>
  <c r="P135" i="1" s="1" a="1"/>
  <c r="P135" i="1" s="1"/>
  <c r="R68" i="1"/>
  <c r="R418" i="1"/>
  <c r="R683" i="1"/>
  <c r="Q326" i="1"/>
  <c r="P326" i="1" s="1" a="1"/>
  <c r="P326" i="1" s="1"/>
  <c r="R724" i="1"/>
  <c r="Q642" i="1"/>
  <c r="P642" i="1" s="1" a="1"/>
  <c r="P642" i="1" s="1"/>
  <c r="R410" i="1"/>
  <c r="R384" i="1"/>
  <c r="Q355" i="1"/>
  <c r="P355" i="1" s="1" a="1"/>
  <c r="P355" i="1" s="1"/>
  <c r="Q397" i="1"/>
  <c r="P397" i="1" s="1" a="1"/>
  <c r="P397" i="1" s="1"/>
  <c r="R101" i="1"/>
  <c r="R314" i="1"/>
  <c r="R88" i="1"/>
  <c r="S88" i="1"/>
  <c r="Q726" i="1"/>
  <c r="P726" i="1" s="1" a="1"/>
  <c r="P726" i="1" s="1"/>
  <c r="R726" i="1"/>
  <c r="R480" i="1"/>
  <c r="S480" i="1"/>
  <c r="Q136" i="1"/>
  <c r="P136" i="1" s="1" a="1"/>
  <c r="P136" i="1" s="1"/>
  <c r="R136" i="1"/>
  <c r="S136" i="1"/>
  <c r="R9" i="1"/>
  <c r="S9" i="1"/>
  <c r="Q9" i="1"/>
  <c r="P9" i="1" s="1" a="1"/>
  <c r="P9" i="1" s="1"/>
  <c r="Q713" i="1"/>
  <c r="P713" i="1" s="1" a="1"/>
  <c r="P713" i="1" s="1"/>
  <c r="R713" i="1"/>
  <c r="S713" i="1"/>
  <c r="R476" i="1"/>
  <c r="S476" i="1"/>
  <c r="Q476" i="1"/>
  <c r="P476" i="1" s="1" a="1"/>
  <c r="P476" i="1" s="1"/>
  <c r="Q41" i="1"/>
  <c r="P41" i="1" s="1" a="1"/>
  <c r="P41" i="1" s="1"/>
  <c r="R41" i="1"/>
  <c r="S41" i="1"/>
  <c r="R546" i="1"/>
  <c r="S546" i="1"/>
  <c r="Q546" i="1"/>
  <c r="P546" i="1" s="1" a="1"/>
  <c r="P546" i="1" s="1"/>
  <c r="Q195" i="1"/>
  <c r="P195" i="1" s="1" a="1"/>
  <c r="P195" i="1" s="1"/>
  <c r="R195" i="1"/>
  <c r="S195" i="1"/>
  <c r="Q246" i="1"/>
  <c r="P246" i="1" s="1" a="1"/>
  <c r="P246" i="1" s="1"/>
  <c r="R246" i="1"/>
  <c r="S246" i="1"/>
  <c r="Q487" i="1"/>
  <c r="P487" i="1" s="1" a="1"/>
  <c r="P487" i="1" s="1"/>
  <c r="R487" i="1"/>
  <c r="Q955" i="1"/>
  <c r="P955" i="1" s="1" a="1"/>
  <c r="P955" i="1" s="1"/>
  <c r="R955" i="1"/>
  <c r="Q646" i="1"/>
  <c r="P646" i="1" s="1" a="1"/>
  <c r="P646" i="1" s="1"/>
  <c r="R646" i="1"/>
  <c r="Q760" i="1"/>
  <c r="P760" i="1" s="1" a="1"/>
  <c r="P760" i="1" s="1"/>
  <c r="R760" i="1"/>
  <c r="Q725" i="1"/>
  <c r="P725" i="1" s="1" a="1"/>
  <c r="P725" i="1" s="1"/>
  <c r="R725" i="1"/>
  <c r="S403" i="1"/>
  <c r="R403" i="1"/>
  <c r="Q403" i="1"/>
  <c r="P403" i="1" s="1" a="1"/>
  <c r="P403" i="1" s="1"/>
  <c r="Q218" i="1"/>
  <c r="P218" i="1" s="1" a="1"/>
  <c r="P218" i="1" s="1"/>
  <c r="R218" i="1"/>
  <c r="S218" i="1"/>
  <c r="Q626" i="1"/>
  <c r="P626" i="1" s="1" a="1"/>
  <c r="P626" i="1" s="1"/>
  <c r="R626" i="1"/>
  <c r="S626" i="1"/>
  <c r="S33" i="1"/>
  <c r="R33" i="1"/>
  <c r="Q538" i="1"/>
  <c r="P538" i="1" s="1" a="1"/>
  <c r="P538" i="1" s="1"/>
  <c r="R538" i="1"/>
  <c r="S538" i="1"/>
  <c r="Q126" i="1"/>
  <c r="P126" i="1" s="1" a="1"/>
  <c r="P126" i="1" s="1"/>
  <c r="R126" i="1"/>
  <c r="S126" i="1"/>
  <c r="S34" i="1"/>
  <c r="R34" i="1"/>
  <c r="Q897" i="1"/>
  <c r="P897" i="1" s="1" a="1"/>
  <c r="P897" i="1" s="1"/>
  <c r="R897" i="1"/>
  <c r="S897" i="1"/>
  <c r="R153" i="1"/>
  <c r="Q153" i="1"/>
  <c r="P153" i="1" s="1" a="1"/>
  <c r="P153" i="1" s="1"/>
  <c r="S153" i="1"/>
  <c r="Q46" i="1"/>
  <c r="P46" i="1" s="1" a="1"/>
  <c r="P46" i="1" s="1"/>
  <c r="R46" i="1"/>
  <c r="S46" i="1"/>
  <c r="Q847" i="1"/>
  <c r="P847" i="1" s="1" a="1"/>
  <c r="P847" i="1" s="1"/>
  <c r="R847" i="1"/>
  <c r="S847" i="1"/>
  <c r="Q752" i="1"/>
  <c r="P752" i="1" s="1" a="1"/>
  <c r="P752" i="1" s="1"/>
  <c r="R752" i="1"/>
  <c r="S752" i="1"/>
  <c r="Q163" i="1"/>
  <c r="P163" i="1" s="1" a="1"/>
  <c r="P163" i="1" s="1"/>
  <c r="R163" i="1"/>
  <c r="S163" i="1"/>
  <c r="Q723" i="1"/>
  <c r="P723" i="1" s="1" a="1"/>
  <c r="P723" i="1" s="1"/>
  <c r="R723" i="1"/>
  <c r="S723" i="1"/>
  <c r="Q206" i="1"/>
  <c r="P206" i="1" s="1" a="1"/>
  <c r="P206" i="1" s="1"/>
  <c r="S206" i="1"/>
  <c r="R764" i="1"/>
  <c r="S764" i="1"/>
  <c r="Q764" i="1"/>
  <c r="P764" i="1" s="1" a="1"/>
  <c r="P764" i="1" s="1"/>
  <c r="S704" i="1"/>
  <c r="Q704" i="1"/>
  <c r="P704" i="1" s="1" a="1"/>
  <c r="P704" i="1" s="1"/>
  <c r="R704" i="1"/>
  <c r="Q815" i="1"/>
  <c r="P815" i="1" s="1" a="1"/>
  <c r="P815" i="1" s="1"/>
  <c r="R815" i="1"/>
  <c r="S815" i="1"/>
  <c r="Q486" i="1"/>
  <c r="P486" i="1" s="1" a="1"/>
  <c r="P486" i="1" s="1"/>
  <c r="R486" i="1"/>
  <c r="S486" i="1"/>
  <c r="Q435" i="1"/>
  <c r="P435" i="1" s="1" a="1"/>
  <c r="P435" i="1" s="1"/>
  <c r="R435" i="1"/>
  <c r="S435" i="1"/>
  <c r="S962" i="1"/>
  <c r="Q962" i="1"/>
  <c r="P962" i="1" s="1" a="1"/>
  <c r="P962" i="1" s="1"/>
  <c r="R962" i="1"/>
  <c r="Q967" i="1"/>
  <c r="P967" i="1" s="1" a="1"/>
  <c r="P967" i="1" s="1"/>
  <c r="R967" i="1"/>
  <c r="S967" i="1"/>
  <c r="Q915" i="1"/>
  <c r="P915" i="1" s="1" a="1"/>
  <c r="P915" i="1" s="1"/>
  <c r="R915" i="1"/>
  <c r="S915" i="1"/>
  <c r="Q214" i="1"/>
  <c r="P214" i="1" s="1" a="1"/>
  <c r="P214" i="1" s="1"/>
  <c r="R214" i="1"/>
  <c r="S214" i="1"/>
  <c r="S278" i="1"/>
  <c r="Q278" i="1"/>
  <c r="P278" i="1" s="1" a="1"/>
  <c r="P278" i="1" s="1"/>
  <c r="R278" i="1"/>
  <c r="Q256" i="1"/>
  <c r="P256" i="1" s="1" a="1"/>
  <c r="P256" i="1" s="1"/>
  <c r="R256" i="1"/>
  <c r="S256" i="1"/>
  <c r="Q730" i="1"/>
  <c r="P730" i="1" s="1" a="1"/>
  <c r="P730" i="1" s="1"/>
  <c r="S730" i="1"/>
  <c r="R730" i="1"/>
  <c r="Q202" i="1"/>
  <c r="P202" i="1" s="1" a="1"/>
  <c r="P202" i="1" s="1"/>
  <c r="R202" i="1"/>
  <c r="S202" i="1"/>
  <c r="Q738" i="1"/>
  <c r="P738" i="1" s="1" a="1"/>
  <c r="P738" i="1" s="1"/>
  <c r="R738" i="1"/>
  <c r="S738" i="1"/>
  <c r="Q158" i="1"/>
  <c r="P158" i="1" s="1" a="1"/>
  <c r="P158" i="1" s="1"/>
  <c r="R158" i="1"/>
  <c r="S158" i="1"/>
  <c r="Q942" i="1"/>
  <c r="P942" i="1" s="1" a="1"/>
  <c r="P942" i="1" s="1"/>
  <c r="R942" i="1"/>
  <c r="S942" i="1"/>
  <c r="Q979" i="1"/>
  <c r="P979" i="1" s="1" a="1"/>
  <c r="P979" i="1" s="1"/>
  <c r="R979" i="1"/>
  <c r="S979" i="1"/>
  <c r="Q316" i="1"/>
  <c r="P316" i="1" s="1" a="1"/>
  <c r="P316" i="1" s="1"/>
  <c r="S316" i="1"/>
  <c r="Q880" i="1"/>
  <c r="P880" i="1" s="1" a="1"/>
  <c r="P880" i="1" s="1"/>
  <c r="R880" i="1"/>
  <c r="S880" i="1"/>
  <c r="Q974" i="1"/>
  <c r="P974" i="1" s="1" a="1"/>
  <c r="P974" i="1" s="1"/>
  <c r="S974" i="1"/>
  <c r="R974" i="1"/>
  <c r="Q364" i="1"/>
  <c r="P364" i="1" s="1" a="1"/>
  <c r="P364" i="1" s="1"/>
  <c r="R364" i="1"/>
  <c r="S364" i="1"/>
  <c r="Q981" i="1"/>
  <c r="P981" i="1" s="1" a="1"/>
  <c r="P981" i="1" s="1"/>
  <c r="R981" i="1"/>
  <c r="S981" i="1"/>
  <c r="Q973" i="1"/>
  <c r="P973" i="1" s="1" a="1"/>
  <c r="P973" i="1" s="1"/>
  <c r="R973" i="1"/>
  <c r="S973" i="1"/>
  <c r="Q997" i="1"/>
  <c r="P997" i="1" s="1" a="1"/>
  <c r="P997" i="1" s="1"/>
  <c r="R997" i="1"/>
  <c r="S997" i="1"/>
  <c r="Q994" i="1"/>
  <c r="P994" i="1" s="1" a="1"/>
  <c r="P994" i="1" s="1"/>
  <c r="R994" i="1"/>
  <c r="S994" i="1"/>
  <c r="Q836" i="1"/>
  <c r="P836" i="1" s="1" a="1"/>
  <c r="P836" i="1" s="1"/>
  <c r="R836" i="1"/>
  <c r="S836" i="1"/>
  <c r="R377" i="1"/>
  <c r="R356" i="1"/>
  <c r="R869" i="1"/>
  <c r="R680" i="1"/>
  <c r="R401" i="1"/>
  <c r="R769" i="1"/>
  <c r="R856" i="1"/>
  <c r="R434" i="1"/>
  <c r="R424" i="1"/>
  <c r="S555" i="1"/>
  <c r="S726" i="1"/>
  <c r="S431" i="1"/>
  <c r="S366" i="1"/>
  <c r="S955" i="1"/>
  <c r="S760" i="1"/>
  <c r="Q101" i="1"/>
  <c r="P101" i="1" s="1" a="1"/>
  <c r="P101" i="1" s="1"/>
  <c r="Q314" i="1"/>
  <c r="P314" i="1" s="1" a="1"/>
  <c r="P314" i="1" s="1"/>
  <c r="R179" i="1"/>
  <c r="S179" i="1"/>
  <c r="Q323" i="1"/>
  <c r="P323" i="1" s="1" a="1"/>
  <c r="P323" i="1" s="1"/>
  <c r="R323" i="1"/>
  <c r="R514" i="1"/>
  <c r="S514" i="1"/>
  <c r="Q371" i="1"/>
  <c r="P371" i="1" s="1" a="1"/>
  <c r="P371" i="1" s="1"/>
  <c r="R371" i="1"/>
  <c r="S371" i="1"/>
  <c r="R666" i="1"/>
  <c r="S666" i="1"/>
  <c r="Q666" i="1"/>
  <c r="P666" i="1" s="1" a="1"/>
  <c r="P666" i="1" s="1"/>
  <c r="Q427" i="1"/>
  <c r="P427" i="1" s="1" a="1"/>
  <c r="P427" i="1" s="1"/>
  <c r="R427" i="1"/>
  <c r="S427" i="1"/>
  <c r="R586" i="1"/>
  <c r="S586" i="1"/>
  <c r="Q586" i="1"/>
  <c r="P586" i="1" s="1" a="1"/>
  <c r="P586" i="1" s="1"/>
  <c r="Q109" i="1"/>
  <c r="P109" i="1" s="1" a="1"/>
  <c r="P109" i="1" s="1"/>
  <c r="R109" i="1"/>
  <c r="S109" i="1"/>
  <c r="R882" i="1"/>
  <c r="S882" i="1"/>
  <c r="Q882" i="1"/>
  <c r="P882" i="1" s="1" a="1"/>
  <c r="P882" i="1" s="1"/>
  <c r="Q92" i="1"/>
  <c r="P92" i="1" s="1" a="1"/>
  <c r="P92" i="1" s="1"/>
  <c r="R92" i="1"/>
  <c r="S92" i="1"/>
  <c r="Q376" i="1"/>
  <c r="P376" i="1" s="1" a="1"/>
  <c r="P376" i="1" s="1"/>
  <c r="R376" i="1"/>
  <c r="S376" i="1"/>
  <c r="Q55" i="1"/>
  <c r="P55" i="1" s="1" a="1"/>
  <c r="P55" i="1" s="1"/>
  <c r="R55" i="1"/>
  <c r="S55" i="1"/>
  <c r="Q607" i="1"/>
  <c r="P607" i="1" s="1" a="1"/>
  <c r="P607" i="1" s="1"/>
  <c r="R607" i="1"/>
  <c r="S607" i="1"/>
  <c r="Q601" i="1"/>
  <c r="P601" i="1" s="1" a="1"/>
  <c r="P601" i="1" s="1"/>
  <c r="R601" i="1"/>
  <c r="S601" i="1"/>
  <c r="Q219" i="1"/>
  <c r="P219" i="1" s="1" a="1"/>
  <c r="P219" i="1" s="1"/>
  <c r="R219" i="1"/>
  <c r="S219" i="1"/>
  <c r="S231" i="1"/>
  <c r="R231" i="1"/>
  <c r="Q32" i="1"/>
  <c r="P32" i="1" s="1" a="1"/>
  <c r="P32" i="1" s="1"/>
  <c r="R32" i="1"/>
  <c r="S32" i="1"/>
  <c r="Q787" i="1"/>
  <c r="P787" i="1" s="1" a="1"/>
  <c r="P787" i="1" s="1"/>
  <c r="R787" i="1"/>
  <c r="S787" i="1"/>
  <c r="S540" i="1"/>
  <c r="R540" i="1"/>
  <c r="Q540" i="1"/>
  <c r="P540" i="1" s="1" a="1"/>
  <c r="P540" i="1" s="1"/>
  <c r="Q84" i="1"/>
  <c r="P84" i="1" s="1" a="1"/>
  <c r="P84" i="1" s="1"/>
  <c r="R84" i="1"/>
  <c r="S84" i="1"/>
  <c r="S110" i="1"/>
  <c r="R110" i="1"/>
  <c r="Q166" i="1"/>
  <c r="P166" i="1" s="1" a="1"/>
  <c r="P166" i="1" s="1"/>
  <c r="R166" i="1"/>
  <c r="S166" i="1"/>
  <c r="Q223" i="1"/>
  <c r="P223" i="1" s="1" a="1"/>
  <c r="P223" i="1" s="1"/>
  <c r="R223" i="1"/>
  <c r="S223" i="1"/>
  <c r="Q248" i="1"/>
  <c r="P248" i="1" s="1" a="1"/>
  <c r="P248" i="1" s="1"/>
  <c r="R248" i="1"/>
  <c r="S248" i="1"/>
  <c r="Q210" i="1"/>
  <c r="P210" i="1" s="1" a="1"/>
  <c r="P210" i="1" s="1"/>
  <c r="R210" i="1"/>
  <c r="S210" i="1"/>
  <c r="Q832" i="1"/>
  <c r="P832" i="1" s="1" a="1"/>
  <c r="P832" i="1" s="1"/>
  <c r="R832" i="1"/>
  <c r="S832" i="1"/>
  <c r="Q790" i="1"/>
  <c r="P790" i="1" s="1" a="1"/>
  <c r="P790" i="1" s="1"/>
  <c r="R790" i="1"/>
  <c r="S790" i="1"/>
  <c r="Q800" i="1"/>
  <c r="P800" i="1" s="1" a="1"/>
  <c r="P800" i="1" s="1"/>
  <c r="R800" i="1"/>
  <c r="S800" i="1"/>
  <c r="R271" i="1"/>
  <c r="S271" i="1"/>
  <c r="Q271" i="1"/>
  <c r="P271" i="1" s="1" a="1"/>
  <c r="P271" i="1" s="1"/>
  <c r="R146" i="1"/>
  <c r="Q146" i="1"/>
  <c r="P146" i="1" s="1" a="1"/>
  <c r="P146" i="1" s="1"/>
  <c r="S146" i="1"/>
  <c r="R251" i="1"/>
  <c r="S251" i="1"/>
  <c r="Q251" i="1"/>
  <c r="P251" i="1" s="1" a="1"/>
  <c r="P251" i="1" s="1"/>
  <c r="R814" i="1"/>
  <c r="Q814" i="1"/>
  <c r="P814" i="1" s="1" a="1"/>
  <c r="P814" i="1" s="1"/>
  <c r="S814" i="1"/>
  <c r="R916" i="1"/>
  <c r="S916" i="1"/>
  <c r="Q916" i="1"/>
  <c r="P916" i="1" s="1" a="1"/>
  <c r="P916" i="1" s="1"/>
  <c r="R301" i="1"/>
  <c r="Q301" i="1"/>
  <c r="P301" i="1" s="1" a="1"/>
  <c r="P301" i="1" s="1"/>
  <c r="S301" i="1"/>
  <c r="R66" i="1"/>
  <c r="Q66" i="1"/>
  <c r="P66" i="1" s="1" a="1"/>
  <c r="P66" i="1" s="1"/>
  <c r="S66" i="1"/>
  <c r="R891" i="1"/>
  <c r="Q891" i="1"/>
  <c r="P891" i="1" s="1" a="1"/>
  <c r="P891" i="1" s="1"/>
  <c r="S891" i="1"/>
  <c r="R252" i="1"/>
  <c r="S252" i="1"/>
  <c r="Q252" i="1"/>
  <c r="P252" i="1" s="1" a="1"/>
  <c r="P252" i="1" s="1"/>
  <c r="R813" i="1"/>
  <c r="Q813" i="1"/>
  <c r="P813" i="1" s="1" a="1"/>
  <c r="P813" i="1" s="1"/>
  <c r="S813" i="1"/>
  <c r="R288" i="1"/>
  <c r="S288" i="1"/>
  <c r="Q288" i="1"/>
  <c r="P288" i="1" s="1" a="1"/>
  <c r="P288" i="1" s="1"/>
  <c r="R282" i="1"/>
  <c r="Q282" i="1"/>
  <c r="P282" i="1" s="1" a="1"/>
  <c r="P282" i="1" s="1"/>
  <c r="S282" i="1"/>
  <c r="R388" i="1"/>
  <c r="Q388" i="1"/>
  <c r="P388" i="1" s="1" a="1"/>
  <c r="P388" i="1" s="1"/>
  <c r="S388" i="1"/>
  <c r="R242" i="1"/>
  <c r="Q242" i="1"/>
  <c r="P242" i="1" s="1" a="1"/>
  <c r="P242" i="1" s="1"/>
  <c r="S242" i="1"/>
  <c r="R932" i="1"/>
  <c r="Q932" i="1"/>
  <c r="P932" i="1" s="1" a="1"/>
  <c r="P932" i="1" s="1"/>
  <c r="S932" i="1"/>
  <c r="Q809" i="1"/>
  <c r="P809" i="1" s="1" a="1"/>
  <c r="P809" i="1" s="1"/>
  <c r="Q640" i="1"/>
  <c r="P640" i="1" s="1" a="1"/>
  <c r="P640" i="1" s="1"/>
  <c r="Q708" i="1"/>
  <c r="P708" i="1" s="1" a="1"/>
  <c r="P708" i="1" s="1"/>
  <c r="Q88" i="1"/>
  <c r="P88" i="1" s="1" a="1"/>
  <c r="P88" i="1" s="1"/>
  <c r="Q179" i="1"/>
  <c r="P179" i="1" s="1" a="1"/>
  <c r="P179" i="1" s="1"/>
  <c r="S97" i="1"/>
  <c r="R431" i="1"/>
  <c r="R366" i="1"/>
  <c r="S349" i="1"/>
  <c r="R636" i="1"/>
  <c r="S322" i="1"/>
  <c r="R391" i="1"/>
  <c r="S454" i="1"/>
  <c r="S446" i="1"/>
  <c r="S656" i="1"/>
  <c r="R395" i="1"/>
  <c r="S138" i="1"/>
  <c r="R696" i="1"/>
  <c r="S329" i="1"/>
  <c r="R512" i="1"/>
  <c r="R141" i="1"/>
  <c r="R133" i="1"/>
  <c r="R417" i="1"/>
  <c r="R81" i="1"/>
  <c r="S453" i="1"/>
  <c r="Q69" i="1"/>
  <c r="P69" i="1" s="1" a="1"/>
  <c r="P69" i="1" s="1"/>
  <c r="R69" i="1"/>
  <c r="Q564" i="1"/>
  <c r="P564" i="1" s="1" a="1"/>
  <c r="P564" i="1" s="1"/>
  <c r="R564" i="1"/>
  <c r="S564" i="1"/>
  <c r="Q879" i="1"/>
  <c r="P879" i="1" s="1" a="1"/>
  <c r="P879" i="1" s="1"/>
  <c r="R879" i="1"/>
  <c r="S879" i="1"/>
  <c r="Q363" i="1"/>
  <c r="P363" i="1" s="1" a="1"/>
  <c r="P363" i="1" s="1"/>
  <c r="R363" i="1"/>
  <c r="S363" i="1"/>
  <c r="Q447" i="1"/>
  <c r="P447" i="1" s="1" a="1"/>
  <c r="P447" i="1" s="1"/>
  <c r="R447" i="1"/>
  <c r="S447" i="1"/>
  <c r="Q67" i="1"/>
  <c r="P67" i="1" s="1" a="1"/>
  <c r="P67" i="1" s="1"/>
  <c r="R67" i="1"/>
  <c r="S67" i="1"/>
  <c r="Q63" i="1"/>
  <c r="P63" i="1" s="1" a="1"/>
  <c r="P63" i="1" s="1"/>
  <c r="R63" i="1"/>
  <c r="S63" i="1"/>
  <c r="Q325" i="1"/>
  <c r="P325" i="1" s="1" a="1"/>
  <c r="P325" i="1" s="1"/>
  <c r="R325" i="1"/>
  <c r="S325" i="1"/>
  <c r="Q612" i="1"/>
  <c r="P612" i="1" s="1" a="1"/>
  <c r="P612" i="1" s="1"/>
  <c r="R612" i="1"/>
  <c r="S612" i="1"/>
  <c r="Q370" i="1"/>
  <c r="P370" i="1" s="1" a="1"/>
  <c r="P370" i="1" s="1"/>
  <c r="R370" i="1"/>
  <c r="S370" i="1"/>
  <c r="Q742" i="1"/>
  <c r="P742" i="1" s="1" a="1"/>
  <c r="P742" i="1" s="1"/>
  <c r="R742" i="1"/>
  <c r="S742" i="1"/>
  <c r="Q463" i="1"/>
  <c r="P463" i="1" s="1" a="1"/>
  <c r="P463" i="1" s="1"/>
  <c r="R463" i="1"/>
  <c r="S463" i="1"/>
  <c r="Q26" i="1"/>
  <c r="P26" i="1" s="1" a="1"/>
  <c r="P26" i="1" s="1"/>
  <c r="R26" i="1"/>
  <c r="S26" i="1"/>
  <c r="Q208" i="1"/>
  <c r="P208" i="1" s="1" a="1"/>
  <c r="P208" i="1" s="1"/>
  <c r="R208" i="1"/>
  <c r="S208" i="1"/>
  <c r="Q547" i="1"/>
  <c r="P547" i="1" s="1" a="1"/>
  <c r="P547" i="1" s="1"/>
  <c r="R547" i="1"/>
  <c r="S547" i="1"/>
  <c r="Q528" i="1"/>
  <c r="P528" i="1" s="1" a="1"/>
  <c r="P528" i="1" s="1"/>
  <c r="R528" i="1"/>
  <c r="S528" i="1"/>
  <c r="Q220" i="1"/>
  <c r="P220" i="1" s="1" a="1"/>
  <c r="P220" i="1" s="1"/>
  <c r="R220" i="1"/>
  <c r="S220" i="1"/>
  <c r="Q496" i="1"/>
  <c r="P496" i="1" s="1" a="1"/>
  <c r="P496" i="1" s="1"/>
  <c r="R496" i="1"/>
  <c r="S496" i="1"/>
  <c r="Q643" i="1"/>
  <c r="P643" i="1" s="1" a="1"/>
  <c r="P643" i="1" s="1"/>
  <c r="R643" i="1"/>
  <c r="S643" i="1"/>
  <c r="Q373" i="1"/>
  <c r="P373" i="1" s="1" a="1"/>
  <c r="P373" i="1" s="1"/>
  <c r="R373" i="1"/>
  <c r="S373" i="1"/>
  <c r="Q469" i="1"/>
  <c r="P469" i="1" s="1" a="1"/>
  <c r="P469" i="1" s="1"/>
  <c r="R469" i="1"/>
  <c r="S469" i="1"/>
  <c r="Q79" i="1"/>
  <c r="P79" i="1" s="1" a="1"/>
  <c r="P79" i="1" s="1"/>
  <c r="R79" i="1"/>
  <c r="Q859" i="1"/>
  <c r="P859" i="1" s="1" a="1"/>
  <c r="P859" i="1" s="1"/>
  <c r="S859" i="1"/>
  <c r="R859" i="1"/>
  <c r="Q74" i="1"/>
  <c r="P74" i="1" s="1" a="1"/>
  <c r="P74" i="1" s="1"/>
  <c r="R74" i="1"/>
  <c r="S74" i="1"/>
  <c r="Q375" i="1"/>
  <c r="P375" i="1" s="1" a="1"/>
  <c r="P375" i="1" s="1"/>
  <c r="R375" i="1"/>
  <c r="S375" i="1"/>
  <c r="Q106" i="1"/>
  <c r="P106" i="1" s="1" a="1"/>
  <c r="P106" i="1" s="1"/>
  <c r="S106" i="1"/>
  <c r="Q808" i="1"/>
  <c r="P808" i="1" s="1" a="1"/>
  <c r="P808" i="1" s="1"/>
  <c r="R808" i="1"/>
  <c r="S808" i="1"/>
  <c r="Q728" i="1"/>
  <c r="P728" i="1" s="1" a="1"/>
  <c r="P728" i="1" s="1"/>
  <c r="R728" i="1"/>
  <c r="S728" i="1"/>
  <c r="Q345" i="1"/>
  <c r="P345" i="1" s="1" a="1"/>
  <c r="P345" i="1" s="1"/>
  <c r="R345" i="1"/>
  <c r="S345" i="1"/>
  <c r="Q186" i="1"/>
  <c r="P186" i="1" s="1" a="1"/>
  <c r="P186" i="1" s="1"/>
  <c r="R186" i="1"/>
  <c r="S186" i="1"/>
  <c r="Q336" i="1"/>
  <c r="P336" i="1" s="1" a="1"/>
  <c r="P336" i="1" s="1"/>
  <c r="R336" i="1"/>
  <c r="S336" i="1"/>
  <c r="S40" i="1"/>
  <c r="Q40" i="1"/>
  <c r="P40" i="1" s="1" a="1"/>
  <c r="P40" i="1" s="1"/>
  <c r="R40" i="1"/>
  <c r="S784" i="1"/>
  <c r="Q784" i="1"/>
  <c r="P784" i="1" s="1" a="1"/>
  <c r="P784" i="1" s="1"/>
  <c r="R784" i="1"/>
  <c r="S396" i="1"/>
  <c r="Q396" i="1"/>
  <c r="P396" i="1" s="1" a="1"/>
  <c r="P396" i="1" s="1"/>
  <c r="R396" i="1"/>
  <c r="S160" i="1"/>
  <c r="R160" i="1"/>
  <c r="Q160" i="1"/>
  <c r="P160" i="1" s="1" a="1"/>
  <c r="P160" i="1" s="1"/>
  <c r="Q269" i="1"/>
  <c r="P269" i="1" s="1" a="1"/>
  <c r="P269" i="1" s="1"/>
  <c r="R269" i="1"/>
  <c r="S269" i="1"/>
  <c r="R100" i="1"/>
  <c r="S100" i="1"/>
  <c r="Q100" i="1"/>
  <c r="P100" i="1" s="1" a="1"/>
  <c r="P100" i="1" s="1"/>
  <c r="Q432" i="1"/>
  <c r="P432" i="1" s="1" a="1"/>
  <c r="P432" i="1" s="1"/>
  <c r="R432" i="1"/>
  <c r="S432" i="1"/>
  <c r="Q277" i="1"/>
  <c r="P277" i="1" s="1" a="1"/>
  <c r="P277" i="1" s="1"/>
  <c r="R277" i="1"/>
  <c r="S277" i="1"/>
  <c r="R710" i="1"/>
  <c r="S710" i="1"/>
  <c r="Q710" i="1"/>
  <c r="P710" i="1" s="1" a="1"/>
  <c r="P710" i="1" s="1"/>
  <c r="R597" i="1"/>
  <c r="S597" i="1"/>
  <c r="Q597" i="1"/>
  <c r="P597" i="1" s="1" a="1"/>
  <c r="P597" i="1" s="1"/>
  <c r="S515" i="1"/>
  <c r="S770" i="1"/>
  <c r="S145" i="1"/>
  <c r="S117" i="1"/>
  <c r="S740" i="1"/>
  <c r="S839" i="1"/>
  <c r="S499" i="1"/>
  <c r="S98" i="1"/>
  <c r="S439" i="1"/>
  <c r="S4" i="1"/>
  <c r="S448" i="1"/>
  <c r="S679" i="1"/>
  <c r="R97" i="1"/>
  <c r="Q480" i="1"/>
  <c r="P480" i="1" s="1" a="1"/>
  <c r="P480" i="1" s="1"/>
  <c r="S494" i="1"/>
  <c r="R349" i="1"/>
  <c r="Q636" i="1"/>
  <c r="P636" i="1" s="1" a="1"/>
  <c r="P636" i="1" s="1"/>
  <c r="R322" i="1"/>
  <c r="Q391" i="1"/>
  <c r="P391" i="1" s="1" a="1"/>
  <c r="P391" i="1" s="1"/>
  <c r="R454" i="1"/>
  <c r="R446" i="1"/>
  <c r="R656" i="1"/>
  <c r="Q395" i="1"/>
  <c r="P395" i="1" s="1" a="1"/>
  <c r="P395" i="1" s="1"/>
  <c r="R138" i="1"/>
  <c r="Q696" i="1"/>
  <c r="P696" i="1" s="1" a="1"/>
  <c r="P696" i="1" s="1"/>
  <c r="R329" i="1"/>
  <c r="Q512" i="1"/>
  <c r="P512" i="1" s="1" a="1"/>
  <c r="P512" i="1" s="1"/>
  <c r="Q141" i="1"/>
  <c r="P141" i="1" s="1" a="1"/>
  <c r="P141" i="1" s="1"/>
  <c r="Q133" i="1"/>
  <c r="P133" i="1" s="1" a="1"/>
  <c r="P133" i="1" s="1"/>
  <c r="Q417" i="1"/>
  <c r="P417" i="1" s="1" a="1"/>
  <c r="P417" i="1" s="1"/>
  <c r="Q81" i="1"/>
  <c r="P81" i="1" s="1" a="1"/>
  <c r="P81" i="1" s="1"/>
  <c r="R453" i="1"/>
  <c r="R106" i="1"/>
  <c r="S721" i="1"/>
  <c r="Q834" i="1"/>
  <c r="P834" i="1" s="1" a="1"/>
  <c r="P834" i="1" s="1"/>
  <c r="R316" i="1"/>
  <c r="R382" i="1"/>
  <c r="S382" i="1"/>
  <c r="R706" i="1"/>
  <c r="S706" i="1"/>
  <c r="R735" i="1"/>
  <c r="S735" i="1"/>
  <c r="R460" i="1"/>
  <c r="S460" i="1"/>
  <c r="R556" i="1"/>
  <c r="S556" i="1"/>
  <c r="R602" i="1"/>
  <c r="S602" i="1"/>
  <c r="R687" i="1"/>
  <c r="S687" i="1"/>
  <c r="R465" i="1"/>
  <c r="S465" i="1"/>
  <c r="R781" i="1"/>
  <c r="S781" i="1"/>
  <c r="Q581" i="1"/>
  <c r="P581" i="1" s="1" a="1"/>
  <c r="P581" i="1" s="1"/>
  <c r="R581" i="1"/>
  <c r="S581" i="1"/>
  <c r="Q170" i="1"/>
  <c r="P170" i="1" s="1" a="1"/>
  <c r="P170" i="1" s="1"/>
  <c r="R170" i="1"/>
  <c r="S170" i="1"/>
  <c r="Q694" i="1"/>
  <c r="P694" i="1" s="1" a="1"/>
  <c r="P694" i="1" s="1"/>
  <c r="R694" i="1"/>
  <c r="Q498" i="1"/>
  <c r="P498" i="1" s="1" a="1"/>
  <c r="P498" i="1" s="1"/>
  <c r="R498" i="1"/>
  <c r="S498" i="1"/>
  <c r="Q604" i="1"/>
  <c r="P604" i="1" s="1" a="1"/>
  <c r="P604" i="1" s="1"/>
  <c r="R604" i="1"/>
  <c r="Q65" i="1"/>
  <c r="P65" i="1" s="1" a="1"/>
  <c r="P65" i="1" s="1"/>
  <c r="R65" i="1"/>
  <c r="S65" i="1"/>
  <c r="Q93" i="1"/>
  <c r="P93" i="1" s="1" a="1"/>
  <c r="P93" i="1" s="1"/>
  <c r="R93" i="1"/>
  <c r="Q585" i="1"/>
  <c r="P585" i="1" s="1" a="1"/>
  <c r="P585" i="1" s="1"/>
  <c r="R585" i="1"/>
  <c r="S585" i="1"/>
  <c r="Q762" i="1"/>
  <c r="P762" i="1" s="1" a="1"/>
  <c r="P762" i="1" s="1"/>
  <c r="R762" i="1"/>
  <c r="Q18" i="1"/>
  <c r="P18" i="1" s="1" a="1"/>
  <c r="P18" i="1" s="1"/>
  <c r="R18" i="1"/>
  <c r="S18" i="1"/>
  <c r="S172" i="1"/>
  <c r="R172" i="1"/>
  <c r="S536" i="1"/>
  <c r="R536" i="1"/>
  <c r="Q536" i="1"/>
  <c r="P536" i="1" s="1" a="1"/>
  <c r="P536" i="1" s="1"/>
  <c r="S367" i="1"/>
  <c r="R367" i="1"/>
  <c r="S578" i="1"/>
  <c r="R578" i="1"/>
  <c r="Q578" i="1"/>
  <c r="P578" i="1" s="1" a="1"/>
  <c r="P578" i="1" s="1"/>
  <c r="S718" i="1"/>
  <c r="R718" i="1"/>
  <c r="S731" i="1"/>
  <c r="R731" i="1"/>
  <c r="Q731" i="1"/>
  <c r="P731" i="1" s="1" a="1"/>
  <c r="P731" i="1" s="1"/>
  <c r="S425" i="1"/>
  <c r="R425" i="1"/>
  <c r="S385" i="1"/>
  <c r="R385" i="1"/>
  <c r="Q385" i="1"/>
  <c r="P385" i="1" s="1" a="1"/>
  <c r="P385" i="1" s="1"/>
  <c r="S353" i="1"/>
  <c r="R353" i="1"/>
  <c r="R257" i="1"/>
  <c r="S257" i="1"/>
  <c r="Q257" i="1"/>
  <c r="P257" i="1" s="1" a="1"/>
  <c r="P257" i="1" s="1"/>
  <c r="Q14" i="1"/>
  <c r="P14" i="1" s="1" a="1"/>
  <c r="P14" i="1" s="1"/>
  <c r="R14" i="1"/>
  <c r="S14" i="1"/>
  <c r="Q690" i="1"/>
  <c r="P690" i="1" s="1" a="1"/>
  <c r="P690" i="1" s="1"/>
  <c r="R690" i="1"/>
  <c r="S690" i="1"/>
  <c r="S819" i="1"/>
  <c r="R819" i="1"/>
  <c r="R17" i="1"/>
  <c r="S17" i="1"/>
  <c r="Q17" i="1"/>
  <c r="P17" i="1" s="1" a="1"/>
  <c r="P17" i="1" s="1"/>
  <c r="Q716" i="1"/>
  <c r="P716" i="1" s="1" a="1"/>
  <c r="P716" i="1" s="1"/>
  <c r="R716" i="1"/>
  <c r="S716" i="1"/>
  <c r="S748" i="1"/>
  <c r="R748" i="1"/>
  <c r="Q624" i="1"/>
  <c r="P624" i="1" s="1" a="1"/>
  <c r="P624" i="1" s="1"/>
  <c r="R624" i="1"/>
  <c r="S624" i="1"/>
  <c r="Q701" i="1"/>
  <c r="P701" i="1" s="1" a="1"/>
  <c r="P701" i="1" s="1"/>
  <c r="R701" i="1"/>
  <c r="S701" i="1"/>
  <c r="Q149" i="1"/>
  <c r="P149" i="1" s="1" a="1"/>
  <c r="P149" i="1" s="1"/>
  <c r="R149" i="1"/>
  <c r="S149" i="1"/>
  <c r="R850" i="1"/>
  <c r="S850" i="1"/>
  <c r="Q850" i="1"/>
  <c r="P850" i="1" s="1" a="1"/>
  <c r="P850" i="1" s="1"/>
  <c r="Q96" i="1"/>
  <c r="P96" i="1" s="1" a="1"/>
  <c r="P96" i="1" s="1"/>
  <c r="R96" i="1"/>
  <c r="S96" i="1"/>
  <c r="Q131" i="1"/>
  <c r="P131" i="1" s="1" a="1"/>
  <c r="P131" i="1" s="1"/>
  <c r="R131" i="1"/>
  <c r="S131" i="1"/>
  <c r="Q181" i="1"/>
  <c r="P181" i="1" s="1" a="1"/>
  <c r="P181" i="1" s="1"/>
  <c r="S181" i="1"/>
  <c r="R181" i="1"/>
  <c r="Q795" i="1"/>
  <c r="P795" i="1" s="1" a="1"/>
  <c r="P795" i="1" s="1"/>
  <c r="R795" i="1"/>
  <c r="S818" i="1"/>
  <c r="R818" i="1"/>
  <c r="Q263" i="1"/>
  <c r="P263" i="1" s="1" a="1"/>
  <c r="P263" i="1" s="1"/>
  <c r="R263" i="1"/>
  <c r="S263" i="1"/>
  <c r="R515" i="1"/>
  <c r="R770" i="1"/>
  <c r="R145" i="1"/>
  <c r="R117" i="1"/>
  <c r="R740" i="1"/>
  <c r="R839" i="1"/>
  <c r="R499" i="1"/>
  <c r="R98" i="1"/>
  <c r="R439" i="1"/>
  <c r="R4" i="1"/>
  <c r="R448" i="1"/>
  <c r="R679" i="1"/>
  <c r="S104" i="1"/>
  <c r="R494" i="1"/>
  <c r="S571" i="1"/>
  <c r="S383" i="1"/>
  <c r="S627" i="1"/>
  <c r="S671" i="1"/>
  <c r="S561" i="1"/>
  <c r="S778" i="1"/>
  <c r="S773" i="1"/>
  <c r="R721" i="1"/>
  <c r="R206" i="1"/>
  <c r="R565" i="1"/>
  <c r="Q125" i="1"/>
  <c r="P125" i="1" s="1" a="1"/>
  <c r="P125" i="1" s="1"/>
  <c r="R125" i="1"/>
  <c r="S125" i="1"/>
  <c r="Q130" i="1"/>
  <c r="P130" i="1" s="1" a="1"/>
  <c r="P130" i="1" s="1"/>
  <c r="R130" i="1"/>
  <c r="Q412" i="1"/>
  <c r="P412" i="1" s="1" a="1"/>
  <c r="P412" i="1" s="1"/>
  <c r="R412" i="1"/>
  <c r="S412" i="1"/>
  <c r="Q390" i="1"/>
  <c r="P390" i="1" s="1" a="1"/>
  <c r="P390" i="1" s="1"/>
  <c r="R390" i="1"/>
  <c r="Q503" i="1"/>
  <c r="P503" i="1" s="1" a="1"/>
  <c r="P503" i="1" s="1"/>
  <c r="R503" i="1"/>
  <c r="S503" i="1"/>
  <c r="Q517" i="1"/>
  <c r="P517" i="1" s="1" a="1"/>
  <c r="P517" i="1" s="1"/>
  <c r="R517" i="1"/>
  <c r="Q692" i="1"/>
  <c r="P692" i="1" s="1" a="1"/>
  <c r="P692" i="1" s="1"/>
  <c r="R692" i="1"/>
  <c r="S692" i="1"/>
  <c r="Q548" i="1"/>
  <c r="P548" i="1" s="1" a="1"/>
  <c r="P548" i="1" s="1"/>
  <c r="R548" i="1"/>
  <c r="Q8" i="1"/>
  <c r="P8" i="1" s="1" a="1"/>
  <c r="P8" i="1" s="1"/>
  <c r="R8" i="1"/>
  <c r="Q309" i="1"/>
  <c r="P309" i="1" s="1" a="1"/>
  <c r="P309" i="1" s="1"/>
  <c r="R309" i="1"/>
  <c r="Q600" i="1"/>
  <c r="P600" i="1" s="1" a="1"/>
  <c r="P600" i="1" s="1"/>
  <c r="R600" i="1"/>
  <c r="Q291" i="1"/>
  <c r="P291" i="1" s="1" a="1"/>
  <c r="P291" i="1" s="1"/>
  <c r="R291" i="1"/>
  <c r="S198" i="1"/>
  <c r="R198" i="1"/>
  <c r="R755" i="1"/>
  <c r="S755" i="1"/>
  <c r="Q755" i="1"/>
  <c r="P755" i="1" s="1" a="1"/>
  <c r="P755" i="1" s="1"/>
  <c r="Q663" i="1"/>
  <c r="P663" i="1" s="1" a="1"/>
  <c r="P663" i="1" s="1"/>
  <c r="R663" i="1"/>
  <c r="S663" i="1"/>
  <c r="Q428" i="1"/>
  <c r="P428" i="1" s="1" a="1"/>
  <c r="P428" i="1" s="1"/>
  <c r="R428" i="1"/>
  <c r="R501" i="1"/>
  <c r="S501" i="1"/>
  <c r="Q501" i="1"/>
  <c r="P501" i="1" s="1" a="1"/>
  <c r="P501" i="1" s="1"/>
  <c r="Q171" i="1"/>
  <c r="P171" i="1" s="1" a="1"/>
  <c r="P171" i="1" s="1"/>
  <c r="R171" i="1"/>
  <c r="S171" i="1"/>
  <c r="Q38" i="1"/>
  <c r="P38" i="1" s="1" a="1"/>
  <c r="P38" i="1" s="1"/>
  <c r="R38" i="1"/>
  <c r="S38" i="1"/>
  <c r="Q603" i="1"/>
  <c r="P603" i="1" s="1" a="1"/>
  <c r="P603" i="1" s="1"/>
  <c r="R603" i="1"/>
  <c r="S603" i="1"/>
  <c r="Q82" i="1"/>
  <c r="P82" i="1" s="1" a="1"/>
  <c r="P82" i="1" s="1"/>
  <c r="R82" i="1"/>
  <c r="S82" i="1"/>
  <c r="S122" i="1"/>
  <c r="R122" i="1"/>
  <c r="Q122" i="1"/>
  <c r="P122" i="1" s="1" a="1"/>
  <c r="P122" i="1" s="1"/>
  <c r="R199" i="1"/>
  <c r="S199" i="1"/>
  <c r="Q199" i="1"/>
  <c r="P199" i="1" s="1" a="1"/>
  <c r="P199" i="1" s="1"/>
  <c r="Q164" i="1"/>
  <c r="P164" i="1" s="1" a="1"/>
  <c r="P164" i="1" s="1"/>
  <c r="R164" i="1"/>
  <c r="S164" i="1"/>
  <c r="Q147" i="1"/>
  <c r="P147" i="1" s="1" a="1"/>
  <c r="P147" i="1" s="1"/>
  <c r="R147" i="1"/>
  <c r="S147" i="1"/>
  <c r="Q264" i="1"/>
  <c r="P264" i="1" s="1" a="1"/>
  <c r="P264" i="1" s="1"/>
  <c r="R264" i="1"/>
  <c r="S264" i="1"/>
  <c r="Q209" i="1"/>
  <c r="P209" i="1" s="1" a="1"/>
  <c r="P209" i="1" s="1"/>
  <c r="R209" i="1"/>
  <c r="S209" i="1"/>
  <c r="Q350" i="1"/>
  <c r="P350" i="1" s="1" a="1"/>
  <c r="P350" i="1" s="1"/>
  <c r="R350" i="1"/>
  <c r="R900" i="1"/>
  <c r="S900" i="1"/>
  <c r="Q900" i="1"/>
  <c r="P900" i="1" s="1" a="1"/>
  <c r="P900" i="1" s="1"/>
  <c r="R42" i="1"/>
  <c r="S42" i="1"/>
  <c r="Q42" i="1"/>
  <c r="P42" i="1" s="1" a="1"/>
  <c r="P42" i="1" s="1"/>
  <c r="Q544" i="1"/>
  <c r="P544" i="1" s="1" a="1"/>
  <c r="P544" i="1" s="1"/>
  <c r="R544" i="1"/>
  <c r="S544" i="1"/>
  <c r="Q128" i="1"/>
  <c r="P128" i="1" s="1" a="1"/>
  <c r="P128" i="1" s="1"/>
  <c r="R128" i="1"/>
  <c r="S128" i="1"/>
  <c r="R254" i="1"/>
  <c r="S254" i="1"/>
  <c r="Q254" i="1"/>
  <c r="P254" i="1" s="1" a="1"/>
  <c r="P254" i="1" s="1"/>
  <c r="Q262" i="1"/>
  <c r="P262" i="1" s="1" a="1"/>
  <c r="P262" i="1" s="1"/>
  <c r="R262" i="1"/>
  <c r="S262" i="1"/>
  <c r="Q870" i="1"/>
  <c r="P870" i="1" s="1" a="1"/>
  <c r="P870" i="1" s="1"/>
  <c r="R870" i="1"/>
  <c r="S870" i="1"/>
  <c r="Q60" i="1"/>
  <c r="P60" i="1" s="1" a="1"/>
  <c r="P60" i="1" s="1"/>
  <c r="R60" i="1"/>
  <c r="S60" i="1"/>
  <c r="R822" i="1"/>
  <c r="S822" i="1"/>
  <c r="Q822" i="1"/>
  <c r="P822" i="1" s="1" a="1"/>
  <c r="P822" i="1" s="1"/>
  <c r="Q265" i="1"/>
  <c r="P265" i="1" s="1" a="1"/>
  <c r="P265" i="1" s="1"/>
  <c r="R265" i="1"/>
  <c r="S265" i="1"/>
  <c r="Q338" i="1"/>
  <c r="P338" i="1" s="1" a="1"/>
  <c r="P338" i="1" s="1"/>
  <c r="S338" i="1"/>
  <c r="R338" i="1"/>
  <c r="Q889" i="1"/>
  <c r="P889" i="1" s="1" a="1"/>
  <c r="P889" i="1" s="1"/>
  <c r="R889" i="1"/>
  <c r="Q798" i="1"/>
  <c r="P798" i="1" s="1" a="1"/>
  <c r="P798" i="1" s="1"/>
  <c r="S798" i="1"/>
  <c r="R798" i="1"/>
  <c r="Q415" i="1"/>
  <c r="P415" i="1" s="1" a="1"/>
  <c r="P415" i="1" s="1"/>
  <c r="S415" i="1"/>
  <c r="R415" i="1"/>
  <c r="Q913" i="1"/>
  <c r="P913" i="1" s="1" a="1"/>
  <c r="P913" i="1" s="1"/>
  <c r="S913" i="1"/>
  <c r="R913" i="1"/>
  <c r="Q292" i="1"/>
  <c r="P292" i="1" s="1" a="1"/>
  <c r="P292" i="1" s="1"/>
  <c r="R292" i="1"/>
  <c r="S292" i="1"/>
  <c r="Q315" i="1"/>
  <c r="P315" i="1" s="1" a="1"/>
  <c r="P315" i="1" s="1"/>
  <c r="S315" i="1"/>
  <c r="R315" i="1"/>
  <c r="Q918" i="1"/>
  <c r="P918" i="1" s="1" a="1"/>
  <c r="P918" i="1" s="1"/>
  <c r="R918" i="1"/>
  <c r="S918" i="1"/>
  <c r="Q970" i="1"/>
  <c r="P970" i="1" s="1" a="1"/>
  <c r="P970" i="1" s="1"/>
  <c r="S970" i="1"/>
  <c r="R970" i="1"/>
  <c r="Q956" i="1"/>
  <c r="P956" i="1" s="1" a="1"/>
  <c r="P956" i="1" s="1"/>
  <c r="S956" i="1"/>
  <c r="R956" i="1"/>
  <c r="Q975" i="1"/>
  <c r="P975" i="1" s="1" a="1"/>
  <c r="P975" i="1" s="1"/>
  <c r="S975" i="1"/>
  <c r="R975" i="1"/>
  <c r="Q963" i="1"/>
  <c r="P963" i="1" s="1" a="1"/>
  <c r="P963" i="1" s="1"/>
  <c r="S963" i="1"/>
  <c r="R963" i="1"/>
  <c r="Q995" i="1"/>
  <c r="P995" i="1" s="1" a="1"/>
  <c r="P995" i="1" s="1"/>
  <c r="S995" i="1"/>
  <c r="R995" i="1"/>
  <c r="Q957" i="1"/>
  <c r="P957" i="1" s="1" a="1"/>
  <c r="P957" i="1" s="1"/>
  <c r="R957" i="1"/>
  <c r="S957" i="1"/>
  <c r="Q985" i="1"/>
  <c r="P985" i="1" s="1" a="1"/>
  <c r="P985" i="1" s="1"/>
  <c r="R985" i="1"/>
  <c r="S985" i="1"/>
  <c r="Q392" i="1"/>
  <c r="P392" i="1" s="1" a="1"/>
  <c r="P392" i="1" s="1"/>
  <c r="Q460" i="1"/>
  <c r="P460" i="1" s="1" a="1"/>
  <c r="P460" i="1" s="1"/>
  <c r="Q623" i="1"/>
  <c r="P623" i="1" s="1" a="1"/>
  <c r="P623" i="1" s="1"/>
  <c r="Q465" i="1"/>
  <c r="P465" i="1" s="1" a="1"/>
  <c r="P465" i="1" s="1"/>
  <c r="S591" i="1"/>
  <c r="S129" i="1"/>
  <c r="R104" i="1"/>
  <c r="S274" i="1"/>
  <c r="R774" i="1"/>
  <c r="S533" i="1"/>
  <c r="S307" i="1"/>
  <c r="R571" i="1"/>
  <c r="S490" i="1"/>
  <c r="R541" i="1"/>
  <c r="R383" i="1"/>
  <c r="S697" i="1"/>
  <c r="R91" i="1"/>
  <c r="S779" i="1"/>
  <c r="S651" i="1"/>
  <c r="R627" i="1"/>
  <c r="S519" i="1"/>
  <c r="R671" i="1"/>
  <c r="R281" i="1"/>
  <c r="R561" i="1"/>
  <c r="R175" i="1"/>
  <c r="R778" i="1"/>
  <c r="S470" i="1"/>
  <c r="R773" i="1"/>
  <c r="Q110" i="1"/>
  <c r="P110" i="1" s="1" a="1"/>
  <c r="P110" i="1" s="1"/>
  <c r="Q802" i="1"/>
  <c r="P802" i="1" s="1" a="1"/>
  <c r="P802" i="1" s="1"/>
  <c r="S207" i="1"/>
  <c r="R608" i="1"/>
  <c r="R244" i="1"/>
  <c r="Q318" i="1"/>
  <c r="P318" i="1" s="1" a="1"/>
  <c r="P318" i="1" s="1"/>
  <c r="R318" i="1"/>
  <c r="S318" i="1"/>
  <c r="Q394" i="1"/>
  <c r="P394" i="1" s="1" a="1"/>
  <c r="P394" i="1" s="1"/>
  <c r="R394" i="1"/>
  <c r="S394" i="1"/>
  <c r="Q765" i="1"/>
  <c r="P765" i="1" s="1" a="1"/>
  <c r="P765" i="1" s="1"/>
  <c r="R765" i="1"/>
  <c r="Q810" i="1"/>
  <c r="P810" i="1" s="1" a="1"/>
  <c r="P810" i="1" s="1"/>
  <c r="R810" i="1"/>
  <c r="S810" i="1"/>
  <c r="Q507" i="1"/>
  <c r="P507" i="1" s="1" a="1"/>
  <c r="P507" i="1" s="1"/>
  <c r="R507" i="1"/>
  <c r="Q165" i="1"/>
  <c r="P165" i="1" s="1" a="1"/>
  <c r="P165" i="1" s="1"/>
  <c r="R165" i="1"/>
  <c r="S165" i="1"/>
  <c r="Q588" i="1"/>
  <c r="P588" i="1" s="1" a="1"/>
  <c r="P588" i="1" s="1"/>
  <c r="R588" i="1"/>
  <c r="Q563" i="1"/>
  <c r="P563" i="1" s="1" a="1"/>
  <c r="P563" i="1" s="1"/>
  <c r="R563" i="1"/>
  <c r="S563" i="1"/>
  <c r="Q711" i="1"/>
  <c r="P711" i="1" s="1" a="1"/>
  <c r="P711" i="1" s="1"/>
  <c r="R711" i="1"/>
  <c r="Q16" i="1"/>
  <c r="P16" i="1" s="1" a="1"/>
  <c r="P16" i="1" s="1"/>
  <c r="R16" i="1"/>
  <c r="S16" i="1"/>
  <c r="Q107" i="1"/>
  <c r="P107" i="1" s="1" a="1"/>
  <c r="P107" i="1" s="1"/>
  <c r="R107" i="1"/>
  <c r="S107" i="1"/>
  <c r="Q531" i="1"/>
  <c r="P531" i="1" s="1" a="1"/>
  <c r="P531" i="1" s="1"/>
  <c r="R531" i="1"/>
  <c r="S531" i="1"/>
  <c r="Q120" i="1"/>
  <c r="P120" i="1" s="1" a="1"/>
  <c r="P120" i="1" s="1"/>
  <c r="R120" i="1"/>
  <c r="S120" i="1"/>
  <c r="Q566" i="1"/>
  <c r="P566" i="1" s="1" a="1"/>
  <c r="P566" i="1" s="1"/>
  <c r="R566" i="1"/>
  <c r="S566" i="1"/>
  <c r="R157" i="1"/>
  <c r="S157" i="1"/>
  <c r="Q157" i="1"/>
  <c r="P157" i="1" s="1" a="1"/>
  <c r="P157" i="1" s="1"/>
  <c r="Q238" i="1"/>
  <c r="P238" i="1" s="1" a="1"/>
  <c r="P238" i="1" s="1"/>
  <c r="R238" i="1"/>
  <c r="S238" i="1"/>
  <c r="Q421" i="1"/>
  <c r="P421" i="1" s="1" a="1"/>
  <c r="P421" i="1" s="1"/>
  <c r="R421" i="1"/>
  <c r="S421" i="1"/>
  <c r="S573" i="1"/>
  <c r="R573" i="1"/>
  <c r="R332" i="1"/>
  <c r="S332" i="1"/>
  <c r="Q332" i="1"/>
  <c r="P332" i="1" s="1" a="1"/>
  <c r="P332" i="1" s="1"/>
  <c r="Q378" i="1"/>
  <c r="P378" i="1" s="1" a="1"/>
  <c r="P378" i="1" s="1"/>
  <c r="R378" i="1"/>
  <c r="S378" i="1"/>
  <c r="Q881" i="1"/>
  <c r="P881" i="1" s="1" a="1"/>
  <c r="P881" i="1" s="1"/>
  <c r="R881" i="1"/>
  <c r="S881" i="1"/>
  <c r="S901" i="1"/>
  <c r="R901" i="1"/>
  <c r="Q901" i="1"/>
  <c r="P901" i="1" s="1" a="1"/>
  <c r="P901" i="1" s="1"/>
  <c r="Q57" i="1"/>
  <c r="P57" i="1" s="1" a="1"/>
  <c r="P57" i="1" s="1"/>
  <c r="R57" i="1"/>
  <c r="S57" i="1"/>
  <c r="S682" i="1"/>
  <c r="R682" i="1"/>
  <c r="S777" i="1"/>
  <c r="R777" i="1"/>
  <c r="Q833" i="1"/>
  <c r="P833" i="1" s="1" a="1"/>
  <c r="P833" i="1" s="1"/>
  <c r="R833" i="1"/>
  <c r="S833" i="1"/>
  <c r="R678" i="1"/>
  <c r="Q678" i="1"/>
  <c r="P678" i="1" s="1" a="1"/>
  <c r="P678" i="1" s="1"/>
  <c r="S678" i="1"/>
  <c r="R855" i="1"/>
  <c r="Q855" i="1"/>
  <c r="P855" i="1" s="1" a="1"/>
  <c r="P855" i="1" s="1"/>
  <c r="S855" i="1"/>
  <c r="R468" i="1"/>
  <c r="Q468" i="1"/>
  <c r="P468" i="1" s="1" a="1"/>
  <c r="P468" i="1" s="1"/>
  <c r="S468" i="1"/>
  <c r="R187" i="1"/>
  <c r="Q187" i="1"/>
  <c r="P187" i="1" s="1" a="1"/>
  <c r="P187" i="1" s="1"/>
  <c r="R306" i="1"/>
  <c r="Q306" i="1"/>
  <c r="P306" i="1" s="1" a="1"/>
  <c r="P306" i="1" s="1"/>
  <c r="S306" i="1"/>
  <c r="R347" i="1"/>
  <c r="Q347" i="1"/>
  <c r="P347" i="1" s="1" a="1"/>
  <c r="P347" i="1" s="1"/>
  <c r="S347" i="1"/>
  <c r="R320" i="1"/>
  <c r="S320" i="1"/>
  <c r="Q320" i="1"/>
  <c r="P320" i="1" s="1" a="1"/>
  <c r="P320" i="1" s="1"/>
  <c r="R720" i="1"/>
  <c r="Q720" i="1"/>
  <c r="P720" i="1" s="1" a="1"/>
  <c r="P720" i="1" s="1"/>
  <c r="S720" i="1"/>
  <c r="R211" i="1"/>
  <c r="Q211" i="1"/>
  <c r="P211" i="1" s="1" a="1"/>
  <c r="P211" i="1" s="1"/>
  <c r="S211" i="1"/>
  <c r="R319" i="1"/>
  <c r="Q319" i="1"/>
  <c r="P319" i="1" s="1" a="1"/>
  <c r="P319" i="1" s="1"/>
  <c r="S319" i="1"/>
  <c r="R184" i="1"/>
  <c r="Q184" i="1"/>
  <c r="P184" i="1" s="1" a="1"/>
  <c r="P184" i="1" s="1"/>
  <c r="S184" i="1"/>
  <c r="R968" i="1"/>
  <c r="S968" i="1"/>
  <c r="Q968" i="1"/>
  <c r="P968" i="1" s="1" a="1"/>
  <c r="P968" i="1" s="1"/>
  <c r="R729" i="1"/>
  <c r="Q729" i="1"/>
  <c r="P729" i="1" s="1" a="1"/>
  <c r="P729" i="1" s="1"/>
  <c r="S729" i="1"/>
  <c r="R304" i="1"/>
  <c r="Q304" i="1"/>
  <c r="P304" i="1" s="1" a="1"/>
  <c r="P304" i="1" s="1"/>
  <c r="S304" i="1"/>
  <c r="R885" i="1"/>
  <c r="Q885" i="1"/>
  <c r="P885" i="1" s="1" a="1"/>
  <c r="P885" i="1" s="1"/>
  <c r="S885" i="1"/>
  <c r="R978" i="1"/>
  <c r="Q978" i="1"/>
  <c r="P978" i="1" s="1" a="1"/>
  <c r="P978" i="1" s="1"/>
  <c r="S978" i="1"/>
  <c r="R245" i="1"/>
  <c r="Q245" i="1"/>
  <c r="P245" i="1" s="1" a="1"/>
  <c r="P245" i="1" s="1"/>
  <c r="S245" i="1"/>
  <c r="R293" i="1"/>
  <c r="Q293" i="1"/>
  <c r="P293" i="1" s="1" a="1"/>
  <c r="P293" i="1" s="1"/>
  <c r="S293" i="1"/>
  <c r="R335" i="1"/>
  <c r="Q335" i="1"/>
  <c r="P335" i="1" s="1" a="1"/>
  <c r="P335" i="1" s="1"/>
  <c r="S335" i="1"/>
  <c r="R404" i="1"/>
  <c r="Q404" i="1"/>
  <c r="P404" i="1" s="1" a="1"/>
  <c r="P404" i="1" s="1"/>
  <c r="S404" i="1"/>
  <c r="R266" i="1"/>
  <c r="Q266" i="1"/>
  <c r="P266" i="1" s="1" a="1"/>
  <c r="P266" i="1" s="1"/>
  <c r="S266" i="1"/>
  <c r="R399" i="1"/>
  <c r="Q399" i="1"/>
  <c r="P399" i="1" s="1" a="1"/>
  <c r="P399" i="1" s="1"/>
  <c r="S399" i="1"/>
  <c r="R940" i="1"/>
  <c r="Q940" i="1"/>
  <c r="P940" i="1" s="1" a="1"/>
  <c r="P940" i="1" s="1"/>
  <c r="S940" i="1"/>
  <c r="R340" i="1"/>
  <c r="S340" i="1"/>
  <c r="Q340" i="1"/>
  <c r="P340" i="1" s="1" a="1"/>
  <c r="P340" i="1" s="1"/>
  <c r="R977" i="1"/>
  <c r="Q977" i="1"/>
  <c r="P977" i="1" s="1" a="1"/>
  <c r="P977" i="1" s="1"/>
  <c r="S977" i="1"/>
  <c r="R982" i="1"/>
  <c r="S982" i="1"/>
  <c r="Q982" i="1"/>
  <c r="P982" i="1" s="1" a="1"/>
  <c r="P982" i="1" s="1"/>
  <c r="R992" i="1"/>
  <c r="S992" i="1"/>
  <c r="Q992" i="1"/>
  <c r="P992" i="1" s="1" a="1"/>
  <c r="P992" i="1" s="1"/>
  <c r="Q984" i="1"/>
  <c r="P984" i="1" s="1" a="1"/>
  <c r="P984" i="1" s="1"/>
  <c r="R984" i="1"/>
  <c r="S984" i="1"/>
  <c r="S362" i="1"/>
  <c r="S489" i="1"/>
  <c r="S653" i="1"/>
  <c r="S408" i="1"/>
  <c r="S539" i="1"/>
  <c r="S77" i="1"/>
  <c r="S387" i="1"/>
  <c r="S189" i="1"/>
  <c r="S576" i="1"/>
  <c r="S649" i="1"/>
  <c r="S569" i="1"/>
  <c r="S530" i="1"/>
  <c r="S112" i="1"/>
  <c r="S346" i="1"/>
  <c r="S393" i="1"/>
  <c r="S243" i="1"/>
  <c r="S868" i="1"/>
  <c r="S780" i="1"/>
  <c r="S481" i="1"/>
  <c r="S491" i="1"/>
  <c r="S205" i="1"/>
  <c r="S150" i="1"/>
  <c r="R673" i="1"/>
  <c r="S459" i="1"/>
  <c r="R474" i="1"/>
  <c r="R591" i="1"/>
  <c r="R37" i="1"/>
  <c r="R129" i="1"/>
  <c r="Q672" i="1"/>
  <c r="P672" i="1" s="1" a="1"/>
  <c r="P672" i="1" s="1"/>
  <c r="Q116" i="1"/>
  <c r="P116" i="1" s="1" a="1"/>
  <c r="P116" i="1" s="1"/>
  <c r="S130" i="1"/>
  <c r="R274" i="1"/>
  <c r="S95" i="1"/>
  <c r="R533" i="1"/>
  <c r="R307" i="1"/>
  <c r="S685" i="1"/>
  <c r="R490" i="1"/>
  <c r="S883" i="1"/>
  <c r="S343" i="1"/>
  <c r="R697" i="1"/>
  <c r="S24" i="1"/>
  <c r="R779" i="1"/>
  <c r="R651" i="1"/>
  <c r="S700" i="1"/>
  <c r="R519" i="1"/>
  <c r="S650" i="1"/>
  <c r="Q177" i="1"/>
  <c r="P177" i="1" s="1" a="1"/>
  <c r="P177" i="1" s="1"/>
  <c r="Q367" i="1"/>
  <c r="P367" i="1" s="1" a="1"/>
  <c r="P367" i="1" s="1"/>
  <c r="Q151" i="1"/>
  <c r="P151" i="1" s="1" a="1"/>
  <c r="P151" i="1" s="1"/>
  <c r="Q425" i="1"/>
  <c r="P425" i="1" s="1" a="1"/>
  <c r="P425" i="1" s="1"/>
  <c r="Q609" i="1"/>
  <c r="P609" i="1" s="1" a="1"/>
  <c r="P609" i="1" s="1"/>
  <c r="S483" i="1"/>
  <c r="R168" i="1"/>
  <c r="R470" i="1"/>
  <c r="R232" i="1"/>
  <c r="S791" i="1"/>
  <c r="Q682" i="1"/>
  <c r="P682" i="1" s="1" a="1"/>
  <c r="P682" i="1" s="1"/>
  <c r="Q608" i="1"/>
  <c r="P608" i="1" s="1" a="1"/>
  <c r="P608" i="1" s="1"/>
  <c r="Q244" i="1"/>
  <c r="P244" i="1" s="1" a="1"/>
  <c r="P244" i="1" s="1"/>
  <c r="R785" i="1"/>
  <c r="Q119" i="1"/>
  <c r="P119" i="1" s="1" a="1"/>
  <c r="P119" i="1" s="1"/>
  <c r="R119" i="1"/>
  <c r="S119" i="1"/>
  <c r="Q438" i="1"/>
  <c r="P438" i="1" s="1" a="1"/>
  <c r="P438" i="1" s="1"/>
  <c r="R438" i="1"/>
  <c r="Q637" i="1"/>
  <c r="P637" i="1" s="1" a="1"/>
  <c r="P637" i="1" s="1"/>
  <c r="R637" i="1"/>
  <c r="S637" i="1"/>
  <c r="Q443" i="1"/>
  <c r="P443" i="1" s="1" a="1"/>
  <c r="P443" i="1" s="1"/>
  <c r="R443" i="1"/>
  <c r="Q482" i="1"/>
  <c r="P482" i="1" s="1" a="1"/>
  <c r="P482" i="1" s="1"/>
  <c r="S482" i="1"/>
  <c r="Q664" i="1"/>
  <c r="P664" i="1" s="1" a="1"/>
  <c r="P664" i="1" s="1"/>
  <c r="R664" i="1"/>
  <c r="S664" i="1"/>
  <c r="Q823" i="1"/>
  <c r="P823" i="1" s="1" a="1"/>
  <c r="P823" i="1" s="1"/>
  <c r="R823" i="1"/>
  <c r="Q473" i="1"/>
  <c r="P473" i="1" s="1" a="1"/>
  <c r="P473" i="1" s="1"/>
  <c r="S473" i="1"/>
  <c r="Q197" i="1"/>
  <c r="P197" i="1" s="1" a="1"/>
  <c r="P197" i="1" s="1"/>
  <c r="R197" i="1"/>
  <c r="S197" i="1"/>
  <c r="Q553" i="1"/>
  <c r="P553" i="1" s="1" a="1"/>
  <c r="P553" i="1" s="1"/>
  <c r="R553" i="1"/>
  <c r="Q400" i="1"/>
  <c r="P400" i="1" s="1" a="1"/>
  <c r="P400" i="1" s="1"/>
  <c r="S400" i="1"/>
  <c r="Q381" i="1"/>
  <c r="P381" i="1" s="1" a="1"/>
  <c r="P381" i="1" s="1"/>
  <c r="R381" i="1"/>
  <c r="S381" i="1"/>
  <c r="Q64" i="1"/>
  <c r="P64" i="1" s="1" a="1"/>
  <c r="P64" i="1" s="1"/>
  <c r="R64" i="1"/>
  <c r="Q509" i="1"/>
  <c r="P509" i="1" s="1" a="1"/>
  <c r="P509" i="1" s="1"/>
  <c r="R509" i="1"/>
  <c r="S509" i="1"/>
  <c r="Q51" i="1"/>
  <c r="P51" i="1" s="1" a="1"/>
  <c r="P51" i="1" s="1"/>
  <c r="R51" i="1"/>
  <c r="S51" i="1"/>
  <c r="Q529" i="1"/>
  <c r="P529" i="1" s="1" a="1"/>
  <c r="P529" i="1" s="1"/>
  <c r="R529" i="1"/>
  <c r="S529" i="1"/>
  <c r="Q313" i="1"/>
  <c r="P313" i="1" s="1" a="1"/>
  <c r="P313" i="1" s="1"/>
  <c r="R313" i="1"/>
  <c r="S313" i="1"/>
  <c r="Q523" i="1"/>
  <c r="P523" i="1" s="1" a="1"/>
  <c r="P523" i="1" s="1"/>
  <c r="R523" i="1"/>
  <c r="S523" i="1"/>
  <c r="Q633" i="1"/>
  <c r="P633" i="1" s="1" a="1"/>
  <c r="P633" i="1" s="1"/>
  <c r="R633" i="1"/>
  <c r="S633" i="1"/>
  <c r="Q458" i="1"/>
  <c r="P458" i="1" s="1" a="1"/>
  <c r="P458" i="1" s="1"/>
  <c r="R458" i="1"/>
  <c r="S458" i="1"/>
  <c r="Q513" i="1"/>
  <c r="P513" i="1" s="1" a="1"/>
  <c r="P513" i="1" s="1"/>
  <c r="R513" i="1"/>
  <c r="S513" i="1"/>
  <c r="Q192" i="1"/>
  <c r="P192" i="1" s="1" a="1"/>
  <c r="P192" i="1" s="1"/>
  <c r="R192" i="1"/>
  <c r="S192" i="1"/>
  <c r="Q127" i="1"/>
  <c r="P127" i="1" s="1" a="1"/>
  <c r="P127" i="1" s="1"/>
  <c r="R127" i="1"/>
  <c r="S127" i="1"/>
  <c r="Q365" i="1"/>
  <c r="P365" i="1" s="1" a="1"/>
  <c r="P365" i="1" s="1"/>
  <c r="R365" i="1"/>
  <c r="S365" i="1"/>
  <c r="Q478" i="1"/>
  <c r="P478" i="1" s="1" a="1"/>
  <c r="P478" i="1" s="1"/>
  <c r="S478" i="1"/>
  <c r="R478" i="1"/>
  <c r="Q155" i="1"/>
  <c r="P155" i="1" s="1" a="1"/>
  <c r="P155" i="1" s="1"/>
  <c r="R155" i="1"/>
  <c r="S155" i="1"/>
  <c r="Q925" i="1"/>
  <c r="P925" i="1" s="1" a="1"/>
  <c r="P925" i="1" s="1"/>
  <c r="R925" i="1"/>
  <c r="S925" i="1"/>
  <c r="Q161" i="1"/>
  <c r="P161" i="1" s="1" a="1"/>
  <c r="P161" i="1" s="1"/>
  <c r="R161" i="1"/>
  <c r="Q193" i="1"/>
  <c r="P193" i="1" s="1" a="1"/>
  <c r="P193" i="1" s="1"/>
  <c r="R193" i="1"/>
  <c r="S193" i="1"/>
  <c r="Q892" i="1"/>
  <c r="P892" i="1" s="1" a="1"/>
  <c r="P892" i="1" s="1"/>
  <c r="R892" i="1"/>
  <c r="S892" i="1"/>
  <c r="Q250" i="1"/>
  <c r="P250" i="1" s="1" a="1"/>
  <c r="P250" i="1" s="1"/>
  <c r="R250" i="1"/>
  <c r="S250" i="1"/>
  <c r="Q113" i="1"/>
  <c r="P113" i="1" s="1" a="1"/>
  <c r="P113" i="1" s="1"/>
  <c r="R113" i="1"/>
  <c r="S113" i="1"/>
  <c r="Q851" i="1"/>
  <c r="P851" i="1" s="1" a="1"/>
  <c r="P851" i="1" s="1"/>
  <c r="R851" i="1"/>
  <c r="S851" i="1"/>
  <c r="Q620" i="1"/>
  <c r="P620" i="1" s="1" a="1"/>
  <c r="P620" i="1" s="1"/>
  <c r="R620" i="1"/>
  <c r="S620" i="1"/>
  <c r="Q200" i="1"/>
  <c r="P200" i="1" s="1" a="1"/>
  <c r="P200" i="1" s="1"/>
  <c r="R200" i="1"/>
  <c r="S200" i="1"/>
  <c r="Q747" i="1"/>
  <c r="P747" i="1" s="1" a="1"/>
  <c r="P747" i="1" s="1"/>
  <c r="R747" i="1"/>
  <c r="S747" i="1"/>
  <c r="Q816" i="1"/>
  <c r="P816" i="1" s="1" a="1"/>
  <c r="P816" i="1" s="1"/>
  <c r="R816" i="1"/>
  <c r="S816" i="1"/>
  <c r="Q688" i="1"/>
  <c r="P688" i="1" s="1" a="1"/>
  <c r="P688" i="1" s="1"/>
  <c r="R688" i="1"/>
  <c r="S688" i="1"/>
  <c r="Q139" i="1"/>
  <c r="P139" i="1" s="1" a="1"/>
  <c r="P139" i="1" s="1"/>
  <c r="R139" i="1"/>
  <c r="S139" i="1"/>
  <c r="Q115" i="1"/>
  <c r="P115" i="1" s="1" a="1"/>
  <c r="P115" i="1" s="1"/>
  <c r="R115" i="1"/>
  <c r="S115" i="1"/>
  <c r="Q941" i="1"/>
  <c r="P941" i="1" s="1" a="1"/>
  <c r="P941" i="1" s="1"/>
  <c r="R941" i="1"/>
  <c r="S941" i="1"/>
  <c r="Q352" i="1"/>
  <c r="P352" i="1" s="1" a="1"/>
  <c r="P352" i="1" s="1"/>
  <c r="R352" i="1"/>
  <c r="S352" i="1"/>
  <c r="Q674" i="1"/>
  <c r="P674" i="1" s="1" a="1"/>
  <c r="P674" i="1" s="1"/>
  <c r="R674" i="1"/>
  <c r="S674" i="1"/>
  <c r="R828" i="1"/>
  <c r="S828" i="1"/>
  <c r="Q828" i="1"/>
  <c r="P828" i="1" s="1" a="1"/>
  <c r="P828" i="1" s="1"/>
  <c r="Q298" i="1"/>
  <c r="P298" i="1" s="1" a="1"/>
  <c r="P298" i="1" s="1"/>
  <c r="R298" i="1"/>
  <c r="S298" i="1"/>
  <c r="Q923" i="1"/>
  <c r="P923" i="1" s="1" a="1"/>
  <c r="P923" i="1" s="1"/>
  <c r="R923" i="1"/>
  <c r="S923" i="1"/>
  <c r="Q249" i="1"/>
  <c r="P249" i="1" s="1" a="1"/>
  <c r="P249" i="1" s="1"/>
  <c r="R249" i="1"/>
  <c r="S249" i="1"/>
  <c r="Q946" i="1"/>
  <c r="P946" i="1" s="1" a="1"/>
  <c r="P946" i="1" s="1"/>
  <c r="R946" i="1"/>
  <c r="S946" i="1"/>
  <c r="Q330" i="1"/>
  <c r="P330" i="1" s="1" a="1"/>
  <c r="P330" i="1" s="1"/>
  <c r="R330" i="1"/>
  <c r="S330" i="1"/>
  <c r="Q858" i="1"/>
  <c r="P858" i="1" s="1" a="1"/>
  <c r="P858" i="1" s="1"/>
  <c r="R858" i="1"/>
  <c r="S858" i="1"/>
  <c r="S912" i="1"/>
  <c r="Q912" i="1"/>
  <c r="P912" i="1" s="1" a="1"/>
  <c r="P912" i="1" s="1"/>
  <c r="R912" i="1"/>
  <c r="Q328" i="1"/>
  <c r="P328" i="1" s="1" a="1"/>
  <c r="P328" i="1" s="1"/>
  <c r="R328" i="1"/>
  <c r="S328" i="1"/>
  <c r="R934" i="1"/>
  <c r="S934" i="1"/>
  <c r="Q934" i="1"/>
  <c r="P934" i="1" s="1" a="1"/>
  <c r="P934" i="1" s="1"/>
  <c r="Q344" i="1"/>
  <c r="P344" i="1" s="1" a="1"/>
  <c r="P344" i="1" s="1"/>
  <c r="R344" i="1"/>
  <c r="S344" i="1"/>
  <c r="Q268" i="1"/>
  <c r="P268" i="1" s="1" a="1"/>
  <c r="P268" i="1" s="1"/>
  <c r="R268" i="1"/>
  <c r="S268" i="1"/>
  <c r="Q797" i="1"/>
  <c r="P797" i="1" s="1" a="1"/>
  <c r="P797" i="1" s="1"/>
  <c r="R797" i="1"/>
  <c r="S797" i="1"/>
  <c r="Q976" i="1"/>
  <c r="P976" i="1" s="1" a="1"/>
  <c r="P976" i="1" s="1"/>
  <c r="R976" i="1"/>
  <c r="S976" i="1"/>
  <c r="Q334" i="1"/>
  <c r="P334" i="1" s="1" a="1"/>
  <c r="P334" i="1" s="1"/>
  <c r="R334" i="1"/>
  <c r="S334" i="1"/>
  <c r="Q843" i="1"/>
  <c r="P843" i="1" s="1" a="1"/>
  <c r="P843" i="1" s="1"/>
  <c r="R843" i="1"/>
  <c r="S843" i="1"/>
  <c r="Q570" i="1"/>
  <c r="P570" i="1" s="1" a="1"/>
  <c r="P570" i="1" s="1"/>
  <c r="R570" i="1"/>
  <c r="S570" i="1"/>
  <c r="Q587" i="1"/>
  <c r="P587" i="1" s="1" a="1"/>
  <c r="P587" i="1" s="1"/>
  <c r="R587" i="1"/>
  <c r="S587" i="1"/>
  <c r="Q991" i="1"/>
  <c r="P991" i="1" s="1" a="1"/>
  <c r="P991" i="1" s="1"/>
  <c r="R991" i="1"/>
  <c r="S991" i="1"/>
  <c r="Q983" i="1"/>
  <c r="P983" i="1" s="1" a="1"/>
  <c r="P983" i="1" s="1"/>
  <c r="R983" i="1"/>
  <c r="S983" i="1"/>
  <c r="R362" i="1"/>
  <c r="R489" i="1"/>
  <c r="R653" i="1"/>
  <c r="R408" i="1"/>
  <c r="R539" i="1"/>
  <c r="R77" i="1"/>
  <c r="R387" i="1"/>
  <c r="R189" i="1"/>
  <c r="R576" i="1"/>
  <c r="R649" i="1"/>
  <c r="R569" i="1"/>
  <c r="R530" i="1"/>
  <c r="R112" i="1"/>
  <c r="R346" i="1"/>
  <c r="R393" i="1"/>
  <c r="R243" i="1"/>
  <c r="R868" i="1"/>
  <c r="R780" i="1"/>
  <c r="R481" i="1"/>
  <c r="R491" i="1"/>
  <c r="R205" i="1"/>
  <c r="R150" i="1"/>
  <c r="Q673" i="1"/>
  <c r="P673" i="1" s="1" a="1"/>
  <c r="P673" i="1" s="1"/>
  <c r="R459" i="1"/>
  <c r="Q474" i="1"/>
  <c r="P474" i="1" s="1" a="1"/>
  <c r="P474" i="1" s="1"/>
  <c r="S405" i="1"/>
  <c r="S180" i="1"/>
  <c r="S438" i="1"/>
  <c r="S201" i="1"/>
  <c r="S70" i="1"/>
  <c r="S619" i="1"/>
  <c r="R95" i="1"/>
  <c r="S443" i="1"/>
  <c r="S604" i="1"/>
  <c r="R685" i="1"/>
  <c r="S507" i="1"/>
  <c r="R883" i="1"/>
  <c r="R343" i="1"/>
  <c r="S517" i="1"/>
  <c r="R24" i="1"/>
  <c r="S553" i="1"/>
  <c r="S762" i="1"/>
  <c r="R700" i="1"/>
  <c r="S711" i="1"/>
  <c r="R650" i="1"/>
  <c r="S487" i="1"/>
  <c r="S8" i="1"/>
  <c r="S646" i="1"/>
  <c r="S600" i="1"/>
  <c r="S725" i="1"/>
  <c r="R483" i="1"/>
  <c r="Q819" i="1"/>
  <c r="P819" i="1" s="1" a="1"/>
  <c r="P819" i="1" s="1"/>
  <c r="S161" i="1"/>
  <c r="Q232" i="1"/>
  <c r="P232" i="1" s="1" a="1"/>
  <c r="P232" i="1" s="1"/>
  <c r="R791" i="1"/>
  <c r="Q777" i="1"/>
  <c r="P777" i="1" s="1" a="1"/>
  <c r="P777" i="1" s="1"/>
  <c r="Q785" i="1"/>
  <c r="P785" i="1" s="1" a="1"/>
  <c r="P785" i="1" s="1"/>
  <c r="R429" i="1"/>
  <c r="S429" i="1"/>
  <c r="R631" i="1"/>
  <c r="S631" i="1"/>
  <c r="R560" i="1"/>
  <c r="S560" i="1"/>
  <c r="R50" i="1"/>
  <c r="S50" i="1"/>
  <c r="R407" i="1"/>
  <c r="S407" i="1"/>
  <c r="R714" i="1"/>
  <c r="S714" i="1"/>
  <c r="R599" i="1"/>
  <c r="S599" i="1"/>
  <c r="R521" i="1"/>
  <c r="S521" i="1"/>
  <c r="R903" i="1"/>
  <c r="S903" i="1"/>
  <c r="R876" i="1"/>
  <c r="S876" i="1"/>
  <c r="Q648" i="1"/>
  <c r="P648" i="1" s="1" a="1"/>
  <c r="P648" i="1" s="1"/>
  <c r="R648" i="1"/>
  <c r="S648" i="1"/>
  <c r="Q613" i="1"/>
  <c r="P613" i="1" s="1" a="1"/>
  <c r="P613" i="1" s="1"/>
  <c r="R613" i="1"/>
  <c r="S613" i="1"/>
  <c r="S3" i="1"/>
  <c r="R3" i="1"/>
  <c r="Q411" i="1"/>
  <c r="P411" i="1" s="1" a="1"/>
  <c r="P411" i="1" s="1"/>
  <c r="R411" i="1"/>
  <c r="S411" i="1"/>
  <c r="S190" i="1"/>
  <c r="R190" i="1"/>
  <c r="Q610" i="1"/>
  <c r="P610" i="1" s="1" a="1"/>
  <c r="P610" i="1" s="1"/>
  <c r="R610" i="1"/>
  <c r="S610" i="1"/>
  <c r="S589" i="1"/>
  <c r="R589" i="1"/>
  <c r="Q217" i="1"/>
  <c r="P217" i="1" s="1" a="1"/>
  <c r="P217" i="1" s="1"/>
  <c r="R217" i="1"/>
  <c r="S217" i="1"/>
  <c r="S339" i="1"/>
  <c r="R339" i="1"/>
  <c r="Q310" i="1"/>
  <c r="P310" i="1" s="1" a="1"/>
  <c r="P310" i="1" s="1"/>
  <c r="R310" i="1"/>
  <c r="S310" i="1"/>
  <c r="S621" i="1"/>
  <c r="R621" i="1"/>
  <c r="Q621" i="1"/>
  <c r="P621" i="1" s="1" a="1"/>
  <c r="P621" i="1" s="1"/>
  <c r="S464" i="1"/>
  <c r="R464" i="1"/>
  <c r="S835" i="1"/>
  <c r="R835" i="1"/>
  <c r="Q835" i="1"/>
  <c r="P835" i="1" s="1" a="1"/>
  <c r="P835" i="1" s="1"/>
  <c r="S144" i="1"/>
  <c r="R144" i="1"/>
  <c r="S132" i="1"/>
  <c r="R132" i="1"/>
  <c r="Q132" i="1"/>
  <c r="P132" i="1" s="1" a="1"/>
  <c r="P132" i="1" s="1"/>
  <c r="S719" i="1"/>
  <c r="R719" i="1"/>
  <c r="S691" i="1"/>
  <c r="R691" i="1"/>
  <c r="Q691" i="1"/>
  <c r="P691" i="1" s="1" a="1"/>
  <c r="P691" i="1" s="1"/>
  <c r="S807" i="1"/>
  <c r="R807" i="1"/>
  <c r="S105" i="1"/>
  <c r="R105" i="1"/>
  <c r="Q105" i="1"/>
  <c r="P105" i="1" s="1" a="1"/>
  <c r="P105" i="1" s="1"/>
  <c r="Q462" i="1"/>
  <c r="P462" i="1" s="1" a="1"/>
  <c r="P462" i="1" s="1"/>
  <c r="R462" i="1"/>
  <c r="S462" i="1"/>
  <c r="Q5" i="1"/>
  <c r="P5" i="1" s="1" a="1"/>
  <c r="P5" i="1" s="1"/>
  <c r="R5" i="1"/>
  <c r="S5" i="1"/>
  <c r="S739" i="1"/>
  <c r="Q739" i="1"/>
  <c r="P739" i="1" s="1" a="1"/>
  <c r="P739" i="1" s="1"/>
  <c r="Q78" i="1"/>
  <c r="P78" i="1" s="1" a="1"/>
  <c r="P78" i="1" s="1"/>
  <c r="R78" i="1"/>
  <c r="S78" i="1"/>
  <c r="Q727" i="1"/>
  <c r="P727" i="1" s="1" a="1"/>
  <c r="P727" i="1" s="1"/>
  <c r="R727" i="1"/>
  <c r="Q152" i="1"/>
  <c r="P152" i="1" s="1" a="1"/>
  <c r="P152" i="1" s="1"/>
  <c r="R152" i="1"/>
  <c r="S152" i="1"/>
  <c r="Q143" i="1"/>
  <c r="P143" i="1" s="1" a="1"/>
  <c r="P143" i="1" s="1"/>
  <c r="R143" i="1"/>
  <c r="S143" i="1"/>
  <c r="S59" i="1"/>
  <c r="R59" i="1"/>
  <c r="Q59" i="1"/>
  <c r="P59" i="1" s="1" a="1"/>
  <c r="P59" i="1" s="1"/>
  <c r="Q61" i="1"/>
  <c r="P61" i="1" s="1" a="1"/>
  <c r="P61" i="1" s="1"/>
  <c r="R61" i="1"/>
  <c r="S61" i="1"/>
  <c r="Q799" i="1"/>
  <c r="P799" i="1" s="1" a="1"/>
  <c r="P799" i="1" s="1"/>
  <c r="R799" i="1"/>
  <c r="S799" i="1"/>
  <c r="Q698" i="1"/>
  <c r="P698" i="1" s="1" a="1"/>
  <c r="P698" i="1" s="1"/>
  <c r="R698" i="1"/>
  <c r="S698" i="1"/>
  <c r="Q961" i="1"/>
  <c r="P961" i="1" s="1" a="1"/>
  <c r="P961" i="1" s="1"/>
  <c r="R961" i="1"/>
  <c r="S961" i="1"/>
  <c r="Q285" i="1"/>
  <c r="P285" i="1" s="1" a="1"/>
  <c r="P285" i="1" s="1"/>
  <c r="R285" i="1"/>
  <c r="S285" i="1"/>
  <c r="Q789" i="1"/>
  <c r="P789" i="1" s="1" a="1"/>
  <c r="P789" i="1" s="1"/>
  <c r="R789" i="1"/>
  <c r="S789" i="1"/>
  <c r="Q753" i="1"/>
  <c r="P753" i="1" s="1" a="1"/>
  <c r="P753" i="1" s="1"/>
  <c r="R753" i="1"/>
  <c r="S753" i="1"/>
  <c r="Q368" i="1"/>
  <c r="P368" i="1" s="1" a="1"/>
  <c r="P368" i="1" s="1"/>
  <c r="R368" i="1"/>
  <c r="S368" i="1"/>
  <c r="Q931" i="1"/>
  <c r="P931" i="1" s="1" a="1"/>
  <c r="P931" i="1" s="1"/>
  <c r="R931" i="1"/>
  <c r="S931" i="1"/>
  <c r="Q838" i="1"/>
  <c r="P838" i="1" s="1" a="1"/>
  <c r="P838" i="1" s="1"/>
  <c r="R838" i="1"/>
  <c r="Q222" i="1"/>
  <c r="P222" i="1" s="1" a="1"/>
  <c r="P222" i="1" s="1"/>
  <c r="R222" i="1"/>
  <c r="S222" i="1"/>
  <c r="Q275" i="1"/>
  <c r="P275" i="1" s="1" a="1"/>
  <c r="P275" i="1" s="1"/>
  <c r="R275" i="1"/>
  <c r="S275" i="1"/>
  <c r="Q878" i="1"/>
  <c r="P878" i="1" s="1" a="1"/>
  <c r="P878" i="1" s="1"/>
  <c r="S878" i="1"/>
  <c r="S174" i="1"/>
  <c r="Q174" i="1"/>
  <c r="P174" i="1" s="1" a="1"/>
  <c r="P174" i="1" s="1"/>
  <c r="R174" i="1"/>
  <c r="Q121" i="1"/>
  <c r="P121" i="1" s="1" a="1"/>
  <c r="P121" i="1" s="1"/>
  <c r="R121" i="1"/>
  <c r="S121" i="1"/>
  <c r="Q895" i="1"/>
  <c r="P895" i="1" s="1" a="1"/>
  <c r="P895" i="1" s="1"/>
  <c r="R895" i="1"/>
  <c r="S895" i="1"/>
  <c r="Q305" i="1"/>
  <c r="P305" i="1" s="1" a="1"/>
  <c r="P305" i="1" s="1"/>
  <c r="R305" i="1"/>
  <c r="S305" i="1"/>
  <c r="Q842" i="1"/>
  <c r="P842" i="1" s="1" a="1"/>
  <c r="P842" i="1" s="1"/>
  <c r="R842" i="1"/>
  <c r="S842" i="1"/>
  <c r="Q227" i="1"/>
  <c r="P227" i="1" s="1" a="1"/>
  <c r="P227" i="1" s="1"/>
  <c r="R227" i="1"/>
  <c r="S227" i="1"/>
  <c r="Q212" i="1"/>
  <c r="P212" i="1" s="1" a="1"/>
  <c r="P212" i="1" s="1"/>
  <c r="R212" i="1"/>
  <c r="S212" i="1"/>
  <c r="Q409" i="1"/>
  <c r="P409" i="1" s="1" a="1"/>
  <c r="P409" i="1" s="1"/>
  <c r="R409" i="1"/>
  <c r="S409" i="1"/>
  <c r="Q922" i="1"/>
  <c r="P922" i="1" s="1" a="1"/>
  <c r="P922" i="1" s="1"/>
  <c r="R922" i="1"/>
  <c r="S922" i="1"/>
  <c r="Q928" i="1"/>
  <c r="P928" i="1" s="1" a="1"/>
  <c r="P928" i="1" s="1"/>
  <c r="R928" i="1"/>
  <c r="S928" i="1"/>
  <c r="Q945" i="1"/>
  <c r="P945" i="1" s="1" a="1"/>
  <c r="P945" i="1" s="1"/>
  <c r="R945" i="1"/>
  <c r="S945" i="1"/>
  <c r="Q893" i="1"/>
  <c r="P893" i="1" s="1" a="1"/>
  <c r="P893" i="1" s="1"/>
  <c r="R893" i="1"/>
  <c r="S893" i="1"/>
  <c r="Q907" i="1"/>
  <c r="P907" i="1" s="1" a="1"/>
  <c r="P907" i="1" s="1"/>
  <c r="R907" i="1"/>
  <c r="S907" i="1"/>
  <c r="Q542" i="1"/>
  <c r="P542" i="1" s="1" a="1"/>
  <c r="P542" i="1" s="1"/>
  <c r="R542" i="1"/>
  <c r="S542" i="1"/>
  <c r="Q552" i="1"/>
  <c r="P552" i="1" s="1" a="1"/>
  <c r="P552" i="1" s="1"/>
  <c r="R552" i="1"/>
  <c r="S552" i="1"/>
  <c r="Q772" i="1"/>
  <c r="P772" i="1" s="1" a="1"/>
  <c r="P772" i="1" s="1"/>
  <c r="R772" i="1"/>
  <c r="S772" i="1"/>
  <c r="Q990" i="1"/>
  <c r="P990" i="1" s="1" a="1"/>
  <c r="P990" i="1" s="1"/>
  <c r="R990" i="1"/>
  <c r="S990" i="1"/>
  <c r="Q853" i="1"/>
  <c r="P853" i="1" s="1" a="1"/>
  <c r="P853" i="1" s="1"/>
  <c r="R853" i="1"/>
  <c r="S853" i="1"/>
  <c r="Q382" i="1"/>
  <c r="P382" i="1" s="1" a="1"/>
  <c r="P382" i="1" s="1"/>
  <c r="Q560" i="1"/>
  <c r="P560" i="1" s="1" a="1"/>
  <c r="P560" i="1" s="1"/>
  <c r="Q575" i="1"/>
  <c r="P575" i="1" s="1" a="1"/>
  <c r="P575" i="1" s="1"/>
  <c r="Q556" i="1"/>
  <c r="P556" i="1" s="1" a="1"/>
  <c r="P556" i="1" s="1"/>
  <c r="Q599" i="1"/>
  <c r="P599" i="1" s="1" a="1"/>
  <c r="P599" i="1" s="1"/>
  <c r="Q56" i="1"/>
  <c r="P56" i="1" s="1" a="1"/>
  <c r="P56" i="1" s="1"/>
  <c r="Q781" i="1"/>
  <c r="P781" i="1" s="1" a="1"/>
  <c r="P781" i="1" s="1"/>
  <c r="S36" i="1"/>
  <c r="S13" i="1"/>
  <c r="S584" i="1"/>
  <c r="S11" i="1"/>
  <c r="R405" i="1"/>
  <c r="S114" i="1"/>
  <c r="R180" i="1"/>
  <c r="R253" i="1"/>
  <c r="R201" i="1"/>
  <c r="R70" i="1"/>
  <c r="R619" i="1"/>
  <c r="R337" i="1"/>
  <c r="S583" i="1"/>
  <c r="R413" i="1"/>
  <c r="S652" i="1"/>
  <c r="S273" i="1"/>
  <c r="Q190" i="1"/>
  <c r="P190" i="1" s="1" a="1"/>
  <c r="P190" i="1" s="1"/>
  <c r="R493" i="1"/>
  <c r="S255" i="1"/>
  <c r="R473" i="1"/>
  <c r="R441" i="1"/>
  <c r="S639" i="1"/>
  <c r="R226" i="1"/>
  <c r="S743" i="1"/>
  <c r="S159" i="1"/>
  <c r="Q339" i="1"/>
  <c r="P339" i="1" s="1" a="1"/>
  <c r="P339" i="1" s="1"/>
  <c r="R861" i="1"/>
  <c r="R48" i="1"/>
  <c r="R90" i="1"/>
  <c r="R398" i="1"/>
  <c r="R2" i="1"/>
  <c r="R94" i="1"/>
  <c r="R436" i="1"/>
  <c r="R86" i="1"/>
  <c r="Q198" i="1"/>
  <c r="P198" i="1" s="1" a="1"/>
  <c r="P198" i="1" s="1"/>
  <c r="S641" i="1"/>
  <c r="S30" i="1"/>
  <c r="S761" i="1"/>
  <c r="R749" i="1"/>
  <c r="S616" i="1"/>
  <c r="S654" i="1"/>
  <c r="S196" i="1"/>
  <c r="S279" i="1"/>
  <c r="S638" i="1"/>
  <c r="Q782" i="1"/>
  <c r="P782" i="1" s="1" a="1"/>
  <c r="P782" i="1" s="1"/>
  <c r="R782" i="1"/>
  <c r="S782" i="1"/>
  <c r="Q433" i="1"/>
  <c r="P433" i="1" s="1" a="1"/>
  <c r="P433" i="1" s="1"/>
  <c r="R433" i="1"/>
  <c r="S433" i="1"/>
  <c r="S877" i="1"/>
  <c r="R877" i="1"/>
  <c r="Q686" i="1"/>
  <c r="P686" i="1" s="1" a="1"/>
  <c r="P686" i="1" s="1"/>
  <c r="R686" i="1"/>
  <c r="S686" i="1"/>
  <c r="S497" i="1"/>
  <c r="R497" i="1"/>
  <c r="Q543" i="1"/>
  <c r="P543" i="1" s="1" a="1"/>
  <c r="P543" i="1" s="1"/>
  <c r="R543" i="1"/>
  <c r="S543" i="1"/>
  <c r="S374" i="1"/>
  <c r="R374" i="1"/>
  <c r="Q15" i="1"/>
  <c r="P15" i="1" s="1" a="1"/>
  <c r="P15" i="1" s="1"/>
  <c r="R15" i="1"/>
  <c r="S15" i="1"/>
  <c r="S524" i="1"/>
  <c r="R524" i="1"/>
  <c r="S372" i="1"/>
  <c r="R372" i="1"/>
  <c r="Q634" i="1"/>
  <c r="P634" i="1" s="1" a="1"/>
  <c r="P634" i="1" s="1"/>
  <c r="R634" i="1"/>
  <c r="Q611" i="1"/>
  <c r="P611" i="1" s="1" a="1"/>
  <c r="P611" i="1" s="1"/>
  <c r="R611" i="1"/>
  <c r="Q173" i="1"/>
  <c r="P173" i="1" s="1" a="1"/>
  <c r="P173" i="1" s="1"/>
  <c r="R173" i="1"/>
  <c r="Q788" i="1"/>
  <c r="P788" i="1" s="1" a="1"/>
  <c r="P788" i="1" s="1"/>
  <c r="R788" i="1"/>
  <c r="Q229" i="1"/>
  <c r="P229" i="1" s="1" a="1"/>
  <c r="P229" i="1" s="1"/>
  <c r="R229" i="1"/>
  <c r="S229" i="1"/>
  <c r="Q83" i="1"/>
  <c r="P83" i="1" s="1" a="1"/>
  <c r="P83" i="1" s="1"/>
  <c r="R83" i="1"/>
  <c r="Q185" i="1"/>
  <c r="P185" i="1" s="1" a="1"/>
  <c r="P185" i="1" s="1"/>
  <c r="R185" i="1"/>
  <c r="S185" i="1"/>
  <c r="S73" i="1"/>
  <c r="R73" i="1"/>
  <c r="Q73" i="1"/>
  <c r="P73" i="1" s="1" a="1"/>
  <c r="P73" i="1" s="1"/>
  <c r="Q118" i="1"/>
  <c r="P118" i="1" s="1" a="1"/>
  <c r="P118" i="1" s="1"/>
  <c r="R118" i="1"/>
  <c r="S118" i="1"/>
  <c r="Q233" i="1"/>
  <c r="P233" i="1" s="1" a="1"/>
  <c r="P233" i="1" s="1"/>
  <c r="R233" i="1"/>
  <c r="S233" i="1"/>
  <c r="S504" i="1"/>
  <c r="R504" i="1"/>
  <c r="Q504" i="1"/>
  <c r="P504" i="1" s="1" a="1"/>
  <c r="P504" i="1" s="1"/>
  <c r="R444" i="1"/>
  <c r="Q444" i="1"/>
  <c r="P444" i="1" s="1" a="1"/>
  <c r="P444" i="1" s="1"/>
  <c r="S444" i="1"/>
  <c r="R29" i="1"/>
  <c r="S29" i="1"/>
  <c r="Q29" i="1"/>
  <c r="P29" i="1" s="1" a="1"/>
  <c r="P29" i="1" s="1"/>
  <c r="Q142" i="1"/>
  <c r="P142" i="1" s="1" a="1"/>
  <c r="P142" i="1" s="1"/>
  <c r="R142" i="1"/>
  <c r="S142" i="1"/>
  <c r="Q929" i="1"/>
  <c r="P929" i="1" s="1" a="1"/>
  <c r="P929" i="1" s="1"/>
  <c r="R929" i="1"/>
  <c r="S929" i="1"/>
  <c r="Q821" i="1"/>
  <c r="P821" i="1" s="1" a="1"/>
  <c r="P821" i="1" s="1"/>
  <c r="R821" i="1"/>
  <c r="S821" i="1"/>
  <c r="Q49" i="1"/>
  <c r="P49" i="1" s="1" a="1"/>
  <c r="P49" i="1" s="1"/>
  <c r="R49" i="1"/>
  <c r="S49" i="1"/>
  <c r="Q677" i="1"/>
  <c r="P677" i="1" s="1" a="1"/>
  <c r="P677" i="1" s="1"/>
  <c r="R677" i="1"/>
  <c r="S677" i="1"/>
  <c r="Q806" i="1"/>
  <c r="P806" i="1" s="1" a="1"/>
  <c r="P806" i="1" s="1"/>
  <c r="R806" i="1"/>
  <c r="S806" i="1"/>
  <c r="R169" i="1"/>
  <c r="S169" i="1"/>
  <c r="Q804" i="1"/>
  <c r="P804" i="1" s="1" a="1"/>
  <c r="P804" i="1" s="1"/>
  <c r="R804" i="1"/>
  <c r="S804" i="1"/>
  <c r="Q820" i="1"/>
  <c r="P820" i="1" s="1" a="1"/>
  <c r="P820" i="1" s="1"/>
  <c r="R820" i="1"/>
  <c r="S820" i="1"/>
  <c r="Q258" i="1"/>
  <c r="P258" i="1" s="1" a="1"/>
  <c r="P258" i="1" s="1"/>
  <c r="R258" i="1"/>
  <c r="S258" i="1"/>
  <c r="Q216" i="1"/>
  <c r="P216" i="1" s="1" a="1"/>
  <c r="P216" i="1" s="1"/>
  <c r="R216" i="1"/>
  <c r="S216" i="1"/>
  <c r="Q270" i="1"/>
  <c r="P270" i="1" s="1" a="1"/>
  <c r="P270" i="1" s="1"/>
  <c r="R270" i="1"/>
  <c r="S270" i="1"/>
  <c r="Q875" i="1"/>
  <c r="P875" i="1" s="1" a="1"/>
  <c r="P875" i="1" s="1"/>
  <c r="R875" i="1"/>
  <c r="S875" i="1"/>
  <c r="Q866" i="1"/>
  <c r="P866" i="1" s="1" a="1"/>
  <c r="P866" i="1" s="1"/>
  <c r="R866" i="1"/>
  <c r="S866" i="1"/>
  <c r="Q888" i="1"/>
  <c r="P888" i="1" s="1" a="1"/>
  <c r="P888" i="1" s="1"/>
  <c r="R888" i="1"/>
  <c r="S888" i="1"/>
  <c r="Q954" i="1"/>
  <c r="P954" i="1" s="1" a="1"/>
  <c r="P954" i="1" s="1"/>
  <c r="R954" i="1"/>
  <c r="S954" i="1"/>
  <c r="Q825" i="1"/>
  <c r="P825" i="1" s="1" a="1"/>
  <c r="P825" i="1" s="1"/>
  <c r="R825" i="1"/>
  <c r="S825" i="1"/>
  <c r="Q134" i="1"/>
  <c r="P134" i="1" s="1" a="1"/>
  <c r="P134" i="1" s="1"/>
  <c r="R134" i="1"/>
  <c r="S134" i="1"/>
  <c r="Q213" i="1"/>
  <c r="P213" i="1" s="1" a="1"/>
  <c r="P213" i="1" s="1"/>
  <c r="R213" i="1"/>
  <c r="S213" i="1"/>
  <c r="Q294" i="1"/>
  <c r="P294" i="1" s="1" a="1"/>
  <c r="P294" i="1" s="1"/>
  <c r="R294" i="1"/>
  <c r="S294" i="1"/>
  <c r="Q137" i="1"/>
  <c r="P137" i="1" s="1" a="1"/>
  <c r="P137" i="1" s="1"/>
  <c r="R137" i="1"/>
  <c r="S137" i="1"/>
  <c r="Q947" i="1"/>
  <c r="P947" i="1" s="1" a="1"/>
  <c r="P947" i="1" s="1"/>
  <c r="R947" i="1"/>
  <c r="S947" i="1"/>
  <c r="Q369" i="1"/>
  <c r="P369" i="1" s="1" a="1"/>
  <c r="P369" i="1" s="1"/>
  <c r="R369" i="1"/>
  <c r="S369" i="1"/>
  <c r="Q921" i="1"/>
  <c r="P921" i="1" s="1" a="1"/>
  <c r="P921" i="1" s="1"/>
  <c r="R921" i="1"/>
  <c r="S921" i="1"/>
  <c r="Q511" i="1"/>
  <c r="P511" i="1" s="1" a="1"/>
  <c r="P511" i="1" s="1"/>
  <c r="R511" i="1"/>
  <c r="S511" i="1"/>
  <c r="Q950" i="1"/>
  <c r="P950" i="1" s="1" a="1"/>
  <c r="P950" i="1" s="1"/>
  <c r="R950" i="1"/>
  <c r="S950" i="1"/>
  <c r="Q980" i="1"/>
  <c r="P980" i="1" s="1" a="1"/>
  <c r="P980" i="1" s="1"/>
  <c r="R980" i="1"/>
  <c r="S980" i="1"/>
  <c r="Q972" i="1"/>
  <c r="P972" i="1" s="1" a="1"/>
  <c r="P972" i="1" s="1"/>
  <c r="S972" i="1"/>
  <c r="R972" i="1"/>
  <c r="Q884" i="1"/>
  <c r="P884" i="1" s="1" a="1"/>
  <c r="P884" i="1" s="1"/>
  <c r="R884" i="1"/>
  <c r="S884" i="1"/>
  <c r="Q989" i="1"/>
  <c r="P989" i="1" s="1" a="1"/>
  <c r="P989" i="1" s="1"/>
  <c r="S989" i="1"/>
  <c r="R989" i="1"/>
  <c r="Q890" i="1"/>
  <c r="P890" i="1" s="1" a="1"/>
  <c r="P890" i="1" s="1"/>
  <c r="R890" i="1"/>
  <c r="S890" i="1"/>
  <c r="S500" i="1"/>
  <c r="S506" i="1"/>
  <c r="S783" i="1"/>
  <c r="S551" i="1"/>
  <c r="S757" i="1"/>
  <c r="S676" i="1"/>
  <c r="S516" i="1"/>
  <c r="S681" i="1"/>
  <c r="S644" i="1"/>
  <c r="S596" i="1"/>
  <c r="S854" i="1"/>
  <c r="S188" i="1"/>
  <c r="S618" i="1"/>
  <c r="S445" i="1"/>
  <c r="S592" i="1"/>
  <c r="S557" i="1"/>
  <c r="S645" i="1"/>
  <c r="S574" i="1"/>
  <c r="S693" i="1"/>
  <c r="S518" i="1"/>
  <c r="S43" i="1"/>
  <c r="S69" i="1"/>
  <c r="R36" i="1"/>
  <c r="R13" i="1"/>
  <c r="R584" i="1"/>
  <c r="R11" i="1"/>
  <c r="R114" i="1"/>
  <c r="Q253" i="1"/>
  <c r="P253" i="1" s="1" a="1"/>
  <c r="P253" i="1" s="1"/>
  <c r="S694" i="1"/>
  <c r="S85" i="1"/>
  <c r="S361" i="1"/>
  <c r="Q337" i="1"/>
  <c r="P337" i="1" s="1" a="1"/>
  <c r="P337" i="1" s="1"/>
  <c r="R583" i="1"/>
  <c r="S863" i="1"/>
  <c r="Q413" i="1"/>
  <c r="P413" i="1" s="1" a="1"/>
  <c r="P413" i="1" s="1"/>
  <c r="R652" i="1"/>
  <c r="R273" i="1"/>
  <c r="S54" i="1"/>
  <c r="Q493" i="1"/>
  <c r="P493" i="1" s="1" a="1"/>
  <c r="P493" i="1" s="1"/>
  <c r="R255" i="1"/>
  <c r="S568" i="1"/>
  <c r="S545" i="1"/>
  <c r="Q441" i="1"/>
  <c r="P441" i="1" s="1" a="1"/>
  <c r="P441" i="1" s="1"/>
  <c r="R639" i="1"/>
  <c r="S423" i="1"/>
  <c r="Q226" i="1"/>
  <c r="P226" i="1" s="1" a="1"/>
  <c r="P226" i="1" s="1"/>
  <c r="R743" i="1"/>
  <c r="R159" i="1"/>
  <c r="S102" i="1"/>
  <c r="Q861" i="1"/>
  <c r="P861" i="1" s="1" a="1"/>
  <c r="P861" i="1" s="1"/>
  <c r="Q48" i="1"/>
  <c r="P48" i="1" s="1" a="1"/>
  <c r="P48" i="1" s="1"/>
  <c r="Q90" i="1"/>
  <c r="P90" i="1" s="1" a="1"/>
  <c r="P90" i="1" s="1"/>
  <c r="Q398" i="1"/>
  <c r="P398" i="1" s="1" a="1"/>
  <c r="P398" i="1" s="1"/>
  <c r="Q2" i="1"/>
  <c r="P2" i="1" s="1" a="1"/>
  <c r="P2" i="1" s="1"/>
  <c r="Q94" i="1"/>
  <c r="P94" i="1" s="1" a="1"/>
  <c r="P94" i="1" s="1"/>
  <c r="Q436" i="1"/>
  <c r="P436" i="1" s="1" a="1"/>
  <c r="P436" i="1" s="1"/>
  <c r="Q86" i="1"/>
  <c r="P86" i="1" s="1" a="1"/>
  <c r="P86" i="1" s="1"/>
  <c r="S406" i="1"/>
  <c r="R641" i="1"/>
  <c r="R30" i="1"/>
  <c r="Q33" i="1"/>
  <c r="P33" i="1" s="1" a="1"/>
  <c r="P33" i="1" s="1"/>
  <c r="Q749" i="1"/>
  <c r="P749" i="1" s="1" a="1"/>
  <c r="P749" i="1" s="1"/>
  <c r="R616" i="1"/>
  <c r="R317" i="1"/>
  <c r="R196" i="1"/>
  <c r="S187" i="1"/>
  <c r="Q279" i="1"/>
  <c r="P279" i="1" s="1" a="1"/>
  <c r="P279" i="1" s="1"/>
  <c r="R638" i="1"/>
  <c r="Q629" i="1"/>
  <c r="P629" i="1" s="1" a="1"/>
  <c r="P629" i="1" s="1"/>
  <c r="R629" i="1"/>
  <c r="S629" i="1"/>
  <c r="Q580" i="1"/>
  <c r="P580" i="1" s="1" a="1"/>
  <c r="P580" i="1" s="1"/>
  <c r="R580" i="1"/>
  <c r="S580" i="1"/>
  <c r="Q734" i="1"/>
  <c r="P734" i="1" s="1" a="1"/>
  <c r="P734" i="1" s="1"/>
  <c r="R734" i="1"/>
  <c r="S734" i="1"/>
  <c r="S824" i="1"/>
  <c r="R824" i="1"/>
  <c r="Q559" i="1"/>
  <c r="P559" i="1" s="1" a="1"/>
  <c r="P559" i="1" s="1"/>
  <c r="R559" i="1"/>
  <c r="S559" i="1"/>
  <c r="S467" i="1"/>
  <c r="R467" i="1"/>
  <c r="Q492" i="1"/>
  <c r="P492" i="1" s="1" a="1"/>
  <c r="P492" i="1" s="1"/>
  <c r="R492" i="1"/>
  <c r="S492" i="1"/>
  <c r="S6" i="1"/>
  <c r="R6" i="1"/>
  <c r="Q867" i="1"/>
  <c r="P867" i="1" s="1" a="1"/>
  <c r="P867" i="1" s="1"/>
  <c r="R867" i="1"/>
  <c r="S867" i="1"/>
  <c r="Q766" i="1"/>
  <c r="P766" i="1" s="1" a="1"/>
  <c r="P766" i="1" s="1"/>
  <c r="R766" i="1"/>
  <c r="S766" i="1"/>
  <c r="Q27" i="1"/>
  <c r="P27" i="1" s="1" a="1"/>
  <c r="P27" i="1" s="1"/>
  <c r="R27" i="1"/>
  <c r="S27" i="1"/>
  <c r="Q803" i="1"/>
  <c r="P803" i="1" s="1" a="1"/>
  <c r="P803" i="1" s="1"/>
  <c r="R803" i="1"/>
  <c r="S803" i="1"/>
  <c r="Q20" i="1"/>
  <c r="P20" i="1" s="1" a="1"/>
  <c r="P20" i="1" s="1"/>
  <c r="R20" i="1"/>
  <c r="S20" i="1"/>
  <c r="Q342" i="1"/>
  <c r="P342" i="1" s="1" a="1"/>
  <c r="P342" i="1" s="1"/>
  <c r="R342" i="1"/>
  <c r="S342" i="1"/>
  <c r="S665" i="1"/>
  <c r="R665" i="1"/>
  <c r="Q665" i="1"/>
  <c r="P665" i="1" s="1" a="1"/>
  <c r="P665" i="1" s="1"/>
  <c r="Q705" i="1"/>
  <c r="P705" i="1" s="1" a="1"/>
  <c r="P705" i="1" s="1"/>
  <c r="R705" i="1"/>
  <c r="S705" i="1"/>
  <c r="Q45" i="1"/>
  <c r="P45" i="1" s="1" a="1"/>
  <c r="P45" i="1" s="1"/>
  <c r="R45" i="1"/>
  <c r="S45" i="1"/>
  <c r="S793" i="1"/>
  <c r="Q793" i="1"/>
  <c r="P793" i="1" s="1" a="1"/>
  <c r="P793" i="1" s="1"/>
  <c r="Q758" i="1"/>
  <c r="P758" i="1" s="1" a="1"/>
  <c r="P758" i="1" s="1"/>
  <c r="R758" i="1"/>
  <c r="S758" i="1"/>
  <c r="Q103" i="1"/>
  <c r="P103" i="1" s="1" a="1"/>
  <c r="P103" i="1" s="1"/>
  <c r="R103" i="1"/>
  <c r="S103" i="1"/>
  <c r="R699" i="1"/>
  <c r="S699" i="1"/>
  <c r="Q699" i="1"/>
  <c r="P699" i="1" s="1" a="1"/>
  <c r="P699" i="1" s="1"/>
  <c r="Q917" i="1"/>
  <c r="P917" i="1" s="1" a="1"/>
  <c r="P917" i="1" s="1"/>
  <c r="R917" i="1"/>
  <c r="S917" i="1"/>
  <c r="S12" i="1"/>
  <c r="R12" i="1"/>
  <c r="Q12" i="1"/>
  <c r="P12" i="1" s="1" a="1"/>
  <c r="P12" i="1" s="1"/>
  <c r="Q736" i="1"/>
  <c r="P736" i="1" s="1" a="1"/>
  <c r="P736" i="1" s="1"/>
  <c r="R736" i="1"/>
  <c r="S736" i="1"/>
  <c r="R811" i="1"/>
  <c r="Q811" i="1"/>
  <c r="P811" i="1" s="1" a="1"/>
  <c r="P811" i="1" s="1"/>
  <c r="S811" i="1"/>
  <c r="R944" i="1"/>
  <c r="Q944" i="1"/>
  <c r="P944" i="1" s="1" a="1"/>
  <c r="P944" i="1" s="1"/>
  <c r="S944" i="1"/>
  <c r="R936" i="1"/>
  <c r="Q936" i="1"/>
  <c r="P936" i="1" s="1" a="1"/>
  <c r="P936" i="1" s="1"/>
  <c r="S936" i="1"/>
  <c r="R108" i="1"/>
  <c r="Q108" i="1"/>
  <c r="P108" i="1" s="1" a="1"/>
  <c r="P108" i="1" s="1"/>
  <c r="R661" i="1"/>
  <c r="Q661" i="1"/>
  <c r="P661" i="1" s="1" a="1"/>
  <c r="P661" i="1" s="1"/>
  <c r="S661" i="1"/>
  <c r="R230" i="1"/>
  <c r="Q230" i="1"/>
  <c r="P230" i="1" s="1" a="1"/>
  <c r="P230" i="1" s="1"/>
  <c r="S230" i="1"/>
  <c r="R935" i="1"/>
  <c r="Q935" i="1"/>
  <c r="P935" i="1" s="1" a="1"/>
  <c r="P935" i="1" s="1"/>
  <c r="S935" i="1"/>
  <c r="R873" i="1"/>
  <c r="Q873" i="1"/>
  <c r="P873" i="1" s="1" a="1"/>
  <c r="P873" i="1" s="1"/>
  <c r="S873" i="1"/>
  <c r="R767" i="1"/>
  <c r="Q767" i="1"/>
  <c r="P767" i="1" s="1" a="1"/>
  <c r="P767" i="1" s="1"/>
  <c r="S767" i="1"/>
  <c r="R289" i="1"/>
  <c r="Q289" i="1"/>
  <c r="P289" i="1" s="1" a="1"/>
  <c r="P289" i="1" s="1"/>
  <c r="S289" i="1"/>
  <c r="R926" i="1"/>
  <c r="Q926" i="1"/>
  <c r="P926" i="1" s="1" a="1"/>
  <c r="P926" i="1" s="1"/>
  <c r="R331" i="1"/>
  <c r="S331" i="1"/>
  <c r="Q331" i="1"/>
  <c r="P331" i="1" s="1" a="1"/>
  <c r="P331" i="1" s="1"/>
  <c r="R239" i="1"/>
  <c r="S239" i="1"/>
  <c r="Q239" i="1"/>
  <c r="P239" i="1" s="1" a="1"/>
  <c r="P239" i="1" s="1"/>
  <c r="R768" i="1"/>
  <c r="Q768" i="1"/>
  <c r="P768" i="1" s="1" a="1"/>
  <c r="P768" i="1" s="1"/>
  <c r="S768" i="1"/>
  <c r="R272" i="1"/>
  <c r="S272" i="1"/>
  <c r="Q272" i="1"/>
  <c r="P272" i="1" s="1" a="1"/>
  <c r="P272" i="1" s="1"/>
  <c r="R831" i="1"/>
  <c r="S831" i="1"/>
  <c r="Q831" i="1"/>
  <c r="P831" i="1" s="1" a="1"/>
  <c r="P831" i="1" s="1"/>
  <c r="R236" i="1"/>
  <c r="S236" i="1"/>
  <c r="Q236" i="1"/>
  <c r="P236" i="1" s="1" a="1"/>
  <c r="P236" i="1" s="1"/>
  <c r="R904" i="1"/>
  <c r="Q904" i="1"/>
  <c r="P904" i="1" s="1" a="1"/>
  <c r="P904" i="1" s="1"/>
  <c r="S904" i="1"/>
  <c r="R966" i="1"/>
  <c r="S966" i="1"/>
  <c r="Q966" i="1"/>
  <c r="P966" i="1" s="1" a="1"/>
  <c r="P966" i="1" s="1"/>
  <c r="R357" i="1"/>
  <c r="Q357" i="1"/>
  <c r="P357" i="1" s="1" a="1"/>
  <c r="P357" i="1" s="1"/>
  <c r="S357" i="1"/>
  <c r="R792" i="1"/>
  <c r="S792" i="1"/>
  <c r="Q792" i="1"/>
  <c r="P792" i="1" s="1" a="1"/>
  <c r="P792" i="1" s="1"/>
  <c r="R290" i="1"/>
  <c r="Q290" i="1"/>
  <c r="P290" i="1" s="1" a="1"/>
  <c r="P290" i="1" s="1"/>
  <c r="S290" i="1"/>
  <c r="R949" i="1"/>
  <c r="S949" i="1"/>
  <c r="Q949" i="1"/>
  <c r="P949" i="1" s="1" a="1"/>
  <c r="P949" i="1" s="1"/>
  <c r="R402" i="1"/>
  <c r="Q402" i="1"/>
  <c r="P402" i="1" s="1" a="1"/>
  <c r="P402" i="1" s="1"/>
  <c r="S402" i="1"/>
  <c r="R971" i="1"/>
  <c r="S971" i="1"/>
  <c r="Q971" i="1"/>
  <c r="P971" i="1" s="1" a="1"/>
  <c r="P971" i="1" s="1"/>
  <c r="R689" i="1"/>
  <c r="Q689" i="1"/>
  <c r="P689" i="1" s="1" a="1"/>
  <c r="P689" i="1" s="1"/>
  <c r="S689" i="1"/>
  <c r="R840" i="1"/>
  <c r="S840" i="1"/>
  <c r="Q840" i="1"/>
  <c r="P840" i="1" s="1" a="1"/>
  <c r="P840" i="1" s="1"/>
  <c r="R988" i="1"/>
  <c r="S988" i="1"/>
  <c r="Q988" i="1"/>
  <c r="P988" i="1" s="1" a="1"/>
  <c r="P988" i="1" s="1"/>
  <c r="Q1001" i="1"/>
  <c r="P1001" i="1" s="1" a="1"/>
  <c r="P1001" i="1" s="1"/>
  <c r="R1001" i="1"/>
  <c r="S1001" i="1"/>
  <c r="R500" i="1"/>
  <c r="R551" i="1"/>
  <c r="R516" i="1"/>
  <c r="R596" i="1"/>
  <c r="R618" i="1"/>
  <c r="R557" i="1"/>
  <c r="R693" i="1"/>
  <c r="S628" i="1"/>
  <c r="R572" i="1"/>
  <c r="S750" i="1"/>
  <c r="R568" i="1"/>
  <c r="S862" i="1"/>
  <c r="Q172" i="1"/>
  <c r="P172" i="1" s="1" a="1"/>
  <c r="P172" i="1" s="1"/>
  <c r="S702" i="1"/>
  <c r="S532" i="1"/>
  <c r="S348" i="1"/>
  <c r="S354" i="1"/>
  <c r="S484" i="1"/>
  <c r="S87" i="1"/>
  <c r="S759" i="1"/>
  <c r="Q573" i="1"/>
  <c r="P573" i="1" s="1" a="1"/>
  <c r="P573" i="1" s="1"/>
  <c r="S240" i="1"/>
  <c r="Q34" i="1"/>
  <c r="P34" i="1" s="1" a="1"/>
  <c r="P34" i="1" s="1"/>
  <c r="Q317" i="1"/>
  <c r="P317" i="1" s="1" a="1"/>
  <c r="P317" i="1" s="1"/>
  <c r="R746" i="1"/>
  <c r="R960" i="1"/>
  <c r="Q960" i="1"/>
  <c r="P960" i="1" s="1" a="1"/>
  <c r="P960" i="1" s="1"/>
  <c r="S960" i="1"/>
  <c r="R902" i="1"/>
  <c r="Q902" i="1"/>
  <c r="P902" i="1" s="1" a="1"/>
  <c r="P902" i="1" s="1"/>
  <c r="S902" i="1"/>
  <c r="R844" i="1"/>
  <c r="Q844" i="1"/>
  <c r="P844" i="1" s="1" a="1"/>
  <c r="P844" i="1" s="1"/>
  <c r="S844" i="1"/>
  <c r="R420" i="1"/>
  <c r="Q420" i="1"/>
  <c r="P420" i="1" s="1" a="1"/>
  <c r="P420" i="1" s="1"/>
  <c r="S420" i="1"/>
  <c r="R502" i="1"/>
  <c r="Q502" i="1"/>
  <c r="P502" i="1" s="1" a="1"/>
  <c r="P502" i="1" s="1"/>
  <c r="S502" i="1"/>
  <c r="R914" i="1"/>
  <c r="Q914" i="1"/>
  <c r="P914" i="1" s="1" a="1"/>
  <c r="P914" i="1" s="1"/>
  <c r="S914" i="1"/>
  <c r="R937" i="1"/>
  <c r="Q937" i="1"/>
  <c r="P937" i="1" s="1" a="1"/>
  <c r="P937" i="1" s="1"/>
  <c r="S937" i="1"/>
  <c r="R776" i="1"/>
  <c r="Q776" i="1"/>
  <c r="P776" i="1" s="1" a="1"/>
  <c r="P776" i="1" s="1"/>
  <c r="S776" i="1"/>
  <c r="R996" i="1"/>
  <c r="S996" i="1"/>
  <c r="R993" i="1"/>
  <c r="S993" i="1"/>
  <c r="Q993" i="1"/>
  <c r="P993" i="1" s="1" a="1"/>
  <c r="P993" i="1" s="1"/>
  <c r="Q938" i="1"/>
  <c r="P938" i="1" s="1" a="1"/>
  <c r="P938" i="1" s="1"/>
  <c r="R938" i="1"/>
  <c r="S938" i="1"/>
  <c r="Q924" i="1"/>
  <c r="P924" i="1" s="1" a="1"/>
  <c r="P924" i="1" s="1"/>
  <c r="R924" i="1"/>
  <c r="S924" i="1"/>
  <c r="Q786" i="1"/>
  <c r="P786" i="1" s="1" a="1"/>
  <c r="P786" i="1" s="1"/>
  <c r="R786" i="1"/>
  <c r="S786" i="1"/>
  <c r="Q308" i="1"/>
  <c r="P308" i="1" s="1" a="1"/>
  <c r="P308" i="1" s="1"/>
  <c r="R308" i="1"/>
  <c r="S308" i="1"/>
  <c r="R741" i="1"/>
  <c r="S741" i="1"/>
  <c r="Q741" i="1"/>
  <c r="P741" i="1" s="1" a="1"/>
  <c r="P741" i="1" s="1"/>
  <c r="Q299" i="1"/>
  <c r="P299" i="1" s="1" a="1"/>
  <c r="P299" i="1" s="1"/>
  <c r="R299" i="1"/>
  <c r="S299" i="1"/>
  <c r="Q635" i="1"/>
  <c r="P635" i="1" s="1" a="1"/>
  <c r="P635" i="1" s="1"/>
  <c r="R635" i="1"/>
  <c r="S635" i="1"/>
  <c r="Q943" i="1"/>
  <c r="P943" i="1" s="1" a="1"/>
  <c r="P943" i="1" s="1"/>
  <c r="R943" i="1"/>
  <c r="S943" i="1"/>
  <c r="S969" i="1"/>
  <c r="R969" i="1"/>
  <c r="Q969" i="1"/>
  <c r="P969" i="1" s="1" a="1"/>
  <c r="P969" i="1" s="1"/>
  <c r="Q455" i="1"/>
  <c r="P455" i="1" s="1" a="1"/>
  <c r="P455" i="1" s="1"/>
  <c r="R455" i="1"/>
  <c r="S455" i="1"/>
  <c r="S899" i="1"/>
  <c r="Q899" i="1"/>
  <c r="P899" i="1" s="1" a="1"/>
  <c r="P899" i="1" s="1"/>
  <c r="R899" i="1"/>
  <c r="Q953" i="1"/>
  <c r="P953" i="1" s="1" a="1"/>
  <c r="P953" i="1" s="1"/>
  <c r="R953" i="1"/>
  <c r="S953" i="1"/>
  <c r="S908" i="1"/>
  <c r="Q908" i="1"/>
  <c r="P908" i="1" s="1" a="1"/>
  <c r="P908" i="1" s="1"/>
  <c r="R908" i="1"/>
  <c r="Q959" i="1"/>
  <c r="P959" i="1" s="1" a="1"/>
  <c r="P959" i="1" s="1"/>
  <c r="R959" i="1"/>
  <c r="S959" i="1"/>
  <c r="S283" i="1"/>
  <c r="Q283" i="1"/>
  <c r="P283" i="1" s="1" a="1"/>
  <c r="P283" i="1" s="1"/>
  <c r="R283" i="1"/>
  <c r="Q860" i="1"/>
  <c r="P860" i="1" s="1" a="1"/>
  <c r="P860" i="1" s="1"/>
  <c r="S860" i="1"/>
  <c r="S359" i="1"/>
  <c r="Q359" i="1"/>
  <c r="P359" i="1" s="1" a="1"/>
  <c r="P359" i="1" s="1"/>
  <c r="R359" i="1"/>
  <c r="Q722" i="1"/>
  <c r="P722" i="1" s="1" a="1"/>
  <c r="P722" i="1" s="1"/>
  <c r="R722" i="1"/>
  <c r="S722" i="1"/>
  <c r="S527" i="1"/>
  <c r="Q527" i="1"/>
  <c r="P527" i="1" s="1" a="1"/>
  <c r="P527" i="1" s="1"/>
  <c r="R527" i="1"/>
  <c r="Q630" i="1"/>
  <c r="P630" i="1" s="1" a="1"/>
  <c r="P630" i="1" s="1"/>
  <c r="R630" i="1"/>
  <c r="S630" i="1"/>
  <c r="Q812" i="1"/>
  <c r="P812" i="1" s="1" a="1"/>
  <c r="P812" i="1" s="1"/>
  <c r="R812" i="1"/>
  <c r="S812" i="1"/>
  <c r="R987" i="1"/>
  <c r="S987" i="1"/>
  <c r="Q987" i="1"/>
  <c r="P987" i="1" s="1" a="1"/>
  <c r="P987" i="1" s="1"/>
  <c r="R261" i="1"/>
  <c r="R22" i="1"/>
  <c r="S22" i="1"/>
  <c r="Q75" i="1"/>
  <c r="P75" i="1" s="1" a="1"/>
  <c r="P75" i="1" s="1"/>
  <c r="R75" i="1"/>
  <c r="S75" i="1"/>
  <c r="Q280" i="1"/>
  <c r="P280" i="1" s="1" a="1"/>
  <c r="P280" i="1" s="1"/>
  <c r="R280" i="1"/>
  <c r="Q297" i="1"/>
  <c r="P297" i="1" s="1" a="1"/>
  <c r="P297" i="1" s="1"/>
  <c r="R297" i="1"/>
  <c r="S297" i="1"/>
  <c r="R593" i="1"/>
  <c r="S593" i="1"/>
  <c r="Q593" i="1"/>
  <c r="P593" i="1" s="1" a="1"/>
  <c r="P593" i="1" s="1"/>
  <c r="Q933" i="1"/>
  <c r="P933" i="1" s="1" a="1"/>
  <c r="P933" i="1" s="1"/>
  <c r="R933" i="1"/>
  <c r="S933" i="1"/>
  <c r="S919" i="1"/>
  <c r="Q919" i="1"/>
  <c r="P919" i="1" s="1" a="1"/>
  <c r="P919" i="1" s="1"/>
  <c r="R919" i="1"/>
  <c r="Q845" i="1"/>
  <c r="P845" i="1" s="1" a="1"/>
  <c r="P845" i="1" s="1"/>
  <c r="R845" i="1"/>
  <c r="S845" i="1"/>
  <c r="R284" i="1"/>
  <c r="S284" i="1"/>
  <c r="Q284" i="1"/>
  <c r="P284" i="1" s="1" a="1"/>
  <c r="P284" i="1" s="1"/>
  <c r="Q896" i="1"/>
  <c r="P896" i="1" s="1" a="1"/>
  <c r="P896" i="1" s="1"/>
  <c r="R896" i="1"/>
  <c r="S896" i="1"/>
  <c r="Q321" i="1"/>
  <c r="P321" i="1" s="1" a="1"/>
  <c r="P321" i="1" s="1"/>
  <c r="R321" i="1"/>
  <c r="S321" i="1"/>
  <c r="Q898" i="1"/>
  <c r="P898" i="1" s="1" a="1"/>
  <c r="P898" i="1" s="1"/>
  <c r="R898" i="1"/>
  <c r="S898" i="1"/>
  <c r="Q658" i="1"/>
  <c r="P658" i="1" s="1" a="1"/>
  <c r="P658" i="1" s="1"/>
  <c r="R658" i="1"/>
  <c r="S658" i="1"/>
  <c r="Q259" i="1"/>
  <c r="P259" i="1" s="1" a="1"/>
  <c r="P259" i="1" s="1"/>
  <c r="R259" i="1"/>
  <c r="S259" i="1"/>
  <c r="Q224" i="1"/>
  <c r="P224" i="1" s="1" a="1"/>
  <c r="P224" i="1" s="1"/>
  <c r="R224" i="1"/>
  <c r="S224" i="1"/>
  <c r="S894" i="1"/>
  <c r="Q894" i="1"/>
  <c r="P894" i="1" s="1" a="1"/>
  <c r="P894" i="1" s="1"/>
  <c r="R894" i="1"/>
  <c r="Q452" i="1"/>
  <c r="P452" i="1" s="1" a="1"/>
  <c r="P452" i="1" s="1"/>
  <c r="R452" i="1"/>
  <c r="S452" i="1"/>
  <c r="R379" i="1"/>
  <c r="S379" i="1"/>
  <c r="Q414" i="1"/>
  <c r="P414" i="1" s="1" a="1"/>
  <c r="P414" i="1" s="1"/>
  <c r="R414" i="1"/>
  <c r="S414" i="1"/>
  <c r="Q360" i="1"/>
  <c r="P360" i="1" s="1" a="1"/>
  <c r="P360" i="1" s="1"/>
  <c r="R360" i="1"/>
  <c r="S360" i="1"/>
  <c r="Q582" i="1"/>
  <c r="P582" i="1" s="1" a="1"/>
  <c r="P582" i="1" s="1"/>
  <c r="R582" i="1"/>
  <c r="S582" i="1"/>
  <c r="Q948" i="1"/>
  <c r="P948" i="1" s="1" a="1"/>
  <c r="P948" i="1" s="1"/>
  <c r="R948" i="1"/>
  <c r="S948" i="1"/>
  <c r="Q837" i="1"/>
  <c r="P837" i="1" s="1" a="1"/>
  <c r="P837" i="1" s="1"/>
  <c r="R837" i="1"/>
  <c r="S837" i="1"/>
  <c r="S864" i="1"/>
  <c r="Q864" i="1"/>
  <c r="P864" i="1" s="1" a="1"/>
  <c r="P864" i="1" s="1"/>
  <c r="Q986" i="1"/>
  <c r="P986" i="1" s="1" a="1"/>
  <c r="P986" i="1" s="1"/>
  <c r="R986" i="1"/>
  <c r="S986" i="1"/>
  <c r="Q22" i="1"/>
  <c r="P22" i="1" s="1" a="1"/>
  <c r="P22" i="1" s="1"/>
  <c r="S280" i="1"/>
  <c r="Q261" i="1"/>
  <c r="P261" i="1" s="1" a="1"/>
  <c r="P261" i="1" s="1"/>
  <c r="R864" i="1"/>
  <c r="G2" i="13" l="1"/>
  <c r="F6" i="13"/>
  <c r="F4" i="13"/>
  <c r="F12" i="13"/>
  <c r="G10" i="13"/>
  <c r="H11" i="13"/>
  <c r="G13" i="13"/>
  <c r="H2" i="13"/>
  <c r="H13" i="13"/>
  <c r="H6" i="13"/>
  <c r="G11" i="13"/>
  <c r="G4" i="13"/>
  <c r="F9" i="13"/>
  <c r="G3" i="13"/>
  <c r="H12" i="13"/>
  <c r="G8" i="13"/>
  <c r="H3" i="13"/>
  <c r="H9" i="13"/>
  <c r="G7" i="13"/>
  <c r="F5" i="13"/>
  <c r="H5" i="13"/>
  <c r="F8" i="13"/>
  <c r="F7" i="13"/>
  <c r="F1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<sst xmlns="http://schemas.openxmlformats.org/spreadsheetml/2006/main" count="9084" uniqueCount="2124">
  <si>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</si>
  <si>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</si>
  <si>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</si>
  <si>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</si>
  <si>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</si>
  <si>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</si>
  <si>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</si>
  <si>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</si>
  <si>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</si>
  <si>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</si>
  <si>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</si>
  <si>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</si>
  <si>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</si>
  <si>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</si>
  <si>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</si>
  <si>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</si>
  <si>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</si>
  <si>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</si>
  <si>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</si>
  <si>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</si>
  <si>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</si>
  <si>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</si>
  <si>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</si>
  <si>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</si>
  <si>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</si>
  <si>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</si>
  <si>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</si>
  <si>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</si>
  <si>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</si>
  <si>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</si>
  <si>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</si>
  <si>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</si>
  <si>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</si>
  <si>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</si>
  <si>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</si>
  <si>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</si>
  <si>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</si>
  <si>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</si>
  <si>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</si>
  <si>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</si>
  <si>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</si>
  <si>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</si>
  <si>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</si>
  <si>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</si>
  <si>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</si>
  <si>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</si>
  <si>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</si>
  <si>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</si>
  <si>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</si>
  <si>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</si>
  <si>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</si>
  <si>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</si>
  <si>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</si>
  <si>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</si>
  <si>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</si>
  <si>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</si>
  <si>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</si>
  <si>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</si>
  <si>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</si>
  <si>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</si>
  <si>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</si>
  <si>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</si>
  <si>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</si>
  <si>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</si>
  <si>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</si>
  <si>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</si>
  <si>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</si>
  <si>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</si>
  <si>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</si>
  <si>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</si>
  <si>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</si>
  <si>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</si>
  <si>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</si>
  <si>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</si>
  <si>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</si>
  <si>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</si>
  <si>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</si>
  <si>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</si>
  <si>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</si>
  <si>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</si>
  <si>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</si>
  <si>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</si>
  <si>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</si>
  <si>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</si>
  <si>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</si>
  <si>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</si>
  <si>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</si>
  <si>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</si>
  <si>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</si>
  <si>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</si>
  <si>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</si>
  <si>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</si>
  <si>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</si>
  <si>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</si>
  <si>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</si>
  <si>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</si>
  <si>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</si>
  <si>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</si>
  <si>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</si>
  <si>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</si>
  <si>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</si>
  <si>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</si>
  <si>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</si>
  <si>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</si>
  <si>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</si>
  <si>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</si>
  <si>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</si>
  <si>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</si>
  <si>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</si>
  <si>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</si>
  <si>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</si>
  <si>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</si>
  <si>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</si>
  <si>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</si>
  <si>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</si>
  <si>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</si>
  <si>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</si>
  <si>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</si>
  <si>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</si>
  <si>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</si>
  <si>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</si>
  <si>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</si>
  <si>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</si>
  <si>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</si>
  <si>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</si>
  <si>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</si>
  <si>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</si>
  <si>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</si>
  <si>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</si>
  <si>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</si>
  <si>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</si>
  <si>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</si>
  <si>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</si>
  <si>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</si>
  <si>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</si>
  <si>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</si>
  <si>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</si>
  <si>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</si>
  <si>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</si>
  <si>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</si>
  <si>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</si>
  <si>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</si>
  <si>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</si>
  <si>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</si>
  <si>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</si>
  <si>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</si>
  <si>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</si>
  <si>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</si>
  <si>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</si>
  <si>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</si>
  <si>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</si>
  <si>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</si>
  <si>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</si>
  <si>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</si>
  <si>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</si>
  <si>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</si>
  <si>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</si>
  <si>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</si>
  <si>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</si>
  <si>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</si>
  <si>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</si>
  <si>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</si>
  <si>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</si>
  <si>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</si>
  <si>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</si>
  <si>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</si>
  <si>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</si>
  <si>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</si>
  <si>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</si>
  <si>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</si>
  <si>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</si>
  <si>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</si>
  <si>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</si>
  <si>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</si>
  <si>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</si>
  <si>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</si>
  <si>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</si>
  <si>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</si>
  <si>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</si>
  <si>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</si>
  <si>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</si>
  <si>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</si>
  <si>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</si>
  <si>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</si>
  <si>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</si>
  <si>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</si>
  <si>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</si>
  <si>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</si>
  <si>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</si>
  <si>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</si>
  <si>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</si>
  <si>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</si>
  <si>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</si>
  <si>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</si>
  <si>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</si>
  <si>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</si>
  <si>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</si>
  <si>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</si>
  <si>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</si>
  <si>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</si>
  <si>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</si>
  <si>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</si>
  <si>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</si>
  <si>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</si>
  <si>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</si>
  <si>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</si>
  <si>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</si>
  <si>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</si>
  <si>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</si>
  <si>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</si>
  <si>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</si>
  <si>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</si>
  <si>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</si>
  <si>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</si>
  <si>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</si>
  <si>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</si>
  <si>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</si>
  <si>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</si>
  <si>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</si>
  <si>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</si>
  <si>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</si>
  <si>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</si>
  <si>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</si>
  <si>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</si>
  <si>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</si>
  <si>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</si>
  <si>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</si>
  <si>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</si>
  <si>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</si>
  <si>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</si>
  <si>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</si>
  <si>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</si>
  <si>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</si>
  <si>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</si>
  <si>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</si>
  <si>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</si>
  <si>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</si>
  <si>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</si>
  <si>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</si>
  <si>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</si>
  <si>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</si>
  <si>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</si>
  <si>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</si>
  <si>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</si>
  <si>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</si>
  <si>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</si>
  <si>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</si>
  <si>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</si>
  <si>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</si>
  <si>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</si>
  <si>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</si>
  <si>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</si>
  <si>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</si>
  <si>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</si>
  <si>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</si>
  <si>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</si>
  <si>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</si>
  <si>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</si>
  <si>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</si>
  <si>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</si>
  <si>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</si>
  <si>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</si>
  <si>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</si>
  <si>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</si>
  <si>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</si>
  <si>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</si>
  <si>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</si>
  <si>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</si>
  <si>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</si>
  <si>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</si>
  <si>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</si>
  <si>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</si>
  <si>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</si>
  <si>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</si>
  <si>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</si>
  <si>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</si>
  <si>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</si>
  <si>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</si>
  <si>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</si>
  <si>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</si>
  <si>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</si>
  <si>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</si>
  <si>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</si>
  <si>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</si>
  <si>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</si>
  <si>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</si>
  <si>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</si>
  <si>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</si>
  <si>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</si>
  <si>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</si>
  <si>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</si>
  <si>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</si>
  <si>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</si>
  <si>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</si>
  <si>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</si>
  <si>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</si>
  <si>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</si>
  <si>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</si>
  <si>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</si>
  <si>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</si>
  <si>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</si>
  <si>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</si>
  <si>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</si>
  <si>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</si>
  <si>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</si>
  <si>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</si>
  <si>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</si>
  <si>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</si>
  <si>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</si>
  <si>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</si>
  <si>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</si>
  <si>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</si>
  <si>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</si>
  <si>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</si>
  <si>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</si>
  <si>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</si>
  <si>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</si>
  <si>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</si>
  <si>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</si>
  <si>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</si>
  <si>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</si>
  <si>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</si>
  <si>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</si>
  <si>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</si>
  <si>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</si>
  <si>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</si>
  <si>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</si>
  <si>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</si>
  <si>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</si>
  <si>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</si>
  <si>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</si>
  <si>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</si>
  <si>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</si>
  <si>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</si>
  <si>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</si>
  <si>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</si>
  <si>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</si>
  <si>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</si>
  <si>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</si>
  <si>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</si>
  <si>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</si>
  <si>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</si>
  <si>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</si>
  <si>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</si>
  <si>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</si>
  <si>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</si>
  <si>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</si>
  <si>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</si>
  <si>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</si>
  <si>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</si>
  <si>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</si>
  <si>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</si>
  <si>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</si>
  <si>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</si>
  <si>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</si>
  <si>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</si>
  <si>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</si>
  <si>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</si>
  <si>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</si>
  <si>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</si>
  <si>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</si>
  <si>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</si>
  <si>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</si>
  <si>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</si>
  <si>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</si>
  <si>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</si>
  <si>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</si>
  <si>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</si>
  <si>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</si>
  <si>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</si>
  <si>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</si>
  <si>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</si>
  <si>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</si>
  <si>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</si>
  <si>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</si>
  <si>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</si>
  <si>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</si>
  <si>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</si>
  <si>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</si>
  <si>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</si>
  <si>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</si>
  <si>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</si>
  <si>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</si>
  <si>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</si>
  <si>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</si>
  <si>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</si>
  <si>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</si>
  <si>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</si>
  <si>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</si>
  <si>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</si>
  <si>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</si>
  <si>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</si>
  <si>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</si>
  <si>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</si>
  <si>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</si>
  <si>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</si>
  <si>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</si>
  <si>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</si>
  <si>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</si>
  <si>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</si>
  <si>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</si>
  <si>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</si>
  <si>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</si>
  <si>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</si>
  <si>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</si>
  <si>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</si>
  <si>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</si>
  <si>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</si>
  <si>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</si>
  <si>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</si>
  <si>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</si>
  <si>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</si>
  <si>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</si>
  <si>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</si>
  <si>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</si>
  <si>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</si>
  <si>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</si>
  <si>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</si>
  <si>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</si>
  <si>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</si>
  <si>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</si>
  <si>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</si>
  <si>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</si>
  <si>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</si>
  <si>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</si>
  <si>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</si>
  <si>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</si>
  <si>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</si>
  <si>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</si>
  <si>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</si>
  <si>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</si>
  <si>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</si>
  <si>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</si>
  <si>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</si>
  <si>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</si>
  <si>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</si>
  <si>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</si>
  <si>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</si>
  <si>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</si>
  <si>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</si>
  <si>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</si>
  <si>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</si>
  <si>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</si>
  <si>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</si>
  <si>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</si>
  <si>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</si>
  <si>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</si>
  <si>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</si>
  <si>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</si>
  <si>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</si>
  <si>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</si>
  <si>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</si>
  <si>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</si>
  <si>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</si>
  <si>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</si>
  <si>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</si>
  <si>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</si>
  <si>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</si>
  <si>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</si>
  <si>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</si>
  <si>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</si>
  <si>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</si>
  <si>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</si>
  <si>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</si>
  <si>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</si>
  <si>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</si>
  <si>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</si>
  <si>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</si>
  <si>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</si>
  <si>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</si>
  <si>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</si>
  <si>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</si>
  <si>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</si>
  <si>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</si>
  <si>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</si>
  <si>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</si>
  <si>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</si>
  <si>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</si>
  <si>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</si>
  <si>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</si>
  <si>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</si>
  <si>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</si>
  <si>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</si>
  <si>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</si>
  <si>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</si>
  <si>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</si>
  <si>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</si>
  <si>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</si>
  <si>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</si>
  <si>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</si>
  <si>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</si>
  <si>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</si>
  <si>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</si>
  <si>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</si>
  <si>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</si>
  <si>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</si>
  <si>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</si>
  <si>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</si>
  <si>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</si>
  <si>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</si>
  <si>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</si>
  <si>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</si>
  <si>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</si>
  <si>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</si>
  <si>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</si>
  <si>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</si>
  <si>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</si>
  <si>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</si>
  <si>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</si>
  <si>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</si>
  <si>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</si>
  <si>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</si>
  <si>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</si>
  <si>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</si>
  <si>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</si>
  <si>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</si>
  <si>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</si>
  <si>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</si>
  <si>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</si>
  <si>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</si>
  <si>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</si>
  <si>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</si>
  <si>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</si>
  <si>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</si>
  <si>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</si>
  <si>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</si>
  <si>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</si>
  <si>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</si>
  <si>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</si>
  <si>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</si>
  <si>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</si>
  <si>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</si>
  <si>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</si>
  <si>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</si>
  <si>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</si>
  <si>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</si>
  <si>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</si>
  <si>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</si>
  <si>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</si>
  <si>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</si>
  <si>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</si>
  <si>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</si>
  <si>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</si>
  <si>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</si>
  <si>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</si>
  <si>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</si>
  <si>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</si>
  <si>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</si>
  <si>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</si>
  <si>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</si>
  <si>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</si>
  <si>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</si>
  <si>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</si>
  <si>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</si>
  <si>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</si>
  <si>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</si>
  <si>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</si>
  <si>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</si>
  <si>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</si>
  <si>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</si>
  <si>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</si>
  <si>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</si>
  <si>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</si>
  <si>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</si>
  <si>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</si>
  <si>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</si>
  <si>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</si>
  <si>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</si>
  <si>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</si>
  <si>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</si>
  <si>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</si>
  <si>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</si>
  <si>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</si>
  <si>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</si>
  <si>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</si>
  <si>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</si>
  <si>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</si>
  <si>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</si>
  <si>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</si>
  <si>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</si>
  <si>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</si>
  <si>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</si>
  <si>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</si>
  <si>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</si>
  <si>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</si>
  <si>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</si>
  <si>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</si>
  <si>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</si>
  <si>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</si>
  <si>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</si>
  <si>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</si>
  <si>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</si>
  <si>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</si>
  <si>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</si>
  <si>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</si>
  <si>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</si>
  <si>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</si>
  <si>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</si>
  <si>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</si>
  <si>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</si>
  <si>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</si>
  <si>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</si>
  <si>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</si>
  <si>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</si>
  <si>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</si>
  <si>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</si>
  <si>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</si>
  <si>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</si>
  <si>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</si>
  <si>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</si>
  <si>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</si>
  <si>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</si>
  <si>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</si>
  <si>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</si>
  <si>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</si>
  <si>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</si>
  <si>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</si>
  <si>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</si>
  <si>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</si>
  <si>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</si>
  <si>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</si>
  <si>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</si>
  <si>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</si>
  <si>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</si>
  <si>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</si>
  <si>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</si>
  <si>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</si>
  <si>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</si>
  <si>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</si>
  <si>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</si>
  <si>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</si>
  <si>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</si>
  <si>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</si>
  <si>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</si>
  <si>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</si>
  <si>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</si>
  <si>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</si>
  <si>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</si>
  <si>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</si>
  <si>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</si>
  <si>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</si>
  <si>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</si>
  <si>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</si>
  <si>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</si>
  <si>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</si>
  <si>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</si>
  <si>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</si>
  <si>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</si>
  <si>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</si>
  <si>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</si>
  <si>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</si>
  <si>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</si>
  <si>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</si>
  <si>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</si>
  <si>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</si>
  <si>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</si>
  <si>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</si>
  <si>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</si>
  <si>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</si>
  <si>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</si>
  <si>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</si>
  <si>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</si>
  <si>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</si>
  <si>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</si>
  <si>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</si>
  <si>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</si>
  <si>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</si>
  <si>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</si>
  <si>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</si>
  <si>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</si>
  <si>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</si>
  <si>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</si>
  <si>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</si>
  <si>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</si>
  <si>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</si>
  <si>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</si>
  <si>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</si>
  <si>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</si>
  <si>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</si>
  <si>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</si>
  <si>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</si>
  <si>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</si>
  <si>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</si>
  <si>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</si>
  <si>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</si>
  <si>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</si>
  <si>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</si>
  <si>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</si>
  <si>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</si>
  <si>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</si>
  <si>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</si>
  <si>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</si>
  <si>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</si>
  <si>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</si>
  <si>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</si>
  <si>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</si>
  <si>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</si>
  <si>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</si>
  <si>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</si>
  <si>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</si>
  <si>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</si>
  <si>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</si>
  <si>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</si>
  <si>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</si>
  <si>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</si>
  <si>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</si>
  <si>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</si>
  <si>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</si>
  <si>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</si>
  <si>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</si>
  <si>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</si>
  <si>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</si>
  <si>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</si>
  <si>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</si>
  <si>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</si>
  <si>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</si>
  <si>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</si>
  <si>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</si>
  <si>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</si>
  <si>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</si>
  <si>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</si>
  <si>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</si>
  <si>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</si>
  <si>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</si>
  <si>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</si>
  <si>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</si>
  <si>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</si>
  <si>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</si>
  <si>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</si>
  <si>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</si>
  <si>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</si>
  <si>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</si>
  <si>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</si>
  <si>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</si>
  <si>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</si>
  <si>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</si>
  <si>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</si>
  <si>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</si>
  <si>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</si>
  <si>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</si>
  <si>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</si>
  <si>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</si>
  <si>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</si>
  <si>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</si>
  <si>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</si>
  <si>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</si>
  <si>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</si>
  <si>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</si>
  <si>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</si>
  <si>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</si>
  <si>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</si>
  <si>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</si>
  <si>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</si>
  <si>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</si>
  <si>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</si>
  <si>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</si>
  <si>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</si>
  <si>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</si>
  <si>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</si>
  <si>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</si>
  <si>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</si>
  <si>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</si>
  <si>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</si>
  <si>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</si>
  <si>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</si>
  <si>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</si>
  <si>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</si>
  <si>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</si>
  <si>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</si>
  <si>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</si>
  <si>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</si>
  <si>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</si>
  <si>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</si>
  <si>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</si>
  <si>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</si>
  <si>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</si>
  <si>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</si>
  <si>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</si>
  <si>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</si>
  <si>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</si>
  <si>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</si>
  <si>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</si>
  <si>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</si>
  <si>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</si>
  <si>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</si>
  <si>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</si>
  <si>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</si>
  <si>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</si>
  <si>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</si>
  <si>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</si>
  <si>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</si>
  <si>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</si>
  <si>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</si>
  <si>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</si>
  <si>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</si>
  <si>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</si>
  <si>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</si>
  <si>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</si>
  <si>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</si>
  <si>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</si>
  <si>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</si>
  <si>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</si>
  <si>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</si>
  <si>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</si>
  <si>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</si>
  <si>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</si>
  <si>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</si>
  <si>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</si>
  <si>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</si>
  <si>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</si>
  <si>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</si>
  <si>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</si>
  <si>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</si>
  <si>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</si>
  <si>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</si>
  <si>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</si>
  <si>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</si>
  <si>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</si>
  <si>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</si>
  <si>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</si>
  <si>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</si>
  <si>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</si>
  <si>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</si>
  <si>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</si>
  <si>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</si>
  <si>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</si>
  <si>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</si>
  <si>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</si>
  <si>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</si>
  <si>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</si>
  <si>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</si>
  <si>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</si>
  <si>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</si>
  <si>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</si>
  <si>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</si>
  <si>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</si>
  <si>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</si>
  <si>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</si>
  <si>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</si>
  <si>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</si>
  <si>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</si>
  <si>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</si>
  <si>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</si>
  <si>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</si>
  <si>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</si>
  <si>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</si>
  <si>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</si>
  <si>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</si>
  <si>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</si>
  <si>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</si>
  <si>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</si>
  <si>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</si>
  <si>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</si>
  <si>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</si>
  <si>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</si>
  <si>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</si>
  <si>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</si>
  <si>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</si>
  <si>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</si>
  <si>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</si>
  <si>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</si>
  <si>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</si>
  <si>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</si>
  <si>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</si>
  <si>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</si>
  <si>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</si>
  <si>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</si>
  <si>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</si>
  <si>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</si>
  <si>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</si>
  <si>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</si>
  <si>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</si>
  <si>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</si>
  <si>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</si>
  <si>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</si>
  <si>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</si>
  <si>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</si>
  <si>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</si>
  <si>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</si>
  <si>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</si>
  <si>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</si>
  <si>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</si>
  <si>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</si>
  <si>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</si>
  <si>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</si>
  <si>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</si>
  <si>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</si>
  <si>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</si>
  <si>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</si>
  <si>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</si>
  <si>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</si>
  <si>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</si>
  <si>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</si>
  <si>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</si>
  <si>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</si>
  <si>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</si>
  <si>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</si>
  <si>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</si>
  <si>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</si>
  <si>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</si>
  <si>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</si>
  <si>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</si>
  <si>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</si>
  <si>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</si>
  <si>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</si>
  <si>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</si>
  <si>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</si>
  <si>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</si>
  <si>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</si>
  <si>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</si>
  <si>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</si>
  <si>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</si>
  <si>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</si>
  <si>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</si>
  <si>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</si>
  <si>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</si>
  <si>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</si>
  <si>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</si>
  <si>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</si>
  <si>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</si>
  <si>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</si>
  <si>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</si>
  <si>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</si>
  <si>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</si>
  <si>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</si>
  <si>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</si>
  <si>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</si>
  <si>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</si>
  <si>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</si>
  <si>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</si>
  <si>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</si>
  <si>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</si>
  <si>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</si>
  <si>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</si>
  <si>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</si>
  <si>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</si>
  <si>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</si>
  <si>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</si>
  <si>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</si>
  <si>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</si>
  <si>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</si>
  <si>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</si>
  <si>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</si>
  <si>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</si>
  <si>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</si>
  <si>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</si>
  <si>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</si>
  <si>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</si>
  <si>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</si>
  <si>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</si>
  <si>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</si>
  <si>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</si>
  <si>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</si>
  <si>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</si>
  <si>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</si>
  <si>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</si>
  <si>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</si>
  <si>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</si>
  <si>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</si>
  <si>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</si>
  <si>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</si>
  <si>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</si>
  <si>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</si>
  <si>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</si>
  <si>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</si>
  <si>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</si>
  <si>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</si>
  <si>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</si>
  <si>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</si>
  <si>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</si>
  <si>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</si>
  <si>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</si>
  <si>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</si>
  <si>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</si>
  <si>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</si>
  <si>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</si>
  <si>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</si>
  <si>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</si>
  <si>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</si>
  <si>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</si>
  <si>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</si>
  <si>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</si>
  <si>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</si>
  <si>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</si>
  <si>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</si>
  <si>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</si>
  <si>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</si>
  <si>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</si>
  <si>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</si>
  <si>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</si>
  <si>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</si>
  <si>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</si>
  <si>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</si>
  <si>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</si>
  <si>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</si>
  <si>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</si>
  <si>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</si>
  <si>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</si>
  <si>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</si>
  <si>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</si>
  <si>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</si>
  <si>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</si>
  <si>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</si>
  <si>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</si>
  <si>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</si>
  <si>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</si>
  <si>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</si>
  <si>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</si>
  <si>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</si>
  <si>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</si>
  <si>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</si>
  <si>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</si>
  <si>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</si>
  <si>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</si>
  <si>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</si>
  <si>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</si>
  <si>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</si>
  <si>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</si>
  <si>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</si>
  <si>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</si>
  <si>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</si>
  <si>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</si>
  <si>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</si>
  <si>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</si>
  <si>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</si>
  <si>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</si>
  <si>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</si>
  <si>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</si>
  <si>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</si>
  <si>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</si>
  <si>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</si>
  <si>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</si>
  <si>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</si>
  <si>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</si>
  <si>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</si>
  <si>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</si>
  <si>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</si>
  <si>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</si>
  <si>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</si>
  <si>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</si>
  <si>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</si>
  <si>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</si>
  <si>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</si>
  <si>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</si>
  <si>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</si>
  <si>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</si>
  <si>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</si>
  <si>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</si>
  <si>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</si>
  <si>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</si>
  <si>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</si>
  <si>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</si>
  <si>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</si>
  <si>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</si>
  <si>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</si>
  <si>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</si>
  <si>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</si>
  <si>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</si>
  <si>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</si>
  <si>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</si>
  <si>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</si>
  <si>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</si>
  <si>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</si>
  <si>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</si>
  <si>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</si>
  <si>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</si>
  <si>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</si>
  <si>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</si>
  <si>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</si>
  <si>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</si>
  <si>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</si>
  <si>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</si>
  <si>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</si>
  <si>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</si>
  <si>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</si>
  <si>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</si>
  <si>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</si>
  <si>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</si>
  <si>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</si>
  <si>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</si>
  <si>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</si>
  <si>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</si>
  <si>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</si>
  <si>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</si>
  <si>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</si>
  <si>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</si>
  <si>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</si>
  <si>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</si>
  <si>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</si>
  <si>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</si>
  <si>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</si>
  <si>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</si>
  <si>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</si>
  <si>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</si>
  <si>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</si>
  <si>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</si>
  <si>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</si>
  <si>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</si>
  <si>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</si>
  <si>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</si>
  <si>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</si>
  <si>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</si>
  <si>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</si>
  <si>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</si>
  <si>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</si>
  <si>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</si>
  <si>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</si>
  <si>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</si>
  <si>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</si>
  <si>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</si>
  <si>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</si>
  <si>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</si>
  <si>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</si>
  <si>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</si>
  <si>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</si>
  <si>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</si>
  <si>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</si>
  <si>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</si>
  <si>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</si>
  <si>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</si>
  <si>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</si>
  <si>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</si>
  <si>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</si>
  <si>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</si>
  <si>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</si>
  <si>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</si>
  <si>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</si>
  <si>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</si>
  <si>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</si>
  <si>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</si>
  <si>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</si>
  <si>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</si>
  <si>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</si>
  <si>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</si>
  <si>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</si>
  <si>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</si>
  <si>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</si>
  <si>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</si>
  <si>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</si>
  <si>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</si>
  <si>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</si>
  <si>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</si>
  <si>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</si>
  <si>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</si>
  <si>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</si>
  <si>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</si>
  <si>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</si>
  <si>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</si>
  <si>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</si>
  <si>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</si>
  <si>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</si>
  <si>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</si>
  <si>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</si>
  <si>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</si>
  <si>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</si>
  <si>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</si>
  <si>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</si>
  <si>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</si>
  <si>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</si>
  <si>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</si>
  <si>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</si>
  <si>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</si>
  <si>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</si>
  <si>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</si>
  <si>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</si>
  <si>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</si>
  <si>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</si>
  <si>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</si>
  <si>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</si>
  <si>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</si>
  <si>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</si>
  <si>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</si>
  <si>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</si>
  <si>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</si>
  <si>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</si>
  <si>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</si>
  <si>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</si>
  <si>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</si>
  <si>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</si>
  <si>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</si>
  <si>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</si>
  <si>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</si>
  <si>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</si>
  <si>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</si>
  <si>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</si>
  <si>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</si>
  <si>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</si>
  <si>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</si>
  <si>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</si>
  <si>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</si>
  <si>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</si>
  <si>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</si>
  <si>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</si>
  <si>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</si>
  <si>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</si>
  <si>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</si>
  <si>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</si>
  <si>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</si>
  <si>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</si>
  <si>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</si>
  <si>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</si>
  <si>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</si>
  <si>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</si>
  <si>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</si>
  <si>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</si>
  <si>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</si>
  <si>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</si>
  <si>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</si>
  <si>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</si>
  <si>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</si>
  <si>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</si>
  <si>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</si>
  <si>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</si>
  <si>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</si>
  <si>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</si>
  <si>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</si>
  <si>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</si>
  <si>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</si>
  <si>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</si>
  <si>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</si>
  <si>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</si>
  <si>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</si>
  <si>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</si>
  <si>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</si>
  <si>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</si>
  <si>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</si>
  <si>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</si>
  <si>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</si>
  <si>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</si>
  <si>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</si>
  <si>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</si>
  <si>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</si>
  <si>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</si>
  <si>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</si>
  <si>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</si>
  <si>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</si>
  <si>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</si>
  <si>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</si>
  <si>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</si>
  <si>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</si>
  <si>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</si>
  <si>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</si>
  <si>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</si>
  <si>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</si>
  <si>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</si>
  <si>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</si>
  <si>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</si>
  <si>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</si>
  <si>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</si>
  <si>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</si>
  <si>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</si>
  <si>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</si>
  <si>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</si>
  <si>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</si>
  <si>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</si>
  <si>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</si>
  <si>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</si>
  <si>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</si>
  <si>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</si>
  <si>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</si>
  <si>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</si>
  <si>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</si>
  <si>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</si>
  <si>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</si>
  <si>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</si>
  <si>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</si>
  <si>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</si>
  <si>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</si>
  <si>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</si>
  <si>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</si>
  <si>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</si>
  <si>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</si>
  <si>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</si>
  <si>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</si>
  <si>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</si>
  <si>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</si>
  <si>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</si>
  <si>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</si>
  <si>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</si>
  <si>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</si>
  <si>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</si>
  <si>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</si>
  <si>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</si>
  <si>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</si>
  <si>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</si>
  <si>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</si>
  <si>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</si>
  <si>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</si>
  <si>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</si>
  <si>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</si>
  <si>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</si>
  <si>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</si>
  <si>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</si>
  <si>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</si>
  <si>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</si>
  <si>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</si>
  <si>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</si>
  <si>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</si>
  <si>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</si>
  <si>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</si>
  <si>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</si>
  <si>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</si>
  <si>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</si>
  <si>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</si>
  <si>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</si>
  <si>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</si>
  <si>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</si>
  <si>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</si>
  <si>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</si>
  <si>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</si>
  <si>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</si>
  <si>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</si>
  <si>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</si>
  <si>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</si>
  <si>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</si>
  <si>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</si>
  <si>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</si>
  <si>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</si>
  <si>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</si>
  <si>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</si>
  <si>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</si>
  <si>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</si>
  <si>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</si>
  <si>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</si>
  <si>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</si>
  <si>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</si>
  <si>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</si>
  <si>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</si>
  <si>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</si>
  <si>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</si>
  <si>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</si>
  <si>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</si>
  <si>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</si>
  <si>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</si>
  <si>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</si>
  <si>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</si>
  <si>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</si>
  <si>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</si>
  <si>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</si>
  <si>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</si>
  <si>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</si>
  <si>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</si>
  <si>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</si>
  <si>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</si>
  <si>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</si>
  <si>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</si>
  <si>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</si>
  <si>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</si>
  <si>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</si>
  <si>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</si>
  <si>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</si>
  <si>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</si>
  <si>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</si>
  <si>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</si>
  <si>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</si>
  <si>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</si>
  <si>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</si>
  <si>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</si>
  <si>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</si>
  <si>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</si>
  <si>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</si>
  <si>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</si>
  <si>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</si>
  <si>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</si>
  <si>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</si>
  <si>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</si>
  <si>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</si>
  <si>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</si>
  <si>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</si>
  <si>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</si>
  <si>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</si>
  <si>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</si>
  <si>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</si>
  <si>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</si>
  <si>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</si>
  <si>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</si>
  <si>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</si>
  <si>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</si>
  <si>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</si>
  <si>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</si>
  <si>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</si>
  <si>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</si>
  <si>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</si>
  <si>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</si>
  <si>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</si>
  <si>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</si>
  <si>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</si>
  <si>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</si>
  <si>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</si>
  <si>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</si>
  <si>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</si>
  <si>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</si>
  <si>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</si>
  <si>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</si>
  <si>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</si>
  <si>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</si>
  <si>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</si>
  <si>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</si>
  <si>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</si>
  <si>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</si>
  <si>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</si>
  <si>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</si>
  <si>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</si>
  <si>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</si>
  <si>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</si>
  <si>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</si>
  <si>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</si>
  <si>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</si>
  <si>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</si>
  <si>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</si>
  <si>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</si>
  <si>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</si>
  <si>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</si>
  <si>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</si>
  <si>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</si>
  <si>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</si>
  <si>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</si>
  <si>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</si>
  <si>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</si>
  <si>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</si>
  <si>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</si>
  <si>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</si>
  <si>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</si>
  <si>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</si>
  <si>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</si>
  <si>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</si>
  <si>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</si>
  <si>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</si>
  <si>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</si>
  <si>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</si>
  <si>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</si>
  <si>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</si>
  <si>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</si>
  <si>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</si>
  <si>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</si>
  <si>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</si>
  <si>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</si>
  <si>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</si>
  <si>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</si>
  <si>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</si>
  <si>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</si>
  <si>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</si>
  <si>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</si>
  <si>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</si>
  <si>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</si>
  <si>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</si>
  <si>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</si>
  <si>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</si>
  <si>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</si>
  <si>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</si>
  <si>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</si>
  <si>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</si>
  <si>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</si>
  <si>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</si>
  <si>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</si>
  <si>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</si>
  <si>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</si>
  <si>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</si>
  <si>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</si>
  <si>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</si>
  <si>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</si>
  <si>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</si>
  <si>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</si>
  <si>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</si>
  <si>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</si>
  <si>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</si>
  <si>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</si>
  <si>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</si>
  <si>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</si>
  <si>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</si>
  <si>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</si>
  <si>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</si>
  <si>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</si>
  <si>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</si>
  <si>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</si>
  <si>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</si>
  <si>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</si>
  <si>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</si>
  <si>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</si>
  <si>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</si>
  <si>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</si>
  <si>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</si>
  <si>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</si>
  <si>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</si>
  <si>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</si>
  <si>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</si>
  <si>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</si>
  <si>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</si>
  <si>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</si>
  <si>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</si>
  <si>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</si>
  <si>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</si>
  <si>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</si>
  <si>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</si>
  <si>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</si>
  <si>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</si>
  <si>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</si>
  <si>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</si>
  <si>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</si>
  <si>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</si>
  <si>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</si>
  <si>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</si>
  <si>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</si>
  <si>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</si>
  <si>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</si>
  <si>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</si>
  <si>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</si>
  <si>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</si>
  <si>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</si>
  <si>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</si>
  <si>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</si>
  <si>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</si>
  <si>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</si>
  <si>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</si>
  <si>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</si>
  <si>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</si>
  <si>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</si>
  <si>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</si>
  <si>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</si>
  <si>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</si>
  <si>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</si>
  <si>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</si>
  <si>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</si>
  <si>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</si>
  <si>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</si>
  <si>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</si>
  <si>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</si>
  <si>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</si>
  <si>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</si>
  <si>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</si>
  <si>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</si>
  <si>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</si>
  <si>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</si>
  <si>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</si>
  <si>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</si>
  <si>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</si>
  <si>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</si>
  <si>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</si>
  <si>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</si>
  <si>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</si>
  <si>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</si>
  <si>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</si>
  <si>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</si>
  <si>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</si>
  <si>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</si>
  <si>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</si>
  <si>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</si>
  <si>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</si>
  <si>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</si>
  <si>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</si>
  <si>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</si>
  <si>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</si>
  <si>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</si>
  <si>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</si>
  <si>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</si>
  <si>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</si>
  <si>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</si>
  <si>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</si>
  <si>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</si>
  <si>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</si>
  <si>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</si>
  <si>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</si>
  <si>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</si>
  <si>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</si>
  <si>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</si>
  <si>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</si>
  <si>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</si>
  <si>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</si>
  <si>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</si>
  <si>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</si>
  <si>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</si>
  <si>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</si>
  <si>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</si>
  <si>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</si>
  <si>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</si>
  <si>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</si>
  <si>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</si>
  <si>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</si>
  <si>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</si>
  <si>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</si>
  <si>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</si>
  <si>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</si>
  <si>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</si>
  <si>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</si>
  <si>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</si>
  <si>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</si>
  <si>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</si>
  <si>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</si>
  <si>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</si>
  <si>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</si>
  <si>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</si>
  <si>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</si>
  <si>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</si>
  <si>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</si>
  <si>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</si>
  <si>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</si>
  <si>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</si>
  <si>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</si>
  <si>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</si>
  <si>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</si>
  <si>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</si>
  <si>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</si>
  <si>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</si>
  <si>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</si>
  <si>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</si>
  <si>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</si>
  <si>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</si>
  <si>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</si>
  <si>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</si>
  <si>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</si>
  <si>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</si>
  <si>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</si>
  <si>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</si>
  <si>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</si>
  <si>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</si>
  <si>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</si>
  <si>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</si>
  <si>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</si>
  <si>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</si>
  <si>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</si>
  <si>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</si>
  <si>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</si>
  <si>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</si>
  <si>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</si>
  <si>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</si>
  <si>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</si>
  <si>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</si>
  <si>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</si>
  <si>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</si>
  <si>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</si>
  <si>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</si>
  <si>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</si>
  <si>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</si>
  <si>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</si>
  <si>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</si>
  <si>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</si>
  <si>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</si>
  <si>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</si>
  <si>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</si>
  <si>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</si>
  <si>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</si>
  <si>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</si>
  <si>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</si>
  <si>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</si>
  <si>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</si>
  <si>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</si>
  <si>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</si>
  <si>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</si>
  <si>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</si>
  <si>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</si>
  <si>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</si>
  <si>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</si>
  <si>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</si>
  <si>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</si>
  <si>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</si>
  <si>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</si>
  <si>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</si>
  <si>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</si>
  <si>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</si>
  <si>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</si>
  <si>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</si>
  <si>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</si>
  <si>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</si>
  <si>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</si>
  <si>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</si>
  <si>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</si>
  <si>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</si>
  <si>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</si>
  <si>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</si>
  <si>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</si>
  <si>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</si>
  <si>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</si>
  <si>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</si>
  <si>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</si>
  <si>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</si>
  <si>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</si>
  <si>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</si>
  <si>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</si>
  <si>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</si>
  <si>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</si>
  <si>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</si>
  <si>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</si>
  <si>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</si>
  <si>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</si>
  <si>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</si>
  <si>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</si>
  <si>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</si>
  <si>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</si>
  <si>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</si>
  <si>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</si>
  <si>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</si>
  <si>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</si>
  <si>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</si>
  <si>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</si>
  <si>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</si>
  <si>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</si>
  <si>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</si>
  <si>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</si>
  <si>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</si>
  <si>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</si>
  <si>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</si>
  <si>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</si>
  <si>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</si>
  <si>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</si>
  <si>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</si>
  <si>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</si>
  <si>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</si>
  <si>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</si>
  <si>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</si>
  <si>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</si>
  <si>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</si>
  <si>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</si>
  <si>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</si>
  <si>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</si>
  <si>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</si>
  <si>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</si>
  <si>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</si>
  <si>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</si>
  <si>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</si>
  <si>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</si>
  <si>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</si>
  <si>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</si>
  <si>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</si>
  <si>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</si>
  <si>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</si>
  <si>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</si>
  <si>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</si>
  <si>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</si>
  <si>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</si>
  <si>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</si>
  <si>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</si>
  <si>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</si>
  <si>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</si>
  <si>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</si>
  <si>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</si>
  <si>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</si>
  <si>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</si>
  <si>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</si>
  <si>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</si>
  <si>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</si>
  <si>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</si>
  <si>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</si>
  <si>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</si>
  <si>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</si>
  <si>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</si>
  <si>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</si>
  <si>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</si>
  <si>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</si>
  <si>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</si>
  <si>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</si>
  <si>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</si>
  <si>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</si>
  <si>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</si>
  <si>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</si>
  <si>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</si>
  <si>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</si>
  <si>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</si>
  <si>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</si>
  <si>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</si>
  <si>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</si>
  <si>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</si>
  <si>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</si>
  <si>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</si>
  <si>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</si>
  <si>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</si>
  <si>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</si>
  <si>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</si>
  <si>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</si>
  <si>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</si>
  <si>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</si>
  <si>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</si>
  <si>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</si>
  <si>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</si>
  <si>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</si>
  <si>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</si>
  <si>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</si>
  <si>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</si>
  <si>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</si>
  <si>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</si>
  <si>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</si>
  <si>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</si>
  <si>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</si>
  <si>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</si>
  <si>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</si>
  <si>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</si>
  <si>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</si>
  <si>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</si>
  <si>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</si>
  <si>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</si>
  <si>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</si>
  <si>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</si>
  <si>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</si>
  <si>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</si>
  <si>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</si>
  <si>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</si>
  <si>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</si>
  <si>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</si>
  <si>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</si>
  <si>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</si>
  <si>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</si>
  <si>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</si>
  <si>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</si>
  <si>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</si>
  <si>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</si>
  <si>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</si>
  <si>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</si>
  <si>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</si>
  <si>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</si>
  <si>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</si>
  <si>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</si>
  <si>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</si>
  <si>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</si>
  <si>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</si>
  <si>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</si>
  <si>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</si>
  <si>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</si>
  <si>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</si>
  <si>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</si>
  <si>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</si>
  <si>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</si>
  <si>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</si>
  <si>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</si>
  <si>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</si>
  <si>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</si>
  <si>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</si>
  <si>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</si>
  <si>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</si>
  <si>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</si>
  <si>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</si>
  <si>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</si>
  <si>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</si>
  <si>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</si>
  <si>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</si>
  <si>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</si>
  <si>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</si>
  <si>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</si>
  <si>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</si>
  <si>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</si>
  <si>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</si>
  <si>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</si>
  <si>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</si>
  <si>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</si>
  <si>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</si>
  <si>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</si>
  <si>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</si>
  <si>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</si>
  <si>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</si>
  <si>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</si>
  <si>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</si>
  <si>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</si>
  <si>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</si>
  <si>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</si>
  <si>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</si>
  <si>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</si>
  <si>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</si>
  <si>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</si>
  <si>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</si>
  <si>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</si>
  <si>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</si>
  <si>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</si>
  <si>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</si>
  <si>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</si>
  <si>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</si>
  <si>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</si>
  <si>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</si>
  <si>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</si>
  <si>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</si>
  <si>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</si>
  <si>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</si>
  <si>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</si>
  <si>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</si>
  <si>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</si>
  <si>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</si>
  <si>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</si>
  <si>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</si>
  <si>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</si>
  <si>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</si>
  <si>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</si>
  <si>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</si>
  <si>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</si>
  <si>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</si>
  <si>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</si>
  <si>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</si>
  <si>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</si>
  <si>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</si>
  <si>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</si>
  <si>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</si>
  <si>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</si>
  <si>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</si>
  <si>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</si>
  <si>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</si>
  <si>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</si>
  <si>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</si>
  <si>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</si>
  <si>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</si>
  <si>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</si>
  <si>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</si>
  <si>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</si>
  <si>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</si>
  <si>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</si>
  <si>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</si>
  <si>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</si>
  <si>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</si>
  <si>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</si>
  <si>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</si>
  <si>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</si>
  <si>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</si>
  <si>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</si>
  <si>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</si>
  <si>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</si>
  <si>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</si>
  <si>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</si>
  <si>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</si>
  <si>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</si>
  <si>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</si>
  <si>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</si>
  <si>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</si>
  <si>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</si>
  <si>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</si>
  <si>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</si>
  <si>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</si>
  <si>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</si>
  <si>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</si>
  <si>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</si>
  <si>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</si>
  <si>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</si>
  <si>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</si>
  <si>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</si>
  <si>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</si>
  <si>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</si>
  <si>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</si>
  <si>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</si>
  <si>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</si>
  <si>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</si>
  <si>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</si>
  <si>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</si>
  <si>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</si>
  <si>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</si>
  <si>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</si>
  <si>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</si>
  <si>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</si>
  <si>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</si>
  <si>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</si>
  <si>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</si>
  <si>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</si>
  <si>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</si>
  <si>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</si>
  <si>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</si>
  <si>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</si>
  <si>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</si>
  <si>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</si>
  <si>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</si>
  <si>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</si>
  <si>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</si>
  <si>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</si>
  <si>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</si>
  <si>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</si>
  <si>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</si>
  <si>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</si>
  <si>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</si>
  <si>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</si>
  <si>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</si>
  <si>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</si>
  <si>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</si>
  <si>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</si>
  <si>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</si>
  <si>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</si>
  <si>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</si>
  <si>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</si>
  <si>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</si>
  <si>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</si>
  <si>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</si>
  <si>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</si>
  <si>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</si>
  <si>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</si>
  <si>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</si>
  <si>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</si>
  <si>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</si>
  <si>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</si>
  <si>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</si>
  <si>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</si>
  <si>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</si>
  <si>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</si>
  <si>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</si>
  <si>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</si>
  <si>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</si>
  <si>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</si>
  <si>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</si>
  <si>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</si>
  <si>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</si>
  <si>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</si>
  <si>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</si>
  <si>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</si>
  <si>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</si>
  <si>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</si>
  <si>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</si>
  <si>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</si>
  <si>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</si>
  <si>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</si>
  <si>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</si>
  <si>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</si>
  <si>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</si>
  <si>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</si>
  <si>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</si>
  <si>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</si>
  <si>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</si>
  <si>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</si>
  <si>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</si>
  <si>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</si>
  <si>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</si>
  <si>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</si>
  <si>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</si>
  <si>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</si>
  <si>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</si>
  <si>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</si>
  <si>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</si>
  <si>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</si>
  <si>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</si>
  <si>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</si>
  <si>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</si>
  <si>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</si>
  <si>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</si>
  <si>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</si>
  <si>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</si>
  <si>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</si>
  <si>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</si>
  <si>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</si>
  <si>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</si>
  <si>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</si>
  <si>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</si>
  <si>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</si>
  <si>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</si>
  <si>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</si>
  <si>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</si>
  <si>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</si>
  <si>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theater</t>
  </si>
  <si>
    <t>plays</t>
  </si>
  <si>
    <t>technology</t>
  </si>
  <si>
    <t>web</t>
  </si>
  <si>
    <t>film &amp; video</t>
  </si>
  <si>
    <t>animation</t>
  </si>
  <si>
    <t>music</t>
  </si>
  <si>
    <t>rock</t>
  </si>
  <si>
    <t>electric music</t>
  </si>
  <si>
    <t>photography</t>
  </si>
  <si>
    <t>photography books</t>
  </si>
  <si>
    <t>publishing</t>
  </si>
  <si>
    <t>nonfiction</t>
  </si>
  <si>
    <t>metal</t>
  </si>
  <si>
    <t>jazz</t>
  </si>
  <si>
    <t>indie rock</t>
  </si>
  <si>
    <t>wearables</t>
  </si>
  <si>
    <t>drama</t>
  </si>
  <si>
    <t>documentary</t>
  </si>
  <si>
    <t>translations</t>
  </si>
  <si>
    <t>science fiction</t>
  </si>
  <si>
    <t>fiction</t>
  </si>
  <si>
    <t>games</t>
  </si>
  <si>
    <t>video games</t>
  </si>
  <si>
    <t>radio &amp; podcasts</t>
  </si>
  <si>
    <t>shorts</t>
  </si>
  <si>
    <t>mobile games</t>
  </si>
  <si>
    <t>television</t>
  </si>
  <si>
    <t>journalism</t>
  </si>
  <si>
    <t>audio</t>
  </si>
  <si>
    <t>world music</t>
  </si>
  <si>
    <t>Row Labels</t>
  </si>
  <si>
    <t>(blank)</t>
  </si>
  <si>
    <t>Grand Total</t>
  </si>
  <si>
    <t>#</t>
  </si>
  <si>
    <t>Count of outcome</t>
  </si>
  <si>
    <t>Column Labels</t>
  </si>
  <si>
    <t>(All)</t>
  </si>
  <si>
    <t>Date Created Conversion</t>
  </si>
  <si>
    <t>Date Ended Conversion</t>
  </si>
  <si>
    <t>Date Created Month</t>
  </si>
  <si>
    <t>Date Created Day</t>
  </si>
  <si>
    <t>Date Created Year</t>
  </si>
  <si>
    <t>Date Ended Month</t>
  </si>
  <si>
    <t>Date Ended Day</t>
  </si>
  <si>
    <t>Date Ended Year</t>
  </si>
  <si>
    <t>Date Created Month Name</t>
  </si>
  <si>
    <t>Date Ended Month Name</t>
  </si>
  <si>
    <t>Jan</t>
  </si>
  <si>
    <t>Feb</t>
  </si>
  <si>
    <t>Mar</t>
  </si>
  <si>
    <t>Apr</t>
  </si>
  <si>
    <t>May</t>
  </si>
  <si>
    <t>Aug</t>
  </si>
  <si>
    <t>Oct</t>
  </si>
  <si>
    <t>Nov</t>
  </si>
  <si>
    <t>Dec</t>
  </si>
  <si>
    <t>Jun</t>
  </si>
  <si>
    <t>Jul</t>
  </si>
  <si>
    <t>Sep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</si>
  <si>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</si>
  <si>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</si>
  <si>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</si>
  <si>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</si>
  <si>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</si>
  <si>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</si>
  <si>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</si>
  <si>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</si>
  <si>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</si>
  <si>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</si>
  <si>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</si>
  <si>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</si>
  <si>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</si>
  <si>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</si>
  <si>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</si>
  <si>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</si>
  <si>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</si>
  <si>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</si>
  <si>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</si>
  <si>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</si>
  <si>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of Backers of Success Campaigns</t>
  </si>
  <si>
    <t>Number of Backers for Unsuccessful Campaigns</t>
  </si>
  <si>
    <t>Mean Number of Backers</t>
  </si>
  <si>
    <t>Median Number of Backers</t>
  </si>
  <si>
    <t>Maximum Number of Backers</t>
  </si>
  <si>
    <t>Variance of the Backers</t>
  </si>
  <si>
    <t>Standard Deviation of the Number of Backers</t>
  </si>
  <si>
    <t>Mean -1SD</t>
  </si>
  <si>
    <t>Mean +1SD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</si>
</sst>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wrapText="1"/>
    </xf>
    <xf numFmtId="44" fontId="0" fillId="0" borderId="0" xfId="42" applyFont="1"/>
    <xf numFmtId="9" fontId="0" fillId="0" borderId="0" xfId="43" applyFont="1"/>
    <xf numFmtId="10" fontId="0" fillId="0" borderId="0" xfId="43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6" fillId="0" borderId="0" xfId="0" applyFont="1"/>
    <xf numFmtId="0" fontId="16" fillId="0" borderId="0" xfId="0" applyFont="1" applyAlignment="1">
      <alignment wrapText="1"/>
    </xf>
    <xf numFmtId="10" fontId="16" fillId="0" borderId="0" xfId="43" applyNumberFormat="1" applyFont="1" applyAlignment="1"/>
    <xf numFmtId="14" fontId="16" fillId="0" borderId="0" xfId="0" applyNumberFormat="1" applyFont="1"/>
    <xf numFmtId="1" fontId="16" fillId="0" borderId="0" xfId="0" applyNumberFormat="1" applyFont="1"/>
    <xf numFmtId="49" fontId="16" fillId="0" borderId="0" xfId="0" applyNumberFormat="1" applyFont="1"/>
    <xf numFmtId="0" fontId="16" fillId="0" borderId="0" xfId="42" applyNumberFormat="1" applyFont="1" applyAlignment="1"/>
    <xf numFmtId="0" fontId="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rgb="FFF8314C"/>
        </patternFill>
      </fill>
    </dxf>
    <dxf>
      <font>
        <color theme="1"/>
      </font>
      <fill>
        <patternFill>
          <bgColor rgb="FFF8314C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rgb="FFF8314C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rgb="FFF8314C"/>
        </patternFill>
      </fill>
    </dxf>
  </dxfs>
  <tableStyles count="0" defaultTableStyle="TableStyleMedium2" defaultPivotStyle="PivotStyleLight16"/>
  <colors>
    <mruColors>
      <color rgb="FFF47A71"/>
      <color rgb="FFF831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USE THIS.xlsx]Parent-Cat PV!PivotTable18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'Parent-Cat PV'!$B$3:$B$4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'Parent-Cat PV'!$A$5:$A$15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'Parent-Cat PV'!$B$5:$B$15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11-D843-959E-2F96C7168743}"/>
            </c:ext>
          </c:extLst>
        </c:ser>
        <c:ser>
          <c:idx val="1"/>
          <c:order val="1"/>
          <c:tx>
            <c:strRef>
              <c:f>'Parent-Cat PV'!$C$3:$C$4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'Parent-Cat PV'!$A$5:$A$15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'Parent-Cat PV'!$C$5:$C$15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11-D843-959E-2F96C7168743}"/>
            </c:ext>
          </c:extLst>
        </c:ser>
        <c:ser>
          <c:idx val="2"/>
          <c:order val="2"/>
          <c:tx>
            <c:strRef>
              <c:f>'Parent-Cat PV'!$D$3:$D$4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'Parent-Cat PV'!$A$5:$A$15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'Parent-Cat PV'!$D$5:$D$15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11-D843-959E-2F96C7168743}"/>
            </c:ext>
          </c:extLst>
        </c:ser>
        <c:ser>
          <c:idx val="3"/>
          <c:order val="3"/>
          <c:tx>
            <c:strRef>
              <c:f>'Parent-Cat PV'!$E$3:$E$4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'Parent-Cat PV'!$A$5:$A$15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'Parent-Cat PV'!$E$5:$E$15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11-D843-959E-2F96C7168743}"/>
            </c:ext>
          </c:extLst>
        </c:ser>
        <c:ser>
          <c:idx val="4"/>
          <c:order val="4"/>
          <c:tx>
            <c:strRef>
              <c:f>'Parent-Cat PV'!$F$3:$F$4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'Parent-Cat PV'!$A$5:$A$15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'Parent-Cat PV'!$F$5:$F$15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5-F311-D843-959E-2F96C7168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20812335"/>
        <c:axId val="620814063"/>
      </c:barChart>
      <c:catAx>
        <c:axId val="62081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814063"/>
        <c:crosses val="autoZero"/>
        <c:auto val="1"/>
        <c:lblAlgn val="ctr"/>
        <c:lblOffset val="100"/>
        <c:noMultiLvlLbl val="0"/>
      </c:catAx>
      <c:valAx>
        <c:axId val="62081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81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USE THIS.xlsx]Sub-Cat PV!PivotTable19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0000"/>
          </a:solidFill>
          <a:ln>
            <a:noFill/>
          </a:ln>
          <a:effectLst/>
        </c:spPr>
      </c:pivotFmt>
      <c:pivotFmt>
        <c:idx val="1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 PV'!$B$4:$B$5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'Sub-Cat PV'!$A$6:$A$31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 PV'!$B$6:$B$31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C-CD44-8AA0-EB1C7F102D19}"/>
            </c:ext>
          </c:extLst>
        </c:ser>
        <c:ser>
          <c:idx val="1"/>
          <c:order val="1"/>
          <c:tx>
            <c:strRef>
              <c:f>'Sub-Cat PV'!$C$4:$C$5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'Sub-Cat PV'!$A$6:$A$31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 PV'!$C$6:$C$31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2C-CD44-8AA0-EB1C7F102D19}"/>
            </c:ext>
          </c:extLst>
        </c:ser>
        <c:ser>
          <c:idx val="2"/>
          <c:order val="2"/>
          <c:tx>
            <c:strRef>
              <c:f>'Sub-Cat PV'!$D$4:$D$5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 PV'!$A$6:$A$31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 PV'!$D$6:$D$31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2C-CD44-8AA0-EB1C7F102D19}"/>
            </c:ext>
          </c:extLst>
        </c:ser>
        <c:ser>
          <c:idx val="3"/>
          <c:order val="3"/>
          <c:tx>
            <c:strRef>
              <c:f>'Sub-Cat PV'!$E$4:$E$5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 PV'!$A$6:$A$31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 PV'!$E$6:$E$31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2C-CD44-8AA0-EB1C7F102D19}"/>
            </c:ext>
          </c:extLst>
        </c:ser>
        <c:ser>
          <c:idx val="4"/>
          <c:order val="4"/>
          <c:tx>
            <c:strRef>
              <c:f>'Sub-Cat PV'!$F$4:$F$5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 PV'!$A$6:$A$31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 PV'!$F$6:$F$31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9-2A2C-CD44-8AA0-EB1C7F102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48212943"/>
        <c:axId val="847356751"/>
      </c:barChart>
      <c:catAx>
        <c:axId val="84821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356751"/>
        <c:crosses val="autoZero"/>
        <c:auto val="1"/>
        <c:lblAlgn val="ctr"/>
        <c:lblOffset val="100"/>
        <c:noMultiLvlLbl val="0"/>
      </c:catAx>
      <c:valAx>
        <c:axId val="84735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USE THIS.xlsx]Monthly PV!PivotTable26</c:name>
    <c:fmtId val="0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PV'!$B$4:$B$5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'Monthly PV'!$A$6:$A$18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PV'!$B$6:$B$18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F2-CB4E-AA29-D0E82A320EFD}"/>
            </c:ext>
          </c:extLst>
        </c:ser>
        <c:ser>
          <c:idx val="1"/>
          <c:order val="1"/>
          <c:tx>
            <c:strRef>
              <c:f>'Monthly PV'!$C$4:$C$5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'Monthly PV'!$A$6:$A$18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PV'!$C$6:$C$18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F2-CB4E-AA29-D0E82A320EFD}"/>
            </c:ext>
          </c:extLst>
        </c:ser>
        <c:ser>
          <c:idx val="2"/>
          <c:order val="2"/>
          <c:tx>
            <c:strRef>
              <c:f>'Monthly PV'!$D$4:$D$5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'Monthly PV'!$A$6:$A$18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PV'!$D$6:$D$18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F2-CB4E-AA29-D0E82A320EFD}"/>
            </c:ext>
          </c:extLst>
        </c:ser>
        <c:ser>
          <c:idx val="3"/>
          <c:order val="3"/>
          <c:tx>
            <c:strRef>
              <c:f>'Monthly PV'!$E$4:$E$5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'Monthly PV'!$A$6:$A$18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PV'!$E$6:$E$18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F2-CB4E-AA29-D0E82A320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056719"/>
        <c:axId val="1106784943"/>
      </c:lineChart>
      <c:catAx>
        <c:axId val="110705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784943"/>
        <c:crosses val="autoZero"/>
        <c:auto val="1"/>
        <c:lblAlgn val="ctr"/>
        <c:lblOffset val="100"/>
        <c:noMultiLvlLbl val="0"/>
      </c:catAx>
      <c:valAx>
        <c:axId val="110678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05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Calc'!$F$1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'Goal Calc'!$A$2:$A$13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Calc'!$F$2:$F$13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9C-734E-9BB5-3414AF58045E}"/>
            </c:ext>
          </c:extLst>
        </c:ser>
        <c:ser>
          <c:idx val="5"/>
          <c:order val="1"/>
          <c:tx>
            <c:strRef>
              <c:f>'Goal Calc'!$G$1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'Goal Calc'!$A$2:$A$13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Calc'!$G$2:$G$13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9C-734E-9BB5-3414AF58045E}"/>
            </c:ext>
          </c:extLst>
        </c:ser>
        <c:ser>
          <c:idx val="6"/>
          <c:order val="2"/>
          <c:tx>
            <c:strRef>
              <c:f>'Goal Calc'!$H$1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'Goal Calc'!$A$2:$A$13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Calc'!$H$2:$H$13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89C-734E-9BB5-3414AF580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6131535"/>
        <c:axId val="1188126143"/>
      </c:lineChart>
      <c:catAx>
        <c:axId val="123613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126143"/>
        <c:crosses val="autoZero"/>
        <c:auto val="1"/>
        <c:lblAlgn val="ctr"/>
        <c:lblOffset val="100"/>
        <c:noMultiLvlLbl val="0"/>
      </c:catAx>
      <c:valAx>
        <c:axId val="118812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31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774700</xdr:colOff>
      <xdr:row>6</xdr:row>
      <xdr:rowOff>139700</xdr:rowOff>
    </xdr:from>
    <xdr:to>
      <xdr:col>19</xdr:col>
      <xdr:colOff>76200</xdr:colOff>
      <xdr:row>35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26CDFB-4664-252B-0705-7288F889D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165100</xdr:colOff>
      <xdr:row>6</xdr:row>
      <xdr:rowOff>152400</xdr:rowOff>
    </xdr:from>
    <xdr:to>
      <xdr:col>20</xdr:col>
      <xdr:colOff>406400</xdr:colOff>
      <xdr:row>38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CB0E36-1316-5C6D-064C-ECC18B79B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406400</xdr:colOff>
      <xdr:row>10</xdr:row>
      <xdr:rowOff>50800</xdr:rowOff>
    </xdr:from>
    <xdr:to>
      <xdr:col>18</xdr:col>
      <xdr:colOff>203200</xdr:colOff>
      <xdr:row>35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DFE96F-8F54-DC0C-71CA-365133FEEF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16</xdr:row>
      <xdr:rowOff>114300</xdr:rowOff>
    </xdr:from>
    <xdr:to>
      <xdr:col>13</xdr:col>
      <xdr:colOff>800100</xdr:colOff>
      <xdr:row>40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E2069A-0B01-7E45-3042-3FA6A5F36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Nieves" refreshedDate="45459.507127430552" createdVersion="8" refreshedVersion="8" minRefreshableVersion="3" recordCount="1002" xr:uid="{5330656C-B0E4-8046-BD61-0841890EDA1B}">
  <cacheSource type="worksheet">
    <worksheetSource ref="B1:AC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Valdez Ltd"/>
        <s v="Stevenson PLC"/>
        <s v="Morales Group"/>
        <s v="Tucker, Fox and Green"/>
        <s v="Brown, Palmer and Pace"/>
        <s v="Ramos and Sons"/>
        <s v="Wallace LLC"/>
        <s v="Hood, Perez and Meadows"/>
        <s v="Johnson, Turner and Carroll"/>
        <s v="Foley-Cox"/>
        <s v="Brown Ltd"/>
        <s v="Parker-Morris"/>
        <s v="Jones, Taylor and Moore"/>
        <s v="Becker, Rice and White"/>
        <s v="Bell PLC"/>
        <s v="Wilson, Wilson and Mathis"/>
        <s v="Powers, Smith and Deleon"/>
        <s v="Garcia Group"/>
        <s v="Harrison-Bridges"/>
        <s v="Summers, Gallegos and Stein"/>
        <s v="Robbins and Sons"/>
        <s v="Cole, Petty and Cameron"/>
        <s v="Smith-Smith"/>
        <s v="Morgan-Martinez"/>
        <s v="Briggs PLC"/>
        <s v="Daniel-Luna"/>
        <s v="Smith-Ramos"/>
        <s v="Vargas, Banks and Palmer"/>
        <s v="Morrison-Henderson"/>
        <s v="Delgado-Hatfield"/>
        <s v="Dominguez-Owens"/>
        <s v="Black-Graham"/>
        <s v="Cooke PLC"/>
        <s v="Shannon Ltd"/>
        <s v="Brown-George"/>
        <s v="Williams, Orozco and Gomez"/>
        <s v="Adams-Rollins"/>
        <s v="Ramirez Group"/>
        <s v="Mcbride PLC"/>
        <s v="Miller-Patel"/>
        <s v="Rush, Reed and Hall"/>
        <s v="Russo, Kim and Mccoy"/>
        <s v="Owens-Le"/>
        <s v="Palmer Inc"/>
        <s v="Sandoval-Powell"/>
        <s v="Ho-Harris"/>
        <s v="Hall, Holmes and Walker"/>
        <s v="Klein, Stark and Livingston"/>
        <s v="Murphy LLC"/>
        <s v="Blair Group"/>
        <s v="Jones-Riddle"/>
        <s v="Gallegos-Cobb"/>
        <s v="Anderson-Pham"/>
        <s v="Gallegos Inc"/>
        <s v="Cruz Ltd"/>
        <s v="Weaver Ltd"/>
        <s v="Diaz-Garcia"/>
        <s v="Baker, Morgan and Brown"/>
        <s v="Rodriguez, Johnson and Jackson"/>
        <s v="Blair Inc"/>
        <s v="Brown Inc"/>
        <s v="Clark-Conrad"/>
        <s v="Luna-Horne"/>
        <s v="Marshall Inc"/>
        <s v="Davis, Cox and Fox"/>
        <s v="Brady, Cortez and Rodriguez"/>
        <s v="Jensen-Vargas"/>
        <s v="Fleming-Oliver"/>
        <s v="Vasquez Inc"/>
        <s v="Taylor, Cisneros and Romero"/>
        <s v="Castillo-Carey"/>
        <s v="Clark, Mccormick and Mendoza"/>
        <s v="Young, Hart and Ryan"/>
        <s v="Johnson, Murphy and Peterson"/>
        <s v="Ross Group"/>
        <s v="Martin, Russell and Baker"/>
        <s v="Richardson, Woodward and Hansen"/>
        <s v="Floyd-Sims"/>
        <s v="Martinez-Johnson"/>
        <s v="Harris-Golden"/>
        <s v="Obrien-Aguirre"/>
        <s v="Stewart Inc"/>
        <s v="Rodriguez-Patterson"/>
        <s v="Brown-Oliver"/>
        <s v="Edwards-Lewis"/>
        <s v="Lucas-Mullins"/>
        <s v="Stevens Inc"/>
        <s v="Brooks, Jones and Ingram"/>
        <s v="Wood Inc"/>
        <s v="Summers PLC"/>
        <s v="King-Morris"/>
        <s v="Nunez-Richards"/>
        <s v="Long, Morgan and Mitchell"/>
        <s v="White, Pena and Calhoun"/>
        <s v="Anderson LLC"/>
        <s v="Velazquez, Hunt and Ortiz"/>
        <s v="Brown and Sons"/>
        <s v="Hamilton, Wright and Chavez"/>
        <s v="Ortiz, Coleman and Mitchell"/>
        <s v="Warren Ltd"/>
        <s v="Herrera, Bennett and Silva"/>
        <s v="Sanchez, Bradley and Flores"/>
        <s v="Willis and Sons"/>
        <s v="Smith-Reid"/>
        <s v="Anthony-Shaw"/>
        <s v="Brown-Williams"/>
        <s v="Smith, Brown and Davis"/>
        <s v="Smith-Mullins"/>
        <s v="Jones-Watson"/>
        <s v="Cole, Smith and Wood"/>
        <s v="Holder, Caldwell and Vance"/>
        <s v="Harrington-Harper"/>
        <s v="Fischer, Torres and Walker"/>
        <s v="Frye, Hunt and Powell"/>
        <s v="Rodriguez-West"/>
        <s v="Dixon, Perez and Banks"/>
        <s v="Stafford, Hess and Raymond"/>
        <s v="Jones, Contreras and Burnett"/>
        <s v="Sheppard, Smith and Spence"/>
        <s v="Smith-Powell"/>
        <s v="Sawyer, Horton and Williams"/>
        <s v="Berry-Cannon"/>
        <s v="Garner and Sons"/>
        <s v="Case LLC"/>
        <s v="Cooper LLC"/>
        <s v="Murphy PLC"/>
        <s v="Nelson, Smith and Graham"/>
        <s v="Hill, Mccann and Moore"/>
        <s v="Harris, Medina and Mitchell"/>
        <s v="White-Obrien"/>
        <s v="Wang-Rodriguez"/>
        <s v="Porter-Hicks"/>
        <s v="Richards-Davis"/>
        <s v="Montgomery-Castro"/>
        <s v="Mason-Smith"/>
        <s v="Hernandez Group"/>
        <s v="Ferguson, Collins and Mata"/>
        <s v="Parker Group"/>
        <s v="Walker, Jones and Rodriguez"/>
        <s v="Morgan-Jenkins"/>
        <s v="Sanders, Farley and Huffman"/>
        <s v="Cline, Peterson and Lowery"/>
        <s v="Silva-Hawkins"/>
        <s v="Young PLC"/>
        <s v="Sanchez Ltd"/>
        <s v="Arias, Allen and Miller"/>
        <s v="Lopez, Adams and Johnson"/>
        <s v="Jordan, Schneider and Hall"/>
        <s v="Hernandez, Rodriguez and Clark"/>
        <s v="Lucero Group"/>
        <s v="Smith-Kennedy"/>
        <s v="Little-Marsh"/>
        <s v="Clark-Bowman"/>
        <s v="Adams, Willis and Sanchez"/>
        <s v="Martinez PLC"/>
        <s v="Martinez Ltd"/>
        <s v="Smith, Jackson and Herrera"/>
        <s v="Mcmillan Group"/>
        <s v="Clements Ltd"/>
        <s v="Glass, Nunez and Mcdonald"/>
        <s v="Valenzuela, Davidson and Castro"/>
        <s v="Kennedy-Miller"/>
        <s v="Lutz Group"/>
        <s v="Fitzgerald PLC"/>
        <s v="Young, Gilbert and Escobar"/>
        <s v="Sutton PLC"/>
        <s v="Patterson, Salinas and Lucas"/>
        <s v="Gross PLC"/>
        <s v="Mills Group"/>
        <s v="Austin, Baker and Kelley"/>
        <s v="Charles Inc"/>
        <s v="Turner, Young and Collins"/>
        <s v="Flores-Lambert"/>
        <s v="Harrison, Blackwell and Mendez"/>
        <s v="Turner, Miller and Francis"/>
        <s v="Huff-Johnson"/>
        <s v="Chan, Washington and Callahan"/>
        <s v="Ruiz, Richardson and Cole"/>
        <s v="Reilly, Aguirre and Johnson"/>
        <s v="Schmidt-Gomez"/>
        <s v="Hughes Inc"/>
        <s v="Simmons-Reynolds"/>
        <s v="Jordan-Wolfe"/>
        <s v="Lee, Ali and Guzman"/>
        <s v="Berger, Johnson and Marshall"/>
        <s v="Hobbs, Brown and Lee"/>
        <s v="Morales-Odonnell"/>
        <s v="Parker PLC"/>
        <s v="Jackson-Brown"/>
        <s v="Turner, Scott and Gentry"/>
        <s v="Stewart-Coleman"/>
        <s v="Dougherty, Austin and Mills"/>
        <s v="Woods Inc"/>
        <s v="Webb-Smith"/>
        <s v="Moore, Dudley and Navarro"/>
        <s v="Sanders-Allen"/>
        <s v="Calhoun, Rogers and Long"/>
        <s v="Davis-Gardner"/>
        <s v="Pham, Avila and Nash"/>
        <s v="Stewart LLC"/>
        <s v="Mayer-Richmond"/>
        <s v="Acevedo-Huffman"/>
        <s v="Bailey and Sons"/>
        <s v="Wright, Hunt and Rowe"/>
        <s v="Woods-Clark"/>
        <s v="Hunt Group"/>
        <s v="Perez, Johnson and Gardner"/>
        <s v="Spencer-Bates"/>
        <s v="Peters-Nelson"/>
        <s v="Frazier, Patrick and Smith"/>
        <s v="Yang and Sons"/>
        <s v="Perez-Hess"/>
        <s v="Miller Ltd"/>
        <s v="Henderson Ltd"/>
        <s v="Williams, Johnson and Campbell"/>
        <s v="Smith, Mack and Williams"/>
        <s v="Tapia, Sandoval and Hurley"/>
        <s v="Dawson-Tyler"/>
        <s v="Price and Sons"/>
        <s v="Rivera-Pearson"/>
        <s v="Buck-Khan"/>
        <s v="Thomas Ltd"/>
        <s v="Kim-Rice"/>
        <s v="Smith-Nguyen"/>
        <s v="Brady Ltd"/>
        <s v="Baker-Higgins"/>
        <s v="Ramsey and Sons"/>
        <s v="Martinez, Gomez and Dalton"/>
        <s v="Rangel, Holt and Jones"/>
        <s v="Pineda Ltd"/>
        <s v="Gardner, Ryan and Gutierrez"/>
        <s v="Davis-Gonzalez"/>
        <s v="Leach, Rich and Price"/>
        <s v="Curtis-Curtis"/>
        <s v="Rice-Parker"/>
        <s v="Navarro and Sons"/>
        <s v="Hull, Baker and Martinez"/>
        <s v="Spencer-Weber"/>
        <s v="Singleton Ltd"/>
        <s v="Sims-Gross"/>
        <s v="Potter, Harper and Everett"/>
        <s v="Smith Group"/>
        <s v="Hogan, Porter and Rivera"/>
        <s v="Clements Group"/>
        <s v="Wilson, Hall and Osborne"/>
        <s v="Leblanc-Pineda"/>
        <s v="Freeman-Ferguson"/>
        <s v="Smith-Hess"/>
        <s v="Bradshaw, Smith and Ryan"/>
        <s v="Cox LLC"/>
        <s v="Kelly-Colon"/>
        <s v="Barnes-Williams"/>
        <s v="Saunders Ltd"/>
        <s v="Hernandez, Norton and Kelley"/>
        <s v="Taylor, Santiago and Flores"/>
        <s v="Hale, Pearson and Jenkins"/>
        <s v="Jackson PLC"/>
        <s v="Ramirez, Padilla and Barrera"/>
        <s v="Cooper Inc"/>
        <s v="Martin-James"/>
        <s v="Fox Ltd"/>
        <s v="Rodriguez-Brown"/>
        <s v="Burns-Burnett"/>
        <s v="Mcdonald, Gonzalez and Ross"/>
        <s v="Lopez, Reid and Johnson"/>
        <s v="Romero and Sons"/>
        <s v="Boyle Ltd"/>
        <s v="Howell, Myers and Olson"/>
        <s v="Allen-Curtis"/>
        <s v="Hall and Sons"/>
        <s v="Ball LLC"/>
        <s v="Glover-Nelson"/>
        <s v="Meyer-Avila"/>
        <s v="Daniels, Rose and Tyler"/>
        <s v="Farrell and Sons"/>
        <s v="Rush-Bowers"/>
        <s v="Wiggins Ltd"/>
        <s v="Patterson-Johnson"/>
        <s v="Williams and Sons"/>
        <s v="Fuentes LLC"/>
        <s v="Smith-Hill"/>
        <s v="Vargas-Cox"/>
        <s v="King Inc"/>
        <s v="Morris Group"/>
        <s v="King Ltd"/>
        <s v="Acosta, Mullins and Morris"/>
        <s v="Bradford-Silva"/>
        <s v="Thomas-Lopez"/>
        <s v="Sanchez, Cross and Savage"/>
        <s v="York, Barr and Grant"/>
        <s v="Strickland Group"/>
        <s v="Parker LLC"/>
        <s v="Taylor PLC"/>
        <s v="Lamb-Sanders"/>
        <s v="Jackson, Martinez and Ray"/>
        <s v="Allen Inc"/>
        <s v="Avery, Brown and Parker"/>
        <s v="Moran and Sons"/>
        <s v="Hall-Schaefer"/>
        <s v="Taylor-Rowe"/>
        <s v="Hernandez-Grimes"/>
        <s v="Gibson-Hernandez"/>
        <s v="Martin-Marshall"/>
        <s v="Rodriguez, Rose and Stewart"/>
        <s v="Johnson-Gould"/>
        <s v="Logan-Curtis"/>
        <s v="Schultz Inc"/>
        <s v="Lee-Cobb"/>
        <s v="Cochran Ltd"/>
        <s v="Nolan, Smith and Sanchez"/>
        <s v="Rodriguez PLC"/>
        <s v="Cook LLC"/>
        <s v="Munoz, Cherry and Bell"/>
        <s v="Rogers, Huerta and Medina"/>
        <s v="Mueller-Harmon"/>
        <s v="Larson-Little"/>
        <s v="Ayala, Crawford and Taylor"/>
        <s v="Soto LLC"/>
        <s v="Cummings-Hayes"/>
        <s v="Mccann-Le"/>
        <s v="White LLC"/>
        <s v="Le, Burton and Evans"/>
        <s v="Hensley Ltd"/>
        <s v="Bailey PLC"/>
        <s v="Lowery, Hayden and Cruz"/>
        <s v="Thomas, Welch and Santana"/>
        <s v="Williams-Santos"/>
        <s v="Butler LLC"/>
        <s v="Meza-Rogers"/>
        <s v="Johnson Group"/>
        <s v="Davis Ltd"/>
        <s v="Stone-Orozco"/>
        <s v="Macias Inc"/>
        <s v="Harris-Perry"/>
        <s v="Gardner Group"/>
        <s v="Williams, Carter and Gonzalez"/>
        <s v="Cole LLC"/>
        <s v="Page, Holt and Mack"/>
        <s v="Everett-Wolfe"/>
        <s v="Martinez Inc"/>
        <s v="Estrada Group"/>
        <s v="Erickson-Rogers"/>
        <s v="Martin, Conway and Larsen"/>
        <s v="Bruce Group"/>
        <s v="Taylor, Johnson and Hernandez"/>
        <s v="Kramer Group"/>
        <s v="Mcknight-Freeman"/>
        <s v="Weber Inc"/>
        <s v="Williams-Ramirez"/>
        <s v="Best, Carr and Williams"/>
        <s v="Lewis, Taylor and Rivers"/>
        <s v="Avila, Ford and Welch"/>
        <s v="Webb Group"/>
        <s v="Mcclure LLC"/>
        <s v="Walter Inc"/>
        <s v="Jensen-Brown"/>
        <s v="Cox Group"/>
        <s v="Martin, Martin and Solis"/>
        <s v="Guerrero, Flores and Jenkins"/>
        <s v="Harper-Bryan"/>
        <s v="Nixon Inc"/>
        <s v="Yu and Sons"/>
        <s v="Tran LLC"/>
        <s v="Murphy-Fox"/>
        <s v="Hernandez-Macdonald"/>
        <s v="Johnson-Contreras"/>
        <s v="Mora-Bradley"/>
        <s v="Greene, Lloyd and Sims"/>
        <s v="Guzman Group"/>
        <s v="Rodriguez-Robinson"/>
        <s v="Davis and Sons"/>
        <s v="Sanders LLC"/>
        <s v="Freeman-French"/>
        <s v="Robbins Group"/>
        <s v="Leonard-Mcclain"/>
        <s v="Kelly PLC"/>
        <s v="Johnson-Morales"/>
        <s v="Reid-Day"/>
        <s v="Barrett PLC"/>
        <s v="Ortiz-Roberts"/>
        <s v="David-Clark"/>
        <s v="Joyce PLC"/>
        <s v="Wang, Koch and Weaver"/>
        <s v="Robinson Group"/>
        <s v="Deleon and Sons"/>
        <s v="Johns-Thomas"/>
        <s v="Rogers, Jacobs and Jackson"/>
        <s v="Kim Ltd"/>
        <s v="Lee LLC"/>
        <s v="Caldwell LLC"/>
        <s v="Hodges, Smith and Kelly"/>
        <s v="Roy PLC"/>
        <s v="Hansen-Austin"/>
        <s v="Lane, Ryan and Chapman"/>
        <s v="Cruz, Hall and Mason"/>
        <s v="Murray Ltd"/>
        <s v="Robles Ltd"/>
        <s v="Saunders Group"/>
        <s v="Drake PLC"/>
        <s v="Morrow, Santiago and Soto"/>
        <s v="Bradshaw, Gill and Donovan"/>
        <s v="Glass, Baker and Jones"/>
        <s v="Vincent PLC"/>
        <s v="Smith-Miller"/>
        <s v="Lowery Group"/>
        <s v="Romero-Hoffman"/>
        <s v="Ferguson, Murphy and Bright"/>
        <s v="Whitehead, Bell and Hughes"/>
        <s v="Chavez, Garcia and Cantu"/>
        <s v="Wilson and Sons"/>
        <s v="Mills, Frazier and Perez"/>
        <s v="Brown, Herring and Bass"/>
        <s v="Butler, Henry and Espinoza"/>
        <s v="Thompson LLC"/>
        <s v="Berry-Richardson"/>
        <s v="Hogan Ltd"/>
        <s v="Alexander-Williams"/>
        <s v="Fields Ltd"/>
        <s v="Nunez Inc"/>
        <s v="Nelson-Valdez"/>
        <s v="Mosley-Gilbert"/>
        <s v="Mason-Sanders"/>
        <s v="Garcia Ltd"/>
        <s v="Murphy-Farrell"/>
        <s v="Mercer, Solomon and Singleton"/>
        <s v="Huff LLC"/>
        <s v="Ford LLC"/>
        <s v="Rodriguez-Hansen"/>
        <s v="Rosario-Smith"/>
        <s v="Vance-Glover"/>
        <s v="Becker-Scott"/>
        <s v="Clarke, Anderson and Lee"/>
        <s v="Lopez and Sons"/>
        <s v="Reyes PLC"/>
        <s v="Howell and Sons"/>
        <s v="Robles-Hudson"/>
        <s v="Nguyen Inc"/>
        <s v="Fleming, Zhang and Henderson"/>
        <s v="Brown, Estrada and Jensen"/>
        <s v="Franklin Inc"/>
        <s v="Jackson Inc"/>
        <s v="Clark Inc"/>
        <s v="Jackson LLC"/>
        <s v="Marsh-Coleman"/>
        <s v="Gonzalez-Martinez"/>
        <s v="Moses-Terry"/>
        <s v="Wilson, Brooks and Clark"/>
        <s v="Beck, Thompson and Martinez"/>
        <s v="Campbell, Brown and Powell"/>
        <s v="Young, Ramsey and Powell"/>
        <s v="Brooks-Rodriguez"/>
        <s v="Perez, Brown and Meyers"/>
        <s v="Ross, Kelly and Brown"/>
        <s v="Tate, Bass and House"/>
        <s v="Mckee-Hill"/>
        <s v="Lopez-King"/>
        <s v="Ward PLC"/>
        <s v="Mendoza-Parker"/>
        <s v="Houston, Moore and Rogers"/>
        <s v="Valenzuela-Cook"/>
        <s v="Ramirez LLC"/>
        <s v="Roberts Group"/>
        <s v="Reeves, Thompson and Richardson"/>
        <s v="Hall, Buchanan and Benton"/>
        <s v="Moss, Norman and Dunlap"/>
        <s v="Scott, Wilson and Martin"/>
        <s v="Hicks, Wall and Webb"/>
        <s v="Sanchez LLC"/>
        <s v="Rowland PLC"/>
        <s v="Johnson-Pace"/>
        <s v="Campbell, Thomas and Obrien"/>
        <s v="Nichols Ltd"/>
        <s v="Mack Ltd"/>
        <s v="Jordan-Acosta"/>
        <s v="Vaughn, Hunt and Caldwell"/>
        <s v="Byrd Group"/>
        <s v="Christian, Kim and Jimenez"/>
        <s v="Flowers and Sons"/>
        <s v="Spence, Jackson and Kelly"/>
        <s v="Murillo-Mcfarland"/>
        <s v="Dawson Group"/>
        <s v="Robinson, Lopez and Christensen"/>
        <s v="Lynch Ltd"/>
        <s v="Villanueva, Wright and Richardson"/>
        <s v="Best, Miller and Thomas"/>
        <s v="Mason, Case and May"/>
        <s v="Christian, Yates and Greer"/>
        <s v="Pineda Group"/>
        <s v="Hart-Briggs"/>
        <s v="Hunt, Barker and Baker"/>
        <s v="Rosales, Branch and Harmon"/>
        <s v="Rose-Fuller"/>
        <s v="White, Larson and Wright"/>
        <s v="Cordova Ltd"/>
        <s v="Robinson-Kelly"/>
        <s v="Knox-Garner"/>
        <s v="Davis-Michael"/>
        <s v="Sandoval Group"/>
        <s v="Haynes-Williams"/>
        <s v="Hayden Ltd"/>
        <s v="Padilla-Porter"/>
        <s v="Giles-Smith"/>
        <s v="Hansen Group"/>
        <s v="Lee and Sons"/>
        <s v="Ware-Arias"/>
        <s v="Brown Group"/>
        <s v="Barker Inc"/>
        <s v="Carlson, Dixon and Jones"/>
        <s v="Welch Inc"/>
        <s v="Anderson, Williams and Cox"/>
        <s v="Cisneros Ltd"/>
        <s v="Riley, Cohen and Goodman"/>
        <s v="Brown, Davies and Pacheco"/>
        <s v="Young LLC"/>
        <s v="Hill, Martin and Garcia"/>
        <s v="Moreno Ltd"/>
        <s v="Collier Inc"/>
        <s v="Collins-Martinez"/>
        <s v="Blair, Reyes and Woods"/>
        <s v="Martin, Lopez and Hunter"/>
        <s v="Watson-Douglas"/>
        <s v="Hill, Lawson and Wilkinson"/>
        <s v="Gordon, Mendez and Johnson"/>
        <s v="Melton, Robinson and Fritz"/>
        <s v="Mahoney, Adams and Lucas"/>
        <s v="Salazar-Dodson"/>
        <s v="Cisneros-Burton"/>
        <s v="Jones-Ryan"/>
        <s v="Gomez LLC"/>
        <s v="Cardenas, Thompson and Carey"/>
        <s v="Mccoy Ltd"/>
        <s v="Hayden, Shannon and Stein"/>
        <s v="Gonzalez-Snow"/>
        <s v="Avila-Jones"/>
        <s v="Gardner Inc"/>
        <s v="Howard-Douglas"/>
        <s v="Brown-Vang"/>
        <s v="Thomas and Sons"/>
        <s v="Ho Ltd"/>
        <s v="Johnson LLC"/>
        <s v="Kelley, Stanton and Sanchez"/>
        <s v="Jordan-Fischer"/>
        <s v="Williams-Walsh"/>
        <s v="Wang, Nguyen and Horton"/>
        <s v="Miranda, Gray and Hale"/>
        <s v="Black, Armstrong and Anderson"/>
        <s v="Smith-Jones"/>
        <s v="Terry-Salinas"/>
        <s v="Vega, Chan and Carney"/>
        <s v="Ray, Li and Li"/>
        <s v="Silva, Walker and Martin"/>
        <s v="Garcia, Dunn and Richardson"/>
        <s v="Smith, Wells and Nguyen"/>
        <s v="Williams, Martin and Meyer"/>
        <s v="Flores, Miller and Johnson"/>
        <s v="Chase, Garcia and Johnson"/>
        <s v="Crawford-Peters"/>
        <s v="Charles-Johnson"/>
        <s v="Ramos, Moreno and Lewis"/>
        <s v="Wilson Ltd"/>
        <s v="Beck-Weber"/>
        <s v="Williams Inc"/>
        <s v="Warren-Harrison"/>
        <s v="Pugh LLC"/>
        <s v="Huynh, Gallegos and Mills"/>
        <s v="Vega Group"/>
        <s v="Keith, Alvarez and Potter"/>
        <s v="Shannon-Olson"/>
        <s v="Nguyen and Sons"/>
        <s v="Mitchell and Sons"/>
        <s v="White, Torres and Bishop"/>
        <s v="Maldonado and Sons"/>
        <s v="Ritter PLC"/>
        <s v="Dunn, Moreno and Green"/>
        <s v="Johnson Inc"/>
        <s v="Lewis-Jacobson"/>
        <s v="Fox-Williams"/>
        <s v="Pace, Simpson and Watkins"/>
        <s v="Gallegos, Wagner and Gaines"/>
        <s v="Hale-Hayes"/>
        <s v="Ayala Group"/>
        <s v="Johnson, Dixon and Zimmerman"/>
        <s v="Luna, Anderson and Fox"/>
        <s v="Barnett and Sons"/>
        <s v="Riggs Group"/>
        <s v="Smith-Sparks"/>
        <s v="Hogan Group"/>
        <s v="Thomas-Simmons"/>
        <s v="Jackson-Lewis"/>
        <s v="Hunter-Logan"/>
        <s v="Manning-Hamilton"/>
        <s v="Levine, Martin and Hernandez"/>
        <s v="Allen-Jones"/>
        <s v="Reid, Rivera and Perry"/>
        <s v="Moore, Cook and Wright"/>
        <s v="Holt, Bernard and Johnson"/>
        <s v="Skinner PLC"/>
        <s v="Ellison PLC"/>
        <s v="Cochran-Nguyen"/>
        <s v="Peterson, Gonzalez and Spencer"/>
        <s v="Pratt LLC"/>
        <s v="Smith, Scott and Rodriguez"/>
        <s v="Gray-Davis"/>
        <s v="Davidson, Wilcox and Lewis"/>
        <s v="Clark-Cooke"/>
        <s v="Wright LLC"/>
        <s v="Miller-Poole"/>
        <s v="Mays LLC"/>
        <s v="Martinez, Garza and Young"/>
        <s v="Evans Group"/>
        <s v="Lopez Inc"/>
        <s v="Kane, Pruitt and Rivera"/>
        <s v="Hayes Group"/>
        <s v="Benjamin, Paul and Ferguson"/>
        <s v="Haynes PLC"/>
        <s v="Harris, Hall and Harris"/>
        <s v="Richards, Stevens and Fleming"/>
        <s v="Quinn, Cruz and Schmidt"/>
        <s v="Hebert Group"/>
        <s v="Chen, Pollard and Clarke"/>
        <s v="Holmes PLC"/>
        <s v="Davis-Smith"/>
        <s v="Perez, Reed and Lee"/>
        <s v="Johnson-Lee"/>
        <s v="Garcia, Garcia and Lopez"/>
        <s v="Santos Group"/>
        <s v="Davis LLC"/>
        <s v="Petersen-Rodriguez"/>
        <s v="Smith-Jenkins"/>
        <s v="Cole, Hernandez and Rodriguez"/>
        <s v="Davis-Rodriguez"/>
        <s v="Rich, Alvarez and King"/>
        <s v="Baker, Collins and Smith"/>
        <s v="Anderson and Sons"/>
        <s v="Harris Group"/>
        <s v="Jones-Martin"/>
        <s v="Chaney-Dennis"/>
        <s v="Santos, Williams and Brown"/>
        <s v="Mcclain LLC"/>
        <s v="Soto-Anthony"/>
        <s v="Little Ltd"/>
        <s v="Wright, Brooks and Villarreal"/>
        <s v="Richardson Inc"/>
        <s v="Diaz-Little"/>
        <s v="Smith-Wallace"/>
        <s v="Mathis, Hall and Hansen"/>
        <s v="Gonzalez-Burton"/>
        <s v="Collins LLC"/>
        <s v="Brown-Mckee"/>
        <s v="Davis, Crawford and Lopez"/>
        <s v="Lyons Inc"/>
        <s v="Green, Murphy and Webb"/>
        <s v="Michael, Anderson and Vincent"/>
        <s v="Olsen-Ryan"/>
        <s v="Wood, Buckley and Meza"/>
        <s v="Barry Group"/>
        <s v="Perez, Davis and Wilson"/>
        <s v="Thompson-Bates"/>
        <s v="Moore Group"/>
        <s v="Ellis, Smith and Armstrong"/>
        <s v="Schmitt-Mendoza"/>
        <s v="Hardin-Foley"/>
        <s v="Tucker, Schmidt and Reid"/>
        <s v="Davis-Allen"/>
        <s v="Mcgee Group"/>
        <s v="Ortiz, Valenzuela and Collins"/>
        <s v="Lewis and Sons"/>
        <s v="Gonzalez-Robbins"/>
        <s v="Vazquez, Ochoa and Clark"/>
        <s v="Valencia PLC"/>
        <s v="Small-Fuentes"/>
        <s v="Barrett Inc"/>
        <s v="Burnett-Mora"/>
        <s v="Casey-Kelly"/>
        <s v="Thompson-Moreno"/>
        <s v="Pierce-Ramirez"/>
        <s v="Meza, Kirby and Patel"/>
        <s v="Gonzalez, Williams and Benson"/>
        <s v="Young and Sons"/>
        <s v="Jones, Wiley and Robbins"/>
        <s v="Rosales LLC"/>
        <s v="Peterson, Fletcher and Sanchez"/>
        <s v="Ball-Fisher"/>
        <s v="Hoffman-Howard"/>
        <s v="Morgan-Warren"/>
        <s v="Baker-Morris"/>
        <s v="Rodriguez, Anderson and Porter"/>
        <s v="Williams LLC"/>
        <s v="Calderon, Bradford and Dean"/>
        <s v="Carter, Cole and Curtis"/>
        <s v="Lam-Hamilton"/>
        <s v="Pacheco, Johnson and Torres"/>
        <s v="Todd, Freeman and Henry"/>
        <s v="Olson-Bishop"/>
        <s v="Flores PLC"/>
        <s v="Joseph LLC"/>
        <s v="Tucker, Mccoy and Marquez"/>
        <s v="Waters and Sons"/>
        <s v="Bright and Sons"/>
        <s v="Matthews LLC"/>
        <s v="Harris-Jennings"/>
        <s v="Ferguson PLC"/>
        <s v="Palmer Ltd"/>
        <s v="Roberts and Sons"/>
        <s v="Mora, Miller and Harper"/>
        <s v="Edwards LLC"/>
        <s v="Watts Group"/>
        <s v="Clark and Sons"/>
        <s v="Bridges, Freeman and Kim"/>
        <s v="Price-Rodriguez"/>
        <s v="Caldwell, Velazquez and Wilson"/>
        <s v="Wilson Group"/>
        <s v="Turner-Terrell"/>
        <s v="Howard Ltd"/>
        <s v="Johns PLC"/>
        <s v="Brown-Brown"/>
        <s v="Payne, Oliver and Burch"/>
        <s v="Cordova, Shaw and Wang"/>
        <s v="Carlson Inc"/>
        <s v="Harris Inc"/>
        <s v="Bautista-Cross"/>
        <s v="Anderson Group"/>
        <s v="Wilson, Jefferson and Anderson"/>
        <s v="Gomez, Bailey and Flores"/>
        <s v="Baker Ltd"/>
        <s v="Landry Group"/>
        <s v="Larsen-Chung"/>
        <s v="Walsh-Watts"/>
        <s v="Anderson-Perez"/>
        <s v="Sellers, Roach and Garrison"/>
        <s v="Craig, Ellis and Miller"/>
        <s v="Greer and Sons"/>
        <s v="Owens, Hall and Gonzalez"/>
        <s v="Fox Group"/>
        <s v="Figueroa Ltd"/>
        <s v="Anderson, Parks and Estrada"/>
        <s v="Ramirez-Calderon"/>
        <s v="Lane-Barber"/>
        <s v="Acosta PLC"/>
        <s v="Berry-Boyer"/>
        <s v="Lyons LLC"/>
        <s v="Fields-Moore"/>
        <s v="Fischer, Fowler and Arnold"/>
        <s v="Jones-Gonzalez"/>
        <s v="Miller, Glenn and Adams"/>
        <s v="Wise and Sons"/>
        <s v="Simmons-Villarreal"/>
        <s v="Buckley Group"/>
        <s v="Park-Goodman"/>
        <s v="Espinoza Group"/>
        <s v="Smith and Sons"/>
        <s v="Ward, Sanchez and Kemp"/>
        <s v="Walker, Taylor and Coleman"/>
        <s v="Barnes, Wilcox and Riley"/>
        <s v="King LLC"/>
        <s v="Lee PLC"/>
        <s v="Wang, Silva and Byrd"/>
        <s v="White, Singleton and Zimmerman"/>
        <s v="Miles and Sons"/>
        <s v="Burton-Watkins"/>
        <s v="Moreno-Turner"/>
        <s v="Guerrero-Griffin"/>
        <s v="Williams, Price and Hurley"/>
        <s v="Santos, Bell and Lloyd"/>
        <s v="Fox-Quinn"/>
        <s v="Landry Inc"/>
        <s v="Clark Group"/>
        <s v="Hudson-Nguyen"/>
        <s v="Walker-Taylor"/>
        <s v="Brown-Pena"/>
        <s v="Green Ltd"/>
        <s v="Miranda, Martinez and Lowery"/>
        <s v="Swanson, Wilson and Baker"/>
        <s v="Duncan, Mcdonald and Miller"/>
        <s v="English-Mccullough"/>
        <s v="Jones-Meyer"/>
        <s v="Beck-Knight"/>
        <s v="Mathis-Rodriguez"/>
        <s v="York-Pitts"/>
        <s v="Santana-George"/>
        <s v="Smith-Gonzalez"/>
        <s v="Avila-Nelson"/>
        <s v="Wright, Fox and Marks"/>
        <s v="Taylor Inc"/>
        <s v="Whitaker, Wallace and Daniels"/>
        <s v="White, Robertson and Roberts"/>
        <s v="Garcia Inc"/>
        <s v="Jarvis and Sons"/>
        <s v="Grimes, Holland and Sloan"/>
        <s v="Townsend Ltd"/>
        <s v="Sullivan, Davis and Booth"/>
        <s v="Alvarez-Andrews"/>
        <s v="Howard, Carter and Griffith"/>
        <s v="Sanchez-Morgan"/>
        <s v="Harris, Russell and Mitchell"/>
        <s v="Perry and Sons"/>
        <s v="Salazar-Moon"/>
        <s v="Montgomery, Larson and Spencer"/>
        <s v="Hanson Inc"/>
        <s v="Horton, Morrison and Clark"/>
        <s v="Henson PLC"/>
        <s v="Martinez-Juarez"/>
        <s v="Olsen, Edwards and Reid"/>
        <s v="Schroeder Ltd"/>
        <s v="Martinez LLC"/>
        <s v="Carlson-Hernandez"/>
        <s v="Gates PLC"/>
        <s v="Perez Group"/>
        <s v="Lloyd, Kennedy and Davis"/>
        <s v="Bradley, Beck and Mayo"/>
        <s v="Bailey-Boyer"/>
        <s v="Stone PLC"/>
        <s v="Bryant-Pope"/>
        <s v="Huerta, Roberts and Dickerson"/>
        <s v="Powell and Sons"/>
        <s v="Maldonado-Gonzalez"/>
        <s v="Walters-Carter"/>
        <s v="Higgins, Davis and Salazar"/>
        <s v="Carter-Guzman"/>
        <s v="Johnson, Parker and Haynes"/>
        <s v="Obrien and Sons"/>
        <s v="Gray-Jenkins"/>
        <s v="Huang-Henderson"/>
        <s v="Gonzalez-White"/>
        <s v="Cole, Salazar and Moreno"/>
        <s v="Perez PLC"/>
        <s v="Chung-Nguyen"/>
        <s v="Stevenson-Thompson"/>
        <s v="Stewart and Sons"/>
        <s v="Wise, Thompson and Allen"/>
        <s v="Caldwell PLC"/>
        <s v="Cummings Inc"/>
        <s v="Peck, Higgins and Smith"/>
        <s v="Herrera-Wilson"/>
        <s v="Dyer Inc"/>
        <s v="Marks Ltd"/>
        <s v="Jones PLC"/>
        <s v="Payne, Garrett and Thomas"/>
        <s v="Brandt, Carter and Wood"/>
        <s v="Perry PLC"/>
        <s v="Gordon PLC"/>
        <s v="Santos-Young"/>
        <s v="Henderson, Parker and Diaz"/>
        <s v="Stanton, Neal and Rodriguez"/>
        <s v="Alvarez-Bauer"/>
        <s v="Parker, Haley and Foster"/>
        <s v="Fowler-Smith"/>
        <s v="White-Rosario"/>
        <s v="Walker Ltd"/>
        <s v="Lawrence Group"/>
        <s v="Thomas, Clay and Mendoza"/>
        <s v="Wright, Hartman and Yu"/>
        <s v="Blair, Collins and Carter"/>
        <s v="Nunez-King"/>
        <s v="Davis-Johnson"/>
        <s v="Lamb Inc"/>
        <s v="Solomon PLC"/>
        <s v="Miller-Irwin"/>
        <s v="Lester-Moore"/>
        <s v="Callahan-Gilbert"/>
        <s v="Best-Young"/>
        <s v="Mills-Roy"/>
        <s v="Carson PLC"/>
        <s v="Bell, Edwards and Andersen"/>
        <s v="Cruz-Ward"/>
        <s v="Lee, Gibson and Morgan"/>
        <s v="Pitts-Reed"/>
        <s v="Hughes, Mendez and Patterson"/>
        <s v="Miranda, Hall and Mcgrath"/>
        <s v="Bolton, Sanchez and Carrillo"/>
        <s v="Bowen, Mcdonald and Hall"/>
        <s v="Tran, Steele and Wilson"/>
        <s v="Carney-Anderson"/>
        <s v="Frederick, Jenkins and Collins"/>
        <s v="Morrow Inc"/>
        <s v="Bowen, Davies and Burns"/>
        <s v="Weaver-Marquez"/>
        <s v="Rose-Silva"/>
        <s v="Werner-Bryant"/>
        <s v="Garcia PLC"/>
        <s v="Taylor, Wood and Taylor"/>
        <s v="Bell, Grimes and Kerr"/>
        <s v="Miller-Hubbard"/>
        <s v="Noble-Bailey"/>
        <s v="Evans-Jones"/>
        <s v="Bennett and Sons"/>
        <s v="Gates, Li and Thompson"/>
        <s v="Garrison LLC"/>
        <s v="Butler-Barr"/>
        <s v="Hernandez Inc"/>
        <s v="Cordova-Torres"/>
        <s v="Roberts, Hinton and Williams"/>
        <s v="Cooper, Stanley and Bryant"/>
        <s v="Russell-Gardner"/>
        <s v="Anderson-Pearson"/>
        <s v="Long-Greene"/>
        <s v="Tapia, Kramer and Hicks"/>
        <s v="Marquez-Kerr"/>
        <s v="Gilmore LLC"/>
        <s v="Ortiz Inc"/>
        <s v="Peterson PLC"/>
        <s v="Hopkins-Browning"/>
        <s v="Lawson and Sons"/>
        <s v="Logan-Miranda"/>
        <s v="Herring-Bailey"/>
        <s v="Edwards-Kane"/>
        <s v="Shaw Ltd"/>
        <s v="Braun PLC"/>
        <s v="Williams, Perez and Villegas"/>
        <s v="Decker Inc"/>
        <s v="Watkins Ltd"/>
        <s v="Jones, Casey and Jones"/>
        <s v="Dean, Fox and Phillips"/>
        <s v="Sutton, Barrett and Tucker"/>
        <s v="Hines Inc"/>
        <s v="Collier LLC"/>
        <s v="Mitchell-Lee"/>
        <s v="Reid-Mccullough"/>
        <s v="Collins-Goodman"/>
        <s v="Rodriguez-Scott"/>
        <s v="Hampton, Lewis and Ray"/>
        <s v="Osborne, Perkins and Knox"/>
        <s v="Martin, Lee and Armstrong"/>
        <s v="Underwood, James and Jones"/>
        <s v="Dawson, Brady and Gilbert"/>
        <s v="Ortega LLC"/>
        <s v="Fitzgerald Group"/>
        <s v="Myers LLC"/>
        <s v="Adams Group"/>
        <s v="Sparks-West"/>
        <s v="Adams, Walker and Wong"/>
        <s v="Harper-Davis"/>
        <s v="Shaffer-Mason"/>
        <s v="Smith-Brown"/>
        <s v="Brown-Parker"/>
        <s v="Lucas, Hall and Bonilla"/>
        <s v="Green, Robinson and Ho"/>
        <s v="Serrano, Gallagher and Griffith"/>
        <s v="Wright-Bryant"/>
        <s v="Moss-Guzman"/>
        <s v="Hunt LLC"/>
        <s v="Sanchez-Parsons"/>
        <s v="Valdez, Williams and Meyer"/>
        <s v="Cook-Ortiz"/>
        <s v="Bailey, Nguyen and Martinez"/>
        <s v="Santos, Black and Donovan"/>
        <s v="Robles, Bell and Gonzalez"/>
        <s v="Martin, Gates and Holt"/>
        <s v="Johnson, Patterson and Montoya"/>
        <s v="Rowe-Wong"/>
        <s v="Cuevas-Morales"/>
        <s v="Hardin-Dixon"/>
        <s v="Douglas LLC"/>
        <s v="Sullivan Group"/>
        <s v="Jensen LLC"/>
        <s v="Odom Inc"/>
        <s v="King-Nguyen"/>
        <s v="Ramos-Mitchell"/>
        <s v="Peterson Ltd"/>
        <s v="Moss-Obrien"/>
        <s v="West-Stevens"/>
        <s v="Harmon-Madden"/>
        <s v="Rodriguez, Cox and Rodriguez"/>
        <s v="Turner-Davis"/>
        <s v="Wong-Walker"/>
        <s v="Petersen and Sons"/>
        <s v="Porter-George"/>
        <s v="Smith-Schmidt"/>
        <s v="Green-Carr"/>
        <s v="Ramirez-Myers"/>
        <s v="Smith, Love and Smith"/>
        <s v="Garza-Bryant"/>
        <s v="Williams-Jones"/>
        <m/>
      </sharedItems>
    </cacheField>
    <cacheField name="blurb" numFmtId="0">
      <sharedItems containsBlank="1"/>
    </cacheField>
    <cacheField name="goal" numFmtId="44">
      <sharedItems containsString="0" containsBlank="1" containsNumber="1" containsInteger="1" minValue="100" maxValue="199200"/>
    </cacheField>
    <cacheField name="pledged" numFmtId="44">
      <sharedItems containsString="0" containsBlank="1" containsNumber="1" containsInteger="1" minValue="0" maxValue="199110"/>
    </cacheField>
    <cacheField name="Percent Funded" numFmtId="10">
      <sharedItems containsString="0" containsBlank="1" containsNumber="1" minValue="0" maxValue="23.388333333333332"/>
    </cacheField>
    <cacheField name="outcome" numFmtId="0">
      <sharedItems containsBlank="1" count="5">
        <s v="failed"/>
        <s v="live"/>
        <s v="canceled"/>
        <s v="successful"/>
        <m/>
      </sharedItems>
    </cacheField>
    <cacheField name="backers_count" numFmtId="2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GB"/>
        <s v="CH"/>
        <s v="IT"/>
        <s v="AU"/>
        <s v="DK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theater"/>
        <s v="technology"/>
        <s v="film &amp; video"/>
        <s v="music"/>
        <s v="photography"/>
        <s v="publishing"/>
        <s v="games"/>
        <s v="journalism"/>
        <m/>
      </sharedItems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Nieves" refreshedDate="45459.53735914352" createdVersion="8" refreshedVersion="8" minRefreshableVersion="3" recordCount="1001" xr:uid="{A9C9EFA3-0D01-2D4D-BCB5-64B1875A315F}">
  <cacheSource type="worksheet">
    <worksheetSource ref="A1:AC1048576" sheet="Crowdfunding"/>
  </cacheSource>
  <cacheFields count="32">
    <cacheField name="#" numFmtId="0">
      <sharedItems containsString="0" containsBlank="1" containsNumber="1" containsInteger="1" minValue="1" maxValue="1"/>
    </cacheField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44">
      <sharedItems containsString="0" containsBlank="1" containsNumber="1" containsInteger="1" minValue="100" maxValue="199200"/>
    </cacheField>
    <cacheField name="pledged" numFmtId="44">
      <sharedItems containsString="0" containsBlank="1" containsNumber="1" containsInteger="1" minValue="0" maxValue="199110"/>
    </cacheField>
    <cacheField name="Percent Funded" numFmtId="10">
      <sharedItems containsString="0" containsBlank="1" containsNumber="1" minValue="0" maxValue="23.388333333333332"/>
    </cacheField>
    <cacheField name="outcome" numFmtId="0">
      <sharedItems containsBlank="1" count="5">
        <s v="failed"/>
        <s v="live"/>
        <s v="canceled"/>
        <s v="successful"/>
        <m/>
      </sharedItems>
    </cacheField>
    <cacheField name="backers_count" numFmtId="2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GB"/>
        <s v="CH"/>
        <s v="IT"/>
        <s v="AU"/>
        <s v="DK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3-05-01T05:00:00"/>
        <d v="2012-02-12T06:00:00"/>
        <d v="2017-05-21T05:00:00"/>
        <d v="2011-10-19T05:00:00"/>
        <d v="2018-12-16T06:00:00"/>
        <d v="2010-07-01T05:00:00"/>
        <d v="2015-06-12T05:00:00"/>
        <d v="2011-11-19T06:00:00"/>
        <d v="2018-01-03T06:00:00"/>
        <d v="2015-12-07T06:00:00"/>
        <d v="2019-07-22T05:00:00"/>
        <d v="2012-05-05T05:00:00"/>
        <d v="2013-08-01T05:00:00"/>
        <d v="2010-03-25T05:00:00"/>
        <d v="2013-08-16T05:00:00"/>
        <d v="2014-07-08T05:00:00"/>
        <d v="2014-09-19T05:00:00"/>
        <d v="2014-11-16T06:00:00"/>
        <d v="2016-01-22T06:00:00"/>
        <d v="2017-08-03T05:00:00"/>
        <d v="2010-01-25T06:00:00"/>
        <d v="2018-04-15T05:00:00"/>
        <d v="2015-02-03T06:00:00"/>
        <d v="2014-06-07T05:00:00"/>
        <d v="2011-04-03T05:00:00"/>
        <d v="2015-02-12T06:00:00"/>
        <d v="2019-02-13T06:00:00"/>
        <d v="2012-02-29T06:00:00"/>
        <d v="2018-10-21T05:00:00"/>
        <d v="2018-04-04T05:00:00"/>
        <d v="2010-06-28T05:00:00"/>
        <d v="2017-08-30T05:00:00"/>
        <d v="2015-05-20T05:00:00"/>
        <d v="2013-07-30T05:00:00"/>
        <d v="2019-04-16T05:00:00"/>
        <d v="2018-02-03T06:00:00"/>
        <d v="2018-02-23T06:00:00"/>
        <d v="2016-06-27T05:00:00"/>
        <d v="2014-01-14T06:00:00"/>
        <d v="2017-07-14T05:00:00"/>
        <d v="2017-12-27T06:00:00"/>
        <d v="2011-07-01T05:00:00"/>
        <d v="2010-08-06T05:00:00"/>
        <d v="2011-05-10T05:00:00"/>
        <d v="2012-03-16T05:00:00"/>
        <d v="2011-06-16T05:00:00"/>
        <d v="2019-10-22T05:00:00"/>
        <d v="2014-11-06T06:00:00"/>
        <d v="2014-03-20T05:00:00"/>
        <d v="2011-09-22T05:00:00"/>
        <d v="2019-06-25T05:00:00"/>
        <d v="2012-01-13T06:00:00"/>
        <d v="2014-05-10T05:00:00"/>
        <d v="2012-01-04T06:00:00"/>
        <d v="2010-07-27T05:00:00"/>
        <d v="2018-08-10T05:00:00"/>
        <d v="2017-04-28T05:00:00"/>
        <d v="2012-10-04T05:00:00"/>
        <d v="2019-03-12T05:00:00"/>
        <d v="2014-05-30T05:00:00"/>
        <d v="2015-10-21T05:00:00"/>
        <d v="2011-01-09T06:00:00"/>
        <d v="2019-01-11T06:00:00"/>
        <d v="2018-03-09T06:00:00"/>
        <d v="2013-07-25T05:00:00"/>
        <d v="2013-03-08T06:00:00"/>
        <d v="2018-05-21T05:00:00"/>
        <d v="2016-11-01T05:00:00"/>
        <d v="2015-07-09T05:00:00"/>
        <d v="2018-09-11T05:00:00"/>
        <d v="2018-08-17T05:00:00"/>
        <d v="2014-02-14T06:00:00"/>
        <d v="2013-09-11T05:00:00"/>
        <d v="2010-10-05T05:00:00"/>
        <d v="2012-02-24T06:00:00"/>
        <d v="2016-01-18T06:00:00"/>
        <d v="2016-12-01T06:00:00"/>
        <d v="2011-12-01T06:00:00"/>
        <d v="2011-11-08T06:00:00"/>
        <d v="2016-11-23T06:00:00"/>
        <d v="2016-05-25T05:00:00"/>
        <d v="2019-01-19T06:00:00"/>
        <d v="2016-05-12T05:00:00"/>
        <d v="2015-11-24T06:00:00"/>
        <d v="2016-05-30T05:00:00"/>
        <d v="2011-03-11T06:00:00"/>
        <d v="2014-10-18T05:00:00"/>
        <d v="2015-12-22T06:00:00"/>
        <d v="2017-05-14T05:00:00"/>
        <d v="2015-01-22T06:00:00"/>
        <d v="2010-08-09T05:00:00"/>
        <d v="2014-06-27T05:00:00"/>
        <d v="2011-04-27T05:00:00"/>
        <d v="2016-01-24T06:00:00"/>
        <d v="2010-04-09T05:00:00"/>
        <d v="2012-08-01T05:00:00"/>
        <d v="2015-04-21T05:00:00"/>
        <d v="2017-09-13T05:00:00"/>
        <d v="2016-05-06T05:00:00"/>
        <d v="2010-12-10T06:00:00"/>
        <d v="2013-12-06T06:00:00"/>
        <d v="2016-12-12T06:00:00"/>
        <d v="2016-03-04T06:00:00"/>
        <d v="2010-06-21T05:00:00"/>
        <d v="2015-01-01T06:00:00"/>
        <d v="2010-06-07T05:00:00"/>
        <d v="2019-07-25T05:00:00"/>
        <d v="2010-12-19T06:00:00"/>
        <d v="2014-03-27T05:00:00"/>
        <d v="2015-06-10T05:00:00"/>
        <d v="2017-12-19T06:00:00"/>
        <d v="2010-08-07T05:00:00"/>
        <d v="2010-10-24T05:00:00"/>
        <d v="2012-04-26T05:00:00"/>
        <d v="2019-06-08T05:00:00"/>
        <d v="2016-12-11T06:00:00"/>
        <d v="2016-08-31T05:00:00"/>
        <d v="2016-10-14T05:00:00"/>
        <d v="2014-09-26T05:00:00"/>
        <d v="2010-12-02T06:00:00"/>
        <d v="2019-04-28T05:00:00"/>
        <d v="2013-10-08T05:00:00"/>
        <d v="2011-05-06T05:00:00"/>
        <d v="2015-07-17T05:00:00"/>
        <d v="2017-02-03T06:00:00"/>
        <d v="2010-05-30T05:00:00"/>
        <d v="2016-05-17T05:00:00"/>
        <d v="2010-02-14T06:00:00"/>
        <d v="2013-01-30T06:00:00"/>
        <d v="2018-08-26T05:00:00"/>
        <d v="2019-06-10T05:00:00"/>
        <d v="2018-09-19T05:00:00"/>
        <d v="2010-08-25T05:00:00"/>
        <d v="2019-02-22T06:00:00"/>
        <d v="2018-09-02T05:00:00"/>
        <d v="2014-05-23T05:00:00"/>
        <d v="2014-12-02T06:00:00"/>
        <d v="2017-11-06T06:00:00"/>
        <d v="2012-04-05T05:00:00"/>
        <d v="2012-07-03T05:00:00"/>
        <d v="2015-02-20T06:00:00"/>
        <d v="2012-02-20T06:00:00"/>
        <d v="2011-08-19T05:00:00"/>
        <d v="2015-07-27T05:00:00"/>
        <d v="2014-05-24T05:00:00"/>
        <d v="2013-06-26T05:00:00"/>
        <d v="2010-09-15T05:00:00"/>
        <d v="2016-12-20T06:00:00"/>
        <d v="2019-08-01T05:00:00"/>
        <d v="2017-08-24T05:00:00"/>
        <d v="2010-09-30T05:00:00"/>
        <d v="2015-11-07T06:00:00"/>
        <d v="2010-03-01T06:00:00"/>
        <d v="2013-03-01T06:00:00"/>
        <d v="2013-10-15T05:00:00"/>
        <d v="2015-04-28T05:00:00"/>
        <d v="2014-12-18T06:00:00"/>
        <d v="2012-01-14T06:00:00"/>
        <d v="2018-02-21T06:00:00"/>
        <d v="2014-05-27T05:00:00"/>
        <d v="2020-01-15T06:00:00"/>
        <d v="2016-07-28T05:00:00"/>
        <d v="2013-09-22T05:00:00"/>
        <d v="2019-08-28T05:00:00"/>
        <d v="2016-08-14T05:00:00"/>
        <d v="2010-08-12T05:00:00"/>
        <d v="2010-02-27T06:00:00"/>
        <d v="2019-03-11T05:00:00"/>
        <d v="2012-06-12T05:00:00"/>
        <d v="2010-09-09T05:00:00"/>
        <d v="2013-04-09T05:00:00"/>
        <d v="2015-10-30T05:00:00"/>
        <d v="2011-04-05T05:00:00"/>
        <d v="2012-01-06T06:00:00"/>
        <d v="2011-10-27T05:00:00"/>
        <d v="2018-04-18T05:00:00"/>
        <d v="2019-04-14T05:00:00"/>
        <d v="2011-08-15T05:00:00"/>
        <d v="2018-04-09T05:00:00"/>
        <d v="2017-02-13T06:00:00"/>
        <d v="2018-01-22T06:00:00"/>
        <d v="2017-12-28T06:00:00"/>
        <d v="2014-11-02T05:00:00"/>
        <d v="2011-05-08T05:00:00"/>
        <d v="2016-04-15T05:00:00"/>
        <d v="2011-01-17T06:00:00"/>
        <d v="2011-01-02T06:00:00"/>
        <d v="2013-10-21T05:00:00"/>
        <d v="2016-02-24T06:00:00"/>
        <d v="2015-04-08T05:00:00"/>
        <d v="2018-04-08T05:00:00"/>
        <d v="2012-07-12T05:00:00"/>
        <d v="2015-12-26T06:00:00"/>
        <d v="2017-04-18T05:00:00"/>
        <d v="2011-02-11T06:00:00"/>
        <d v="2010-09-27T05:00:00"/>
        <d v="2011-01-27T06:00:00"/>
        <d v="2019-12-10T06:00:00"/>
        <d v="2016-11-02T05:00:00"/>
        <d v="2016-03-15T05:00:00"/>
        <d v="2010-09-21T05:00:00"/>
        <d v="2018-07-31T05:00:00"/>
        <d v="2018-12-18T06:00:00"/>
        <d v="2016-08-06T05:00:00"/>
        <d v="2010-10-20T05:00:00"/>
        <d v="2019-03-04T06:00:00"/>
        <d v="2013-05-02T05:00:00"/>
        <d v="2011-09-23T05:00:00"/>
        <d v="2011-05-07T05:00:00"/>
        <d v="2019-01-26T06:00:00"/>
        <d v="2015-11-26T06:00:00"/>
        <d v="2014-11-15T06:00:00"/>
        <d v="2013-04-14T05:00:00"/>
        <d v="2019-05-12T05:00:00"/>
        <d v="2012-11-24T06:00:00"/>
        <d v="2010-10-31T05:00:00"/>
        <d v="2013-02-25T06:00:00"/>
        <d v="2011-07-16T05:00:00"/>
        <d v="2015-06-09T05:00:00"/>
        <d v="2016-03-03T06:00:00"/>
        <d v="2010-05-12T05:00:00"/>
        <d v="2013-09-19T05:00:00"/>
        <d v="2016-11-12T06:00:00"/>
        <d v="2019-12-16T06:00:00"/>
        <d v="2014-10-17T05:00:00"/>
        <d v="2013-12-30T06:00:00"/>
        <d v="2019-12-12T06:00:00"/>
        <d v="2015-07-07T05:00:00"/>
        <d v="2013-11-19T06:00:00"/>
        <d v="2012-12-09T06:00:00"/>
        <d v="2013-07-22T05:00:00"/>
        <d v="2013-11-25T06:00:00"/>
        <d v="2012-03-28T05:00:00"/>
        <d v="2011-06-26T05:00:00"/>
        <d v="2015-09-28T05:00:00"/>
        <d v="2013-05-10T05:00:00"/>
        <d v="2015-10-16T05:00:00"/>
        <d v="2014-08-08T05:00:00"/>
        <d v="2019-01-28T06:00:00"/>
        <d v="2018-11-03T05:00:00"/>
        <d v="2011-12-23T06:00:00"/>
        <d v="2018-03-21T05:00:00"/>
        <d v="2018-07-28T05:00:00"/>
        <d v="2016-06-29T05:00:00"/>
        <d v="2010-02-11T06:00:00"/>
        <d v="2015-10-06T05:00:00"/>
        <d v="2012-05-06T05:00:00"/>
        <d v="2013-08-04T05:00:00"/>
        <d v="2011-06-28T05:00:00"/>
        <d v="2014-12-20T06:00:00"/>
        <d v="2017-10-14T05:00:00"/>
        <d v="2017-01-22T06:00:00"/>
        <d v="2019-08-11T05:00:00"/>
        <d v="2015-04-20T05:00:00"/>
        <d v="2014-01-12T06:00:00"/>
        <d v="2015-12-20T06:00:00"/>
        <d v="2015-08-30T05:00:00"/>
        <d v="2010-08-27T05:00:00"/>
        <d v="2012-10-20T05:00:00"/>
        <d v="2014-01-20T06:00:00"/>
        <d v="2011-05-09T05:00:00"/>
        <d v="2012-06-29T05:00:00"/>
        <d v="2017-10-04T05:00:00"/>
        <d v="2011-03-08T06:00:00"/>
        <d v="2018-11-27T06:00:00"/>
        <d v="2012-12-01T06:00:00"/>
        <d v="2019-05-01T05:00:00"/>
        <d v="2012-08-14T05:00:00"/>
        <d v="2014-05-20T05:00:00"/>
        <d v="2014-12-12T06:00:00"/>
        <d v="2017-07-06T05:00:00"/>
        <d v="2016-09-03T05:00:00"/>
        <d v="2010-07-06T05:00:00"/>
        <d v="2017-10-16T05:00:00"/>
        <d v="2011-02-02T06:00:00"/>
        <d v="2017-10-17T05:00:00"/>
        <d v="2017-06-29T05:00:00"/>
        <d v="2011-04-29T05:00:00"/>
        <d v="2013-08-30T05:00:00"/>
        <d v="2014-05-04T05:00:00"/>
        <d v="2014-06-09T05:00:00"/>
        <d v="2014-11-27T06:00:00"/>
        <d v="2012-01-18T06:00:00"/>
        <d v="2016-07-06T05:00:00"/>
        <d v="2011-01-25T06:00:00"/>
        <d v="2015-07-05T05:00:00"/>
        <d v="2017-11-01T05:00:00"/>
        <d v="2019-07-04T05:00:00"/>
        <d v="2011-01-06T06:00:00"/>
        <d v="2013-07-20T05:00:00"/>
        <d v="2019-11-19T06:00:00"/>
        <d v="2012-03-06T06:00:00"/>
        <d v="2018-09-08T05:00:00"/>
        <d v="2017-03-03T06:00:00"/>
        <d v="2015-08-23T05:00:00"/>
        <d v="2019-09-29T05:00:00"/>
        <d v="2015-02-08T06:00:00"/>
        <d v="2018-02-05T06:00:00"/>
        <d v="2013-06-04T05:00:00"/>
        <d v="2018-08-28T05:00:00"/>
        <d v="2011-01-13T06:00:00"/>
        <d v="2019-01-20T06:00:00"/>
        <d v="2018-04-21T05:00:00"/>
        <d v="2018-06-16T05:00:00"/>
        <d v="2016-08-09T05:00:00"/>
        <d v="2013-03-12T05:00:00"/>
        <d v="2013-03-07T06:00:00"/>
        <d v="2017-02-16T06:00:00"/>
        <d v="2018-05-13T05:00:00"/>
        <d v="2014-06-28T05:00:00"/>
        <d v="2019-07-01T05:00:00"/>
        <d v="2013-01-02T06:00:00"/>
        <d v="2019-10-05T05:00:00"/>
        <d v="2018-02-07T06:00:00"/>
        <d v="2011-04-18T05:00:00"/>
        <d v="2010-02-05T06:00:00"/>
        <d v="2011-09-21T05:00:00"/>
        <d v="2010-06-26T05:00:00"/>
        <d v="2013-05-21T05:00:00"/>
        <d v="2014-11-07T06:00:00"/>
        <d v="2016-01-09T06:00:00"/>
        <d v="2010-10-07T05:00:00"/>
        <d v="2020-01-27T06:00:00"/>
        <d v="2016-07-26T05:00:00"/>
        <d v="2015-12-24T06:00:00"/>
        <d v="2015-01-23T06:00:00"/>
        <d v="2015-09-23T05:00:00"/>
        <d v="2017-03-25T05:00:00"/>
        <d v="2016-02-25T06:00:00"/>
        <d v="2011-10-02T05:00:00"/>
        <d v="2016-11-14T06:00:00"/>
        <d v="2015-10-03T05:00:00"/>
        <d v="2017-08-02T05:00:00"/>
        <d v="2013-11-23T06:00:00"/>
        <d v="2015-08-14T05:00:00"/>
        <d v="2014-10-01T05:00:00"/>
        <d v="2017-02-10T06:00:00"/>
        <d v="2015-08-21T05:00:00"/>
        <d v="2014-12-21T06:00:00"/>
        <d v="2012-12-18T06:00:00"/>
        <d v="2016-01-07T06:00:00"/>
        <d v="2014-05-02T05:00:00"/>
        <d v="2014-07-19T05:00:00"/>
        <d v="2012-05-01T05:00:00"/>
        <d v="2016-07-10T05:00:00"/>
        <d v="2015-03-15T05:00:00"/>
        <d v="2010-04-26T05:00:00"/>
        <d v="2017-11-27T06:00:00"/>
        <d v="2010-11-23T06:00:00"/>
        <d v="2015-08-28T05:00:00"/>
        <d v="2011-03-05T06:00:00"/>
        <d v="2010-04-20T05:00:00"/>
        <d v="2010-08-26T05:00:00"/>
        <d v="2011-07-19T05:00:00"/>
        <d v="2016-02-08T06:00:00"/>
        <d v="2011-12-21T06:00:00"/>
        <d v="2018-01-10T06:00:00"/>
        <d v="2013-08-15T05:00:00"/>
        <d v="2016-01-30T06:00:00"/>
        <d v="2017-11-17T06:00:00"/>
        <d v="2015-09-18T05:00:00"/>
        <d v="2014-02-22T06:00:00"/>
        <d v="2013-03-13T05:00:00"/>
        <d v="2019-12-25T06:00:00"/>
        <d v="2010-10-25T05:00:00"/>
        <d v="2011-04-08T05:00:00"/>
        <d v="2018-06-04T05:00:00"/>
        <d v="2011-06-19T05:00:00"/>
        <d v="2015-02-28T06:00:00"/>
        <d v="2018-03-11T06:00:00"/>
        <d v="2015-08-24T05:00:00"/>
        <d v="2014-12-28T06:00:00"/>
        <d v="2017-07-23T05:00:00"/>
        <d v="2019-07-09T05:00:00"/>
        <d v="2014-02-10T06:00:00"/>
        <d v="2012-03-11T06:00:00"/>
        <d v="2010-08-31T05:00:00"/>
        <d v="2012-03-27T05:00:00"/>
        <d v="2017-03-22T05:00:00"/>
        <d v="2016-05-27T05:00:00"/>
        <d v="2015-05-18T05:00:00"/>
        <d v="2010-08-05T05:00:00"/>
        <d v="2011-02-21T06:00:00"/>
        <d v="2018-09-26T05:00:00"/>
        <d v="2012-10-19T05:00:00"/>
        <d v="2016-03-16T05:00:00"/>
        <d v="2015-06-19T05:00:00"/>
        <d v="2011-04-01T05:00:00"/>
        <d v="2011-12-12T06:00:00"/>
        <d v="2013-08-27T05:00:00"/>
        <d v="2013-11-11T06:00:00"/>
        <d v="2012-09-28T05:00:00"/>
        <d v="2017-09-21T05:00:00"/>
        <d v="2012-04-19T05:00:00"/>
        <d v="2010-12-15T06:00:00"/>
        <d v="2019-12-14T06:00:00"/>
        <d v="2018-07-02T05:00:00"/>
        <d v="2015-08-29T05:00:00"/>
        <d v="2012-03-14T05:00:00"/>
        <d v="2018-12-09T06:00:00"/>
        <d v="2016-11-26T06:00:00"/>
        <d v="2012-06-21T05:00:00"/>
        <d v="2013-12-11T06:00:00"/>
        <d v="2012-01-22T06:00:00"/>
        <d v="2016-02-05T06:00:00"/>
        <d v="2011-05-21T05:00:00"/>
        <d v="2016-03-05T06:00:00"/>
        <d v="2019-03-27T05:00:00"/>
        <d v="2017-10-08T05:00:00"/>
        <d v="2013-06-17T05:00:00"/>
        <d v="2014-07-16T05:00:00"/>
        <d v="2010-03-11T06:00:00"/>
        <d v="2013-10-29T05:00:00"/>
        <d v="2013-11-29T06:00:00"/>
        <d v="2016-08-02T05:00:00"/>
        <d v="2011-08-07T05:00:00"/>
        <d v="2017-11-09T06:00:00"/>
        <d v="2010-08-16T05:00:00"/>
        <d v="2015-01-08T06:00:00"/>
        <d v="2014-04-13T05:00:00"/>
        <d v="2011-06-18T05:00:00"/>
        <d v="2018-02-10T06:00:00"/>
        <d v="2017-05-29T05:00:00"/>
        <d v="2010-02-09T06:00:00"/>
        <d v="2010-03-21T05:00:00"/>
        <d v="2016-07-22T05:00:00"/>
        <d v="2019-01-27T06:00:00"/>
        <d v="2016-11-27T06:00:00"/>
        <d v="2019-11-30T06:00:00"/>
        <d v="2013-12-31T06:00:00"/>
        <d v="2019-12-22T06:00:00"/>
        <d v="2012-03-26T05:00:00"/>
        <d v="2017-08-22T05:00:00"/>
        <d v="2018-12-30T06:00:00"/>
        <d v="2018-06-12T05:00:00"/>
        <d v="2017-05-05T05:00:00"/>
        <d v="2018-07-29T05:00:00"/>
        <d v="2014-07-28T05:00:00"/>
        <d v="2015-02-25T06:00:00"/>
        <d v="2016-06-13T05:00:00"/>
        <d v="2014-06-21T05:00:00"/>
        <d v="2014-09-13T05:00:00"/>
        <d v="2019-10-14T05:00:00"/>
        <d v="2014-09-25T05:00:00"/>
        <d v="2012-05-08T05:00:00"/>
        <d v="2019-02-09T06:00:00"/>
        <d v="2019-11-18T06:00:00"/>
        <d v="2013-06-25T05:00:00"/>
        <d v="2013-02-09T06:00:00"/>
        <d v="2019-11-15T06:00:00"/>
        <d v="2010-07-08T05:00:00"/>
        <d v="2016-03-06T06:00:00"/>
        <d v="2019-06-24T05:00:00"/>
        <d v="2018-01-12T06:00:00"/>
        <d v="2014-12-15T06:00:00"/>
        <d v="2018-08-30T05:00:00"/>
        <d v="2013-12-29T06:00:00"/>
        <d v="2014-01-26T06:00:00"/>
        <d v="2010-06-06T05:00:00"/>
        <d v="2018-05-31T05:00:00"/>
        <d v="2011-02-17T06:00:00"/>
        <d v="2012-04-25T05:00:00"/>
        <d v="2019-04-18T05:00:00"/>
        <d v="2012-09-22T05:00:00"/>
        <d v="2017-02-20T06:00:00"/>
        <d v="2011-02-16T06:00:00"/>
        <d v="2019-01-16T06:00:00"/>
        <d v="2017-07-25T05:00:00"/>
        <d v="2017-08-01T05:00:00"/>
        <d v="2010-07-31T05:00:00"/>
        <d v="2010-10-28T05:00:00"/>
        <d v="2016-03-27T05:00:00"/>
        <d v="2015-09-14T05:00:00"/>
        <d v="2016-07-04T05:00:00"/>
        <d v="2019-11-11T06:00:00"/>
        <d v="2017-07-19T05:00:00"/>
        <d v="2019-09-11T05:00:00"/>
        <d v="2015-09-13T05:00:00"/>
        <d v="2016-01-03T06:00:00"/>
        <d v="2011-12-22T06:00:00"/>
        <d v="2013-09-03T05:00:00"/>
        <d v="2010-11-02T05:00:00"/>
        <d v="2018-11-20T06:00:00"/>
        <d v="2017-12-22T06:00:00"/>
        <d v="2010-06-19T05:00:00"/>
        <d v="2016-08-05T05:00:00"/>
        <d v="2012-02-16T06:00:00"/>
        <d v="2010-04-17T05:00:00"/>
        <d v="2017-05-10T05:00:00"/>
        <d v="2019-01-06T06:00:00"/>
        <d v="2018-04-03T05:00:00"/>
        <d v="2015-06-15T05:00:00"/>
        <d v="2015-06-05T05:00:00"/>
        <d v="2017-06-25T05:00:00"/>
        <d v="2019-06-17T05:00:00"/>
        <d v="2011-12-08T06:00:00"/>
        <d v="2017-11-29T06:00:00"/>
        <d v="2011-09-11T05:00:00"/>
        <d v="2014-03-23T05:00:00"/>
        <d v="2013-11-17T06:00:00"/>
        <d v="2016-06-20T05:00:00"/>
        <d v="2012-06-06T05:00:00"/>
        <d v="2012-07-28T05:00:00"/>
        <d v="2012-02-09T06:00:00"/>
        <d v="2018-02-11T06:00:00"/>
        <d v="2018-11-30T06:00:00"/>
        <d v="2015-11-14T06:00:00"/>
        <d v="2014-10-22T05:00:00"/>
        <d v="2017-01-17T06:00:00"/>
        <d v="2016-05-23T05:00:00"/>
        <d v="2016-11-11T06:00:00"/>
        <d v="2012-04-06T05:00:00"/>
        <d v="2010-12-22T06:00:00"/>
        <d v="2017-09-17T05:00:00"/>
        <d v="2014-10-02T05:00:00"/>
        <d v="2018-11-13T06:00:00"/>
        <d v="2018-09-27T05:00:00"/>
        <d v="2014-07-05T05:00:00"/>
        <d v="2010-10-23T05:00:00"/>
        <d v="2012-02-05T06:00:00"/>
        <d v="2019-10-06T05:00:00"/>
        <d v="2014-04-28T05:00:00"/>
        <d v="2013-12-17T06:00:00"/>
        <d v="2012-10-03T05:00:00"/>
        <d v="2016-02-19T06:00:00"/>
        <d v="2017-05-23T05:00:00"/>
        <d v="2015-01-10T06:00:00"/>
        <d v="2016-02-26T06:00:00"/>
        <d v="2012-07-17T05:00:00"/>
        <d v="2013-04-02T05:00:00"/>
        <d v="2018-12-17T06:00:00"/>
        <d v="2016-08-23T05:00:00"/>
        <d v="2019-08-04T05:00:00"/>
        <d v="2013-03-05T06:00:00"/>
        <d v="2019-03-29T05:00:00"/>
        <d v="2010-03-18T05:00:00"/>
        <d v="2018-07-14T05:00:00"/>
        <d v="2015-04-17T05:00:00"/>
        <d v="2018-12-08T06:00:00"/>
        <d v="2010-08-24T05:00:00"/>
        <d v="2018-07-15T05:00:00"/>
        <d v="2017-03-23T05:00:00"/>
        <d v="2016-12-19T06:00:00"/>
        <d v="2010-10-04T05:00:00"/>
        <d v="2019-12-15T06:00:00"/>
        <d v="2019-09-08T05:00:00"/>
        <d v="2018-03-31T05:00:00"/>
        <d v="2012-05-29T05:00:00"/>
        <d v="2013-06-23T05:00:00"/>
        <d v="2014-03-26T05:00:00"/>
        <d v="2015-11-29T06:00:00"/>
        <d v="2011-11-22T06:00:00"/>
        <d v="2011-10-26T05:00:00"/>
        <d v="2017-01-11T06:00:00"/>
        <d v="2017-08-29T05:00:00"/>
        <d v="2018-07-17T05:00:00"/>
        <d v="2011-02-26T06:00:00"/>
        <d v="2014-10-08T05:00:00"/>
        <d v="2018-11-04T05:00:00"/>
        <d v="2011-02-14T06:00:00"/>
        <d v="2011-06-12T05:00:00"/>
        <d v="2013-07-24T05:00:00"/>
        <d v="2019-04-15T05:00:00"/>
        <d v="2014-04-25T05:00:00"/>
        <d v="2011-01-12T06:00:00"/>
        <d v="2014-09-24T05:00:00"/>
        <d v="2015-07-16T05:00:00"/>
        <d v="2011-12-27T06:00:00"/>
        <d v="2019-05-24T05:00:00"/>
        <d v="2015-04-18T05:00:00"/>
        <d v="2017-06-30T05:00:00"/>
        <d v="2016-08-22T05:00:00"/>
        <d v="2010-06-15T05:00:00"/>
        <d v="2019-04-27T05:00:00"/>
        <d v="2018-10-09T05:00:00"/>
        <d v="2017-05-13T05:00:00"/>
        <d v="2013-05-18T05:00:00"/>
        <d v="2018-09-17T05:00:00"/>
        <d v="2015-06-21T05:00:00"/>
        <d v="2015-07-24T05:00:00"/>
        <d v="2010-11-25T06:00:00"/>
        <d v="2018-10-05T05:00:00"/>
        <d v="2015-05-04T05:00:00"/>
        <d v="2012-10-28T05:00:00"/>
        <d v="2015-05-15T05:00:00"/>
        <d v="2010-06-05T05:00:00"/>
        <d v="2014-03-12T05:00:00"/>
        <d v="2018-09-03T05:00:00"/>
        <d v="2016-04-29T05:00:00"/>
        <d v="2011-01-22T06:00:00"/>
        <d v="2016-07-25T05:00:00"/>
        <d v="2017-10-07T05:00:00"/>
        <d v="2012-08-28T05:00:00"/>
        <d v="2013-05-23T05:00:00"/>
        <d v="2017-08-26T05:00:00"/>
        <d v="2011-03-27T05:00:00"/>
        <d v="2014-09-10T05:00:00"/>
        <d v="2011-07-24T05:00:00"/>
        <d v="2012-11-28T06:00:00"/>
        <d v="2018-07-30T05:00:00"/>
        <d v="2018-06-26T05:00:00"/>
        <d v="2017-12-25T06:00:00"/>
        <d v="2017-04-20T05:00:00"/>
        <d v="2013-03-04T06:00:00"/>
        <d v="2011-10-05T05:00:00"/>
        <d v="2015-07-01T05:00:00"/>
        <d v="2016-02-22T06:00:00"/>
        <d v="2019-02-07T06:00:00"/>
        <d v="2015-06-08T05:00:00"/>
        <d v="2013-10-12T05:00:00"/>
        <d v="2017-02-21T06:00:00"/>
        <d v="2015-09-03T05:00:00"/>
        <d v="2017-12-08T06:00:00"/>
        <d v="2013-02-04T06:00:00"/>
        <d v="2014-09-15T05:00:00"/>
        <d v="2014-07-24T05:00:00"/>
        <d v="2010-07-15T05:00:00"/>
        <d v="2018-04-23T05:00:00"/>
        <d v="2013-09-13T05:00:00"/>
        <d v="2011-08-01T05:00:00"/>
        <d v="2018-01-27T06:00:00"/>
        <d v="2014-01-08T06:00:00"/>
        <d v="2016-03-07T06:00:00"/>
        <d v="2012-05-31T05:00:00"/>
        <d v="2013-07-11T05:00:00"/>
        <d v="2013-09-20T05:00:00"/>
        <d v="2019-10-20T05:00:00"/>
        <d v="2012-09-26T05:00:00"/>
        <d v="2014-03-17T05:00:00"/>
        <d v="2017-04-13T05:00:00"/>
        <d v="2017-03-02T06:00:00"/>
        <d v="2019-11-17T06:00:00"/>
        <d v="2018-03-27T05:00:00"/>
        <d v="2018-06-22T05:00:00"/>
        <d v="2017-11-28T06:00:00"/>
        <d v="2017-06-01T05:00:00"/>
        <d v="2010-11-06T05:00:00"/>
        <d v="2014-11-25T06:00:00"/>
        <d v="2018-05-15T05:00:00"/>
        <d v="2017-09-02T05:00:00"/>
        <d v="2019-09-09T05:00:00"/>
        <d v="2015-10-02T05:00:00"/>
        <d v="2013-03-28T05:00:00"/>
        <d v="2019-12-31T06:00:00"/>
        <d v="2011-11-15T06:00:00"/>
        <d v="2010-09-28T05:00:00"/>
        <d v="2012-05-02T05:00:00"/>
        <d v="2017-04-15T05:00:00"/>
        <d v="2010-03-16T05:00:00"/>
        <d v="2017-04-11T05:00:00"/>
        <d v="2014-12-31T06:00:00"/>
        <d v="2014-03-11T05:00:00"/>
        <d v="2011-10-09T05:00:00"/>
        <d v="2012-09-04T05:00:00"/>
        <d v="2014-06-16T05:00:00"/>
        <d v="2017-09-01T05:00:00"/>
        <d v="2011-03-01T06:00:00"/>
        <d v="2011-11-11T06:00:00"/>
        <d v="2011-05-18T05:00:00"/>
        <d v="2017-04-27T05:00:00"/>
        <d v="2017-05-03T05:00:00"/>
        <d v="2011-03-10T06:00:00"/>
        <d v="2014-07-10T05:00:00"/>
        <d v="2014-10-05T05:00:00"/>
        <d v="2013-01-01T06:00:00"/>
        <d v="2016-02-03T06:00:00"/>
        <d v="2015-12-08T06:00:00"/>
        <d v="2017-03-01T06:00:00"/>
        <d v="2018-02-25T06:00:00"/>
        <d v="2014-04-02T05:00:00"/>
        <d v="2017-09-22T05:00:00"/>
        <d v="2017-11-23T06:00:00"/>
        <d v="2018-04-16T05:00:00"/>
        <d v="2011-01-01T06:00:00"/>
        <d v="2011-11-27T06:00:00"/>
        <d v="2015-09-21T05:00:00"/>
        <d v="2014-06-02T05:00:00"/>
        <d v="2019-07-21T05:00:00"/>
        <d v="2010-09-02T05:00:00"/>
        <d v="2017-07-17T05:00:00"/>
        <d v="2013-02-23T06:00:00"/>
        <d v="2010-05-21T05:00:00"/>
        <d v="2016-03-17T05:00:00"/>
        <d v="2012-10-24T05:00:00"/>
        <d v="2015-03-09T05:00:00"/>
        <d v="2014-09-07T05:00:00"/>
        <d v="2011-01-11T06:00:00"/>
        <d v="2012-07-27T05:00:00"/>
        <d v="2018-01-07T06:00:00"/>
        <d v="2010-07-14T05:00:00"/>
        <d v="2010-05-25T05:00:00"/>
        <d v="2012-08-27T05:00:00"/>
        <d v="2011-07-09T05:00:00"/>
        <d v="2013-04-08T05:00:00"/>
        <d v="2011-09-06T05:00:00"/>
        <d v="2019-04-06T05:00:00"/>
        <d v="2016-06-11T05:00:00"/>
        <d v="2011-08-22T05:00:00"/>
        <d v="2014-06-04T05:00:00"/>
        <d v="2019-02-19T06:00:00"/>
        <d v="2010-04-15T05:00:00"/>
        <d v="2019-01-31T06:00:00"/>
        <d v="2017-10-20T05:00:00"/>
        <d v="2017-07-27T05:00:00"/>
        <d v="2010-05-23T05:00:00"/>
        <d v="2011-12-03T06:00:00"/>
        <d v="2010-06-23T05:00:00"/>
        <d v="2014-05-03T05:00:00"/>
        <d v="2014-08-04T05:00:00"/>
        <d v="2015-04-16T05:00:00"/>
        <d v="2010-10-06T05:00:00"/>
        <d v="2019-10-15T05:00:00"/>
        <d v="2018-05-05T05:00:00"/>
        <d v="2010-08-14T05:00:00"/>
        <d v="2011-05-03T05:00:00"/>
        <d v="2016-07-08T05:00:00"/>
        <d v="2016-12-08T06:00:00"/>
        <d v="2018-01-02T06:00:00"/>
        <d v="2014-08-24T05:00:00"/>
        <d v="2016-03-02T06:00:00"/>
        <d v="2014-04-14T05:00:00"/>
        <d v="2016-04-01T05:00:00"/>
        <d v="2013-02-03T06:00:00"/>
        <d v="2015-01-02T06:00:00"/>
        <d v="2017-06-12T05:00:00"/>
        <d v="2016-01-08T06:00:00"/>
        <d v="2010-10-13T05:00:00"/>
        <d v="2015-01-25T06:00:00"/>
        <d v="2018-05-14T05:00:00"/>
        <d v="2019-03-06T06:00:00"/>
        <d v="2013-05-28T05:00:00"/>
        <d v="2016-03-19T05:00:00"/>
        <d v="2015-07-28T05:00:00"/>
        <d v="2017-02-28T06:00:00"/>
        <d v="2019-05-03T05:00:00"/>
        <d v="2013-11-14T06:00:00"/>
        <d v="2017-06-23T05:00:00"/>
        <d v="2011-08-27T05:00:00"/>
        <d v="2019-04-07T05:00:00"/>
        <d v="2019-07-10T05:00:00"/>
        <d v="2013-07-01T05:00:00"/>
        <d v="2010-03-22T05:00:00"/>
        <d v="2016-01-05T06:00:00"/>
        <d v="2013-10-25T05:00:00"/>
        <d v="2019-03-26T05:00:00"/>
        <d v="2011-08-12T05:00:00"/>
        <d v="2012-04-21T05:00:00"/>
        <d v="2015-10-22T05:00:00"/>
        <d v="2017-11-14T06:00:00"/>
        <d v="2017-01-28T06:00:00"/>
        <d v="2011-01-28T06:00:00"/>
        <d v="2010-10-18T05:00:00"/>
        <d v="2013-08-05T05:00:00"/>
        <d v="2012-11-26T06:00:00"/>
        <d v="2015-08-13T05:00:00"/>
        <d v="2018-07-20T05:00:00"/>
        <d v="2013-05-15T05:00:00"/>
        <d v="2019-02-14T06:00:00"/>
        <d v="2012-08-16T05:00:00"/>
        <d v="2010-06-12T05:00:00"/>
        <d v="2014-02-26T06:00:00"/>
        <d v="2010-04-23T05:00:00"/>
        <d v="2016-08-19T05:00:00"/>
        <d v="2014-02-28T06:00:00"/>
        <d v="2010-03-28T05:00:00"/>
        <d v="2016-03-30T05:00:00"/>
        <d v="2016-11-06T05:00:00"/>
        <d v="2015-05-11T05:00:00"/>
        <d v="2019-10-13T05:00:00"/>
        <d v="2012-04-24T05:00:00"/>
        <d v="2013-03-17T05:00:00"/>
        <d v="2018-09-16T05:00:00"/>
        <d v="2017-06-26T05:00:00"/>
        <d v="2014-07-06T05:00:00"/>
        <d v="2013-02-12T06:00:00"/>
        <d v="2014-12-16T06:00:00"/>
        <d v="2010-04-08T05:00:00"/>
        <d v="2019-05-13T05:00:00"/>
        <d v="2019-05-04T05:00:00"/>
        <d v="2019-12-07T06:00:00"/>
        <d v="2011-10-17T05:00:00"/>
        <d v="2015-01-21T06:00:00"/>
        <d v="2010-01-09T06:00:00"/>
        <d v="2017-09-12T05:00:00"/>
        <d v="2015-06-17T05:00:00"/>
        <d v="2015-06-25T05:00:00"/>
        <d v="2012-02-27T06:00:00"/>
        <d v="2011-05-12T05:00:00"/>
        <d v="2013-10-07T05:00:00"/>
        <d v="2019-07-05T05:00:00"/>
        <d v="2015-05-23T05:00:00"/>
        <d v="2014-06-10T05:00:00"/>
        <d v="2013-06-10T05:00:00"/>
        <d v="2010-11-15T06:00:00"/>
        <d v="2012-12-16T06:00:00"/>
        <d v="2019-12-06T06:00:00"/>
        <d v="2017-12-14T06:00:00"/>
        <d v="2017-02-17T06:00:00"/>
        <d v="2012-06-17T05:00:00"/>
        <d v="2019-04-19T05:00:00"/>
        <d v="2018-05-07T05:00:00"/>
        <d v="2019-01-10T06:00:00"/>
        <d v="2018-10-17T05:00:00"/>
        <d v="2011-12-19T06:00:00"/>
        <d v="2011-07-04T05:00:00"/>
        <d v="2018-03-04T06:00:00"/>
        <d v="2011-11-24T06:00:00"/>
        <d v="2011-10-15T05:00:00"/>
        <d v="2010-12-13T06:00:00"/>
        <d v="2013-07-29T05:00:00"/>
        <d v="2014-08-19T05:00:00"/>
        <d v="2014-03-29T05:00:00"/>
        <d v="2018-06-08T05:00:00"/>
        <d v="2019-10-31T05:00:00"/>
        <d v="2018-01-25T06:00:00"/>
        <d v="2018-07-21T05:00:00"/>
        <d v="2014-04-07T05:00:00"/>
        <d v="2010-12-03T06:00:00"/>
        <d v="2017-07-29T05:00:00"/>
        <d v="2013-07-10T05:00:00"/>
        <d v="2010-06-29T05:00:00"/>
        <d v="2017-02-22T06:00:00"/>
        <d v="2016-08-07T05:00:00"/>
        <d v="2012-03-22T05:00:00"/>
        <d v="2018-06-15T05:00:00"/>
        <d v="2014-10-24T05:00:00"/>
        <d v="2014-07-14T05:00:00"/>
        <d v="2013-02-27T06:00:00"/>
        <d v="2015-11-23T06:00:00"/>
        <d v="2017-11-21T06:00:00"/>
        <d v="2011-01-03T06:00:00"/>
        <d v="2012-12-08T06:00:00"/>
        <d v="2016-09-13T05:00:00"/>
        <d v="2014-01-22T06:00:00"/>
        <d v="2011-06-20T05:00:00"/>
        <d v="2017-07-22T05:00:00"/>
        <d v="2019-03-17T05:00:00"/>
        <d v="2014-01-03T06:00:00"/>
        <d v="2014-07-25T05:00:00"/>
        <d v="2010-06-16T05:00:00"/>
        <d v="2010-03-04T06:00:00"/>
        <d v="2016-09-10T05:00:00"/>
        <d v="2017-05-22T05:00:00"/>
        <d v="2018-05-08T05:00:00"/>
        <d v="2019-06-15T05:00:00"/>
        <d v="2019-06-29T05:00:00"/>
        <d v="2019-04-09T05:00:00"/>
        <d v="2011-05-13T05:00:00"/>
        <d v="2017-08-17T05:00:00"/>
        <d v="2016-12-29T06:00:00"/>
        <d v="2015-01-20T06:00:00"/>
        <d v="2011-07-14T05:00:00"/>
        <d v="2011-08-13T05:00:00"/>
        <d v="2017-06-15T05:00:00"/>
        <d v="2011-11-18T06:00:00"/>
        <d v="2012-09-05T05:00:00"/>
        <d v="2015-10-05T05:00:00"/>
        <d v="2017-03-12T06:00:00"/>
        <d v="2016-12-22T06:00:00"/>
        <d v="2010-11-17T06:00:00"/>
        <d v="2015-02-21T06:00:00"/>
        <d v="2010-08-19T05:00:00"/>
        <d v="2019-10-18T05:00:00"/>
        <d v="2019-04-20T05:00:00"/>
        <d v="2010-07-19T05:00:00"/>
        <d v="2019-01-21T06:00:00"/>
        <d v="2016-12-26T06:00:00"/>
        <d v="2012-11-25T06:00:00"/>
        <d v="2010-01-19T06:00:00"/>
        <d v="2012-03-05T06:00:00"/>
        <d v="2018-10-26T05:00:00"/>
        <d v="2015-02-26T06:00:00"/>
        <d v="2015-02-11T06:00:00"/>
        <d v="2019-01-17T06:00:00"/>
        <d v="2019-10-27T05:00:00"/>
        <d v="2018-03-05T06:00:00"/>
        <d v="2015-08-03T05:00:00"/>
        <d v="2016-04-08T05:00:00"/>
        <m/>
      </sharedItems>
      <fieldGroup par="31"/>
    </cacheField>
    <cacheField name="Date Created Month Name" numFmtId="14">
      <sharedItems containsBlank="1" count="13">
        <s v="Nov"/>
        <s v="May"/>
        <s v="Feb"/>
        <s v="Oct"/>
        <s v="Dec"/>
        <s v="July"/>
        <s v="June"/>
        <s v="Jan"/>
        <s v="Aug"/>
        <s v="Mar"/>
        <s v="Sept"/>
        <s v="Apr"/>
        <m/>
      </sharedItems>
    </cacheField>
    <cacheField name="Date Created Month" numFmtId="1">
      <sharedItems containsString="0" containsBlank="1" containsNumber="1" containsInteger="1" minValue="1" maxValue="12" count="13">
        <n v="11"/>
        <n v="5"/>
        <n v="2"/>
        <n v="10"/>
        <n v="12"/>
        <n v="7"/>
        <n v="6"/>
        <n v="1"/>
        <n v="8"/>
        <n v="3"/>
        <n v="9"/>
        <n v="4"/>
        <m/>
      </sharedItems>
    </cacheField>
    <cacheField name="Date Created Day" numFmtId="1">
      <sharedItems containsString="0" containsBlank="1" containsNumber="1" containsInteger="1" minValue="1" maxValue="31"/>
    </cacheField>
    <cacheField name="Date Created Year" numFmtId="1">
      <sharedItems containsString="0" containsBlank="1" containsNumber="1" containsInteger="1" minValue="2010" maxValue="2020" count="12">
        <n v="2015"/>
        <n v="2013"/>
        <n v="2012"/>
        <n v="2017"/>
        <n v="2011"/>
        <n v="2018"/>
        <n v="2010"/>
        <n v="2019"/>
        <n v="2014"/>
        <n v="2016"/>
        <n v="2020"/>
        <m/>
      </sharedItems>
    </cacheField>
    <cacheField name="Date Ended Conversion" numFmtId="0">
      <sharedItems containsNonDate="0" containsDate="1" containsString="0" containsBlank="1" minDate="2010-01-09T06:00:00" maxDate="2020-02-10T06:00:00"/>
    </cacheField>
    <cacheField name="Date Ended Month Name" numFmtId="0">
      <sharedItems containsBlank="1"/>
    </cacheField>
    <cacheField name="Date Ended Month" numFmtId="0">
      <sharedItems containsString="0" containsBlank="1" containsNumber="1" containsInteger="1" minValue="1" maxValue="12"/>
    </cacheField>
    <cacheField name="Date Ended Day" numFmtId="0">
      <sharedItems containsString="0" containsBlank="1" containsNumber="1" containsInteger="1" minValue="1" maxValue="31"/>
    </cacheField>
    <cacheField name="Date Ended Year" numFmtId="0">
      <sharedItems containsString="0" containsBlank="1" containsNumber="1" containsInteger="1" minValue="2010" maxValue="202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theater"/>
        <s v="technology"/>
        <s v="film &amp; video"/>
        <s v="music"/>
        <s v="photography"/>
        <s v="publishing"/>
        <s v="games"/>
        <s v="journalism"/>
        <m/>
      </sharedItems>
    </cacheField>
    <cacheField name="Sub-Category" numFmtId="0">
      <sharedItems containsBlank="1" count="25">
        <s v="food trucks"/>
        <s v="plays"/>
        <s v="web"/>
        <s v="animation"/>
        <s v="rock"/>
        <s v="electric music"/>
        <s v="photography books"/>
        <s v="nonfiction"/>
        <s v="metal"/>
        <s v="jazz"/>
        <s v="indie rock"/>
        <s v="wearables"/>
        <s v="drama"/>
        <s v="documentary"/>
        <s v="translations"/>
        <s v="science fiction"/>
        <s v="fiction"/>
        <s v="video games"/>
        <s v="radio &amp; podcasts"/>
        <s v="shorts"/>
        <s v="mobile games"/>
        <s v="television"/>
        <s v="audio"/>
        <s v="world music"/>
        <m/>
      </sharedItems>
    </cacheField>
    <cacheField name="Months (Date Created Conversion)" numFmtId="0" databaseField="0">
      <fieldGroup base="14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4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4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Nieves" refreshedDate="45459.540857638887" createdVersion="8" refreshedVersion="8" minRefreshableVersion="3" recordCount="1000" xr:uid="{C245035D-DB3F-AF43-B9F8-8881DC1BE031}">
  <cacheSource type="worksheet">
    <worksheetSource ref="A1:AC1001" sheet="Crowdfunding"/>
  </cacheSource>
  <cacheFields count="32">
    <cacheField name="#" numFmtId="0">
      <sharedItems containsSemiMixedTypes="0" containsString="0" containsNumber="1" containsInteger="1" minValue="1" maxValue="1"/>
    </cacheField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4">
      <sharedItems containsSemiMixedTypes="0" containsString="0" containsNumber="1" containsInteger="1" minValue="100" maxValue="199200"/>
    </cacheField>
    <cacheField name="pledged" numFmtId="44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live"/>
        <s v="canceled"/>
        <s v="successful"/>
      </sharedItems>
    </cacheField>
    <cacheField name="backers_count" numFmtId="2">
      <sharedItems containsSemiMixedTypes="0" containsString="0" containsNumber="1" containsInteger="1" minValue="0" maxValue="7295"/>
    </cacheField>
    <cacheField name="Average Donation" numFmtId="44">
      <sharedItems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3-05-01T05:00:00"/>
        <d v="2012-02-12T06:00:00"/>
        <d v="2017-05-21T05:00:00"/>
        <d v="2011-10-19T05:00:00"/>
        <d v="2018-12-16T06:00:00"/>
        <d v="2010-07-01T05:00:00"/>
        <d v="2015-06-12T05:00:00"/>
        <d v="2011-11-19T06:00:00"/>
        <d v="2018-01-03T06:00:00"/>
        <d v="2015-12-07T06:00:00"/>
        <d v="2019-07-22T05:00:00"/>
        <d v="2012-05-05T05:00:00"/>
        <d v="2013-08-01T05:00:00"/>
        <d v="2010-03-25T05:00:00"/>
        <d v="2013-08-16T05:00:00"/>
        <d v="2014-07-08T05:00:00"/>
        <d v="2014-09-19T05:00:00"/>
        <d v="2014-11-16T06:00:00"/>
        <d v="2016-01-22T06:00:00"/>
        <d v="2017-08-03T05:00:00"/>
        <d v="2010-01-25T06:00:00"/>
        <d v="2018-04-15T05:00:00"/>
        <d v="2015-02-03T06:00:00"/>
        <d v="2014-06-07T05:00:00"/>
        <d v="2011-04-03T05:00:00"/>
        <d v="2015-02-12T06:00:00"/>
        <d v="2019-02-13T06:00:00"/>
        <d v="2012-02-29T06:00:00"/>
        <d v="2018-10-21T05:00:00"/>
        <d v="2018-04-04T05:00:00"/>
        <d v="2010-06-28T05:00:00"/>
        <d v="2017-08-30T05:00:00"/>
        <d v="2015-05-20T05:00:00"/>
        <d v="2013-07-30T05:00:00"/>
        <d v="2019-04-16T05:00:00"/>
        <d v="2018-02-03T06:00:00"/>
        <d v="2018-02-23T06:00:00"/>
        <d v="2016-06-27T05:00:00"/>
        <d v="2014-01-14T06:00:00"/>
        <d v="2017-07-14T05:00:00"/>
        <d v="2017-12-27T06:00:00"/>
        <d v="2011-07-01T05:00:00"/>
        <d v="2010-08-06T05:00:00"/>
        <d v="2011-05-10T05:00:00"/>
        <d v="2012-03-16T05:00:00"/>
        <d v="2011-06-16T05:00:00"/>
        <d v="2019-10-22T05:00:00"/>
        <d v="2014-11-06T06:00:00"/>
        <d v="2014-03-20T05:00:00"/>
        <d v="2011-09-22T05:00:00"/>
        <d v="2019-06-25T05:00:00"/>
        <d v="2012-01-13T06:00:00"/>
        <d v="2014-05-10T05:00:00"/>
        <d v="2012-01-04T06:00:00"/>
        <d v="2010-07-27T05:00:00"/>
        <d v="2018-08-10T05:00:00"/>
        <d v="2017-04-28T05:00:00"/>
        <d v="2012-10-04T05:00:00"/>
        <d v="2019-03-12T05:00:00"/>
        <d v="2014-05-30T05:00:00"/>
        <d v="2015-10-21T05:00:00"/>
        <d v="2011-01-09T06:00:00"/>
        <d v="2019-01-11T06:00:00"/>
        <d v="2018-03-09T06:00:00"/>
        <d v="2013-07-25T05:00:00"/>
        <d v="2013-03-08T06:00:00"/>
        <d v="2018-05-21T05:00:00"/>
        <d v="2016-11-01T05:00:00"/>
        <d v="2015-07-09T05:00:00"/>
        <d v="2018-09-11T05:00:00"/>
        <d v="2018-08-17T05:00:00"/>
        <d v="2014-02-14T06:00:00"/>
        <d v="2013-09-11T05:00:00"/>
        <d v="2010-10-05T05:00:00"/>
        <d v="2012-02-24T06:00:00"/>
        <d v="2016-01-18T06:00:00"/>
        <d v="2016-12-01T06:00:00"/>
        <d v="2011-12-01T06:00:00"/>
        <d v="2011-11-08T06:00:00"/>
        <d v="2016-11-23T06:00:00"/>
        <d v="2016-05-25T05:00:00"/>
        <d v="2019-01-19T06:00:00"/>
        <d v="2016-05-12T05:00:00"/>
        <d v="2015-11-24T06:00:00"/>
        <d v="2016-05-30T05:00:00"/>
        <d v="2011-03-11T06:00:00"/>
        <d v="2014-10-18T05:00:00"/>
        <d v="2015-12-22T06:00:00"/>
        <d v="2017-05-14T05:00:00"/>
        <d v="2015-01-22T06:00:00"/>
        <d v="2010-08-09T05:00:00"/>
        <d v="2014-06-27T05:00:00"/>
        <d v="2011-04-27T05:00:00"/>
        <d v="2016-01-24T06:00:00"/>
        <d v="2010-04-09T05:00:00"/>
        <d v="2012-08-01T05:00:00"/>
        <d v="2015-04-21T05:00:00"/>
        <d v="2017-09-13T05:00:00"/>
        <d v="2016-05-06T05:00:00"/>
        <d v="2010-12-10T06:00:00"/>
        <d v="2013-12-06T06:00:00"/>
        <d v="2016-12-12T06:00:00"/>
        <d v="2016-03-04T06:00:00"/>
        <d v="2010-06-21T05:00:00"/>
        <d v="2015-01-01T06:00:00"/>
        <d v="2010-06-07T05:00:00"/>
        <d v="2019-07-25T05:00:00"/>
        <d v="2010-12-19T06:00:00"/>
        <d v="2014-03-27T05:00:00"/>
        <d v="2015-06-10T05:00:00"/>
        <d v="2017-12-19T06:00:00"/>
        <d v="2010-08-07T05:00:00"/>
        <d v="2010-10-24T05:00:00"/>
        <d v="2012-04-26T05:00:00"/>
        <d v="2019-06-08T05:00:00"/>
        <d v="2016-12-11T06:00:00"/>
        <d v="2016-08-31T05:00:00"/>
        <d v="2016-10-14T05:00:00"/>
        <d v="2014-09-26T05:00:00"/>
        <d v="2010-12-02T06:00:00"/>
        <d v="2019-04-28T05:00:00"/>
        <d v="2013-10-08T05:00:00"/>
        <d v="2011-05-06T05:00:00"/>
        <d v="2015-07-17T05:00:00"/>
        <d v="2017-02-03T06:00:00"/>
        <d v="2010-05-30T05:00:00"/>
        <d v="2016-05-17T05:00:00"/>
        <d v="2010-02-14T06:00:00"/>
        <d v="2013-01-30T06:00:00"/>
        <d v="2018-08-26T05:00:00"/>
        <d v="2019-06-10T05:00:00"/>
        <d v="2018-09-19T05:00:00"/>
        <d v="2010-08-25T05:00:00"/>
        <d v="2019-02-22T06:00:00"/>
        <d v="2018-09-02T05:00:00"/>
        <d v="2014-05-23T05:00:00"/>
        <d v="2014-12-02T06:00:00"/>
        <d v="2017-11-06T06:00:00"/>
        <d v="2012-04-05T05:00:00"/>
        <d v="2012-07-03T05:00:00"/>
        <d v="2015-02-20T06:00:00"/>
        <d v="2012-02-20T06:00:00"/>
        <d v="2011-08-19T05:00:00"/>
        <d v="2015-07-27T05:00:00"/>
        <d v="2014-05-24T05:00:00"/>
        <d v="2013-06-26T05:00:00"/>
        <d v="2010-09-15T05:00:00"/>
        <d v="2016-12-20T06:00:00"/>
        <d v="2019-08-01T05:00:00"/>
        <d v="2017-08-24T05:00:00"/>
        <d v="2010-09-30T05:00:00"/>
        <d v="2015-11-07T06:00:00"/>
        <d v="2010-03-01T06:00:00"/>
        <d v="2013-03-01T06:00:00"/>
        <d v="2013-10-15T05:00:00"/>
        <d v="2015-04-28T05:00:00"/>
        <d v="2014-12-18T06:00:00"/>
        <d v="2012-01-14T06:00:00"/>
        <d v="2018-02-21T06:00:00"/>
        <d v="2014-05-27T05:00:00"/>
        <d v="2020-01-15T06:00:00"/>
        <d v="2016-07-28T05:00:00"/>
        <d v="2013-09-22T05:00:00"/>
        <d v="2019-08-28T05:00:00"/>
        <d v="2016-08-14T05:00:00"/>
        <d v="2010-08-12T05:00:00"/>
        <d v="2010-02-27T06:00:00"/>
        <d v="2019-03-11T05:00:00"/>
        <d v="2012-06-12T05:00:00"/>
        <d v="2010-09-09T05:00:00"/>
        <d v="2013-04-09T05:00:00"/>
        <d v="2015-10-30T05:00:00"/>
        <d v="2011-04-05T05:00:00"/>
        <d v="2012-01-06T06:00:00"/>
        <d v="2011-10-27T05:00:00"/>
        <d v="2018-04-18T05:00:00"/>
        <d v="2019-04-14T05:00:00"/>
        <d v="2011-08-15T05:00:00"/>
        <d v="2018-04-09T05:00:00"/>
        <d v="2017-02-13T06:00:00"/>
        <d v="2018-01-22T06:00:00"/>
        <d v="2017-12-28T06:00:00"/>
        <d v="2014-11-02T05:00:00"/>
        <d v="2011-05-08T05:00:00"/>
        <d v="2016-04-15T05:00:00"/>
        <d v="2011-01-17T06:00:00"/>
        <d v="2011-01-02T06:00:00"/>
        <d v="2013-10-21T05:00:00"/>
        <d v="2016-02-24T06:00:00"/>
        <d v="2015-04-08T05:00:00"/>
        <d v="2018-04-08T05:00:00"/>
        <d v="2012-07-12T05:00:00"/>
        <d v="2015-12-26T06:00:00"/>
        <d v="2017-04-18T05:00:00"/>
        <d v="2011-02-11T06:00:00"/>
        <d v="2010-09-27T05:00:00"/>
        <d v="2011-01-27T06:00:00"/>
        <d v="2019-12-10T06:00:00"/>
        <d v="2016-11-02T05:00:00"/>
        <d v="2016-03-15T05:00:00"/>
        <d v="2010-09-21T05:00:00"/>
        <d v="2018-07-31T05:00:00"/>
        <d v="2018-12-18T06:00:00"/>
        <d v="2016-08-06T05:00:00"/>
        <d v="2010-10-20T05:00:00"/>
        <d v="2019-03-04T06:00:00"/>
        <d v="2013-05-02T05:00:00"/>
        <d v="2011-09-23T05:00:00"/>
        <d v="2011-05-07T05:00:00"/>
        <d v="2019-01-26T06:00:00"/>
        <d v="2015-11-26T06:00:00"/>
        <d v="2014-11-15T06:00:00"/>
        <d v="2013-04-14T05:00:00"/>
        <d v="2019-05-12T05:00:00"/>
        <d v="2012-11-24T06:00:00"/>
        <d v="2010-10-31T05:00:00"/>
        <d v="2013-02-25T06:00:00"/>
        <d v="2011-07-16T05:00:00"/>
        <d v="2015-06-09T05:00:00"/>
        <d v="2016-03-03T06:00:00"/>
        <d v="2010-05-12T05:00:00"/>
        <d v="2013-09-19T05:00:00"/>
        <d v="2016-11-12T06:00:00"/>
        <d v="2019-12-16T06:00:00"/>
        <d v="2014-10-17T05:00:00"/>
        <d v="2013-12-30T06:00:00"/>
        <d v="2019-12-12T06:00:00"/>
        <d v="2015-07-07T05:00:00"/>
        <d v="2013-11-19T06:00:00"/>
        <d v="2012-12-09T06:00:00"/>
        <d v="2013-07-22T05:00:00"/>
        <d v="2013-11-25T06:00:00"/>
        <d v="2012-03-28T05:00:00"/>
        <d v="2011-06-26T05:00:00"/>
        <d v="2015-09-28T05:00:00"/>
        <d v="2013-05-10T05:00:00"/>
        <d v="2015-10-16T05:00:00"/>
        <d v="2014-08-08T05:00:00"/>
        <d v="2019-01-28T06:00:00"/>
        <d v="2018-11-03T05:00:00"/>
        <d v="2011-12-23T06:00:00"/>
        <d v="2018-03-21T05:00:00"/>
        <d v="2018-07-28T05:00:00"/>
        <d v="2016-06-29T05:00:00"/>
        <d v="2010-02-11T06:00:00"/>
        <d v="2015-10-06T05:00:00"/>
        <d v="2012-05-06T05:00:00"/>
        <d v="2013-08-04T05:00:00"/>
        <d v="2011-06-28T05:00:00"/>
        <d v="2014-12-20T06:00:00"/>
        <d v="2017-10-14T05:00:00"/>
        <d v="2017-01-22T06:00:00"/>
        <d v="2019-08-11T05:00:00"/>
        <d v="2015-04-20T05:00:00"/>
        <d v="2014-01-12T06:00:00"/>
        <d v="2015-12-20T06:00:00"/>
        <d v="2015-08-30T05:00:00"/>
        <d v="2010-08-27T05:00:00"/>
        <d v="2012-10-20T05:00:00"/>
        <d v="2014-01-20T06:00:00"/>
        <d v="2011-05-09T05:00:00"/>
        <d v="2012-06-29T05:00:00"/>
        <d v="2017-10-04T05:00:00"/>
        <d v="2011-03-08T06:00:00"/>
        <d v="2018-11-27T06:00:00"/>
        <d v="2012-12-01T06:00:00"/>
        <d v="2019-05-01T05:00:00"/>
        <d v="2012-08-14T05:00:00"/>
        <d v="2014-05-20T05:00:00"/>
        <d v="2014-12-12T06:00:00"/>
        <d v="2017-07-06T05:00:00"/>
        <d v="2016-09-03T05:00:00"/>
        <d v="2010-07-06T05:00:00"/>
        <d v="2017-10-16T05:00:00"/>
        <d v="2011-02-02T06:00:00"/>
        <d v="2017-10-17T05:00:00"/>
        <d v="2017-06-29T05:00:00"/>
        <d v="2011-04-29T05:00:00"/>
        <d v="2013-08-30T05:00:00"/>
        <d v="2014-05-04T05:00:00"/>
        <d v="2014-06-09T05:00:00"/>
        <d v="2014-11-27T06:00:00"/>
        <d v="2012-01-18T06:00:00"/>
        <d v="2016-07-06T05:00:00"/>
        <d v="2011-01-25T06:00:00"/>
        <d v="2015-07-05T05:00:00"/>
        <d v="2017-11-01T05:00:00"/>
        <d v="2019-07-04T05:00:00"/>
        <d v="2011-01-06T06:00:00"/>
        <d v="2013-07-20T05:00:00"/>
        <d v="2019-11-19T06:00:00"/>
        <d v="2012-03-06T06:00:00"/>
        <d v="2018-09-08T05:00:00"/>
        <d v="2017-03-03T06:00:00"/>
        <d v="2015-08-23T05:00:00"/>
        <d v="2019-09-29T05:00:00"/>
        <d v="2015-02-08T06:00:00"/>
        <d v="2018-02-05T06:00:00"/>
        <d v="2013-06-04T05:00:00"/>
        <d v="2018-08-28T05:00:00"/>
        <d v="2011-01-13T06:00:00"/>
        <d v="2019-01-20T06:00:00"/>
        <d v="2018-04-21T05:00:00"/>
        <d v="2018-06-16T05:00:00"/>
        <d v="2016-08-09T05:00:00"/>
        <d v="2013-03-12T05:00:00"/>
        <d v="2013-03-07T06:00:00"/>
        <d v="2017-02-16T06:00:00"/>
        <d v="2018-05-13T05:00:00"/>
        <d v="2014-06-28T05:00:00"/>
        <d v="2019-07-01T05:00:00"/>
        <d v="2013-01-02T06:00:00"/>
        <d v="2019-10-05T05:00:00"/>
        <d v="2018-02-07T06:00:00"/>
        <d v="2011-04-18T05:00:00"/>
        <d v="2010-02-05T06:00:00"/>
        <d v="2011-09-21T05:00:00"/>
        <d v="2010-06-26T05:00:00"/>
        <d v="2013-05-21T05:00:00"/>
        <d v="2014-11-07T06:00:00"/>
        <d v="2016-01-09T06:00:00"/>
        <d v="2010-10-07T05:00:00"/>
        <d v="2020-01-27T06:00:00"/>
        <d v="2016-07-26T05:00:00"/>
        <d v="2015-12-24T06:00:00"/>
        <d v="2015-01-23T06:00:00"/>
        <d v="2015-09-23T05:00:00"/>
        <d v="2017-03-25T05:00:00"/>
        <d v="2016-02-25T06:00:00"/>
        <d v="2011-10-02T05:00:00"/>
        <d v="2016-11-14T06:00:00"/>
        <d v="2015-10-03T05:00:00"/>
        <d v="2017-08-02T05:00:00"/>
        <d v="2013-11-23T06:00:00"/>
        <d v="2015-08-14T05:00:00"/>
        <d v="2014-10-01T05:00:00"/>
        <d v="2017-02-10T06:00:00"/>
        <d v="2015-08-21T05:00:00"/>
        <d v="2014-12-21T06:00:00"/>
        <d v="2012-12-18T06:00:00"/>
        <d v="2016-01-07T06:00:00"/>
        <d v="2014-05-02T05:00:00"/>
        <d v="2014-07-19T05:00:00"/>
        <d v="2012-05-01T05:00:00"/>
        <d v="2016-07-10T05:00:00"/>
        <d v="2015-03-15T05:00:00"/>
        <d v="2010-04-26T05:00:00"/>
        <d v="2017-11-27T06:00:00"/>
        <d v="2010-11-23T06:00:00"/>
        <d v="2015-08-28T05:00:00"/>
        <d v="2011-03-05T06:00:00"/>
        <d v="2010-04-20T05:00:00"/>
        <d v="2010-08-26T05:00:00"/>
        <d v="2011-07-19T05:00:00"/>
        <d v="2016-02-08T06:00:00"/>
        <d v="2011-12-21T06:00:00"/>
        <d v="2018-01-10T06:00:00"/>
        <d v="2013-08-15T05:00:00"/>
        <d v="2016-01-30T06:00:00"/>
        <d v="2017-11-17T06:00:00"/>
        <d v="2015-09-18T05:00:00"/>
        <d v="2014-02-22T06:00:00"/>
        <d v="2013-03-13T05:00:00"/>
        <d v="2019-12-25T06:00:00"/>
        <d v="2010-10-25T05:00:00"/>
        <d v="2011-04-08T05:00:00"/>
        <d v="2018-06-04T05:00:00"/>
        <d v="2011-06-19T05:00:00"/>
        <d v="2015-02-28T06:00:00"/>
        <d v="2018-03-11T06:00:00"/>
        <d v="2015-08-24T05:00:00"/>
        <d v="2014-12-28T06:00:00"/>
        <d v="2017-07-23T05:00:00"/>
        <d v="2019-07-09T05:00:00"/>
        <d v="2014-02-10T06:00:00"/>
        <d v="2012-03-11T06:00:00"/>
        <d v="2010-08-31T05:00:00"/>
        <d v="2012-03-27T05:00:00"/>
        <d v="2017-03-22T05:00:00"/>
        <d v="2016-05-27T05:00:00"/>
        <d v="2015-05-18T05:00:00"/>
        <d v="2010-08-05T05:00:00"/>
        <d v="2011-02-21T06:00:00"/>
        <d v="2018-09-26T05:00:00"/>
        <d v="2012-10-19T05:00:00"/>
        <d v="2016-03-16T05:00:00"/>
        <d v="2015-06-19T05:00:00"/>
        <d v="2011-04-01T05:00:00"/>
        <d v="2011-12-12T06:00:00"/>
        <d v="2013-08-27T05:00:00"/>
        <d v="2013-11-11T06:00:00"/>
        <d v="2012-09-28T05:00:00"/>
        <d v="2017-09-21T05:00:00"/>
        <d v="2012-04-19T05:00:00"/>
        <d v="2010-12-15T06:00:00"/>
        <d v="2019-12-14T06:00:00"/>
        <d v="2018-07-02T05:00:00"/>
        <d v="2015-08-29T05:00:00"/>
        <d v="2012-03-14T05:00:00"/>
        <d v="2018-12-09T06:00:00"/>
        <d v="2016-11-26T06:00:00"/>
        <d v="2012-06-21T05:00:00"/>
        <d v="2013-12-11T06:00:00"/>
        <d v="2012-01-22T06:00:00"/>
        <d v="2016-02-05T06:00:00"/>
        <d v="2011-05-21T05:00:00"/>
        <d v="2016-03-05T06:00:00"/>
        <d v="2019-03-27T05:00:00"/>
        <d v="2017-10-08T05:00:00"/>
        <d v="2013-06-17T05:00:00"/>
        <d v="2014-07-16T05:00:00"/>
        <d v="2010-03-11T06:00:00"/>
        <d v="2013-10-29T05:00:00"/>
        <d v="2013-11-29T06:00:00"/>
        <d v="2016-08-02T05:00:00"/>
        <d v="2011-08-07T05:00:00"/>
        <d v="2017-11-09T06:00:00"/>
        <d v="2010-08-16T05:00:00"/>
        <d v="2015-01-08T06:00:00"/>
        <d v="2014-04-13T05:00:00"/>
        <d v="2011-06-18T05:00:00"/>
        <d v="2018-02-10T06:00:00"/>
        <d v="2017-05-29T05:00:00"/>
        <d v="2010-02-09T06:00:00"/>
        <d v="2010-03-21T05:00:00"/>
        <d v="2016-07-22T05:00:00"/>
        <d v="2019-01-27T06:00:00"/>
        <d v="2016-11-27T06:00:00"/>
        <d v="2019-11-30T06:00:00"/>
        <d v="2013-12-31T06:00:00"/>
        <d v="2019-12-22T06:00:00"/>
        <d v="2012-03-26T05:00:00"/>
        <d v="2017-08-22T05:00:00"/>
        <d v="2018-12-30T06:00:00"/>
        <d v="2018-06-12T05:00:00"/>
        <d v="2017-05-05T05:00:00"/>
        <d v="2018-07-29T05:00:00"/>
        <d v="2014-07-28T05:00:00"/>
        <d v="2015-02-25T06:00:00"/>
        <d v="2016-06-13T05:00:00"/>
        <d v="2014-06-21T05:00:00"/>
        <d v="2014-09-13T05:00:00"/>
        <d v="2019-10-14T05:00:00"/>
        <d v="2014-09-25T05:00:00"/>
        <d v="2012-05-08T05:00:00"/>
        <d v="2019-02-09T06:00:00"/>
        <d v="2019-11-18T06:00:00"/>
        <d v="2013-06-25T05:00:00"/>
        <d v="2013-02-09T06:00:00"/>
        <d v="2019-11-15T06:00:00"/>
        <d v="2010-07-08T05:00:00"/>
        <d v="2016-03-06T06:00:00"/>
        <d v="2019-06-24T05:00:00"/>
        <d v="2018-01-12T06:00:00"/>
        <d v="2014-12-15T06:00:00"/>
        <d v="2018-08-30T05:00:00"/>
        <d v="2013-12-29T06:00:00"/>
        <d v="2014-01-26T06:00:00"/>
        <d v="2010-06-06T05:00:00"/>
        <d v="2018-05-31T05:00:00"/>
        <d v="2011-02-17T06:00:00"/>
        <d v="2012-04-25T05:00:00"/>
        <d v="2019-04-18T05:00:00"/>
        <d v="2012-09-22T05:00:00"/>
        <d v="2017-02-20T06:00:00"/>
        <d v="2011-02-16T06:00:00"/>
        <d v="2019-01-16T06:00:00"/>
        <d v="2017-07-25T05:00:00"/>
        <d v="2017-08-01T05:00:00"/>
        <d v="2010-07-31T05:00:00"/>
        <d v="2010-10-28T05:00:00"/>
        <d v="2016-03-27T05:00:00"/>
        <d v="2015-09-14T05:00:00"/>
        <d v="2016-07-04T05:00:00"/>
        <d v="2019-11-11T06:00:00"/>
        <d v="2017-07-19T05:00:00"/>
        <d v="2019-09-11T05:00:00"/>
        <d v="2015-09-13T05:00:00"/>
        <d v="2016-01-03T06:00:00"/>
        <d v="2011-12-22T06:00:00"/>
        <d v="2013-09-03T05:00:00"/>
        <d v="2010-11-02T05:00:00"/>
        <d v="2018-11-20T06:00:00"/>
        <d v="2017-12-22T06:00:00"/>
        <d v="2010-06-19T05:00:00"/>
        <d v="2016-08-05T05:00:00"/>
        <d v="2012-02-16T06:00:00"/>
        <d v="2010-04-17T05:00:00"/>
        <d v="2017-05-10T05:00:00"/>
        <d v="2019-01-06T06:00:00"/>
        <d v="2018-04-03T05:00:00"/>
        <d v="2015-06-15T05:00:00"/>
        <d v="2015-06-05T05:00:00"/>
        <d v="2017-06-25T05:00:00"/>
        <d v="2019-06-17T05:00:00"/>
        <d v="2011-12-08T06:00:00"/>
        <d v="2017-11-29T06:00:00"/>
        <d v="2011-09-11T05:00:00"/>
        <d v="2014-03-23T05:00:00"/>
        <d v="2013-11-17T06:00:00"/>
        <d v="2016-06-20T05:00:00"/>
        <d v="2012-06-06T05:00:00"/>
        <d v="2012-07-28T05:00:00"/>
        <d v="2012-02-09T06:00:00"/>
        <d v="2018-02-11T06:00:00"/>
        <d v="2018-11-30T06:00:00"/>
        <d v="2015-11-14T06:00:00"/>
        <d v="2014-10-22T05:00:00"/>
        <d v="2017-01-17T06:00:00"/>
        <d v="2016-05-23T05:00:00"/>
        <d v="2016-11-11T06:00:00"/>
        <d v="2012-04-06T05:00:00"/>
        <d v="2010-12-22T06:00:00"/>
        <d v="2017-09-17T05:00:00"/>
        <d v="2014-10-02T05:00:00"/>
        <d v="2018-11-13T06:00:00"/>
        <d v="2018-09-27T05:00:00"/>
        <d v="2014-07-05T05:00:00"/>
        <d v="2010-10-23T05:00:00"/>
        <d v="2012-02-05T06:00:00"/>
        <d v="2019-10-06T05:00:00"/>
        <d v="2014-04-28T05:00:00"/>
        <d v="2013-12-17T06:00:00"/>
        <d v="2012-10-03T05:00:00"/>
        <d v="2016-02-19T06:00:00"/>
        <d v="2017-05-23T05:00:00"/>
        <d v="2015-01-10T06:00:00"/>
        <d v="2016-02-26T06:00:00"/>
        <d v="2012-07-17T05:00:00"/>
        <d v="2013-04-02T05:00:00"/>
        <d v="2018-12-17T06:00:00"/>
        <d v="2016-08-23T05:00:00"/>
        <d v="2019-08-04T05:00:00"/>
        <d v="2013-03-05T06:00:00"/>
        <d v="2019-03-29T05:00:00"/>
        <d v="2010-03-18T05:00:00"/>
        <d v="2018-07-14T05:00:00"/>
        <d v="2015-04-17T05:00:00"/>
        <d v="2018-12-08T06:00:00"/>
        <d v="2010-08-24T05:00:00"/>
        <d v="2018-07-15T05:00:00"/>
        <d v="2017-03-23T05:00:00"/>
        <d v="2016-12-19T06:00:00"/>
        <d v="2010-10-04T05:00:00"/>
        <d v="2019-12-15T06:00:00"/>
        <d v="2019-09-08T05:00:00"/>
        <d v="2018-03-31T05:00:00"/>
        <d v="2012-05-29T05:00:00"/>
        <d v="2013-06-23T05:00:00"/>
        <d v="2014-03-26T05:00:00"/>
        <d v="2015-11-29T06:00:00"/>
        <d v="2011-11-22T06:00:00"/>
        <d v="2011-10-26T05:00:00"/>
        <d v="2017-01-11T06:00:00"/>
        <d v="2017-08-29T05:00:00"/>
        <d v="2018-07-17T05:00:00"/>
        <d v="2011-02-26T06:00:00"/>
        <d v="2014-10-08T05:00:00"/>
        <d v="2018-11-04T05:00:00"/>
        <d v="2011-02-14T06:00:00"/>
        <d v="2011-06-12T05:00:00"/>
        <d v="2013-07-24T05:00:00"/>
        <d v="2019-04-15T05:00:00"/>
        <d v="2014-04-25T05:00:00"/>
        <d v="2011-01-12T06:00:00"/>
        <d v="2014-09-24T05:00:00"/>
        <d v="2015-07-16T05:00:00"/>
        <d v="2011-12-27T06:00:00"/>
        <d v="2019-05-24T05:00:00"/>
        <d v="2015-04-18T05:00:00"/>
        <d v="2017-06-30T05:00:00"/>
        <d v="2016-08-22T05:00:00"/>
        <d v="2010-06-15T05:00:00"/>
        <d v="2019-04-27T05:00:00"/>
        <d v="2018-10-09T05:00:00"/>
        <d v="2017-05-13T05:00:00"/>
        <d v="2013-05-18T05:00:00"/>
        <d v="2018-09-17T05:00:00"/>
        <d v="2015-06-21T05:00:00"/>
        <d v="2015-07-24T05:00:00"/>
        <d v="2010-11-25T06:00:00"/>
        <d v="2018-10-05T05:00:00"/>
        <d v="2015-05-04T05:00:00"/>
        <d v="2012-10-28T05:00:00"/>
        <d v="2015-05-15T05:00:00"/>
        <d v="2010-06-05T05:00:00"/>
        <d v="2014-03-12T05:00:00"/>
        <d v="2018-09-03T05:00:00"/>
        <d v="2016-04-29T05:00:00"/>
        <d v="2011-01-22T06:00:00"/>
        <d v="2016-07-25T05:00:00"/>
        <d v="2017-10-07T05:00:00"/>
        <d v="2012-08-28T05:00:00"/>
        <d v="2013-05-23T05:00:00"/>
        <d v="2017-08-26T05:00:00"/>
        <d v="2011-03-27T05:00:00"/>
        <d v="2014-09-10T05:00:00"/>
        <d v="2011-07-24T05:00:00"/>
        <d v="2012-11-28T06:00:00"/>
        <d v="2018-07-30T05:00:00"/>
        <d v="2018-06-26T05:00:00"/>
        <d v="2017-12-25T06:00:00"/>
        <d v="2017-04-20T05:00:00"/>
        <d v="2013-03-04T06:00:00"/>
        <d v="2011-10-05T05:00:00"/>
        <d v="2015-07-01T05:00:00"/>
        <d v="2016-02-22T06:00:00"/>
        <d v="2019-02-07T06:00:00"/>
        <d v="2015-06-08T05:00:00"/>
        <d v="2013-10-12T05:00:00"/>
        <d v="2017-02-21T06:00:00"/>
        <d v="2015-09-03T05:00:00"/>
        <d v="2017-12-08T06:00:00"/>
        <d v="2013-02-04T06:00:00"/>
        <d v="2014-09-15T05:00:00"/>
        <d v="2014-07-24T05:00:00"/>
        <d v="2010-07-15T05:00:00"/>
        <d v="2018-04-23T05:00:00"/>
        <d v="2013-09-13T05:00:00"/>
        <d v="2011-08-01T05:00:00"/>
        <d v="2018-01-27T06:00:00"/>
        <d v="2014-01-08T06:00:00"/>
        <d v="2016-03-07T06:00:00"/>
        <d v="2012-05-31T05:00:00"/>
        <d v="2013-07-11T05:00:00"/>
        <d v="2013-09-20T05:00:00"/>
        <d v="2019-10-20T05:00:00"/>
        <d v="2012-09-26T05:00:00"/>
        <d v="2014-03-17T05:00:00"/>
        <d v="2017-04-13T05:00:00"/>
        <d v="2017-03-02T06:00:00"/>
        <d v="2019-11-17T06:00:00"/>
        <d v="2018-03-27T05:00:00"/>
        <d v="2018-06-22T05:00:00"/>
        <d v="2017-11-28T06:00:00"/>
        <d v="2017-06-01T05:00:00"/>
        <d v="2010-11-06T05:00:00"/>
        <d v="2014-11-25T06:00:00"/>
        <d v="2018-05-15T05:00:00"/>
        <d v="2017-09-02T05:00:00"/>
        <d v="2019-09-09T05:00:00"/>
        <d v="2015-10-02T05:00:00"/>
        <d v="2013-03-28T05:00:00"/>
        <d v="2019-12-31T06:00:00"/>
        <d v="2011-11-15T06:00:00"/>
        <d v="2010-09-28T05:00:00"/>
        <d v="2012-05-02T05:00:00"/>
        <d v="2017-04-15T05:00:00"/>
        <d v="2010-03-16T05:00:00"/>
        <d v="2017-04-11T05:00:00"/>
        <d v="2014-12-31T06:00:00"/>
        <d v="2014-03-11T05:00:00"/>
        <d v="2011-10-09T05:00:00"/>
        <d v="2012-09-04T05:00:00"/>
        <d v="2014-06-16T05:00:00"/>
        <d v="2017-09-01T05:00:00"/>
        <d v="2011-03-01T06:00:00"/>
        <d v="2011-11-11T06:00:00"/>
        <d v="2011-05-18T05:00:00"/>
        <d v="2017-04-27T05:00:00"/>
        <d v="2017-05-03T05:00:00"/>
        <d v="2011-03-10T06:00:00"/>
        <d v="2014-07-10T05:00:00"/>
        <d v="2014-10-05T05:00:00"/>
        <d v="2013-01-01T06:00:00"/>
        <d v="2016-02-03T06:00:00"/>
        <d v="2015-12-08T06:00:00"/>
        <d v="2017-03-01T06:00:00"/>
        <d v="2018-02-25T06:00:00"/>
        <d v="2014-04-02T05:00:00"/>
        <d v="2017-09-22T05:00:00"/>
        <d v="2017-11-23T06:00:00"/>
        <d v="2018-04-16T05:00:00"/>
        <d v="2011-01-01T06:00:00"/>
        <d v="2011-11-27T06:00:00"/>
        <d v="2015-09-21T05:00:00"/>
        <d v="2014-06-02T05:00:00"/>
        <d v="2019-07-21T05:00:00"/>
        <d v="2010-09-02T05:00:00"/>
        <d v="2017-07-17T05:00:00"/>
        <d v="2013-02-23T06:00:00"/>
        <d v="2010-05-21T05:00:00"/>
        <d v="2016-03-17T05:00:00"/>
        <d v="2012-10-24T05:00:00"/>
        <d v="2015-03-09T05:00:00"/>
        <d v="2014-09-07T05:00:00"/>
        <d v="2011-01-11T06:00:00"/>
        <d v="2012-07-27T05:00:00"/>
        <d v="2018-01-07T06:00:00"/>
        <d v="2010-07-14T05:00:00"/>
        <d v="2010-05-25T05:00:00"/>
        <d v="2012-08-27T05:00:00"/>
        <d v="2011-07-09T05:00:00"/>
        <d v="2013-04-08T05:00:00"/>
        <d v="2011-09-06T05:00:00"/>
        <d v="2019-04-06T05:00:00"/>
        <d v="2016-06-11T05:00:00"/>
        <d v="2011-08-22T05:00:00"/>
        <d v="2014-06-04T05:00:00"/>
        <d v="2019-02-19T06:00:00"/>
        <d v="2010-04-15T05:00:00"/>
        <d v="2019-01-31T06:00:00"/>
        <d v="2017-10-20T05:00:00"/>
        <d v="2017-07-27T05:00:00"/>
        <d v="2010-05-23T05:00:00"/>
        <d v="2011-12-03T06:00:00"/>
        <d v="2010-06-23T05:00:00"/>
        <d v="2014-05-03T05:00:00"/>
        <d v="2014-08-04T05:00:00"/>
        <d v="2015-04-16T05:00:00"/>
        <d v="2010-10-06T05:00:00"/>
        <d v="2019-10-15T05:00:00"/>
        <d v="2018-05-05T05:00:00"/>
        <d v="2010-08-14T05:00:00"/>
        <d v="2011-05-03T05:00:00"/>
        <d v="2016-07-08T05:00:00"/>
        <d v="2016-12-08T06:00:00"/>
        <d v="2018-01-02T06:00:00"/>
        <d v="2014-08-24T05:00:00"/>
        <d v="2016-03-02T06:00:00"/>
        <d v="2014-04-14T05:00:00"/>
        <d v="2016-04-01T05:00:00"/>
        <d v="2013-02-03T06:00:00"/>
        <d v="2015-01-02T06:00:00"/>
        <d v="2017-06-12T05:00:00"/>
        <d v="2016-01-08T06:00:00"/>
        <d v="2010-10-13T05:00:00"/>
        <d v="2015-01-25T06:00:00"/>
        <d v="2018-05-14T05:00:00"/>
        <d v="2019-03-06T06:00:00"/>
        <d v="2013-05-28T05:00:00"/>
        <d v="2016-03-19T05:00:00"/>
        <d v="2015-07-28T05:00:00"/>
        <d v="2017-02-28T06:00:00"/>
        <d v="2019-05-03T05:00:00"/>
        <d v="2013-11-14T06:00:00"/>
        <d v="2017-06-23T05:00:00"/>
        <d v="2011-08-27T05:00:00"/>
        <d v="2019-04-07T05:00:00"/>
        <d v="2019-07-10T05:00:00"/>
        <d v="2013-07-01T05:00:00"/>
        <d v="2010-03-22T05:00:00"/>
        <d v="2016-01-05T06:00:00"/>
        <d v="2013-10-25T05:00:00"/>
        <d v="2019-03-26T05:00:00"/>
        <d v="2011-08-12T05:00:00"/>
        <d v="2012-04-21T05:00:00"/>
        <d v="2015-10-22T05:00:00"/>
        <d v="2017-11-14T06:00:00"/>
        <d v="2017-01-28T06:00:00"/>
        <d v="2011-01-28T06:00:00"/>
        <d v="2010-10-18T05:00:00"/>
        <d v="2013-08-05T05:00:00"/>
        <d v="2012-11-26T06:00:00"/>
        <d v="2015-08-13T05:00:00"/>
        <d v="2018-07-20T05:00:00"/>
        <d v="2013-05-15T05:00:00"/>
        <d v="2019-02-14T06:00:00"/>
        <d v="2012-08-16T05:00:00"/>
        <d v="2010-06-12T05:00:00"/>
        <d v="2014-02-26T06:00:00"/>
        <d v="2010-04-23T05:00:00"/>
        <d v="2016-08-19T05:00:00"/>
        <d v="2014-02-28T06:00:00"/>
        <d v="2010-03-28T05:00:00"/>
        <d v="2016-03-30T05:00:00"/>
        <d v="2016-11-06T05:00:00"/>
        <d v="2015-05-11T05:00:00"/>
        <d v="2019-10-13T05:00:00"/>
        <d v="2012-04-24T05:00:00"/>
        <d v="2013-03-17T05:00:00"/>
        <d v="2018-09-16T05:00:00"/>
        <d v="2017-06-26T05:00:00"/>
        <d v="2014-07-06T05:00:00"/>
        <d v="2013-02-12T06:00:00"/>
        <d v="2014-12-16T06:00:00"/>
        <d v="2010-04-08T05:00:00"/>
        <d v="2019-05-13T05:00:00"/>
        <d v="2019-05-04T05:00:00"/>
        <d v="2019-12-07T06:00:00"/>
        <d v="2011-10-17T05:00:00"/>
        <d v="2015-01-21T06:00:00"/>
        <d v="2010-01-09T06:00:00"/>
        <d v="2017-09-12T05:00:00"/>
        <d v="2015-06-17T05:00:00"/>
        <d v="2015-06-25T05:00:00"/>
        <d v="2012-02-27T06:00:00"/>
        <d v="2011-05-12T05:00:00"/>
        <d v="2013-10-07T05:00:00"/>
        <d v="2019-07-05T05:00:00"/>
        <d v="2015-05-23T05:00:00"/>
        <d v="2014-06-10T05:00:00"/>
        <d v="2013-06-10T05:00:00"/>
        <d v="2010-11-15T06:00:00"/>
        <d v="2012-12-16T06:00:00"/>
        <d v="2019-12-06T06:00:00"/>
        <d v="2017-12-14T06:00:00"/>
        <d v="2017-02-17T06:00:00"/>
        <d v="2012-06-17T05:00:00"/>
        <d v="2019-04-19T05:00:00"/>
        <d v="2018-05-07T05:00:00"/>
        <d v="2019-01-10T06:00:00"/>
        <d v="2018-10-17T05:00:00"/>
        <d v="2011-12-19T06:00:00"/>
        <d v="2011-07-04T05:00:00"/>
        <d v="2018-03-04T06:00:00"/>
        <d v="2011-11-24T06:00:00"/>
        <d v="2011-10-15T05:00:00"/>
        <d v="2010-12-13T06:00:00"/>
        <d v="2013-07-29T05:00:00"/>
        <d v="2014-08-19T05:00:00"/>
        <d v="2014-03-29T05:00:00"/>
        <d v="2018-06-08T05:00:00"/>
        <d v="2019-10-31T05:00:00"/>
        <d v="2018-01-25T06:00:00"/>
        <d v="2018-07-21T05:00:00"/>
        <d v="2014-04-07T05:00:00"/>
        <d v="2010-12-03T06:00:00"/>
        <d v="2017-07-29T05:00:00"/>
        <d v="2013-07-10T05:00:00"/>
        <d v="2010-06-29T05:00:00"/>
        <d v="2017-02-22T06:00:00"/>
        <d v="2016-08-07T05:00:00"/>
        <d v="2012-03-22T05:00:00"/>
        <d v="2018-06-15T05:00:00"/>
        <d v="2014-10-24T05:00:00"/>
        <d v="2014-07-14T05:00:00"/>
        <d v="2013-02-27T06:00:00"/>
        <d v="2015-11-23T06:00:00"/>
        <d v="2017-11-21T06:00:00"/>
        <d v="2011-01-03T06:00:00"/>
        <d v="2012-12-08T06:00:00"/>
        <d v="2016-09-13T05:00:00"/>
        <d v="2014-01-22T06:00:00"/>
        <d v="2011-06-20T05:00:00"/>
        <d v="2017-07-22T05:00:00"/>
        <d v="2019-03-17T05:00:00"/>
        <d v="2014-01-03T06:00:00"/>
        <d v="2014-07-25T05:00:00"/>
        <d v="2010-06-16T05:00:00"/>
        <d v="2010-03-04T06:00:00"/>
        <d v="2016-09-10T05:00:00"/>
        <d v="2017-05-22T05:00:00"/>
        <d v="2018-05-08T05:00:00"/>
        <d v="2019-06-15T05:00:00"/>
        <d v="2019-06-29T05:00:00"/>
        <d v="2019-04-09T05:00:00"/>
        <d v="2011-05-13T05:00:00"/>
        <d v="2017-08-17T05:00:00"/>
        <d v="2016-12-29T06:00:00"/>
        <d v="2015-01-20T06:00:00"/>
        <d v="2011-07-14T05:00:00"/>
        <d v="2011-08-13T05:00:00"/>
        <d v="2017-06-15T05:00:00"/>
        <d v="2011-11-18T06:00:00"/>
        <d v="2012-09-05T05:00:00"/>
        <d v="2015-10-05T05:00:00"/>
        <d v="2017-03-12T06:00:00"/>
        <d v="2016-12-22T06:00:00"/>
        <d v="2010-11-17T06:00:00"/>
        <d v="2015-02-21T06:00:00"/>
        <d v="2010-08-19T05:00:00"/>
        <d v="2019-10-18T05:00:00"/>
        <d v="2019-04-20T05:00:00"/>
        <d v="2010-07-19T05:00:00"/>
        <d v="2019-01-21T06:00:00"/>
        <d v="2016-12-26T06:00:00"/>
        <d v="2012-11-25T06:00:00"/>
        <d v="2010-01-19T06:00:00"/>
        <d v="2012-03-05T06:00:00"/>
        <d v="2018-10-26T05:00:00"/>
        <d v="2015-02-26T06:00:00"/>
        <d v="2015-02-11T06:00:00"/>
        <d v="2019-01-17T06:00:00"/>
        <d v="2019-10-27T05:00:00"/>
        <d v="2018-03-05T06:00:00"/>
        <d v="2015-08-03T05:00:00"/>
        <d v="2016-04-08T05:00:00"/>
      </sharedItems>
      <fieldGroup par="31"/>
    </cacheField>
    <cacheField name="Date Created Month Name" numFmtId="14">
      <sharedItems/>
    </cacheField>
    <cacheField name="Date Created Month" numFmtId="1">
      <sharedItems containsSemiMixedTypes="0" containsString="0" containsNumber="1" containsInteger="1" minValue="1" maxValue="12"/>
    </cacheField>
    <cacheField name="Date Created Day" numFmtId="1">
      <sharedItems containsSemiMixedTypes="0" containsString="0" containsNumber="1" containsInteger="1" minValue="1" maxValue="31"/>
    </cacheField>
    <cacheField name="Date Created Year" numFmtId="1">
      <sharedItems containsSemiMixedTypes="0" containsString="0" containsNumber="1" containsInteger="1" minValue="2010" maxValue="2020" count="11">
        <n v="2015"/>
        <n v="2013"/>
        <n v="2012"/>
        <n v="2017"/>
        <n v="2011"/>
        <n v="2018"/>
        <n v="2010"/>
        <n v="2019"/>
        <n v="2014"/>
        <n v="2016"/>
        <n v="2020"/>
      </sharedItems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Date Ended Month Name" numFmtId="14">
      <sharedItems/>
    </cacheField>
    <cacheField name="Date Ended Month" numFmtId="1">
      <sharedItems containsSemiMixedTypes="0" containsString="0" containsNumber="1" containsInteger="1" minValue="1" maxValue="12"/>
    </cacheField>
    <cacheField name="Date Ended Day" numFmtId="1">
      <sharedItems containsSemiMixedTypes="0" containsString="0" containsNumber="1" containsInteger="1" minValue="1" maxValue="31"/>
    </cacheField>
    <cacheField name="Date Ended Year" numFmtId="1">
      <sharedItems containsSemiMixedTypes="0" containsString="0" containsNumber="1" containsInteger="1" minValue="2010" maxValue="202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theater"/>
        <s v="technology"/>
        <s v="film &amp; video"/>
        <s v="music"/>
        <s v="photography"/>
        <s v="publishing"/>
        <s v="games"/>
        <s v="journalism"/>
      </sharedItems>
    </cacheField>
    <cacheField name="Sub-Category" numFmtId="0">
      <sharedItems/>
    </cacheField>
    <cacheField name="Months (Date Created Conversion)" numFmtId="0" databaseField="0">
      <fieldGroup base="14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4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4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x v="0"/>
    <s v="Pre-emptive tertiary standardization"/>
    <n v="100"/>
    <n v="0"/>
    <n v="0"/>
    <x v="0"/>
    <n v="0"/>
    <e v="#DIV/0!"/>
    <x v="0"/>
    <s v="CAD"/>
    <n v="1448690400"/>
    <n v="1450159200"/>
    <b v="0"/>
    <b v="0"/>
    <s v="food/food trucks"/>
    <x v="0"/>
    <s v="food trucks"/>
  </r>
  <r>
    <n v="500"/>
    <x v="1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1"/>
    <s v="plays"/>
  </r>
  <r>
    <n v="921"/>
    <x v="2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s v="web"/>
  </r>
  <r>
    <n v="496"/>
    <x v="3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3"/>
    <s v="animation"/>
  </r>
  <r>
    <n v="100"/>
    <x v="4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1"/>
    <s v="plays"/>
  </r>
  <r>
    <n v="150"/>
    <x v="5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4"/>
    <s v="rock"/>
  </r>
  <r>
    <n v="750"/>
    <x v="6"/>
    <s v="Extended responsive Internet solution"/>
    <n v="100"/>
    <n v="1"/>
    <n v="0.01"/>
    <x v="0"/>
    <n v="1"/>
    <n v="1"/>
    <x v="2"/>
    <s v="GBP"/>
    <n v="1277960400"/>
    <n v="1280120400"/>
    <b v="0"/>
    <b v="0"/>
    <s v="music/electric music"/>
    <x v="4"/>
    <s v="electric music"/>
  </r>
  <r>
    <n v="800"/>
    <x v="7"/>
    <s v="Centralized regional function"/>
    <n v="100"/>
    <n v="1"/>
    <n v="0.01"/>
    <x v="0"/>
    <n v="1"/>
    <n v="1"/>
    <x v="3"/>
    <s v="CHF"/>
    <n v="1434085200"/>
    <n v="1434430800"/>
    <b v="0"/>
    <b v="0"/>
    <s v="music/rock"/>
    <x v="4"/>
    <s v="rock"/>
  </r>
  <r>
    <n v="850"/>
    <x v="8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4"/>
    <s v="rock"/>
  </r>
  <r>
    <n v="830"/>
    <x v="9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1"/>
    <s v="plays"/>
  </r>
  <r>
    <n v="271"/>
    <x v="10"/>
    <s v="Progressive zero administration leverage"/>
    <n v="153700"/>
    <n v="1953"/>
    <n v="1.2706571242680547E-2"/>
    <x v="1"/>
    <n v="61"/>
    <n v="32.016393442622949"/>
    <x v="1"/>
    <s v="USD"/>
    <n v="1449468000"/>
    <n v="1452146400"/>
    <b v="0"/>
    <b v="0"/>
    <s v="photography/photography books"/>
    <x v="5"/>
    <s v="photography books"/>
  </r>
  <r>
    <n v="936"/>
    <x v="11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1"/>
    <s v="plays"/>
  </r>
  <r>
    <n v="903"/>
    <x v="12"/>
    <s v="Assimilated next generation instruction set"/>
    <n v="41000"/>
    <n v="709"/>
    <n v="1.729268292682927E-2"/>
    <x v="1"/>
    <n v="14"/>
    <n v="50.642857142857146"/>
    <x v="1"/>
    <s v="USD"/>
    <n v="1336194000"/>
    <n v="1337490000"/>
    <b v="0"/>
    <b v="1"/>
    <s v="publishing/nonfiction"/>
    <x v="6"/>
    <s v="nonfiction"/>
  </r>
  <r>
    <n v="50"/>
    <x v="13"/>
    <s v="Down-sized system-worthy secured line"/>
    <n v="100"/>
    <n v="2"/>
    <n v="0.02"/>
    <x v="0"/>
    <n v="1"/>
    <n v="2"/>
    <x v="4"/>
    <s v="EUR"/>
    <n v="1375333200"/>
    <n v="1377752400"/>
    <b v="0"/>
    <b v="0"/>
    <s v="music/metal"/>
    <x v="4"/>
    <s v="metal"/>
  </r>
  <r>
    <n v="200"/>
    <x v="14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1"/>
    <s v="plays"/>
  </r>
  <r>
    <n v="400"/>
    <x v="15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5"/>
    <s v="photography books"/>
  </r>
  <r>
    <n v="650"/>
    <x v="16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4"/>
    <s v="jazz"/>
  </r>
  <r>
    <n v="900"/>
    <x v="17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s v="web"/>
  </r>
  <r>
    <n v="738"/>
    <x v="18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1"/>
    <s v="plays"/>
  </r>
  <r>
    <n v="542"/>
    <x v="19"/>
    <s v="Profit-focused exuding moderator"/>
    <n v="77000"/>
    <n v="1930"/>
    <n v="2.5064935064935064E-2"/>
    <x v="0"/>
    <n v="49"/>
    <n v="39.387755102040813"/>
    <x v="2"/>
    <s v="GBP"/>
    <n v="1453442400"/>
    <n v="1456034400"/>
    <b v="0"/>
    <b v="0"/>
    <s v="music/indie rock"/>
    <x v="4"/>
    <s v="indie rock"/>
  </r>
  <r>
    <n v="170"/>
    <x v="20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4"/>
    <s v="indie rock"/>
  </r>
  <r>
    <n v="250"/>
    <x v="21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4"/>
    <s v="rock"/>
  </r>
  <r>
    <n v="700"/>
    <x v="22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s v="wearables"/>
  </r>
  <r>
    <n v="622"/>
    <x v="23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4"/>
    <s v="indie rock"/>
  </r>
  <r>
    <n v="129"/>
    <x v="24"/>
    <s v="Mandatory tertiary implementation"/>
    <n v="148500"/>
    <n v="4756"/>
    <n v="3.2026936026936029E-2"/>
    <x v="2"/>
    <n v="55"/>
    <n v="86.472727272727269"/>
    <x v="5"/>
    <s v="AUD"/>
    <n v="1422943200"/>
    <n v="1425103200"/>
    <b v="0"/>
    <b v="0"/>
    <s v="food/food trucks"/>
    <x v="0"/>
    <s v="food trucks"/>
  </r>
  <r>
    <n v="136"/>
    <x v="25"/>
    <s v="Distributed context-sensitive flexibility"/>
    <n v="82800"/>
    <n v="2721"/>
    <n v="3.2862318840579711E-2"/>
    <x v="2"/>
    <n v="58"/>
    <n v="46.913793103448278"/>
    <x v="1"/>
    <s v="USD"/>
    <n v="1402117200"/>
    <n v="1403154000"/>
    <b v="0"/>
    <b v="1"/>
    <s v="film &amp; video/drama"/>
    <x v="3"/>
    <s v="drama"/>
  </r>
  <r>
    <n v="204"/>
    <x v="26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4"/>
    <s v="jazz"/>
  </r>
  <r>
    <n v="599"/>
    <x v="27"/>
    <s v="Persevering optimizing Graphical User Interface"/>
    <n v="140300"/>
    <n v="5112"/>
    <n v="3.6436208125445471E-2"/>
    <x v="0"/>
    <n v="82"/>
    <n v="62.341463414634148"/>
    <x v="6"/>
    <s v="DKK"/>
    <n v="1423720800"/>
    <n v="1424412000"/>
    <b v="0"/>
    <b v="0"/>
    <s v="film &amp; video/documentary"/>
    <x v="3"/>
    <s v="documentary"/>
  </r>
  <r>
    <n v="215"/>
    <x v="28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1"/>
    <s v="plays"/>
  </r>
  <r>
    <n v="550"/>
    <x v="29"/>
    <s v="De-engineered disintermediate encoding"/>
    <n v="100"/>
    <n v="4"/>
    <n v="0.04"/>
    <x v="2"/>
    <n v="1"/>
    <n v="4"/>
    <x v="3"/>
    <s v="CHF"/>
    <n v="1330495200"/>
    <n v="1332306000"/>
    <b v="0"/>
    <b v="0"/>
    <s v="music/indie rock"/>
    <x v="4"/>
    <s v="indie rock"/>
  </r>
  <r>
    <n v="450"/>
    <x v="30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3"/>
    <s v="animation"/>
  </r>
  <r>
    <n v="721"/>
    <x v="31"/>
    <s v="Open-architected systematic intranet"/>
    <n v="123600"/>
    <n v="5429"/>
    <n v="4.3923948220064728E-2"/>
    <x v="2"/>
    <n v="60"/>
    <n v="90.483333333333334"/>
    <x v="1"/>
    <s v="USD"/>
    <n v="1522818000"/>
    <n v="1523336400"/>
    <b v="0"/>
    <b v="0"/>
    <s v="music/rock"/>
    <x v="4"/>
    <s v="rock"/>
  </r>
  <r>
    <n v="959"/>
    <x v="32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6"/>
    <s v="translations"/>
  </r>
  <r>
    <n v="300"/>
    <x v="33"/>
    <s v="Focused executive core"/>
    <n v="100"/>
    <n v="5"/>
    <n v="0.05"/>
    <x v="0"/>
    <n v="1"/>
    <n v="5"/>
    <x v="6"/>
    <s v="DKK"/>
    <n v="1504069200"/>
    <n v="1504155600"/>
    <b v="0"/>
    <b v="1"/>
    <s v="publishing/nonfiction"/>
    <x v="6"/>
    <s v="nonfiction"/>
  </r>
  <r>
    <n v="350"/>
    <x v="34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4"/>
    <s v="jazz"/>
  </r>
  <r>
    <n v="600"/>
    <x v="35"/>
    <s v="Cross-platform tertiary array"/>
    <n v="100"/>
    <n v="5"/>
    <n v="0.05"/>
    <x v="0"/>
    <n v="1"/>
    <n v="5"/>
    <x v="2"/>
    <s v="GBP"/>
    <n v="1375160400"/>
    <n v="1376197200"/>
    <b v="0"/>
    <b v="0"/>
    <s v="food/food trucks"/>
    <x v="0"/>
    <s v="food trucks"/>
  </r>
  <r>
    <n v="950"/>
    <x v="36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1"/>
    <s v="plays"/>
  </r>
  <r>
    <n v="895"/>
    <x v="37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1"/>
    <s v="plays"/>
  </r>
  <r>
    <n v="518"/>
    <x v="38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3"/>
    <s v="animation"/>
  </r>
  <r>
    <n v="594"/>
    <x v="39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1"/>
    <s v="plays"/>
  </r>
  <r>
    <n v="391"/>
    <x v="40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6"/>
    <s v="nonfiction"/>
  </r>
  <r>
    <n v="306"/>
    <x v="41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1"/>
    <s v="plays"/>
  </r>
  <r>
    <n v="657"/>
    <x v="42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3"/>
    <s v="science fiction"/>
  </r>
  <r>
    <n v="220"/>
    <x v="43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1"/>
    <s v="plays"/>
  </r>
  <r>
    <n v="198"/>
    <x v="44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4"/>
    <s v="electric music"/>
  </r>
  <r>
    <n v="320"/>
    <x v="45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6"/>
    <s v="fiction"/>
  </r>
  <r>
    <n v="292"/>
    <x v="46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s v="food trucks"/>
  </r>
  <r>
    <n v="946"/>
    <x v="47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1"/>
    <s v="plays"/>
  </r>
  <r>
    <n v="377"/>
    <x v="48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1"/>
    <s v="plays"/>
  </r>
  <r>
    <n v="775"/>
    <x v="49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4"/>
    <s v="rock"/>
  </r>
  <r>
    <n v="171"/>
    <x v="50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6"/>
    <s v="translations"/>
  </r>
  <r>
    <n v="423"/>
    <x v="51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s v="food trucks"/>
  </r>
  <r>
    <n v="236"/>
    <x v="52"/>
    <s v="Object-based directional function"/>
    <n v="39500"/>
    <n v="4323"/>
    <n v="0.10944303797468355"/>
    <x v="0"/>
    <n v="57"/>
    <n v="75.84210526315789"/>
    <x v="5"/>
    <s v="AUD"/>
    <n v="1561438800"/>
    <n v="1562043600"/>
    <b v="0"/>
    <b v="1"/>
    <s v="music/rock"/>
    <x v="4"/>
    <s v="rock"/>
  </r>
  <r>
    <n v="415"/>
    <x v="53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1"/>
    <s v="plays"/>
  </r>
  <r>
    <n v="529"/>
    <x v="54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7"/>
    <s v="video games"/>
  </r>
  <r>
    <n v="388"/>
    <x v="55"/>
    <s v="Exclusive dynamic adapter"/>
    <n v="114800"/>
    <n v="12938"/>
    <n v="0.11270034843205574"/>
    <x v="2"/>
    <n v="145"/>
    <n v="89.227586206896547"/>
    <x v="3"/>
    <s v="CHF"/>
    <n v="1325656800"/>
    <n v="1325829600"/>
    <b v="0"/>
    <b v="0"/>
    <s v="music/indie rock"/>
    <x v="4"/>
    <s v="indie rock"/>
  </r>
  <r>
    <n v="638"/>
    <x v="56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1"/>
    <s v="plays"/>
  </r>
  <r>
    <n v="358"/>
    <x v="57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5"/>
    <s v="photography books"/>
  </r>
  <r>
    <n v="63"/>
    <x v="58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1"/>
    <s v="plays"/>
  </r>
  <r>
    <n v="904"/>
    <x v="59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6"/>
    <s v="radio &amp; podcasts"/>
  </r>
  <r>
    <n v="562"/>
    <x v="60"/>
    <s v="Configurable bandwidth-monitored throughput"/>
    <n v="9900"/>
    <n v="1269"/>
    <n v="0.12818181818181817"/>
    <x v="0"/>
    <n v="26"/>
    <n v="48.807692307692307"/>
    <x v="3"/>
    <s v="CHF"/>
    <n v="1552366800"/>
    <n v="1552539600"/>
    <b v="0"/>
    <b v="0"/>
    <s v="music/rock"/>
    <x v="4"/>
    <s v="rock"/>
  </r>
  <r>
    <n v="592"/>
    <x v="61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1"/>
    <s v="plays"/>
  </r>
  <r>
    <n v="743"/>
    <x v="62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1"/>
    <s v="plays"/>
  </r>
  <r>
    <n v="941"/>
    <x v="63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1"/>
    <s v="plays"/>
  </r>
  <r>
    <n v="374"/>
    <x v="64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3"/>
    <s v="documentary"/>
  </r>
  <r>
    <n v="486"/>
    <x v="65"/>
    <s v="Compatible exuding Graphical User Interface"/>
    <n v="5200"/>
    <n v="702"/>
    <n v="0.13500000000000001"/>
    <x v="0"/>
    <n v="21"/>
    <n v="33.428571428571431"/>
    <x v="2"/>
    <s v="GBP"/>
    <n v="1520575200"/>
    <n v="1521867600"/>
    <b v="0"/>
    <b v="1"/>
    <s v="publishing/translations"/>
    <x v="6"/>
    <s v="translations"/>
  </r>
  <r>
    <n v="611"/>
    <x v="66"/>
    <s v="Multi-lateral maximized core"/>
    <n v="8200"/>
    <n v="1136"/>
    <n v="0.13853658536585367"/>
    <x v="2"/>
    <n v="15"/>
    <n v="75.733333333333334"/>
    <x v="1"/>
    <s v="USD"/>
    <n v="1374728400"/>
    <n v="1375765200"/>
    <b v="0"/>
    <b v="0"/>
    <s v="theater/plays"/>
    <x v="1"/>
    <s v="plays"/>
  </r>
  <r>
    <n v="505"/>
    <x v="67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6"/>
    <s v="radio &amp; podcasts"/>
  </r>
  <r>
    <n v="378"/>
    <x v="68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3"/>
    <s v="documentary"/>
  </r>
  <r>
    <n v="795"/>
    <x v="69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3"/>
    <s v="drama"/>
  </r>
  <r>
    <n v="345"/>
    <x v="70"/>
    <s v="Open-source neutral task-force"/>
    <n v="157600"/>
    <n v="23159"/>
    <n v="0.14694796954314721"/>
    <x v="0"/>
    <n v="331"/>
    <n v="69.966767371601208"/>
    <x v="2"/>
    <s v="GBP"/>
    <n v="1436418000"/>
    <n v="1436504400"/>
    <b v="0"/>
    <b v="0"/>
    <s v="film &amp; video/drama"/>
    <x v="3"/>
    <s v="drama"/>
  </r>
  <r>
    <n v="110"/>
    <x v="71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s v="food trucks"/>
  </r>
  <r>
    <n v="534"/>
    <x v="72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3"/>
    <s v="drama"/>
  </r>
  <r>
    <n v="318"/>
    <x v="73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4"/>
    <s v="rock"/>
  </r>
  <r>
    <n v="543"/>
    <x v="74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7"/>
    <s v="video games"/>
  </r>
  <r>
    <n v="293"/>
    <x v="75"/>
    <s v="Organized executive solution"/>
    <n v="6500"/>
    <n v="1065"/>
    <n v="0.16384615384615384"/>
    <x v="2"/>
    <n v="32"/>
    <n v="33.28125"/>
    <x v="4"/>
    <s v="EUR"/>
    <n v="1286254800"/>
    <n v="1287032400"/>
    <b v="0"/>
    <b v="0"/>
    <s v="theater/plays"/>
    <x v="1"/>
    <s v="plays"/>
  </r>
  <r>
    <n v="482"/>
    <x v="76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6"/>
    <s v="fiction"/>
  </r>
  <r>
    <n v="640"/>
    <x v="77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1"/>
    <s v="plays"/>
  </r>
  <r>
    <n v="434"/>
    <x v="78"/>
    <s v="Cloned transitional hierarchy"/>
    <n v="5400"/>
    <n v="903"/>
    <n v="0.16722222222222222"/>
    <x v="2"/>
    <n v="10"/>
    <n v="90.3"/>
    <x v="0"/>
    <s v="CAD"/>
    <n v="1480572000"/>
    <n v="1481781600"/>
    <b v="1"/>
    <b v="0"/>
    <s v="theater/plays"/>
    <x v="1"/>
    <s v="plays"/>
  </r>
  <r>
    <n v="578"/>
    <x v="79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3"/>
    <s v="science fiction"/>
  </r>
  <r>
    <n v="146"/>
    <x v="80"/>
    <s v="Optional bandwidth-monitored middleware"/>
    <n v="8800"/>
    <n v="1518"/>
    <n v="0.17249999999999999"/>
    <x v="2"/>
    <n v="51"/>
    <n v="29.764705882352942"/>
    <x v="1"/>
    <s v="USD"/>
    <n v="1320732000"/>
    <n v="1322460000"/>
    <b v="0"/>
    <b v="0"/>
    <s v="theater/plays"/>
    <x v="1"/>
    <s v="plays"/>
  </r>
  <r>
    <n v="286"/>
    <x v="81"/>
    <s v="Devolved uniform complexity"/>
    <n v="112100"/>
    <n v="19557"/>
    <n v="0.17446030330062445"/>
    <x v="2"/>
    <n v="184"/>
    <n v="106.28804347826087"/>
    <x v="1"/>
    <s v="USD"/>
    <n v="1479880800"/>
    <n v="1480485600"/>
    <b v="0"/>
    <b v="0"/>
    <s v="theater/plays"/>
    <x v="1"/>
    <s v="plays"/>
  </r>
  <r>
    <n v="728"/>
    <x v="82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1"/>
    <s v="plays"/>
  </r>
  <r>
    <n v="678"/>
    <x v="83"/>
    <s v="Inverse static standardization"/>
    <n v="99500"/>
    <n v="17879"/>
    <n v="0.17968844221105529"/>
    <x v="2"/>
    <n v="215"/>
    <n v="83.158139534883716"/>
    <x v="1"/>
    <s v="USD"/>
    <n v="1547877600"/>
    <n v="1548050400"/>
    <b v="0"/>
    <b v="0"/>
    <s v="film &amp; video/drama"/>
    <x v="3"/>
    <s v="drama"/>
  </r>
  <r>
    <n v="926"/>
    <x v="84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s v="food trucks"/>
  </r>
  <r>
    <n v="123"/>
    <x v="85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1"/>
    <s v="plays"/>
  </r>
  <r>
    <n v="283"/>
    <x v="86"/>
    <s v="Business-focused dynamic instruction set"/>
    <n v="8100"/>
    <n v="1517"/>
    <n v="0.18728395061728395"/>
    <x v="0"/>
    <n v="29"/>
    <n v="52.310344827586206"/>
    <x v="6"/>
    <s v="DKK"/>
    <n v="1464584400"/>
    <n v="1465016400"/>
    <b v="0"/>
    <b v="0"/>
    <s v="music/rock"/>
    <x v="4"/>
    <s v="rock"/>
  </r>
  <r>
    <n v="577"/>
    <x v="87"/>
    <s v="Adaptive 24hour projection"/>
    <n v="8200"/>
    <n v="1546"/>
    <n v="0.18853658536585366"/>
    <x v="2"/>
    <n v="37"/>
    <n v="41.783783783783782"/>
    <x v="1"/>
    <s v="USD"/>
    <n v="1299823200"/>
    <n v="1302066000"/>
    <b v="0"/>
    <b v="0"/>
    <s v="music/jazz"/>
    <x v="4"/>
    <s v="jazz"/>
  </r>
  <r>
    <n v="367"/>
    <x v="88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1"/>
    <s v="plays"/>
  </r>
  <r>
    <n v="956"/>
    <x v="89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3"/>
    <s v="science fiction"/>
  </r>
  <r>
    <n v="317"/>
    <x v="90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1"/>
    <s v="plays"/>
  </r>
  <r>
    <n v="910"/>
    <x v="91"/>
    <s v="Proactive incremental architecture"/>
    <n v="154500"/>
    <n v="30215"/>
    <n v="0.19556634304207121"/>
    <x v="2"/>
    <n v="296"/>
    <n v="102.07770270270271"/>
    <x v="1"/>
    <s v="USD"/>
    <n v="1421906400"/>
    <n v="1421992800"/>
    <b v="0"/>
    <b v="0"/>
    <s v="theater/plays"/>
    <x v="1"/>
    <s v="plays"/>
  </r>
  <r>
    <n v="8"/>
    <x v="92"/>
    <s v="Exclusive attitude-oriented intranet"/>
    <n v="110100"/>
    <n v="21946"/>
    <n v="0.19932788374205268"/>
    <x v="1"/>
    <n v="708"/>
    <n v="30.997175141242938"/>
    <x v="6"/>
    <s v="DKK"/>
    <n v="1281330000"/>
    <n v="1281502800"/>
    <b v="0"/>
    <b v="0"/>
    <s v="theater/plays"/>
    <x v="1"/>
    <s v="plays"/>
  </r>
  <r>
    <n v="192"/>
    <x v="93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4"/>
    <s v="rock"/>
  </r>
  <r>
    <n v="907"/>
    <x v="94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1"/>
    <s v="plays"/>
  </r>
  <r>
    <n v="711"/>
    <x v="95"/>
    <s v="Customizable full-range artificial intelligence"/>
    <n v="6200"/>
    <n v="1260"/>
    <n v="0.20322580645161289"/>
    <x v="0"/>
    <n v="14"/>
    <n v="90"/>
    <x v="4"/>
    <s v="EUR"/>
    <n v="1453615200"/>
    <n v="1453788000"/>
    <b v="1"/>
    <b v="1"/>
    <s v="theater/plays"/>
    <x v="1"/>
    <s v="plays"/>
  </r>
  <r>
    <n v="310"/>
    <x v="96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7"/>
    <s v="video games"/>
  </r>
  <r>
    <n v="668"/>
    <x v="97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1"/>
    <s v="plays"/>
  </r>
  <r>
    <n v="139"/>
    <x v="98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s v="wearables"/>
  </r>
  <r>
    <n v="6"/>
    <x v="99"/>
    <s v="Operative upward-trending algorithm"/>
    <n v="5200"/>
    <n v="1090"/>
    <n v="0.20961538461538462"/>
    <x v="0"/>
    <n v="18"/>
    <n v="60.555555555555557"/>
    <x v="2"/>
    <s v="GBP"/>
    <n v="1505278800"/>
    <n v="1505365200"/>
    <b v="0"/>
    <b v="0"/>
    <s v="film &amp; video/documentary"/>
    <x v="3"/>
    <s v="documentary"/>
  </r>
  <r>
    <n v="209"/>
    <x v="100"/>
    <s v="Distributed system-worthy application"/>
    <n v="194500"/>
    <n v="41212"/>
    <n v="0.21188688946015424"/>
    <x v="1"/>
    <n v="808"/>
    <n v="51.004950495049506"/>
    <x v="5"/>
    <s v="AUD"/>
    <n v="1462510800"/>
    <n v="1463115600"/>
    <b v="0"/>
    <b v="0"/>
    <s v="film &amp; video/documentary"/>
    <x v="3"/>
    <s v="documentary"/>
  </r>
  <r>
    <n v="973"/>
    <x v="101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1"/>
    <s v="plays"/>
  </r>
  <r>
    <n v="514"/>
    <x v="102"/>
    <s v="Centralized motivating capacity"/>
    <n v="138700"/>
    <n v="31123"/>
    <n v="0.22439077144917088"/>
    <x v="2"/>
    <n v="528"/>
    <n v="58.945075757575758"/>
    <x v="3"/>
    <s v="CHF"/>
    <n v="1386309600"/>
    <n v="1386741600"/>
    <b v="0"/>
    <b v="1"/>
    <s v="music/rock"/>
    <x v="4"/>
    <s v="rock"/>
  </r>
  <r>
    <n v="329"/>
    <x v="103"/>
    <s v="Fundamental incremental database"/>
    <n v="93800"/>
    <n v="21477"/>
    <n v="0.22896588486140726"/>
    <x v="1"/>
    <n v="211"/>
    <n v="101.78672985781991"/>
    <x v="1"/>
    <s v="USD"/>
    <n v="1481522400"/>
    <n v="1482472800"/>
    <b v="0"/>
    <b v="0"/>
    <s v="games/video games"/>
    <x v="7"/>
    <s v="video games"/>
  </r>
  <r>
    <n v="256"/>
    <x v="104"/>
    <s v="Optimized actuating toolset"/>
    <n v="4100"/>
    <n v="959"/>
    <n v="0.23390243902439026"/>
    <x v="0"/>
    <n v="15"/>
    <n v="63.93333333333333"/>
    <x v="2"/>
    <s v="GBP"/>
    <n v="1453615200"/>
    <n v="1456812000"/>
    <b v="0"/>
    <b v="0"/>
    <s v="music/rock"/>
    <x v="4"/>
    <s v="rock"/>
  </r>
  <r>
    <n v="189"/>
    <x v="105"/>
    <s v="Switchable contextually-based access"/>
    <n v="191300"/>
    <n v="45004"/>
    <n v="0.23525352848928385"/>
    <x v="2"/>
    <n v="441"/>
    <n v="102.0498866213152"/>
    <x v="1"/>
    <s v="USD"/>
    <n v="1457071200"/>
    <n v="1457071200"/>
    <b v="0"/>
    <b v="0"/>
    <s v="theater/plays"/>
    <x v="1"/>
    <s v="plays"/>
  </r>
  <r>
    <n v="869"/>
    <x v="106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3"/>
    <s v="drama"/>
  </r>
  <r>
    <n v="498"/>
    <x v="107"/>
    <s v="Devolved background project"/>
    <n v="193400"/>
    <n v="46317"/>
    <n v="0.239488107549121"/>
    <x v="0"/>
    <n v="579"/>
    <n v="79.994818652849744"/>
    <x v="6"/>
    <s v="DKK"/>
    <n v="1420092000"/>
    <n v="1420264800"/>
    <b v="0"/>
    <b v="0"/>
    <s v="technology/web"/>
    <x v="2"/>
    <s v="web"/>
  </r>
  <r>
    <n v="492"/>
    <x v="18"/>
    <s v="Persevering interactive matrix"/>
    <n v="191000"/>
    <n v="45831"/>
    <n v="0.23995287958115183"/>
    <x v="2"/>
    <n v="595"/>
    <n v="77.026890756302521"/>
    <x v="1"/>
    <s v="USD"/>
    <n v="1275886800"/>
    <n v="1278910800"/>
    <b v="1"/>
    <b v="1"/>
    <s v="film &amp; video/shorts"/>
    <x v="3"/>
    <s v="shorts"/>
  </r>
  <r>
    <n v="511"/>
    <x v="108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1"/>
    <s v="plays"/>
  </r>
  <r>
    <n v="69"/>
    <x v="109"/>
    <s v="Switchable disintermediate moderator"/>
    <n v="7900"/>
    <n v="1901"/>
    <n v="0.24063291139240506"/>
    <x v="2"/>
    <n v="17"/>
    <n v="111.82352941176471"/>
    <x v="1"/>
    <s v="USD"/>
    <n v="1292738400"/>
    <n v="1295676000"/>
    <b v="0"/>
    <b v="0"/>
    <s v="theater/plays"/>
    <x v="1"/>
    <s v="plays"/>
  </r>
  <r>
    <n v="323"/>
    <x v="110"/>
    <s v="Integrated zero-defect help-desk"/>
    <n v="8900"/>
    <n v="2148"/>
    <n v="0.24134831460674158"/>
    <x v="0"/>
    <n v="26"/>
    <n v="82.615384615384613"/>
    <x v="2"/>
    <s v="GBP"/>
    <n v="1395896400"/>
    <n v="1396069200"/>
    <b v="0"/>
    <b v="0"/>
    <s v="film &amp; video/documentary"/>
    <x v="3"/>
    <s v="documentary"/>
  </r>
  <r>
    <n v="541"/>
    <x v="111"/>
    <s v="Polarized systemic Internet solution"/>
    <n v="178000"/>
    <n v="43086"/>
    <n v="0.24205617977528091"/>
    <x v="0"/>
    <n v="395"/>
    <n v="109.07848101265823"/>
    <x v="4"/>
    <s v="EUR"/>
    <n v="1433912400"/>
    <n v="1436158800"/>
    <b v="0"/>
    <b v="0"/>
    <s v="games/mobile games"/>
    <x v="7"/>
    <s v="mobile games"/>
  </r>
  <r>
    <n v="447"/>
    <x v="112"/>
    <s v="Self-enabling next generation algorithm"/>
    <n v="155200"/>
    <n v="37754"/>
    <n v="0.24326030927835052"/>
    <x v="2"/>
    <n v="439"/>
    <n v="86"/>
    <x v="2"/>
    <s v="GBP"/>
    <n v="1513663200"/>
    <n v="1515045600"/>
    <b v="0"/>
    <b v="0"/>
    <s v="film &amp; video/television"/>
    <x v="3"/>
    <s v="television"/>
  </r>
  <r>
    <n v="715"/>
    <x v="113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7"/>
    <s v="mobile games"/>
  </r>
  <r>
    <n v="103"/>
    <x v="114"/>
    <s v="Polarized incremental emulation"/>
    <n v="10000"/>
    <n v="2461"/>
    <n v="0.24610000000000001"/>
    <x v="0"/>
    <n v="37"/>
    <n v="66.513513513513516"/>
    <x v="4"/>
    <s v="EUR"/>
    <n v="1287896400"/>
    <n v="1288674000"/>
    <b v="0"/>
    <b v="0"/>
    <s v="music/electric music"/>
    <x v="4"/>
    <s v="electric music"/>
  </r>
  <r>
    <n v="441"/>
    <x v="115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s v="wearables"/>
  </r>
  <r>
    <n v="876"/>
    <x v="116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5"/>
    <s v="photography books"/>
  </r>
  <r>
    <n v="791"/>
    <x v="117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s v="food trucks"/>
  </r>
  <r>
    <n v="175"/>
    <x v="118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1"/>
    <s v="plays"/>
  </r>
  <r>
    <n v="457"/>
    <x v="119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1"/>
    <s v="plays"/>
  </r>
  <r>
    <n v="947"/>
    <x v="120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1"/>
    <s v="plays"/>
  </r>
  <r>
    <n v="270"/>
    <x v="121"/>
    <s v="Triple-buffered 4thgeneration toolset"/>
    <n v="173900"/>
    <n v="47260"/>
    <n v="0.27176538240368026"/>
    <x v="2"/>
    <n v="1890"/>
    <n v="25.005291005291006"/>
    <x v="1"/>
    <s v="USD"/>
    <n v="1291269600"/>
    <n v="1291442400"/>
    <b v="0"/>
    <b v="0"/>
    <s v="games/video games"/>
    <x v="7"/>
    <s v="video games"/>
  </r>
  <r>
    <n v="897"/>
    <x v="122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1"/>
    <s v="plays"/>
  </r>
  <r>
    <n v="971"/>
    <x v="123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3"/>
    <s v="television"/>
  </r>
  <r>
    <n v="619"/>
    <x v="124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1"/>
    <s v="plays"/>
  </r>
  <r>
    <n v="887"/>
    <x v="125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1"/>
    <s v="plays"/>
  </r>
  <r>
    <n v="476"/>
    <x v="126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6"/>
    <s v="fiction"/>
  </r>
  <r>
    <n v="740"/>
    <x v="127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1"/>
    <s v="plays"/>
  </r>
  <r>
    <n v="745"/>
    <x v="128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s v="wearables"/>
  </r>
  <r>
    <n v="808"/>
    <x v="129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s v="food trucks"/>
  </r>
  <r>
    <n v="790"/>
    <x v="130"/>
    <s v="Operative local pricing structure"/>
    <n v="185900"/>
    <n v="56774"/>
    <n v="0.30540075309306081"/>
    <x v="2"/>
    <n v="1113"/>
    <n v="51.009883198562441"/>
    <x v="1"/>
    <s v="USD"/>
    <n v="1266127200"/>
    <n v="1266645600"/>
    <b v="0"/>
    <b v="0"/>
    <s v="theater/plays"/>
    <x v="1"/>
    <s v="plays"/>
  </r>
  <r>
    <n v="462"/>
    <x v="131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7"/>
    <s v="mobile games"/>
  </r>
  <r>
    <n v="843"/>
    <x v="132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5"/>
    <s v="photography books"/>
  </r>
  <r>
    <n v="485"/>
    <x v="133"/>
    <s v="Quality-focused mission-critical structure"/>
    <n v="90600"/>
    <n v="27844"/>
    <n v="0.30732891832229581"/>
    <x v="0"/>
    <n v="648"/>
    <n v="42.969135802469133"/>
    <x v="2"/>
    <s v="GBP"/>
    <n v="1560142800"/>
    <n v="1563685200"/>
    <b v="0"/>
    <b v="0"/>
    <s v="theater/plays"/>
    <x v="1"/>
    <s v="plays"/>
  </r>
  <r>
    <n v="766"/>
    <x v="134"/>
    <s v="De-engineered disintermediate encryption"/>
    <n v="43800"/>
    <n v="13653"/>
    <n v="0.31171232876712329"/>
    <x v="0"/>
    <n v="248"/>
    <n v="55.052419354838712"/>
    <x v="5"/>
    <s v="AUD"/>
    <n v="1537333200"/>
    <n v="1537419600"/>
    <b v="0"/>
    <b v="0"/>
    <s v="film &amp; video/science fiction"/>
    <x v="3"/>
    <s v="science fiction"/>
  </r>
  <r>
    <n v="261"/>
    <x v="135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4"/>
    <s v="rock"/>
  </r>
  <r>
    <n v="168"/>
    <x v="136"/>
    <s v="Ergonomic uniform open system"/>
    <n v="128100"/>
    <n v="40107"/>
    <n v="0.3130913348946136"/>
    <x v="0"/>
    <n v="955"/>
    <n v="41.996858638743454"/>
    <x v="6"/>
    <s v="DKK"/>
    <n v="1550815200"/>
    <n v="1552798800"/>
    <b v="0"/>
    <b v="1"/>
    <s v="music/indie rock"/>
    <x v="4"/>
    <s v="indie rock"/>
  </r>
  <r>
    <n v="302"/>
    <x v="137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1"/>
    <s v="plays"/>
  </r>
  <r>
    <n v="186"/>
    <x v="138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1"/>
    <s v="plays"/>
  </r>
  <r>
    <n v="188"/>
    <x v="139"/>
    <s v="Networked didactic info-mediaries"/>
    <n v="8200"/>
    <n v="2625"/>
    <n v="0.3201219512195122"/>
    <x v="0"/>
    <n v="35"/>
    <n v="75"/>
    <x v="4"/>
    <s v="EUR"/>
    <n v="1417500000"/>
    <n v="1417586400"/>
    <b v="0"/>
    <b v="0"/>
    <s v="theater/plays"/>
    <x v="1"/>
    <s v="plays"/>
  </r>
  <r>
    <n v="274"/>
    <x v="140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1"/>
    <s v="plays"/>
  </r>
  <r>
    <n v="945"/>
    <x v="141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5"/>
    <s v="photography books"/>
  </r>
  <r>
    <n v="522"/>
    <x v="142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3"/>
    <s v="shorts"/>
  </r>
  <r>
    <n v="736"/>
    <x v="143"/>
    <s v="Proactive heuristic orchestration"/>
    <n v="7700"/>
    <n v="2533"/>
    <n v="0.32896103896103895"/>
    <x v="2"/>
    <n v="29"/>
    <n v="87.34482758620689"/>
    <x v="1"/>
    <s v="USD"/>
    <n v="1424412000"/>
    <n v="1424757600"/>
    <b v="0"/>
    <b v="0"/>
    <s v="publishing/nonfiction"/>
    <x v="6"/>
    <s v="nonfiction"/>
  </r>
  <r>
    <n v="664"/>
    <x v="144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4"/>
    <s v="jazz"/>
  </r>
  <r>
    <n v="674"/>
    <x v="145"/>
    <s v="Up-sized 24hour instruction set"/>
    <n v="170700"/>
    <n v="57250"/>
    <n v="0.33538371411833628"/>
    <x v="2"/>
    <n v="1218"/>
    <n v="47.003284072249592"/>
    <x v="1"/>
    <s v="USD"/>
    <n v="1313730000"/>
    <n v="1317790800"/>
    <b v="0"/>
    <b v="0"/>
    <s v="photography/photography books"/>
    <x v="5"/>
    <s v="photography books"/>
  </r>
  <r>
    <n v="98"/>
    <x v="146"/>
    <s v="Seamless transitional portal"/>
    <n v="97800"/>
    <n v="32951"/>
    <n v="0.33692229038854804"/>
    <x v="0"/>
    <n v="1220"/>
    <n v="27.009016393442622"/>
    <x v="5"/>
    <s v="AUD"/>
    <n v="1437973200"/>
    <n v="1438318800"/>
    <b v="0"/>
    <b v="0"/>
    <s v="games/video games"/>
    <x v="7"/>
    <s v="video games"/>
  </r>
  <r>
    <n v="315"/>
    <x v="147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1"/>
    <s v="plays"/>
  </r>
  <r>
    <n v="792"/>
    <x v="148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1"/>
    <s v="plays"/>
  </r>
  <r>
    <n v="52"/>
    <x v="149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1"/>
    <s v="plays"/>
  </r>
  <r>
    <n v="497"/>
    <x v="150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s v="wearables"/>
  </r>
  <r>
    <n v="760"/>
    <x v="151"/>
    <s v="Virtual heuristic hub"/>
    <n v="48300"/>
    <n v="16592"/>
    <n v="0.34351966873706002"/>
    <x v="0"/>
    <n v="210"/>
    <n v="79.009523809523813"/>
    <x v="4"/>
    <s v="EUR"/>
    <n v="1564635600"/>
    <n v="1567141200"/>
    <b v="0"/>
    <b v="1"/>
    <s v="games/video games"/>
    <x v="7"/>
    <s v="video games"/>
  </r>
  <r>
    <n v="346"/>
    <x v="152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4"/>
    <s v="indie rock"/>
  </r>
  <r>
    <n v="443"/>
    <x v="153"/>
    <s v="Stand-alone user-facing service-desk"/>
    <n v="9300"/>
    <n v="3232"/>
    <n v="0.34752688172043011"/>
    <x v="2"/>
    <n v="90"/>
    <n v="35.911111111111111"/>
    <x v="1"/>
    <s v="USD"/>
    <n v="1285822800"/>
    <n v="1287464400"/>
    <b v="0"/>
    <b v="0"/>
    <s v="theater/plays"/>
    <x v="1"/>
    <s v="plays"/>
  </r>
  <r>
    <n v="352"/>
    <x v="154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1"/>
    <s v="plays"/>
  </r>
  <r>
    <n v="748"/>
    <x v="155"/>
    <s v="Cloned actuating architecture"/>
    <n v="194900"/>
    <n v="68137"/>
    <n v="0.34959979476654696"/>
    <x v="2"/>
    <n v="614"/>
    <n v="110.97231270358306"/>
    <x v="1"/>
    <s v="USD"/>
    <n v="1267423200"/>
    <n v="1269579600"/>
    <b v="0"/>
    <b v="1"/>
    <s v="film &amp; video/animation"/>
    <x v="3"/>
    <s v="animation"/>
  </r>
  <r>
    <n v="859"/>
    <x v="156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1"/>
    <s v="plays"/>
  </r>
  <r>
    <n v="295"/>
    <x v="157"/>
    <s v="Enterprise-wide intermediate middleware"/>
    <n v="192900"/>
    <n v="68769"/>
    <n v="0.35650077760497667"/>
    <x v="0"/>
    <n v="1910"/>
    <n v="36.004712041884815"/>
    <x v="3"/>
    <s v="CHF"/>
    <n v="1381813200"/>
    <n v="1383976800"/>
    <b v="0"/>
    <b v="0"/>
    <s v="theater/plays"/>
    <x v="1"/>
    <s v="plays"/>
  </r>
  <r>
    <n v="410"/>
    <x v="158"/>
    <s v="Advanced cohesive Graphic Interface"/>
    <n v="153700"/>
    <n v="55536"/>
    <n v="0.36132726089785294"/>
    <x v="1"/>
    <n v="1111"/>
    <n v="49.987398739873989"/>
    <x v="1"/>
    <s v="USD"/>
    <n v="1430197200"/>
    <n v="1430197200"/>
    <b v="0"/>
    <b v="0"/>
    <s v="games/mobile games"/>
    <x v="7"/>
    <s v="mobile games"/>
  </r>
  <r>
    <n v="916"/>
    <x v="159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5"/>
    <s v="photography books"/>
  </r>
  <r>
    <n v="356"/>
    <x v="160"/>
    <s v="Open-source systematic protocol"/>
    <n v="9300"/>
    <n v="3431"/>
    <n v="0.36892473118279567"/>
    <x v="0"/>
    <n v="40"/>
    <n v="85.775000000000006"/>
    <x v="4"/>
    <s v="EUR"/>
    <n v="1326520800"/>
    <n v="1327298400"/>
    <b v="0"/>
    <b v="0"/>
    <s v="theater/plays"/>
    <x v="1"/>
    <s v="plays"/>
  </r>
  <r>
    <n v="720"/>
    <x v="161"/>
    <s v="Multi-layered upward-trending conglomeration"/>
    <n v="8700"/>
    <n v="3227"/>
    <n v="0.37091954022988505"/>
    <x v="2"/>
    <n v="38"/>
    <n v="84.921052631578945"/>
    <x v="6"/>
    <s v="DKK"/>
    <n v="1519192800"/>
    <n v="1520402400"/>
    <b v="0"/>
    <b v="1"/>
    <s v="theater/plays"/>
    <x v="1"/>
    <s v="plays"/>
  </r>
  <r>
    <n v="789"/>
    <x v="162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1"/>
    <s v="plays"/>
  </r>
  <r>
    <n v="878"/>
    <x v="163"/>
    <s v="Enterprise-wide foreground paradigm"/>
    <n v="2700"/>
    <n v="1012"/>
    <n v="0.37481481481481482"/>
    <x v="0"/>
    <n v="12"/>
    <n v="84.333333333333329"/>
    <x v="4"/>
    <s v="EUR"/>
    <n v="1579068000"/>
    <n v="1581141600"/>
    <b v="0"/>
    <b v="0"/>
    <s v="music/metal"/>
    <x v="4"/>
    <s v="metal"/>
  </r>
  <r>
    <n v="83"/>
    <x v="164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4"/>
    <s v="electric music"/>
  </r>
  <r>
    <n v="538"/>
    <x v="165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7"/>
    <s v="mobile games"/>
  </r>
  <r>
    <n v="191"/>
    <x v="166"/>
    <s v="Mandatory reciprocal superstructure"/>
    <n v="8400"/>
    <n v="3188"/>
    <n v="0.37952380952380954"/>
    <x v="0"/>
    <n v="86"/>
    <n v="37.069767441860463"/>
    <x v="4"/>
    <s v="EUR"/>
    <n v="1552366800"/>
    <n v="1552626000"/>
    <b v="0"/>
    <b v="0"/>
    <s v="theater/plays"/>
    <x v="1"/>
    <s v="plays"/>
  </r>
  <r>
    <n v="327"/>
    <x v="167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1"/>
    <s v="plays"/>
  </r>
  <r>
    <n v="126"/>
    <x v="168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1"/>
    <s v="plays"/>
  </r>
  <r>
    <n v="319"/>
    <x v="169"/>
    <s v="Advanced empowering matrix"/>
    <n v="8400"/>
    <n v="3251"/>
    <n v="0.38702380952380955"/>
    <x v="2"/>
    <n v="64"/>
    <n v="50.796875"/>
    <x v="1"/>
    <s v="USD"/>
    <n v="1281589200"/>
    <n v="1283662800"/>
    <b v="0"/>
    <b v="0"/>
    <s v="technology/web"/>
    <x v="2"/>
    <s v="web"/>
  </r>
  <r>
    <n v="206"/>
    <x v="170"/>
    <s v="Fundamental grid-enabled strategy"/>
    <n v="9000"/>
    <n v="3496"/>
    <n v="0.38844444444444443"/>
    <x v="2"/>
    <n v="57"/>
    <n v="61.333333333333336"/>
    <x v="1"/>
    <s v="USD"/>
    <n v="1267250400"/>
    <n v="1268028000"/>
    <b v="0"/>
    <b v="0"/>
    <s v="publishing/fiction"/>
    <x v="6"/>
    <s v="fiction"/>
  </r>
  <r>
    <n v="881"/>
    <x v="171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1"/>
    <s v="plays"/>
  </r>
  <r>
    <n v="472"/>
    <x v="172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4"/>
    <s v="rock"/>
  </r>
  <r>
    <n v="387"/>
    <x v="173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s v="wearables"/>
  </r>
  <r>
    <n v="513"/>
    <x v="174"/>
    <s v="Synchronized 6thgeneration adapter"/>
    <n v="8300"/>
    <n v="3260"/>
    <n v="0.39277108433734942"/>
    <x v="2"/>
    <n v="35"/>
    <n v="93.142857142857139"/>
    <x v="1"/>
    <s v="USD"/>
    <n v="1284008400"/>
    <n v="1284181200"/>
    <b v="0"/>
    <b v="0"/>
    <s v="film &amp; video/television"/>
    <x v="3"/>
    <s v="television"/>
  </r>
  <r>
    <n v="507"/>
    <x v="175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s v="web"/>
  </r>
  <r>
    <n v="980"/>
    <x v="176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6"/>
    <s v="nonfiction"/>
  </r>
  <r>
    <n v="986"/>
    <x v="177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4"/>
    <s v="rock"/>
  </r>
  <r>
    <n v="402"/>
    <x v="178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3"/>
    <s v="shorts"/>
  </r>
  <r>
    <n v="379"/>
    <x v="179"/>
    <s v="Realigned clear-thinking migration"/>
    <n v="7200"/>
    <n v="2912"/>
    <n v="0.40444444444444444"/>
    <x v="0"/>
    <n v="44"/>
    <n v="66.181818181818187"/>
    <x v="2"/>
    <s v="GBP"/>
    <n v="1319691600"/>
    <n v="1320904800"/>
    <b v="0"/>
    <b v="0"/>
    <s v="theater/plays"/>
    <x v="1"/>
    <s v="plays"/>
  </r>
  <r>
    <n v="424"/>
    <x v="180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4"/>
    <s v="indie rock"/>
  </r>
  <r>
    <n v="468"/>
    <x v="181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1"/>
    <s v="plays"/>
  </r>
  <r>
    <n v="21"/>
    <x v="182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1"/>
    <s v="plays"/>
  </r>
  <r>
    <n v="647"/>
    <x v="183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6"/>
    <s v="translations"/>
  </r>
  <r>
    <n v="235"/>
    <x v="184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3"/>
    <s v="animation"/>
  </r>
  <r>
    <n v="344"/>
    <x v="185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7"/>
    <s v="video games"/>
  </r>
  <r>
    <n v="656"/>
    <x v="186"/>
    <s v="Vision-oriented systematic Graphical User Interface"/>
    <n v="118400"/>
    <n v="49879"/>
    <n v="0.42127533783783783"/>
    <x v="0"/>
    <n v="504"/>
    <n v="98.966269841269835"/>
    <x v="5"/>
    <s v="AUD"/>
    <n v="1514440800"/>
    <n v="1514872800"/>
    <b v="0"/>
    <b v="0"/>
    <s v="food/food trucks"/>
    <x v="0"/>
    <s v="food trucks"/>
  </r>
  <r>
    <n v="516"/>
    <x v="187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6"/>
    <s v="nonfiction"/>
  </r>
  <r>
    <n v="632"/>
    <x v="188"/>
    <s v="Reduced interactive matrix"/>
    <n v="72100"/>
    <n v="30902"/>
    <n v="0.42859916782246882"/>
    <x v="1"/>
    <n v="278"/>
    <n v="111.15827338129496"/>
    <x v="1"/>
    <s v="USD"/>
    <n v="1414904400"/>
    <n v="1416463200"/>
    <b v="0"/>
    <b v="0"/>
    <s v="theater/plays"/>
    <x v="1"/>
    <s v="plays"/>
  </r>
  <r>
    <n v="866"/>
    <x v="189"/>
    <s v="Versatile 5thgeneration matrices"/>
    <n v="182800"/>
    <n v="79045"/>
    <n v="0.43241247264770238"/>
    <x v="2"/>
    <n v="898"/>
    <n v="88.023385300668153"/>
    <x v="1"/>
    <s v="USD"/>
    <n v="1304830800"/>
    <n v="1304917200"/>
    <b v="0"/>
    <b v="0"/>
    <s v="photography/photography books"/>
    <x v="5"/>
    <s v="photography books"/>
  </r>
  <r>
    <n v="673"/>
    <x v="190"/>
    <s v="Assimilated regional groupware"/>
    <n v="5600"/>
    <n v="2445"/>
    <n v="0.43660714285714286"/>
    <x v="0"/>
    <n v="58"/>
    <n v="42.155172413793103"/>
    <x v="4"/>
    <s v="EUR"/>
    <n v="1460696400"/>
    <n v="1462510800"/>
    <b v="0"/>
    <b v="0"/>
    <s v="music/indie rock"/>
    <x v="4"/>
    <s v="indie rock"/>
  </r>
  <r>
    <n v="416"/>
    <x v="191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3"/>
    <s v="documentary"/>
  </r>
  <r>
    <n v="553"/>
    <x v="192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4"/>
    <s v="rock"/>
  </r>
  <r>
    <n v="454"/>
    <x v="193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3"/>
    <s v="drama"/>
  </r>
  <r>
    <n v="566"/>
    <x v="194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4"/>
    <s v="electric music"/>
  </r>
  <r>
    <n v="217"/>
    <x v="195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3"/>
    <s v="science fiction"/>
  </r>
  <r>
    <n v="66"/>
    <x v="196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1"/>
    <s v="plays"/>
  </r>
  <r>
    <n v="193"/>
    <x v="197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4"/>
    <s v="indie rock"/>
  </r>
  <r>
    <n v="927"/>
    <x v="198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1"/>
    <s v="plays"/>
  </r>
  <r>
    <n v="326"/>
    <x v="199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3"/>
    <s v="animation"/>
  </r>
  <r>
    <n v="409"/>
    <x v="200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4"/>
    <s v="rock"/>
  </r>
  <r>
    <n v="428"/>
    <x v="201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3"/>
    <s v="animation"/>
  </r>
  <r>
    <n v="77"/>
    <x v="202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3"/>
    <s v="animation"/>
  </r>
  <r>
    <n v="659"/>
    <x v="203"/>
    <s v="Grass-roots dynamic emulation"/>
    <n v="120700"/>
    <n v="57010"/>
    <n v="0.47232808616404309"/>
    <x v="0"/>
    <n v="750"/>
    <n v="76.013333333333335"/>
    <x v="2"/>
    <s v="GBP"/>
    <n v="1296108000"/>
    <n v="1296194400"/>
    <b v="0"/>
    <b v="0"/>
    <s v="film &amp; video/documentary"/>
    <x v="3"/>
    <s v="documentary"/>
  </r>
  <r>
    <n v="15"/>
    <x v="204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s v="wearables"/>
  </r>
  <r>
    <n v="45"/>
    <x v="205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1"/>
    <s v="plays"/>
  </r>
  <r>
    <n v="499"/>
    <x v="206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3"/>
    <s v="documentary"/>
  </r>
  <r>
    <n v="11"/>
    <x v="207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1"/>
    <s v="plays"/>
  </r>
  <r>
    <n v="26"/>
    <x v="208"/>
    <s v="Optional responsive customer loyalty"/>
    <n v="107500"/>
    <n v="51814"/>
    <n v="0.4819906976744186"/>
    <x v="2"/>
    <n v="1480"/>
    <n v="35.009459459459457"/>
    <x v="1"/>
    <s v="USD"/>
    <n v="1533013200"/>
    <n v="1535346000"/>
    <b v="0"/>
    <b v="0"/>
    <s v="theater/plays"/>
    <x v="1"/>
    <s v="plays"/>
  </r>
  <r>
    <n v="644"/>
    <x v="209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1"/>
    <s v="plays"/>
  </r>
  <r>
    <n v="91"/>
    <x v="210"/>
    <s v="Enhanced systemic analyzer"/>
    <n v="154300"/>
    <n v="74688"/>
    <n v="0.48404406999351912"/>
    <x v="0"/>
    <n v="679"/>
    <n v="109.99705449189985"/>
    <x v="4"/>
    <s v="EUR"/>
    <n v="1470459600"/>
    <n v="1472878800"/>
    <b v="0"/>
    <b v="0"/>
    <s v="publishing/translations"/>
    <x v="6"/>
    <s v="translations"/>
  </r>
  <r>
    <n v="649"/>
    <x v="211"/>
    <s v="Reactive 6thgeneration hub"/>
    <n v="121700"/>
    <n v="59003"/>
    <n v="0.48482333607230893"/>
    <x v="0"/>
    <n v="602"/>
    <n v="98.011627906976742"/>
    <x v="3"/>
    <s v="CHF"/>
    <n v="1287550800"/>
    <n v="1288501200"/>
    <b v="1"/>
    <b v="1"/>
    <s v="theater/plays"/>
    <x v="1"/>
    <s v="plays"/>
  </r>
  <r>
    <n v="19"/>
    <x v="212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1"/>
    <s v="plays"/>
  </r>
  <r>
    <n v="618"/>
    <x v="213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6"/>
    <s v="nonfiction"/>
  </r>
  <r>
    <n v="777"/>
    <x v="214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1"/>
    <s v="plays"/>
  </r>
  <r>
    <n v="939"/>
    <x v="215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7"/>
    <s v="video games"/>
  </r>
  <r>
    <n v="771"/>
    <x v="216"/>
    <s v="Self-enabling 5thgeneration paradigm"/>
    <n v="5600"/>
    <n v="2769"/>
    <n v="0.49446428571428569"/>
    <x v="2"/>
    <n v="26"/>
    <n v="106.5"/>
    <x v="1"/>
    <s v="USD"/>
    <n v="1548482400"/>
    <n v="1550815200"/>
    <b v="0"/>
    <b v="0"/>
    <s v="theater/plays"/>
    <x v="1"/>
    <s v="plays"/>
  </r>
  <r>
    <n v="937"/>
    <x v="217"/>
    <s v="Cloned fresh-thinking model"/>
    <n v="171000"/>
    <n v="84891"/>
    <n v="0.49643859649122807"/>
    <x v="2"/>
    <n v="976"/>
    <n v="86.978483606557376"/>
    <x v="1"/>
    <s v="USD"/>
    <n v="1448517600"/>
    <n v="1449295200"/>
    <b v="0"/>
    <b v="0"/>
    <s v="film &amp; video/documentary"/>
    <x v="3"/>
    <s v="documentary"/>
  </r>
  <r>
    <n v="725"/>
    <x v="218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7"/>
    <s v="mobile games"/>
  </r>
  <r>
    <n v="448"/>
    <x v="219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7"/>
    <s v="video games"/>
  </r>
  <r>
    <n v="913"/>
    <x v="220"/>
    <s v="Re-engineered asymmetric challenge"/>
    <n v="70200"/>
    <n v="35536"/>
    <n v="0.50621082621082625"/>
    <x v="0"/>
    <n v="523"/>
    <n v="67.946462715105156"/>
    <x v="5"/>
    <s v="AUD"/>
    <n v="1557637200"/>
    <n v="1558760400"/>
    <b v="0"/>
    <b v="0"/>
    <s v="film &amp; video/drama"/>
    <x v="3"/>
    <s v="drama"/>
  </r>
  <r>
    <n v="819"/>
    <x v="221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7"/>
    <s v="video games"/>
  </r>
  <r>
    <n v="781"/>
    <x v="222"/>
    <s v="Cross-group interactive architecture"/>
    <n v="8700"/>
    <n v="4414"/>
    <n v="0.50735632183908042"/>
    <x v="2"/>
    <n v="56"/>
    <n v="78.821428571428569"/>
    <x v="3"/>
    <s v="CHF"/>
    <n v="1288501200"/>
    <n v="1292911200"/>
    <b v="0"/>
    <b v="0"/>
    <s v="theater/plays"/>
    <x v="1"/>
    <s v="plays"/>
  </r>
  <r>
    <n v="39"/>
    <x v="223"/>
    <s v="Organized bi-directional function"/>
    <n v="9900"/>
    <n v="5027"/>
    <n v="0.50777777777777777"/>
    <x v="0"/>
    <n v="88"/>
    <n v="57.125"/>
    <x v="6"/>
    <s v="DKK"/>
    <n v="1361772000"/>
    <n v="1362978000"/>
    <b v="0"/>
    <b v="0"/>
    <s v="theater/plays"/>
    <x v="1"/>
    <s v="plays"/>
  </r>
  <r>
    <n v="805"/>
    <x v="224"/>
    <s v="Advanced intermediate Graphic Interface"/>
    <n v="9700"/>
    <n v="4932"/>
    <n v="0.50845360824742269"/>
    <x v="0"/>
    <n v="67"/>
    <n v="73.611940298507463"/>
    <x v="5"/>
    <s v="AUD"/>
    <n v="1416031200"/>
    <n v="1420437600"/>
    <b v="0"/>
    <b v="0"/>
    <s v="film &amp; video/documentary"/>
    <x v="3"/>
    <s v="documentary"/>
  </r>
  <r>
    <n v="852"/>
    <x v="225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7"/>
    <s v="video games"/>
  </r>
  <r>
    <n v="829"/>
    <x v="226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1"/>
    <s v="plays"/>
  </r>
  <r>
    <n v="299"/>
    <x v="227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s v="food trucks"/>
  </r>
  <r>
    <n v="127"/>
    <x v="228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1"/>
    <s v="plays"/>
  </r>
  <r>
    <n v="9"/>
    <x v="229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4"/>
    <s v="electric music"/>
  </r>
  <r>
    <n v="582"/>
    <x v="230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7"/>
    <s v="video games"/>
  </r>
  <r>
    <n v="988"/>
    <x v="231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6"/>
    <s v="radio &amp; podcasts"/>
  </r>
  <r>
    <n v="898"/>
    <x v="232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3"/>
    <s v="documentary"/>
  </r>
  <r>
    <n v="994"/>
    <x v="233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6"/>
    <s v="translations"/>
  </r>
  <r>
    <n v="157"/>
    <x v="234"/>
    <s v="User-friendly reciprocal initiative"/>
    <n v="4200"/>
    <n v="2212"/>
    <n v="0.52666666666666662"/>
    <x v="0"/>
    <n v="30"/>
    <n v="73.733333333333334"/>
    <x v="5"/>
    <s v="AUD"/>
    <n v="1388383200"/>
    <n v="1389420000"/>
    <b v="0"/>
    <b v="0"/>
    <s v="photography/photography books"/>
    <x v="5"/>
    <s v="photography books"/>
  </r>
  <r>
    <n v="483"/>
    <x v="235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1"/>
    <s v="plays"/>
  </r>
  <r>
    <n v="349"/>
    <x v="236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1"/>
    <s v="plays"/>
  </r>
  <r>
    <n v="199"/>
    <x v="237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4"/>
    <s v="rock"/>
  </r>
  <r>
    <n v="343"/>
    <x v="238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1"/>
    <s v="plays"/>
  </r>
  <r>
    <n v="251"/>
    <x v="239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1"/>
    <s v="plays"/>
  </r>
  <r>
    <n v="702"/>
    <x v="240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s v="wearables"/>
  </r>
  <r>
    <n v="433"/>
    <x v="241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3"/>
    <s v="documentary"/>
  </r>
  <r>
    <n v="661"/>
    <x v="242"/>
    <s v="Right-sized secondary challenge"/>
    <n v="106800"/>
    <n v="57872"/>
    <n v="0.54187265917603"/>
    <x v="0"/>
    <n v="752"/>
    <n v="76.957446808510639"/>
    <x v="6"/>
    <s v="DKK"/>
    <n v="1332910800"/>
    <n v="1335502800"/>
    <b v="0"/>
    <b v="0"/>
    <s v="music/jazz"/>
    <x v="4"/>
    <s v="jazz"/>
  </r>
  <r>
    <n v="477"/>
    <x v="243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3"/>
    <s v="science fiction"/>
  </r>
  <r>
    <n v="572"/>
    <x v="244"/>
    <s v="Assimilated actuating policy"/>
    <n v="9000"/>
    <n v="4896"/>
    <n v="0.54400000000000004"/>
    <x v="2"/>
    <n v="94"/>
    <n v="52.085106382978722"/>
    <x v="1"/>
    <s v="USD"/>
    <n v="1443416400"/>
    <n v="1444798800"/>
    <b v="0"/>
    <b v="1"/>
    <s v="music/rock"/>
    <x v="4"/>
    <s v="rock"/>
  </r>
  <r>
    <n v="290"/>
    <x v="245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3"/>
    <s v="documentary"/>
  </r>
  <r>
    <n v="375"/>
    <x v="246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4"/>
    <s v="indie rock"/>
  </r>
  <r>
    <n v="796"/>
    <x v="247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7"/>
    <s v="mobile games"/>
  </r>
  <r>
    <n v="296"/>
    <x v="248"/>
    <s v="Grass-roots real-time Local Area Network"/>
    <n v="6100"/>
    <n v="3352"/>
    <n v="0.54950819672131146"/>
    <x v="0"/>
    <n v="38"/>
    <n v="88.21052631578948"/>
    <x v="5"/>
    <s v="AUD"/>
    <n v="1548655200"/>
    <n v="1550556000"/>
    <b v="0"/>
    <b v="0"/>
    <s v="theater/plays"/>
    <x v="1"/>
    <s v="plays"/>
  </r>
  <r>
    <n v="417"/>
    <x v="249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1"/>
    <s v="plays"/>
  </r>
  <r>
    <n v="515"/>
    <x v="250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1"/>
    <s v="plays"/>
  </r>
  <r>
    <n v="672"/>
    <x v="251"/>
    <s v="Stand-alone grid-enabled leverage"/>
    <n v="197900"/>
    <n v="110689"/>
    <n v="0.55931783729156137"/>
    <x v="0"/>
    <n v="4428"/>
    <n v="24.997515808491418"/>
    <x v="5"/>
    <s v="AUD"/>
    <n v="1521608400"/>
    <n v="1522472400"/>
    <b v="0"/>
    <b v="0"/>
    <s v="theater/plays"/>
    <x v="1"/>
    <s v="plays"/>
  </r>
  <r>
    <n v="639"/>
    <x v="252"/>
    <s v="Upgradable explicit forecast"/>
    <n v="8600"/>
    <n v="4832"/>
    <n v="0.56186046511627907"/>
    <x v="1"/>
    <n v="45"/>
    <n v="107.37777777777778"/>
    <x v="1"/>
    <s v="USD"/>
    <n v="1532754000"/>
    <n v="1532754000"/>
    <b v="0"/>
    <b v="1"/>
    <s v="film &amp; video/drama"/>
    <x v="3"/>
    <s v="drama"/>
  </r>
  <r>
    <n v="453"/>
    <x v="253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3"/>
    <s v="science fiction"/>
  </r>
  <r>
    <n v="999"/>
    <x v="254"/>
    <s v="Expanded eco-centric policy"/>
    <n v="111100"/>
    <n v="62819"/>
    <n v="0.56542754275427543"/>
    <x v="2"/>
    <n v="1122"/>
    <n v="55.98841354723708"/>
    <x v="1"/>
    <s v="USD"/>
    <n v="1467176400"/>
    <n v="1467781200"/>
    <b v="0"/>
    <b v="0"/>
    <s v="food/food trucks"/>
    <x v="0"/>
    <s v="food trucks"/>
  </r>
  <r>
    <n v="998"/>
    <x v="255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4"/>
    <s v="indie rock"/>
  </r>
  <r>
    <n v="767"/>
    <x v="256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6"/>
    <s v="translations"/>
  </r>
  <r>
    <n v="418"/>
    <x v="257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3"/>
    <s v="documentary"/>
  </r>
  <r>
    <n v="914"/>
    <x v="258"/>
    <s v="Diverse client-driven conglomeration"/>
    <n v="6400"/>
    <n v="3676"/>
    <n v="0.57437499999999997"/>
    <x v="0"/>
    <n v="141"/>
    <n v="26.070921985815602"/>
    <x v="2"/>
    <s v="GBP"/>
    <n v="1375592400"/>
    <n v="1376629200"/>
    <b v="0"/>
    <b v="0"/>
    <s v="theater/plays"/>
    <x v="1"/>
    <s v="plays"/>
  </r>
  <r>
    <n v="917"/>
    <x v="259"/>
    <s v="Polarized discrete product"/>
    <n v="3600"/>
    <n v="2097"/>
    <n v="0.58250000000000002"/>
    <x v="1"/>
    <n v="27"/>
    <n v="77.666666666666671"/>
    <x v="2"/>
    <s v="GBP"/>
    <n v="1309237200"/>
    <n v="1311310800"/>
    <b v="0"/>
    <b v="1"/>
    <s v="film &amp; video/shorts"/>
    <x v="3"/>
    <s v="shorts"/>
  </r>
  <r>
    <n v="551"/>
    <x v="260"/>
    <s v="Streamlined upward-trending analyzer"/>
    <n v="180100"/>
    <n v="105598"/>
    <n v="0.58632981676846196"/>
    <x v="0"/>
    <n v="2779"/>
    <n v="37.99856063332134"/>
    <x v="5"/>
    <s v="AUD"/>
    <n v="1419055200"/>
    <n v="1422511200"/>
    <b v="0"/>
    <b v="1"/>
    <s v="technology/web"/>
    <x v="2"/>
    <s v="web"/>
  </r>
  <r>
    <n v="919"/>
    <x v="261"/>
    <s v="Extended multimedia firmware"/>
    <n v="35600"/>
    <n v="20915"/>
    <n v="0.58750000000000002"/>
    <x v="0"/>
    <n v="225"/>
    <n v="92.955555555555549"/>
    <x v="5"/>
    <s v="AUD"/>
    <n v="1507957200"/>
    <n v="1510725600"/>
    <b v="0"/>
    <b v="1"/>
    <s v="theater/plays"/>
    <x v="1"/>
    <s v="plays"/>
  </r>
  <r>
    <n v="154"/>
    <x v="262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4"/>
    <s v="indie rock"/>
  </r>
  <r>
    <n v="355"/>
    <x v="263"/>
    <s v="Front-line scalable definition"/>
    <n v="3800"/>
    <n v="2241"/>
    <n v="0.58973684210526311"/>
    <x v="1"/>
    <n v="86"/>
    <n v="26.058139534883722"/>
    <x v="1"/>
    <s v="USD"/>
    <n v="1485064800"/>
    <n v="1488520800"/>
    <b v="0"/>
    <b v="0"/>
    <s v="technology/wearables"/>
    <x v="2"/>
    <s v="wearables"/>
  </r>
  <r>
    <n v="3"/>
    <x v="264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4"/>
    <s v="rock"/>
  </r>
  <r>
    <n v="696"/>
    <x v="265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1"/>
    <s v="plays"/>
  </r>
  <r>
    <n v="109"/>
    <x v="266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3"/>
    <s v="television"/>
  </r>
  <r>
    <n v="953"/>
    <x v="267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3"/>
    <s v="science fiction"/>
  </r>
  <r>
    <n v="658"/>
    <x v="268"/>
    <s v="Self-enabling mission-critical success"/>
    <n v="52600"/>
    <n v="31594"/>
    <n v="0.60064638783269964"/>
    <x v="2"/>
    <n v="390"/>
    <n v="81.010256410256417"/>
    <x v="1"/>
    <s v="USD"/>
    <n v="1440910800"/>
    <n v="1442898000"/>
    <b v="0"/>
    <b v="0"/>
    <s v="music/rock"/>
    <x v="4"/>
    <s v="rock"/>
  </r>
  <r>
    <n v="128"/>
    <x v="269"/>
    <s v="Phased human-resource core"/>
    <n v="70600"/>
    <n v="42596"/>
    <n v="0.60334277620396604"/>
    <x v="2"/>
    <n v="532"/>
    <n v="80.067669172932327"/>
    <x v="1"/>
    <s v="USD"/>
    <n v="1282885200"/>
    <n v="1284008400"/>
    <b v="0"/>
    <b v="0"/>
    <s v="music/rock"/>
    <x v="4"/>
    <s v="rock"/>
  </r>
  <r>
    <n v="93"/>
    <x v="270"/>
    <s v="Pre-emptive radical architecture"/>
    <n v="108800"/>
    <n v="65877"/>
    <n v="0.60548713235294116"/>
    <x v="2"/>
    <n v="610"/>
    <n v="107.99508196721311"/>
    <x v="1"/>
    <s v="USD"/>
    <n v="1350709200"/>
    <n v="1351054800"/>
    <b v="0"/>
    <b v="1"/>
    <s v="theater/plays"/>
    <x v="1"/>
    <s v="plays"/>
  </r>
  <r>
    <n v="997"/>
    <x v="271"/>
    <s v="Right-sized full-range throughput"/>
    <n v="7600"/>
    <n v="4603"/>
    <n v="0.60565789473684206"/>
    <x v="2"/>
    <n v="139"/>
    <n v="33.115107913669064"/>
    <x v="4"/>
    <s v="EUR"/>
    <n v="1390197600"/>
    <n v="1390629600"/>
    <b v="0"/>
    <b v="0"/>
    <s v="theater/plays"/>
    <x v="1"/>
    <s v="plays"/>
  </r>
  <r>
    <n v="970"/>
    <x v="272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1"/>
    <s v="plays"/>
  </r>
  <r>
    <n v="739"/>
    <x v="273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4"/>
    <s v="indie rock"/>
  </r>
  <r>
    <n v="181"/>
    <x v="274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s v="web"/>
  </r>
  <r>
    <n v="87"/>
    <x v="275"/>
    <s v="Synergized 4thgeneration conglomeration"/>
    <n v="198500"/>
    <n v="123040"/>
    <n v="0.6198488664987406"/>
    <x v="0"/>
    <n v="1482"/>
    <n v="83.022941970310384"/>
    <x v="5"/>
    <s v="AUD"/>
    <n v="1299564000"/>
    <n v="1300510800"/>
    <b v="0"/>
    <b v="1"/>
    <s v="music/rock"/>
    <x v="4"/>
    <s v="rock"/>
  </r>
  <r>
    <n v="413"/>
    <x v="276"/>
    <s v="Persevering analyzing extranet"/>
    <n v="189500"/>
    <n v="117628"/>
    <n v="0.62072823218997364"/>
    <x v="1"/>
    <n v="1089"/>
    <n v="108.01469237832875"/>
    <x v="1"/>
    <s v="USD"/>
    <n v="1543298400"/>
    <n v="1545631200"/>
    <b v="0"/>
    <b v="0"/>
    <s v="film &amp; video/animation"/>
    <x v="3"/>
    <s v="animation"/>
  </r>
  <r>
    <n v="940"/>
    <x v="277"/>
    <s v="Upgradable analyzing core"/>
    <n v="9900"/>
    <n v="6161"/>
    <n v="0.62232323232323228"/>
    <x v="1"/>
    <n v="66"/>
    <n v="93.348484848484844"/>
    <x v="0"/>
    <s v="CAD"/>
    <n v="1354341600"/>
    <n v="1356242400"/>
    <b v="0"/>
    <b v="0"/>
    <s v="technology/web"/>
    <x v="2"/>
    <s v="web"/>
  </r>
  <r>
    <n v="630"/>
    <x v="278"/>
    <s v="Grass-roots directional workforce"/>
    <n v="9500"/>
    <n v="5973"/>
    <n v="0.62873684210526315"/>
    <x v="2"/>
    <n v="87"/>
    <n v="68.65517241379311"/>
    <x v="1"/>
    <s v="USD"/>
    <n v="1556686800"/>
    <n v="1557637200"/>
    <b v="0"/>
    <b v="1"/>
    <s v="theater/plays"/>
    <x v="1"/>
    <s v="plays"/>
  </r>
  <r>
    <n v="809"/>
    <x v="279"/>
    <s v="Public-key bottom-line algorithm"/>
    <n v="140800"/>
    <n v="88536"/>
    <n v="0.62880681818181816"/>
    <x v="0"/>
    <n v="2108"/>
    <n v="42"/>
    <x v="3"/>
    <s v="CHF"/>
    <n v="1344920400"/>
    <n v="1345006800"/>
    <b v="0"/>
    <b v="0"/>
    <s v="film &amp; video/documentary"/>
    <x v="3"/>
    <s v="documentary"/>
  </r>
  <r>
    <n v="575"/>
    <x v="280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1"/>
    <s v="plays"/>
  </r>
  <r>
    <n v="948"/>
    <x v="281"/>
    <s v="Integrated holistic paradigm"/>
    <n v="9400"/>
    <n v="5918"/>
    <n v="0.62957446808510642"/>
    <x v="2"/>
    <n v="160"/>
    <n v="36.987499999999997"/>
    <x v="1"/>
    <s v="USD"/>
    <n v="1418364000"/>
    <n v="1419228000"/>
    <b v="1"/>
    <b v="1"/>
    <s v="film &amp; video/documentary"/>
    <x v="3"/>
    <s v="documentary"/>
  </r>
  <r>
    <n v="648"/>
    <x v="282"/>
    <s v="Vision-oriented local contingency"/>
    <n v="98600"/>
    <n v="62174"/>
    <n v="0.63056795131845844"/>
    <x v="2"/>
    <n v="723"/>
    <n v="85.994467496542185"/>
    <x v="1"/>
    <s v="USD"/>
    <n v="1499317200"/>
    <n v="1500872400"/>
    <b v="1"/>
    <b v="0"/>
    <s v="food/food trucks"/>
    <x v="0"/>
    <s v="food trucks"/>
  </r>
  <r>
    <n v="196"/>
    <x v="283"/>
    <s v="Organic bandwidth-monitored frame"/>
    <n v="8200"/>
    <n v="5178"/>
    <n v="0.63146341463414635"/>
    <x v="0"/>
    <n v="100"/>
    <n v="51.78"/>
    <x v="6"/>
    <s v="DKK"/>
    <n v="1472878800"/>
    <n v="1474520400"/>
    <b v="0"/>
    <b v="0"/>
    <s v="technology/wearables"/>
    <x v="2"/>
    <s v="wearables"/>
  </r>
  <r>
    <n v="452"/>
    <x v="284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3"/>
    <s v="drama"/>
  </r>
  <r>
    <n v="382"/>
    <x v="285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5"/>
    <s v="photography books"/>
  </r>
  <r>
    <n v="399"/>
    <x v="286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4"/>
    <s v="indie rock"/>
  </r>
  <r>
    <n v="693"/>
    <x v="287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1"/>
    <s v="plays"/>
  </r>
  <r>
    <n v="421"/>
    <x v="288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s v="wearables"/>
  </r>
  <r>
    <n v="581"/>
    <x v="289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s v="web"/>
  </r>
  <r>
    <n v="666"/>
    <x v="290"/>
    <s v="Cloned bottom-line success"/>
    <n v="3100"/>
    <n v="1985"/>
    <n v="0.64032258064516134"/>
    <x v="2"/>
    <n v="25"/>
    <n v="79.400000000000006"/>
    <x v="1"/>
    <s v="USD"/>
    <n v="1377838800"/>
    <n v="1378357200"/>
    <b v="0"/>
    <b v="1"/>
    <s v="theater/plays"/>
    <x v="1"/>
    <s v="plays"/>
  </r>
  <r>
    <n v="884"/>
    <x v="291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1"/>
    <s v="plays"/>
  </r>
  <r>
    <n v="151"/>
    <x v="292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4"/>
    <s v="electric music"/>
  </r>
  <r>
    <n v="122"/>
    <x v="293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6"/>
    <s v="fiction"/>
  </r>
  <r>
    <n v="636"/>
    <x v="294"/>
    <s v="Stand-alone reciprocal frame"/>
    <n v="197700"/>
    <n v="127591"/>
    <n v="0.64537683358624176"/>
    <x v="0"/>
    <n v="2604"/>
    <n v="48.998079877112133"/>
    <x v="6"/>
    <s v="DKK"/>
    <n v="1326866400"/>
    <n v="1330754400"/>
    <b v="0"/>
    <b v="1"/>
    <s v="film &amp; video/animation"/>
    <x v="3"/>
    <s v="animation"/>
  </r>
  <r>
    <n v="629"/>
    <x v="295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1"/>
    <s v="plays"/>
  </r>
  <r>
    <n v="942"/>
    <x v="296"/>
    <s v="Horizontal optimizing model"/>
    <n v="9600"/>
    <n v="6205"/>
    <n v="0.64635416666666667"/>
    <x v="0"/>
    <n v="67"/>
    <n v="92.611940298507463"/>
    <x v="5"/>
    <s v="AUD"/>
    <n v="1295935200"/>
    <n v="1296194400"/>
    <b v="0"/>
    <b v="0"/>
    <s v="theater/plays"/>
    <x v="1"/>
    <s v="plays"/>
  </r>
  <r>
    <n v="589"/>
    <x v="297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3"/>
    <s v="documentary"/>
  </r>
  <r>
    <n v="576"/>
    <x v="298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1"/>
    <s v="plays"/>
  </r>
  <r>
    <n v="155"/>
    <x v="299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1"/>
    <s v="plays"/>
  </r>
  <r>
    <n v="776"/>
    <x v="300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1"/>
    <s v="plays"/>
  </r>
  <r>
    <n v="392"/>
    <x v="301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s v="wearables"/>
  </r>
  <r>
    <n v="342"/>
    <x v="302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1"/>
    <s v="plays"/>
  </r>
  <r>
    <n v="316"/>
    <x v="303"/>
    <s v="Configurable demand-driven matrix"/>
    <n v="9600"/>
    <n v="6401"/>
    <n v="0.66677083333333331"/>
    <x v="0"/>
    <n v="108"/>
    <n v="59.268518518518519"/>
    <x v="4"/>
    <s v="EUR"/>
    <n v="1574143200"/>
    <n v="1574229600"/>
    <b v="0"/>
    <b v="1"/>
    <s v="food/food trucks"/>
    <x v="0"/>
    <s v="food trucks"/>
  </r>
  <r>
    <n v="14"/>
    <x v="304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4"/>
    <s v="indie rock"/>
  </r>
  <r>
    <n v="18"/>
    <x v="305"/>
    <s v="Exclusive needs-based adapter"/>
    <n v="9100"/>
    <n v="6089"/>
    <n v="0.66912087912087914"/>
    <x v="2"/>
    <n v="135"/>
    <n v="45.103703703703701"/>
    <x v="1"/>
    <s v="USD"/>
    <n v="1536382800"/>
    <n v="1537074000"/>
    <b v="0"/>
    <b v="0"/>
    <s v="theater/plays"/>
    <x v="1"/>
    <s v="plays"/>
  </r>
  <r>
    <n v="985"/>
    <x v="306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4"/>
    <s v="rock"/>
  </r>
  <r>
    <n v="210"/>
    <x v="307"/>
    <s v="Synergistic tertiary time-frame"/>
    <n v="9400"/>
    <n v="6338"/>
    <n v="0.67425531914893622"/>
    <x v="0"/>
    <n v="226"/>
    <n v="28.044247787610619"/>
    <x v="6"/>
    <s v="DKK"/>
    <n v="1488520800"/>
    <n v="1490850000"/>
    <b v="0"/>
    <b v="0"/>
    <s v="film &amp; video/science fiction"/>
    <x v="3"/>
    <s v="science fiction"/>
  </r>
  <r>
    <n v="685"/>
    <x v="308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1"/>
    <s v="plays"/>
  </r>
  <r>
    <n v="430"/>
    <x v="309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1"/>
    <s v="plays"/>
  </r>
  <r>
    <n v="371"/>
    <x v="310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1"/>
    <s v="plays"/>
  </r>
  <r>
    <n v="759"/>
    <x v="311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4"/>
    <s v="electric music"/>
  </r>
  <r>
    <n v="190"/>
    <x v="312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1"/>
    <s v="plays"/>
  </r>
  <r>
    <n v="828"/>
    <x v="313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1"/>
    <s v="plays"/>
  </r>
  <r>
    <n v="183"/>
    <x v="314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4"/>
    <s v="rock"/>
  </r>
  <r>
    <n v="875"/>
    <x v="315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4"/>
    <s v="rock"/>
  </r>
  <r>
    <n v="4"/>
    <x v="316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1"/>
    <s v="plays"/>
  </r>
  <r>
    <n v="858"/>
    <x v="317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s v="food trucks"/>
  </r>
  <r>
    <n v="79"/>
    <x v="318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1"/>
    <s v="plays"/>
  </r>
  <r>
    <n v="952"/>
    <x v="319"/>
    <s v="Virtual multi-tasking core"/>
    <n v="145500"/>
    <n v="101987"/>
    <n v="0.70094158075601376"/>
    <x v="2"/>
    <n v="2266"/>
    <n v="45.007502206531335"/>
    <x v="1"/>
    <s v="USD"/>
    <n v="1470718800"/>
    <n v="1471928400"/>
    <b v="0"/>
    <b v="0"/>
    <s v="film &amp; video/documentary"/>
    <x v="3"/>
    <s v="documentary"/>
  </r>
  <r>
    <n v="501"/>
    <x v="320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3"/>
    <s v="documentary"/>
  </r>
  <r>
    <n v="509"/>
    <x v="321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1"/>
    <s v="plays"/>
  </r>
  <r>
    <n v="135"/>
    <x v="322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1"/>
    <s v="plays"/>
  </r>
  <r>
    <n v="348"/>
    <x v="323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s v="food trucks"/>
  </r>
  <r>
    <n v="185"/>
    <x v="324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3"/>
    <s v="television"/>
  </r>
  <r>
    <n v="931"/>
    <x v="325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1"/>
    <s v="plays"/>
  </r>
  <r>
    <n v="539"/>
    <x v="326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s v="food trucks"/>
  </r>
  <r>
    <n v="587"/>
    <x v="327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s v="food trucks"/>
  </r>
  <r>
    <n v="996"/>
    <x v="328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1"/>
    <s v="plays"/>
  </r>
  <r>
    <n v="156"/>
    <x v="329"/>
    <s v="Streamlined encompassing encryption"/>
    <n v="36400"/>
    <n v="26914"/>
    <n v="0.73939560439560437"/>
    <x v="2"/>
    <n v="379"/>
    <n v="71.013192612137203"/>
    <x v="5"/>
    <s v="AUD"/>
    <n v="1570251600"/>
    <n v="1572325200"/>
    <b v="0"/>
    <b v="0"/>
    <s v="music/rock"/>
    <x v="4"/>
    <s v="rock"/>
  </r>
  <r>
    <n v="977"/>
    <x v="330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s v="food trucks"/>
  </r>
  <r>
    <n v="308"/>
    <x v="331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1"/>
    <s v="plays"/>
  </r>
  <r>
    <n v="176"/>
    <x v="332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1"/>
    <s v="plays"/>
  </r>
  <r>
    <n v="836"/>
    <x v="333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4"/>
    <s v="indie rock"/>
  </r>
  <r>
    <n v="309"/>
    <x v="334"/>
    <s v="User-centric 6thgeneration attitude"/>
    <n v="4100"/>
    <n v="3087"/>
    <n v="0.75292682926829269"/>
    <x v="2"/>
    <n v="75"/>
    <n v="41.16"/>
    <x v="1"/>
    <s v="USD"/>
    <n v="1316581200"/>
    <n v="1318309200"/>
    <b v="0"/>
    <b v="1"/>
    <s v="music/indie rock"/>
    <x v="4"/>
    <s v="indie rock"/>
  </r>
  <r>
    <n v="386"/>
    <x v="335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1"/>
    <s v="plays"/>
  </r>
  <r>
    <n v="231"/>
    <x v="336"/>
    <s v="Cross-platform uniform hardware"/>
    <n v="7200"/>
    <n v="5523"/>
    <n v="0.76708333333333334"/>
    <x v="2"/>
    <n v="67"/>
    <n v="82.432835820895519"/>
    <x v="1"/>
    <s v="USD"/>
    <n v="1369112400"/>
    <n v="1374123600"/>
    <b v="0"/>
    <b v="0"/>
    <s v="theater/plays"/>
    <x v="1"/>
    <s v="plays"/>
  </r>
  <r>
    <n v="266"/>
    <x v="337"/>
    <s v="Proactive responsive emulation"/>
    <n v="111900"/>
    <n v="85902"/>
    <n v="0.76766756032171579"/>
    <x v="0"/>
    <n v="3182"/>
    <n v="26.996228786926462"/>
    <x v="4"/>
    <s v="EUR"/>
    <n v="1415340000"/>
    <n v="1418191200"/>
    <b v="0"/>
    <b v="1"/>
    <s v="music/jazz"/>
    <x v="4"/>
    <s v="jazz"/>
  </r>
  <r>
    <n v="811"/>
    <x v="338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7"/>
    <s v="video games"/>
  </r>
  <r>
    <n v="663"/>
    <x v="339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1"/>
    <s v="plays"/>
  </r>
  <r>
    <n v="625"/>
    <x v="340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1"/>
    <s v="plays"/>
  </r>
  <r>
    <n v="877"/>
    <x v="341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s v="food trucks"/>
  </r>
  <r>
    <n v="993"/>
    <x v="342"/>
    <s v="De-engineered even-keeled definition"/>
    <n v="9800"/>
    <n v="7608"/>
    <n v="0.77632653061224488"/>
    <x v="2"/>
    <n v="75"/>
    <n v="101.44"/>
    <x v="4"/>
    <s v="EUR"/>
    <n v="1450936800"/>
    <n v="1452405600"/>
    <b v="0"/>
    <b v="1"/>
    <s v="photography/photography books"/>
    <x v="5"/>
    <s v="photography books"/>
  </r>
  <r>
    <n v="76"/>
    <x v="343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1"/>
    <s v="plays"/>
  </r>
  <r>
    <n v="161"/>
    <x v="344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s v="web"/>
  </r>
  <r>
    <n v="634"/>
    <x v="345"/>
    <s v="Polarized incremental portal"/>
    <n v="118200"/>
    <n v="92824"/>
    <n v="0.78531302876480547"/>
    <x v="2"/>
    <n v="1658"/>
    <n v="55.985524728588658"/>
    <x v="1"/>
    <s v="USD"/>
    <n v="1490418000"/>
    <n v="1491627600"/>
    <b v="0"/>
    <b v="0"/>
    <s v="film &amp; video/television"/>
    <x v="3"/>
    <s v="television"/>
  </r>
  <r>
    <n v="90"/>
    <x v="346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1"/>
    <s v="plays"/>
  </r>
  <r>
    <n v="202"/>
    <x v="347"/>
    <s v="Upgradable scalable methodology"/>
    <n v="8300"/>
    <n v="6543"/>
    <n v="0.78831325301204824"/>
    <x v="2"/>
    <n v="82"/>
    <n v="79.792682926829272"/>
    <x v="1"/>
    <s v="USD"/>
    <n v="1317531600"/>
    <n v="1317877200"/>
    <b v="0"/>
    <b v="0"/>
    <s v="food/food trucks"/>
    <x v="0"/>
    <s v="food trucks"/>
  </r>
  <r>
    <n v="588"/>
    <x v="348"/>
    <s v="Up-sized discrete firmware"/>
    <n v="157600"/>
    <n v="124517"/>
    <n v="0.7900824873096447"/>
    <x v="0"/>
    <n v="1368"/>
    <n v="91.021198830409361"/>
    <x v="2"/>
    <s v="GBP"/>
    <n v="1269493200"/>
    <n v="1272171600"/>
    <b v="0"/>
    <b v="0"/>
    <s v="theater/plays"/>
    <x v="1"/>
    <s v="plays"/>
  </r>
  <r>
    <n v="637"/>
    <x v="349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1"/>
    <s v="plays"/>
  </r>
  <r>
    <n v="27"/>
    <x v="350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4"/>
    <s v="rock"/>
  </r>
  <r>
    <n v="339"/>
    <x v="351"/>
    <s v="Front-line transitional algorithm"/>
    <n v="136300"/>
    <n v="108974"/>
    <n v="0.79951577402787966"/>
    <x v="2"/>
    <n v="1297"/>
    <n v="84.02004626060139"/>
    <x v="0"/>
    <s v="CAD"/>
    <n v="1501650000"/>
    <n v="1502859600"/>
    <b v="0"/>
    <b v="0"/>
    <s v="theater/plays"/>
    <x v="1"/>
    <s v="plays"/>
  </r>
  <r>
    <n v="528"/>
    <x v="352"/>
    <s v="Focused leadingedge matrix"/>
    <n v="9000"/>
    <n v="7227"/>
    <n v="0.80300000000000005"/>
    <x v="0"/>
    <n v="80"/>
    <n v="90.337500000000006"/>
    <x v="2"/>
    <s v="GBP"/>
    <n v="1385186400"/>
    <n v="1389074400"/>
    <b v="0"/>
    <b v="0"/>
    <s v="music/indie rock"/>
    <x v="4"/>
    <s v="indie rock"/>
  </r>
  <r>
    <n v="779"/>
    <x v="353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1"/>
    <s v="plays"/>
  </r>
  <r>
    <n v="481"/>
    <x v="354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1"/>
    <s v="plays"/>
  </r>
  <r>
    <n v="944"/>
    <x v="355"/>
    <s v="Streamlined 5thgeneration intranet"/>
    <n v="10000"/>
    <n v="8142"/>
    <n v="0.81420000000000003"/>
    <x v="0"/>
    <n v="263"/>
    <n v="30.958174904942965"/>
    <x v="5"/>
    <s v="AUD"/>
    <n v="1486706400"/>
    <n v="1488348000"/>
    <b v="0"/>
    <b v="0"/>
    <s v="photography/photography books"/>
    <x v="5"/>
    <s v="photography books"/>
  </r>
  <r>
    <n v="660"/>
    <x v="356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1"/>
    <s v="plays"/>
  </r>
  <r>
    <n v="590"/>
    <x v="357"/>
    <s v="Synergized analyzing process improvement"/>
    <n v="7100"/>
    <n v="5824"/>
    <n v="0.82028169014084507"/>
    <x v="0"/>
    <n v="86"/>
    <n v="67.720930232558146"/>
    <x v="5"/>
    <s v="AUD"/>
    <n v="1419141600"/>
    <n v="1420092000"/>
    <b v="0"/>
    <b v="0"/>
    <s v="publishing/radio &amp; podcasts"/>
    <x v="6"/>
    <s v="radio &amp; podcasts"/>
  </r>
  <r>
    <n v="446"/>
    <x v="358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s v="wearables"/>
  </r>
  <r>
    <n v="303"/>
    <x v="359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4"/>
    <s v="indie rock"/>
  </r>
  <r>
    <n v="432"/>
    <x v="360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1"/>
    <s v="plays"/>
  </r>
  <r>
    <n v="172"/>
    <x v="361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3"/>
    <s v="documentary"/>
  </r>
  <r>
    <n v="633"/>
    <x v="362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3"/>
    <s v="animation"/>
  </r>
  <r>
    <n v="284"/>
    <x v="363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s v="web"/>
  </r>
  <r>
    <n v="677"/>
    <x v="364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6"/>
    <s v="fiction"/>
  </r>
  <r>
    <n v="564"/>
    <x v="365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1"/>
    <s v="plays"/>
  </r>
  <r>
    <n v="524"/>
    <x v="366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1"/>
    <s v="plays"/>
  </r>
  <r>
    <n v="694"/>
    <x v="367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1"/>
    <s v="plays"/>
  </r>
  <r>
    <n v="525"/>
    <x v="368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s v="wearables"/>
  </r>
  <r>
    <n v="699"/>
    <x v="283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3"/>
    <s v="drama"/>
  </r>
  <r>
    <n v="341"/>
    <x v="369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4"/>
    <s v="indie rock"/>
  </r>
  <r>
    <n v="963"/>
    <x v="370"/>
    <s v="Ergonomic methodical hub"/>
    <n v="5900"/>
    <n v="4997"/>
    <n v="0.84694915254237291"/>
    <x v="0"/>
    <n v="114"/>
    <n v="43.833333333333336"/>
    <x v="4"/>
    <s v="EUR"/>
    <n v="1299304800"/>
    <n v="1299823200"/>
    <b v="0"/>
    <b v="1"/>
    <s v="photography/photography books"/>
    <x v="5"/>
    <s v="photography books"/>
  </r>
  <r>
    <n v="414"/>
    <x v="371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s v="food trucks"/>
  </r>
  <r>
    <n v="886"/>
    <x v="372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4"/>
    <s v="indie rock"/>
  </r>
  <r>
    <n v="982"/>
    <x v="373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3"/>
    <s v="documentary"/>
  </r>
  <r>
    <n v="960"/>
    <x v="374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s v="web"/>
  </r>
  <r>
    <n v="403"/>
    <x v="375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1"/>
    <s v="plays"/>
  </r>
  <r>
    <n v="681"/>
    <x v="376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1"/>
    <s v="plays"/>
  </r>
  <r>
    <n v="32"/>
    <x v="257"/>
    <s v="Ergonomic 6thgeneration success"/>
    <n v="101000"/>
    <n v="87676"/>
    <n v="0.86807920792079207"/>
    <x v="0"/>
    <n v="2307"/>
    <n v="38.004334633723452"/>
    <x v="4"/>
    <s v="EUR"/>
    <n v="1515564000"/>
    <n v="1517896800"/>
    <b v="0"/>
    <b v="0"/>
    <s v="film &amp; video/documentary"/>
    <x v="3"/>
    <s v="documentary"/>
  </r>
  <r>
    <n v="769"/>
    <x v="377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7"/>
    <s v="video games"/>
  </r>
  <r>
    <n v="799"/>
    <x v="378"/>
    <s v="Devolved tertiary time-frame"/>
    <n v="84500"/>
    <n v="73522"/>
    <n v="0.87008284023668636"/>
    <x v="0"/>
    <n v="1225"/>
    <n v="60.017959183673469"/>
    <x v="2"/>
    <s v="GBP"/>
    <n v="1454133600"/>
    <n v="1454479200"/>
    <b v="0"/>
    <b v="0"/>
    <s v="theater/plays"/>
    <x v="1"/>
    <s v="plays"/>
  </r>
  <r>
    <n v="115"/>
    <x v="379"/>
    <s v="Team-oriented clear-thinking capacity"/>
    <n v="166700"/>
    <n v="145382"/>
    <n v="0.87211757648470301"/>
    <x v="0"/>
    <n v="3304"/>
    <n v="44.001815980629537"/>
    <x v="4"/>
    <s v="EUR"/>
    <n v="1510898400"/>
    <n v="1513922400"/>
    <b v="0"/>
    <b v="0"/>
    <s v="publishing/fiction"/>
    <x v="6"/>
    <s v="fiction"/>
  </r>
  <r>
    <n v="990"/>
    <x v="380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3"/>
    <s v="drama"/>
  </r>
  <r>
    <n v="116"/>
    <x v="381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1"/>
    <s v="plays"/>
  </r>
  <r>
    <n v="788"/>
    <x v="382"/>
    <s v="Synchronized directional capability"/>
    <n v="3600"/>
    <n v="3174"/>
    <n v="0.88166666666666671"/>
    <x v="1"/>
    <n v="31"/>
    <n v="102.38709677419355"/>
    <x v="1"/>
    <s v="USD"/>
    <n v="1350709200"/>
    <n v="1352527200"/>
    <b v="0"/>
    <b v="0"/>
    <s v="film &amp; video/animation"/>
    <x v="3"/>
    <s v="animation"/>
  </r>
  <r>
    <n v="651"/>
    <x v="383"/>
    <s v="Digitized analyzing capacity"/>
    <n v="196700"/>
    <n v="174039"/>
    <n v="0.88479410269445857"/>
    <x v="0"/>
    <n v="3868"/>
    <n v="44.994570837642193"/>
    <x v="4"/>
    <s v="EUR"/>
    <n v="1393048800"/>
    <n v="1394344800"/>
    <b v="0"/>
    <b v="0"/>
    <s v="film &amp; video/shorts"/>
    <x v="3"/>
    <s v="shorts"/>
  </r>
  <r>
    <n v="646"/>
    <x v="384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7"/>
    <s v="video games"/>
  </r>
  <r>
    <n v="545"/>
    <x v="385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1"/>
    <s v="plays"/>
  </r>
  <r>
    <n v="726"/>
    <x v="386"/>
    <s v="Realigned web-enabled functionalities"/>
    <n v="54300"/>
    <n v="48227"/>
    <n v="0.88815837937384901"/>
    <x v="2"/>
    <n v="524"/>
    <n v="92.036259541984734"/>
    <x v="1"/>
    <s v="USD"/>
    <n v="1287982800"/>
    <n v="1288501200"/>
    <b v="0"/>
    <b v="1"/>
    <s v="theater/plays"/>
    <x v="1"/>
    <s v="plays"/>
  </r>
  <r>
    <n v="253"/>
    <x v="387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3"/>
    <s v="drama"/>
  </r>
  <r>
    <n v="12"/>
    <x v="388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3"/>
    <s v="drama"/>
  </r>
  <r>
    <n v="405"/>
    <x v="389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1"/>
    <s v="plays"/>
  </r>
  <r>
    <n v="134"/>
    <x v="390"/>
    <s v="Secured executive concept"/>
    <n v="99500"/>
    <n v="89288"/>
    <n v="0.89736683417085428"/>
    <x v="0"/>
    <n v="940"/>
    <n v="94.987234042553197"/>
    <x v="3"/>
    <s v="CHF"/>
    <n v="1308459600"/>
    <n v="1312693200"/>
    <b v="0"/>
    <b v="1"/>
    <s v="film &amp; video/documentary"/>
    <x v="3"/>
    <s v="documentary"/>
  </r>
  <r>
    <n v="835"/>
    <x v="391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s v="web"/>
  </r>
  <r>
    <n v="54"/>
    <x v="392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s v="wearables"/>
  </r>
  <r>
    <n v="870"/>
    <x v="393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1"/>
    <s v="plays"/>
  </r>
  <r>
    <n v="459"/>
    <x v="394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3"/>
    <s v="documentary"/>
  </r>
  <r>
    <n v="731"/>
    <x v="395"/>
    <s v="Synergized content-based hierarchy"/>
    <n v="8000"/>
    <n v="7220"/>
    <n v="0.90249999999999997"/>
    <x v="2"/>
    <n v="219"/>
    <n v="32.968036529680369"/>
    <x v="1"/>
    <s v="USD"/>
    <n v="1500786000"/>
    <n v="1500872400"/>
    <b v="0"/>
    <b v="0"/>
    <s v="technology/web"/>
    <x v="2"/>
    <s v="web"/>
  </r>
  <r>
    <n v="692"/>
    <x v="396"/>
    <s v="Decentralized 4thgeneration challenge"/>
    <n v="6000"/>
    <n v="5438"/>
    <n v="0.90633333333333332"/>
    <x v="0"/>
    <n v="77"/>
    <n v="70.623376623376629"/>
    <x v="2"/>
    <s v="GBP"/>
    <n v="1562648400"/>
    <n v="1564203600"/>
    <b v="0"/>
    <b v="0"/>
    <s v="music/rock"/>
    <x v="4"/>
    <s v="rock"/>
  </r>
  <r>
    <n v="429"/>
    <x v="397"/>
    <s v="Right-sized demand-driven adapter"/>
    <n v="191000"/>
    <n v="173191"/>
    <n v="0.90675916230366493"/>
    <x v="2"/>
    <n v="2138"/>
    <n v="81.006080449017773"/>
    <x v="1"/>
    <s v="USD"/>
    <n v="1392012000"/>
    <n v="1394427600"/>
    <b v="0"/>
    <b v="1"/>
    <s v="photography/photography books"/>
    <x v="5"/>
    <s v="photography books"/>
  </r>
  <r>
    <n v="325"/>
    <x v="398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1"/>
    <s v="plays"/>
  </r>
  <r>
    <n v="281"/>
    <x v="399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1"/>
    <s v="plays"/>
  </r>
  <r>
    <n v="530"/>
    <x v="400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6"/>
    <s v="fiction"/>
  </r>
  <r>
    <n v="51"/>
    <x v="401"/>
    <s v="Inverse secondary infrastructure"/>
    <n v="158100"/>
    <n v="145243"/>
    <n v="0.91867805186590767"/>
    <x v="0"/>
    <n v="1467"/>
    <n v="99.006816632583508"/>
    <x v="2"/>
    <s v="GBP"/>
    <n v="1332824400"/>
    <n v="1334206800"/>
    <b v="0"/>
    <b v="1"/>
    <s v="technology/wearables"/>
    <x v="2"/>
    <s v="wearables"/>
  </r>
  <r>
    <n v="732"/>
    <x v="402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4"/>
    <s v="rock"/>
  </r>
  <r>
    <n v="814"/>
    <x v="403"/>
    <s v="Visionary 24hour analyzer"/>
    <n v="3200"/>
    <n v="2950"/>
    <n v="0.921875"/>
    <x v="0"/>
    <n v="36"/>
    <n v="81.944444444444443"/>
    <x v="6"/>
    <s v="DKK"/>
    <n v="1464325200"/>
    <n v="1464498000"/>
    <b v="0"/>
    <b v="1"/>
    <s v="music/rock"/>
    <x v="4"/>
    <s v="rock"/>
  </r>
  <r>
    <n v="504"/>
    <x v="404"/>
    <s v="De-engineered cohesive moderator"/>
    <n v="7500"/>
    <n v="6924"/>
    <n v="0.92320000000000002"/>
    <x v="0"/>
    <n v="62"/>
    <n v="111.6774193548387"/>
    <x v="4"/>
    <s v="EUR"/>
    <n v="1431925200"/>
    <n v="1432011600"/>
    <b v="0"/>
    <b v="0"/>
    <s v="music/rock"/>
    <x v="4"/>
    <s v="rock"/>
  </r>
  <r>
    <n v="752"/>
    <x v="405"/>
    <s v="Sharable motivating emulation"/>
    <n v="5800"/>
    <n v="5362"/>
    <n v="0.92448275862068963"/>
    <x v="2"/>
    <n v="114"/>
    <n v="47.035087719298247"/>
    <x v="1"/>
    <s v="USD"/>
    <n v="1280984400"/>
    <n v="1282539600"/>
    <b v="0"/>
    <b v="1"/>
    <s v="theater/plays"/>
    <x v="1"/>
    <s v="plays"/>
  </r>
  <r>
    <n v="61"/>
    <x v="406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1"/>
    <s v="plays"/>
  </r>
  <r>
    <n v="645"/>
    <x v="407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4"/>
    <s v="rock"/>
  </r>
  <r>
    <n v="153"/>
    <x v="408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1"/>
    <s v="plays"/>
  </r>
  <r>
    <n v="223"/>
    <x v="409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1"/>
    <s v="plays"/>
  </r>
  <r>
    <n v="571"/>
    <x v="410"/>
    <s v="Monitored grid-enabled model"/>
    <n v="3500"/>
    <n v="3295"/>
    <n v="0.94142857142857139"/>
    <x v="0"/>
    <n v="35"/>
    <n v="94.142857142857139"/>
    <x v="4"/>
    <s v="EUR"/>
    <n v="1434690000"/>
    <n v="1438750800"/>
    <b v="0"/>
    <b v="0"/>
    <s v="film &amp; video/shorts"/>
    <x v="3"/>
    <s v="shorts"/>
  </r>
  <r>
    <n v="321"/>
    <x v="411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3"/>
    <s v="shorts"/>
  </r>
  <r>
    <n v="297"/>
    <x v="412"/>
    <s v="Organized client-driven capacity"/>
    <n v="7200"/>
    <n v="6785"/>
    <n v="0.94236111111111109"/>
    <x v="0"/>
    <n v="104"/>
    <n v="65.240384615384613"/>
    <x v="5"/>
    <s v="AUD"/>
    <n v="1389679200"/>
    <n v="1390456800"/>
    <b v="0"/>
    <b v="1"/>
    <s v="theater/plays"/>
    <x v="1"/>
    <s v="plays"/>
  </r>
  <r>
    <n v="340"/>
    <x v="413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5"/>
    <s v="photography books"/>
  </r>
  <r>
    <n v="211"/>
    <x v="414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1"/>
    <s v="plays"/>
  </r>
  <r>
    <n v="531"/>
    <x v="415"/>
    <s v="Automated zero tolerance implementation"/>
    <n v="186700"/>
    <n v="178338"/>
    <n v="0.95521156936261387"/>
    <x v="1"/>
    <n v="3640"/>
    <n v="48.993956043956047"/>
    <x v="3"/>
    <s v="CHF"/>
    <n v="1384149600"/>
    <n v="1388988000"/>
    <b v="0"/>
    <b v="0"/>
    <s v="games/video games"/>
    <x v="7"/>
    <s v="video games"/>
  </r>
  <r>
    <n v="138"/>
    <x v="416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7"/>
    <s v="mobile games"/>
  </r>
  <r>
    <n v="178"/>
    <x v="417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s v="food trucks"/>
  </r>
  <r>
    <n v="276"/>
    <x v="418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7"/>
    <s v="video games"/>
  </r>
  <r>
    <n v="336"/>
    <x v="419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4"/>
    <s v="rock"/>
  </r>
  <r>
    <n v="680"/>
    <x v="420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7"/>
    <s v="mobile games"/>
  </r>
  <r>
    <n v="64"/>
    <x v="421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s v="web"/>
  </r>
  <r>
    <n v="239"/>
    <x v="422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s v="wearables"/>
  </r>
  <r>
    <n v="288"/>
    <x v="423"/>
    <s v="Secured global success"/>
    <n v="5600"/>
    <n v="5476"/>
    <n v="0.97785714285714287"/>
    <x v="0"/>
    <n v="137"/>
    <n v="39.970802919708028"/>
    <x v="6"/>
    <s v="DKK"/>
    <n v="1331701200"/>
    <n v="1331787600"/>
    <b v="0"/>
    <b v="1"/>
    <s v="music/metal"/>
    <x v="4"/>
    <s v="metal"/>
  </r>
  <r>
    <n v="662"/>
    <x v="424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1"/>
    <s v="plays"/>
  </r>
  <r>
    <n v="552"/>
    <x v="425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1"/>
    <s v="plays"/>
  </r>
  <r>
    <n v="221"/>
    <x v="426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s v="food trucks"/>
  </r>
  <r>
    <n v="705"/>
    <x v="427"/>
    <s v="Centralized tangible success"/>
    <n v="169700"/>
    <n v="168048"/>
    <n v="0.99026517383618151"/>
    <x v="0"/>
    <n v="2025"/>
    <n v="82.986666666666665"/>
    <x v="2"/>
    <s v="GBP"/>
    <n v="1386741600"/>
    <n v="1387087200"/>
    <b v="0"/>
    <b v="0"/>
    <s v="publishing/nonfiction"/>
    <x v="6"/>
    <s v="nonfiction"/>
  </r>
  <r>
    <n v="844"/>
    <x v="428"/>
    <s v="Intuitive cohesive groupware"/>
    <n v="8800"/>
    <n v="8747"/>
    <n v="0.99397727272727276"/>
    <x v="2"/>
    <n v="94"/>
    <n v="93.053191489361708"/>
    <x v="1"/>
    <s v="USD"/>
    <n v="1327212000"/>
    <n v="1327471200"/>
    <b v="0"/>
    <b v="0"/>
    <s v="film &amp; video/documentary"/>
    <x v="3"/>
    <s v="documentary"/>
  </r>
  <r>
    <n v="527"/>
    <x v="429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3"/>
    <s v="animation"/>
  </r>
  <r>
    <n v="787"/>
    <x v="430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4"/>
    <s v="rock"/>
  </r>
  <r>
    <n v="596"/>
    <x v="431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3"/>
    <s v="drama"/>
  </r>
  <r>
    <n v="159"/>
    <x v="432"/>
    <s v="Robust explicit hardware"/>
    <n v="191200"/>
    <n v="191222"/>
    <n v="1.0001150627615063"/>
    <x v="3"/>
    <n v="1821"/>
    <n v="105.00933552992861"/>
    <x v="1"/>
    <s v="USD"/>
    <n v="1553662800"/>
    <n v="1555218000"/>
    <b v="0"/>
    <b v="1"/>
    <s v="theater/plays"/>
    <x v="1"/>
    <s v="plays"/>
  </r>
  <r>
    <n v="164"/>
    <x v="433"/>
    <s v="Polarized human-resource protocol"/>
    <n v="150500"/>
    <n v="150755"/>
    <n v="1.0016943521594683"/>
    <x v="3"/>
    <n v="1396"/>
    <n v="107.99068767908309"/>
    <x v="1"/>
    <s v="USD"/>
    <n v="1507438800"/>
    <n v="1507525200"/>
    <b v="0"/>
    <b v="0"/>
    <s v="theater/plays"/>
    <x v="1"/>
    <s v="plays"/>
  </r>
  <r>
    <n v="718"/>
    <x v="434"/>
    <s v="Expanded optimal pricing structure"/>
    <n v="8300"/>
    <n v="8317"/>
    <n v="1.0020481927710843"/>
    <x v="3"/>
    <n v="297"/>
    <n v="28.003367003367003"/>
    <x v="1"/>
    <s v="USD"/>
    <n v="1371445200"/>
    <n v="1373691600"/>
    <b v="0"/>
    <b v="0"/>
    <s v="technology/wearables"/>
    <x v="2"/>
    <s v="wearables"/>
  </r>
  <r>
    <n v="840"/>
    <x v="435"/>
    <s v="Enhanced regional moderator"/>
    <n v="116300"/>
    <n v="116583"/>
    <n v="1.0024333619948409"/>
    <x v="3"/>
    <n v="3533"/>
    <n v="32.998301726577978"/>
    <x v="1"/>
    <s v="USD"/>
    <n v="1405486800"/>
    <n v="1405659600"/>
    <b v="0"/>
    <b v="1"/>
    <s v="theater/plays"/>
    <x v="1"/>
    <s v="plays"/>
  </r>
  <r>
    <n v="480"/>
    <x v="436"/>
    <s v="Balanced bifurcated leverage"/>
    <n v="8600"/>
    <n v="8656"/>
    <n v="1.0065116279069768"/>
    <x v="3"/>
    <n v="87"/>
    <n v="99.494252873563212"/>
    <x v="1"/>
    <s v="USD"/>
    <n v="1268287200"/>
    <n v="1269061200"/>
    <b v="0"/>
    <b v="1"/>
    <s v="photography/photography books"/>
    <x v="5"/>
    <s v="photography books"/>
  </r>
  <r>
    <n v="689"/>
    <x v="437"/>
    <s v="Seamless directional capacity"/>
    <n v="7300"/>
    <n v="7348"/>
    <n v="1.0065753424657535"/>
    <x v="3"/>
    <n v="69"/>
    <n v="106.49275362318841"/>
    <x v="1"/>
    <s v="USD"/>
    <n v="1383022800"/>
    <n v="1384063200"/>
    <b v="0"/>
    <b v="0"/>
    <s v="technology/web"/>
    <x v="2"/>
    <s v="web"/>
  </r>
  <r>
    <n v="131"/>
    <x v="438"/>
    <s v="Distributed 5thgeneration implementation"/>
    <n v="164700"/>
    <n v="166116"/>
    <n v="1.0085974499089254"/>
    <x v="3"/>
    <n v="2443"/>
    <n v="67.996725337699544"/>
    <x v="2"/>
    <s v="GBP"/>
    <n v="1385704800"/>
    <n v="1386828000"/>
    <b v="0"/>
    <b v="0"/>
    <s v="technology/web"/>
    <x v="2"/>
    <s v="web"/>
  </r>
  <r>
    <n v="559"/>
    <x v="439"/>
    <s v="Exclusive systematic productivity"/>
    <n v="105300"/>
    <n v="106321"/>
    <n v="1.009696106362773"/>
    <x v="3"/>
    <n v="1022"/>
    <n v="104.03228962818004"/>
    <x v="1"/>
    <s v="USD"/>
    <n v="1470114000"/>
    <n v="1470718800"/>
    <b v="0"/>
    <b v="0"/>
    <s v="theater/plays"/>
    <x v="1"/>
    <s v="plays"/>
  </r>
  <r>
    <n v="579"/>
    <x v="440"/>
    <s v="Focused multimedia knowledgebase"/>
    <n v="6200"/>
    <n v="6269"/>
    <n v="1.0111290322580646"/>
    <x v="3"/>
    <n v="87"/>
    <n v="72.05747126436782"/>
    <x v="1"/>
    <s v="USD"/>
    <n v="1312693200"/>
    <n v="1313730000"/>
    <b v="0"/>
    <b v="0"/>
    <s v="music/jazz"/>
    <x v="4"/>
    <s v="jazz"/>
  </r>
  <r>
    <n v="208"/>
    <x v="441"/>
    <s v="Mandatory multi-tasking encryption"/>
    <n v="196900"/>
    <n v="199110"/>
    <n v="1.0112239715591671"/>
    <x v="3"/>
    <n v="2053"/>
    <n v="96.984900146127615"/>
    <x v="1"/>
    <s v="USD"/>
    <n v="1510207200"/>
    <n v="1512280800"/>
    <b v="0"/>
    <b v="0"/>
    <s v="film &amp; video/documentary"/>
    <x v="3"/>
    <s v="documentary"/>
  </r>
  <r>
    <n v="489"/>
    <x v="442"/>
    <s v="Down-sized mobile time-frame"/>
    <n v="9200"/>
    <n v="9339"/>
    <n v="1.015108695652174"/>
    <x v="3"/>
    <n v="85"/>
    <n v="109.87058823529412"/>
    <x v="4"/>
    <s v="EUR"/>
    <n v="1281934800"/>
    <n v="1282366800"/>
    <b v="0"/>
    <b v="0"/>
    <s v="technology/wearables"/>
    <x v="2"/>
    <s v="wearables"/>
  </r>
  <r>
    <n v="141"/>
    <x v="443"/>
    <s v="Distributed motivating algorithm"/>
    <n v="64300"/>
    <n v="65323"/>
    <n v="1.0159097978227061"/>
    <x v="3"/>
    <n v="1071"/>
    <n v="60.992530345471522"/>
    <x v="1"/>
    <s v="USD"/>
    <n v="1434085200"/>
    <n v="1434603600"/>
    <b v="0"/>
    <b v="0"/>
    <s v="technology/web"/>
    <x v="2"/>
    <s v="web"/>
  </r>
  <r>
    <n v="519"/>
    <x v="444"/>
    <s v="Exclusive asymmetric analyzer"/>
    <n v="177700"/>
    <n v="180802"/>
    <n v="1.0174563871693867"/>
    <x v="3"/>
    <n v="1773"/>
    <n v="101.97518330513255"/>
    <x v="1"/>
    <s v="USD"/>
    <n v="1420696800"/>
    <n v="1421906400"/>
    <b v="0"/>
    <b v="1"/>
    <s v="music/rock"/>
    <x v="4"/>
    <s v="rock"/>
  </r>
  <r>
    <n v="241"/>
    <x v="445"/>
    <s v="Vision-oriented actuating open system"/>
    <n v="168500"/>
    <n v="171729"/>
    <n v="1.0191632047477746"/>
    <x v="3"/>
    <n v="1684"/>
    <n v="101.97684085510689"/>
    <x v="5"/>
    <s v="AUD"/>
    <n v="1397365200"/>
    <n v="1398229200"/>
    <b v="0"/>
    <b v="1"/>
    <s v="publishing/nonfiction"/>
    <x v="6"/>
    <s v="nonfiction"/>
  </r>
  <r>
    <n v="855"/>
    <x v="446"/>
    <s v="Horizontal clear-thinking framework"/>
    <n v="23400"/>
    <n v="23956"/>
    <n v="1.0237606837606839"/>
    <x v="3"/>
    <n v="452"/>
    <n v="53"/>
    <x v="5"/>
    <s v="AUD"/>
    <n v="1308373200"/>
    <n v="1311051600"/>
    <b v="0"/>
    <b v="0"/>
    <s v="theater/plays"/>
    <x v="1"/>
    <s v="plays"/>
  </r>
  <r>
    <n v="456"/>
    <x v="447"/>
    <s v="Operative well-modulated data-warehouse"/>
    <n v="146400"/>
    <n v="152438"/>
    <n v="1.041243169398907"/>
    <x v="3"/>
    <n v="1605"/>
    <n v="94.976947040498445"/>
    <x v="1"/>
    <s v="USD"/>
    <n v="1518242400"/>
    <n v="1518242400"/>
    <b v="0"/>
    <b v="1"/>
    <s v="music/indie rock"/>
    <x v="4"/>
    <s v="indie rock"/>
  </r>
  <r>
    <n v="411"/>
    <x v="448"/>
    <s v="Down-sized maximized function"/>
    <n v="7800"/>
    <n v="8161"/>
    <n v="1.0462820512820512"/>
    <x v="3"/>
    <n v="82"/>
    <n v="99.524390243902445"/>
    <x v="1"/>
    <s v="USD"/>
    <n v="1496034000"/>
    <n v="1496206800"/>
    <b v="0"/>
    <b v="0"/>
    <s v="theater/plays"/>
    <x v="1"/>
    <s v="plays"/>
  </r>
  <r>
    <n v="28"/>
    <x v="449"/>
    <s v="Synchronized global task-force"/>
    <n v="130800"/>
    <n v="137635"/>
    <n v="1.0522553516819573"/>
    <x v="3"/>
    <n v="2220"/>
    <n v="61.997747747747745"/>
    <x v="1"/>
    <s v="USD"/>
    <n v="1265695200"/>
    <n v="1267682400"/>
    <b v="0"/>
    <b v="1"/>
    <s v="theater/plays"/>
    <x v="1"/>
    <s v="plays"/>
  </r>
  <r>
    <n v="861"/>
    <x v="450"/>
    <s v="Devolved disintermediate analyzer"/>
    <n v="8800"/>
    <n v="9317"/>
    <n v="1.0587500000000001"/>
    <x v="3"/>
    <n v="163"/>
    <n v="57.159509202453989"/>
    <x v="1"/>
    <s v="USD"/>
    <n v="1269147600"/>
    <n v="1269838800"/>
    <b v="0"/>
    <b v="0"/>
    <s v="theater/plays"/>
    <x v="1"/>
    <s v="plays"/>
  </r>
  <r>
    <n v="780"/>
    <x v="451"/>
    <s v="Implemented intangible instruction set"/>
    <n v="5100"/>
    <n v="5421"/>
    <n v="1.0629411764705883"/>
    <x v="3"/>
    <n v="164"/>
    <n v="33.054878048780488"/>
    <x v="1"/>
    <s v="USD"/>
    <n v="1469163600"/>
    <n v="1470805200"/>
    <b v="0"/>
    <b v="1"/>
    <s v="film &amp; video/drama"/>
    <x v="3"/>
    <s v="drama"/>
  </r>
  <r>
    <n v="803"/>
    <x v="452"/>
    <s v="Stand-alone background customer loyalty"/>
    <n v="6100"/>
    <n v="6527"/>
    <n v="1.07"/>
    <x v="3"/>
    <n v="233"/>
    <n v="28.012875536480685"/>
    <x v="1"/>
    <s v="USD"/>
    <n v="1548568800"/>
    <n v="1551506400"/>
    <b v="0"/>
    <b v="0"/>
    <s v="theater/plays"/>
    <x v="1"/>
    <s v="plays"/>
  </r>
  <r>
    <n v="282"/>
    <x v="453"/>
    <s v="Virtual contextually-based circuit"/>
    <n v="8400"/>
    <n v="9076"/>
    <n v="1.0804761904761904"/>
    <x v="3"/>
    <n v="133"/>
    <n v="68.240601503759393"/>
    <x v="1"/>
    <s v="USD"/>
    <n v="1480226400"/>
    <n v="1480744800"/>
    <b v="0"/>
    <b v="1"/>
    <s v="film &amp; video/television"/>
    <x v="3"/>
    <s v="television"/>
  </r>
  <r>
    <n v="71"/>
    <x v="454"/>
    <s v="Organic object-oriented budgetary management"/>
    <n v="6000"/>
    <n v="6484"/>
    <n v="1.0806666666666667"/>
    <x v="3"/>
    <n v="76"/>
    <n v="85.315789473684205"/>
    <x v="1"/>
    <s v="USD"/>
    <n v="1575093600"/>
    <n v="1575439200"/>
    <b v="0"/>
    <b v="0"/>
    <s v="theater/plays"/>
    <x v="1"/>
    <s v="plays"/>
  </r>
  <r>
    <n v="463"/>
    <x v="455"/>
    <s v="Cross-platform upward-trending parallelism"/>
    <n v="134300"/>
    <n v="145265"/>
    <n v="1.0816455696202532"/>
    <x v="3"/>
    <n v="2105"/>
    <n v="69.009501187648453"/>
    <x v="1"/>
    <s v="USD"/>
    <n v="1388469600"/>
    <n v="1388815200"/>
    <b v="0"/>
    <b v="0"/>
    <s v="film &amp; video/animation"/>
    <x v="3"/>
    <s v="animation"/>
  </r>
  <r>
    <n v="969"/>
    <x v="456"/>
    <s v="Multi-lateral radical solution"/>
    <n v="7900"/>
    <n v="8550"/>
    <n v="1.0822784810126582"/>
    <x v="3"/>
    <n v="93"/>
    <n v="91.935483870967744"/>
    <x v="1"/>
    <s v="USD"/>
    <n v="1576994400"/>
    <n v="1577599200"/>
    <b v="0"/>
    <b v="0"/>
    <s v="theater/plays"/>
    <x v="1"/>
    <s v="plays"/>
  </r>
  <r>
    <n v="831"/>
    <x v="457"/>
    <s v="Front-line bottom-line Graphic Interface"/>
    <n v="97100"/>
    <n v="105817"/>
    <n v="1.089773429454171"/>
    <x v="3"/>
    <n v="4233"/>
    <n v="24.998110087408456"/>
    <x v="1"/>
    <s v="USD"/>
    <n v="1332738000"/>
    <n v="1335675600"/>
    <b v="0"/>
    <b v="0"/>
    <s v="photography/photography books"/>
    <x v="5"/>
    <s v="photography books"/>
  </r>
  <r>
    <n v="234"/>
    <x v="458"/>
    <s v="Enterprise-wide motivating matrices"/>
    <n v="7500"/>
    <n v="8181"/>
    <n v="1.0908"/>
    <x v="3"/>
    <n v="149"/>
    <n v="54.906040268456373"/>
    <x v="4"/>
    <s v="EUR"/>
    <n v="1503378000"/>
    <n v="1503982800"/>
    <b v="0"/>
    <b v="1"/>
    <s v="games/video games"/>
    <x v="7"/>
    <s v="video games"/>
  </r>
  <r>
    <n v="797"/>
    <x v="459"/>
    <s v="Optional tangible utilization"/>
    <n v="7600"/>
    <n v="8332"/>
    <n v="1.0963157894736841"/>
    <x v="3"/>
    <n v="185"/>
    <n v="45.037837837837834"/>
    <x v="1"/>
    <s v="USD"/>
    <n v="1546149600"/>
    <n v="1548136800"/>
    <b v="0"/>
    <b v="0"/>
    <s v="technology/web"/>
    <x v="2"/>
    <s v="web"/>
  </r>
  <r>
    <n v="938"/>
    <x v="296"/>
    <s v="Total dedicated benchmark"/>
    <n v="9200"/>
    <n v="10093"/>
    <n v="1.0970652173913042"/>
    <x v="3"/>
    <n v="96"/>
    <n v="105.13541666666667"/>
    <x v="1"/>
    <s v="USD"/>
    <n v="1528779600"/>
    <n v="1531890000"/>
    <b v="0"/>
    <b v="1"/>
    <s v="publishing/fiction"/>
    <x v="6"/>
    <s v="fiction"/>
  </r>
  <r>
    <n v="573"/>
    <x v="460"/>
    <s v="Total incremental productivity"/>
    <n v="6700"/>
    <n v="7496"/>
    <n v="1.1188059701492536"/>
    <x v="3"/>
    <n v="300"/>
    <n v="24.986666666666668"/>
    <x v="1"/>
    <s v="USD"/>
    <n v="1399006800"/>
    <n v="1399179600"/>
    <b v="0"/>
    <b v="0"/>
    <s v="journalism/audio"/>
    <x v="8"/>
    <s v="audio"/>
  </r>
  <r>
    <n v="517"/>
    <x v="461"/>
    <s v="Multi-tiered maximized orchestration"/>
    <n v="5900"/>
    <n v="6608"/>
    <n v="1.1200000000000001"/>
    <x v="3"/>
    <n v="78"/>
    <n v="84.717948717948715"/>
    <x v="1"/>
    <s v="USD"/>
    <n v="1493960400"/>
    <n v="1494392400"/>
    <b v="0"/>
    <b v="0"/>
    <s v="food/food trucks"/>
    <x v="0"/>
    <s v="food trucks"/>
  </r>
  <r>
    <n v="508"/>
    <x v="462"/>
    <s v="Up-sized radical pricing structure"/>
    <n v="172700"/>
    <n v="193820"/>
    <n v="1.1222929936305732"/>
    <x v="3"/>
    <n v="3657"/>
    <n v="52.999726551818434"/>
    <x v="1"/>
    <s v="USD"/>
    <n v="1532840400"/>
    <n v="1534654800"/>
    <b v="0"/>
    <b v="0"/>
    <s v="theater/plays"/>
    <x v="1"/>
    <s v="plays"/>
  </r>
  <r>
    <n v="20"/>
    <x v="463"/>
    <s v="Proactive composite alliance"/>
    <n v="131800"/>
    <n v="147936"/>
    <n v="1.1224279210925645"/>
    <x v="3"/>
    <n v="1396"/>
    <n v="105.97134670487107"/>
    <x v="1"/>
    <s v="USD"/>
    <n v="1406523600"/>
    <n v="1406523600"/>
    <b v="0"/>
    <b v="0"/>
    <s v="film &amp; video/drama"/>
    <x v="3"/>
    <s v="drama"/>
  </r>
  <r>
    <n v="930"/>
    <x v="464"/>
    <s v="Configurable fault-tolerant structure"/>
    <n v="3500"/>
    <n v="3930"/>
    <n v="1.1228571428571428"/>
    <x v="3"/>
    <n v="85"/>
    <n v="46.235294117647058"/>
    <x v="1"/>
    <s v="USD"/>
    <n v="1424844000"/>
    <n v="1425448800"/>
    <b v="0"/>
    <b v="1"/>
    <s v="theater/plays"/>
    <x v="1"/>
    <s v="plays"/>
  </r>
  <r>
    <n v="147"/>
    <x v="465"/>
    <s v="Upgradable upward-trending workforce"/>
    <n v="8300"/>
    <n v="9337"/>
    <n v="1.1249397590361445"/>
    <x v="3"/>
    <n v="199"/>
    <n v="46.91959798994975"/>
    <x v="1"/>
    <s v="USD"/>
    <n v="1465794000"/>
    <n v="1466312400"/>
    <b v="0"/>
    <b v="1"/>
    <s v="theater/plays"/>
    <x v="1"/>
    <s v="plays"/>
  </r>
  <r>
    <n v="24"/>
    <x v="466"/>
    <s v="Cross-platform intermediate frame"/>
    <n v="92400"/>
    <n v="104257"/>
    <n v="1.1283225108225108"/>
    <x v="3"/>
    <n v="2673"/>
    <n v="39.003741114852225"/>
    <x v="1"/>
    <s v="USD"/>
    <n v="1403326800"/>
    <n v="1403499600"/>
    <b v="0"/>
    <b v="0"/>
    <s v="technology/wearables"/>
    <x v="2"/>
    <s v="wearables"/>
  </r>
  <r>
    <n v="427"/>
    <x v="467"/>
    <s v="Managed discrete framework"/>
    <n v="174500"/>
    <n v="197018"/>
    <n v="1.1290429799426933"/>
    <x v="3"/>
    <n v="2526"/>
    <n v="77.996041171813147"/>
    <x v="1"/>
    <s v="USD"/>
    <n v="1410584400"/>
    <n v="1413349200"/>
    <b v="0"/>
    <b v="1"/>
    <s v="theater/plays"/>
    <x v="1"/>
    <s v="plays"/>
  </r>
  <r>
    <n v="95"/>
    <x v="468"/>
    <s v="Stand-alone system-worthy standardization"/>
    <n v="900"/>
    <n v="1017"/>
    <n v="1.1299999999999999"/>
    <x v="3"/>
    <n v="27"/>
    <n v="37.666666666666664"/>
    <x v="1"/>
    <s v="USD"/>
    <n v="1571029200"/>
    <n v="1571634000"/>
    <b v="0"/>
    <b v="0"/>
    <s v="film &amp; video/documentary"/>
    <x v="3"/>
    <s v="documentary"/>
  </r>
  <r>
    <n v="991"/>
    <x v="461"/>
    <s v="Reduced reciprocal focus group"/>
    <n v="9800"/>
    <n v="11091"/>
    <n v="1.131734693877551"/>
    <x v="3"/>
    <n v="241"/>
    <n v="46.020746887966808"/>
    <x v="1"/>
    <s v="USD"/>
    <n v="1411621200"/>
    <n v="1411966800"/>
    <b v="0"/>
    <b v="1"/>
    <s v="music/rock"/>
    <x v="4"/>
    <s v="rock"/>
  </r>
  <r>
    <n v="763"/>
    <x v="469"/>
    <s v="Inverse client-driven product"/>
    <n v="5600"/>
    <n v="6338"/>
    <n v="1.1317857142857144"/>
    <x v="3"/>
    <n v="235"/>
    <n v="26.970212765957445"/>
    <x v="1"/>
    <s v="USD"/>
    <n v="1336453200"/>
    <n v="1339477200"/>
    <b v="0"/>
    <b v="1"/>
    <s v="theater/plays"/>
    <x v="1"/>
    <s v="plays"/>
  </r>
  <r>
    <n v="772"/>
    <x v="470"/>
    <s v="Persistent 3rdgeneration moratorium"/>
    <n v="149600"/>
    <n v="169586"/>
    <n v="1.1335962566844919"/>
    <x v="3"/>
    <n v="5139"/>
    <n v="32.999805409612762"/>
    <x v="1"/>
    <s v="USD"/>
    <n v="1549692000"/>
    <n v="1550037600"/>
    <b v="0"/>
    <b v="0"/>
    <s v="music/indie rock"/>
    <x v="4"/>
    <s v="indie rock"/>
  </r>
  <r>
    <n v="854"/>
    <x v="471"/>
    <s v="Multi-channeled secondary middleware"/>
    <n v="171000"/>
    <n v="194309"/>
    <n v="1.1363099415204678"/>
    <x v="3"/>
    <n v="2662"/>
    <n v="72.993613824192337"/>
    <x v="0"/>
    <s v="CAD"/>
    <n v="1574056800"/>
    <n v="1576389600"/>
    <b v="0"/>
    <b v="0"/>
    <s v="publishing/fiction"/>
    <x v="6"/>
    <s v="fiction"/>
  </r>
  <r>
    <n v="475"/>
    <x v="472"/>
    <s v="Function-based attitude-oriented groupware"/>
    <n v="7400"/>
    <n v="8432"/>
    <n v="1.1394594594594594"/>
    <x v="3"/>
    <n v="211"/>
    <n v="39.962085308056871"/>
    <x v="1"/>
    <s v="USD"/>
    <n v="1372136400"/>
    <n v="1372482000"/>
    <b v="0"/>
    <b v="1"/>
    <s v="publishing/translations"/>
    <x v="6"/>
    <s v="translations"/>
  </r>
  <r>
    <n v="635"/>
    <x v="473"/>
    <s v="Reactive regional access"/>
    <n v="139000"/>
    <n v="158590"/>
    <n v="1.1409352517985611"/>
    <x v="3"/>
    <n v="2266"/>
    <n v="69.986760812003524"/>
    <x v="1"/>
    <s v="USD"/>
    <n v="1360389600"/>
    <n v="1363150800"/>
    <b v="0"/>
    <b v="0"/>
    <s v="film &amp; video/television"/>
    <x v="3"/>
    <s v="television"/>
  </r>
  <r>
    <n v="335"/>
    <x v="474"/>
    <s v="Operative uniform hub"/>
    <n v="173800"/>
    <n v="198628"/>
    <n v="1.1428538550057536"/>
    <x v="3"/>
    <n v="2283"/>
    <n v="87.003066141042481"/>
    <x v="1"/>
    <s v="USD"/>
    <n v="1573797600"/>
    <n v="1574920800"/>
    <b v="0"/>
    <b v="0"/>
    <s v="music/rock"/>
    <x v="4"/>
    <s v="rock"/>
  </r>
  <r>
    <n v="46"/>
    <x v="475"/>
    <s v="Virtual grid-enabled task-force"/>
    <n v="3700"/>
    <n v="4247"/>
    <n v="1.1478378378378378"/>
    <x v="3"/>
    <n v="92"/>
    <n v="46.163043478260867"/>
    <x v="1"/>
    <s v="USD"/>
    <n v="1278565200"/>
    <n v="1280552400"/>
    <b v="0"/>
    <b v="0"/>
    <s v="music/rock"/>
    <x v="4"/>
    <s v="rock"/>
  </r>
  <r>
    <n v="784"/>
    <x v="476"/>
    <s v="Profound fault-tolerant model"/>
    <n v="88900"/>
    <n v="102535"/>
    <n v="1.1533745781777278"/>
    <x v="3"/>
    <n v="3308"/>
    <n v="30.996070133010882"/>
    <x v="1"/>
    <s v="USD"/>
    <n v="1457244000"/>
    <n v="1458190800"/>
    <b v="0"/>
    <b v="0"/>
    <s v="technology/web"/>
    <x v="2"/>
    <s v="web"/>
  </r>
  <r>
    <n v="890"/>
    <x v="477"/>
    <s v="Devolved foreground throughput"/>
    <n v="134400"/>
    <n v="155849"/>
    <n v="1.1595907738095239"/>
    <x v="3"/>
    <n v="1470"/>
    <n v="106.01972789115646"/>
    <x v="1"/>
    <s v="USD"/>
    <n v="1561352400"/>
    <n v="1561438800"/>
    <b v="0"/>
    <b v="0"/>
    <s v="music/indie rock"/>
    <x v="4"/>
    <s v="indie rock"/>
  </r>
  <r>
    <n v="132"/>
    <x v="478"/>
    <s v="Virtual static core"/>
    <n v="3300"/>
    <n v="3834"/>
    <n v="1.1618181818181819"/>
    <x v="3"/>
    <n v="89"/>
    <n v="43.078651685393261"/>
    <x v="1"/>
    <s v="USD"/>
    <n v="1515736800"/>
    <n v="1517119200"/>
    <b v="0"/>
    <b v="1"/>
    <s v="theater/plays"/>
    <x v="1"/>
    <s v="plays"/>
  </r>
  <r>
    <n v="435"/>
    <x v="479"/>
    <s v="Advanced discrete leverage"/>
    <n v="152400"/>
    <n v="178120"/>
    <n v="1.168766404199475"/>
    <x v="3"/>
    <n v="1713"/>
    <n v="103.98131932282546"/>
    <x v="4"/>
    <s v="EUR"/>
    <n v="1418623200"/>
    <n v="1419660000"/>
    <b v="0"/>
    <b v="1"/>
    <s v="theater/plays"/>
    <x v="1"/>
    <s v="plays"/>
  </r>
  <r>
    <n v="537"/>
    <x v="480"/>
    <s v="Synchronized client-driven projection"/>
    <n v="84400"/>
    <n v="98935"/>
    <n v="1.1722156398104266"/>
    <x v="3"/>
    <n v="1052"/>
    <n v="94.044676806083643"/>
    <x v="6"/>
    <s v="DKK"/>
    <n v="1535605200"/>
    <n v="1537592400"/>
    <b v="1"/>
    <b v="1"/>
    <s v="film &amp; video/documentary"/>
    <x v="3"/>
    <s v="documentary"/>
  </r>
  <r>
    <n v="928"/>
    <x v="481"/>
    <s v="Triple-buffered bi-directional model"/>
    <n v="167400"/>
    <n v="196386"/>
    <n v="1.1731541218637993"/>
    <x v="3"/>
    <n v="3777"/>
    <n v="51.995234312946785"/>
    <x v="4"/>
    <s v="EUR"/>
    <n v="1388296800"/>
    <n v="1389074400"/>
    <b v="0"/>
    <b v="0"/>
    <s v="technology/web"/>
    <x v="2"/>
    <s v="web"/>
  </r>
  <r>
    <n v="118"/>
    <x v="482"/>
    <s v="Organic next generation protocol"/>
    <n v="5400"/>
    <n v="6351"/>
    <n v="1.1761111111111111"/>
    <x v="3"/>
    <n v="67"/>
    <n v="94.791044776119406"/>
    <x v="1"/>
    <s v="USD"/>
    <n v="1390716000"/>
    <n v="1391234400"/>
    <b v="0"/>
    <b v="0"/>
    <s v="photography/photography books"/>
    <x v="5"/>
    <s v="photography books"/>
  </r>
  <r>
    <n v="885"/>
    <x v="483"/>
    <s v="Virtual analyzing collaboration"/>
    <n v="1800"/>
    <n v="2129"/>
    <n v="1.1827777777777777"/>
    <x v="3"/>
    <n v="52"/>
    <n v="40.942307692307693"/>
    <x v="1"/>
    <s v="USD"/>
    <n v="1275800400"/>
    <n v="1279083600"/>
    <b v="0"/>
    <b v="0"/>
    <s v="theater/plays"/>
    <x v="1"/>
    <s v="plays"/>
  </r>
  <r>
    <n v="455"/>
    <x v="484"/>
    <s v="Profit-focused global product"/>
    <n v="116500"/>
    <n v="137904"/>
    <n v="1.1837253218884121"/>
    <x v="3"/>
    <n v="3727"/>
    <n v="37.001341561577675"/>
    <x v="1"/>
    <s v="USD"/>
    <n v="1316754000"/>
    <n v="1318741200"/>
    <b v="0"/>
    <b v="0"/>
    <s v="theater/plays"/>
    <x v="1"/>
    <s v="plays"/>
  </r>
  <r>
    <n v="510"/>
    <x v="485"/>
    <s v="Re-engineered mobile task-force"/>
    <n v="7800"/>
    <n v="9289"/>
    <n v="1.1908974358974358"/>
    <x v="3"/>
    <n v="131"/>
    <n v="70.908396946564892"/>
    <x v="5"/>
    <s v="AUD"/>
    <n v="1527742800"/>
    <n v="1529816400"/>
    <b v="0"/>
    <b v="0"/>
    <s v="film &amp; video/drama"/>
    <x v="3"/>
    <s v="drama"/>
  </r>
  <r>
    <n v="961"/>
    <x v="486"/>
    <s v="Optimized content-based collaboration"/>
    <n v="5700"/>
    <n v="6800"/>
    <n v="1.1929824561403508"/>
    <x v="3"/>
    <n v="155"/>
    <n v="43.87096774193548"/>
    <x v="1"/>
    <s v="USD"/>
    <n v="1297922400"/>
    <n v="1298268000"/>
    <b v="0"/>
    <b v="0"/>
    <s v="publishing/translations"/>
    <x v="6"/>
    <s v="translations"/>
  </r>
  <r>
    <n v="584"/>
    <x v="92"/>
    <s v="De-engineered cohesive system engine"/>
    <n v="86400"/>
    <n v="103255"/>
    <n v="1.1950810185185186"/>
    <x v="3"/>
    <n v="1613"/>
    <n v="64.01425914445133"/>
    <x v="1"/>
    <s v="USD"/>
    <n v="1335330000"/>
    <n v="1336539600"/>
    <b v="0"/>
    <b v="0"/>
    <s v="technology/web"/>
    <x v="2"/>
    <s v="web"/>
  </r>
  <r>
    <n v="603"/>
    <x v="487"/>
    <s v="Vision-oriented 5thgeneration array"/>
    <n v="5300"/>
    <n v="6342"/>
    <n v="1.1966037735849056"/>
    <x v="3"/>
    <n v="102"/>
    <n v="62.176470588235297"/>
    <x v="1"/>
    <s v="USD"/>
    <n v="1555563600"/>
    <n v="1557896400"/>
    <b v="0"/>
    <b v="0"/>
    <s v="theater/plays"/>
    <x v="1"/>
    <s v="plays"/>
  </r>
  <r>
    <n v="228"/>
    <x v="488"/>
    <s v="Exclusive real-time protocol"/>
    <n v="137900"/>
    <n v="165352"/>
    <n v="1.1990717911530093"/>
    <x v="3"/>
    <n v="2468"/>
    <n v="66.998379254457049"/>
    <x v="1"/>
    <s v="USD"/>
    <n v="1472619600"/>
    <n v="1474779600"/>
    <b v="0"/>
    <b v="0"/>
    <s v="film &amp; video/animation"/>
    <x v="3"/>
    <s v="animation"/>
  </r>
  <r>
    <n v="111"/>
    <x v="489"/>
    <s v="Re-engineered user-facing approach"/>
    <n v="61400"/>
    <n v="73653"/>
    <n v="1.1995602605863191"/>
    <x v="3"/>
    <n v="676"/>
    <n v="108.95414201183432"/>
    <x v="1"/>
    <s v="USD"/>
    <n v="1348290000"/>
    <n v="1348808400"/>
    <b v="0"/>
    <b v="0"/>
    <s v="publishing/radio &amp; podcasts"/>
    <x v="6"/>
    <s v="radio &amp; podcasts"/>
  </r>
  <r>
    <n v="641"/>
    <x v="490"/>
    <s v="Business-focused leadingedge instruction set"/>
    <n v="9400"/>
    <n v="11277"/>
    <n v="1.1996808510638297"/>
    <x v="3"/>
    <n v="194"/>
    <n v="58.128865979381445"/>
    <x v="3"/>
    <s v="CHF"/>
    <n v="1487570400"/>
    <n v="1489986000"/>
    <b v="0"/>
    <b v="0"/>
    <s v="theater/plays"/>
    <x v="1"/>
    <s v="plays"/>
  </r>
  <r>
    <n v="255"/>
    <x v="491"/>
    <s v="Upgradable grid-enabled superstructure"/>
    <n v="80500"/>
    <n v="96735"/>
    <n v="1.2016770186335404"/>
    <x v="3"/>
    <n v="1697"/>
    <n v="57.003535651149086"/>
    <x v="1"/>
    <s v="USD"/>
    <n v="1297836000"/>
    <n v="1298268000"/>
    <b v="0"/>
    <b v="1"/>
    <s v="music/rock"/>
    <x v="4"/>
    <s v="rock"/>
  </r>
  <r>
    <n v="609"/>
    <x v="492"/>
    <s v="Upgradable holistic system engine"/>
    <n v="10000"/>
    <n v="12042"/>
    <n v="1.2041999999999999"/>
    <x v="3"/>
    <n v="117"/>
    <n v="102.92307692307692"/>
    <x v="1"/>
    <s v="USD"/>
    <n v="1547618400"/>
    <n v="1549087200"/>
    <b v="0"/>
    <b v="0"/>
    <s v="film &amp; video/science fiction"/>
    <x v="3"/>
    <s v="science fiction"/>
  </r>
  <r>
    <n v="148"/>
    <x v="493"/>
    <s v="Upgradable hybrid capability"/>
    <n v="9300"/>
    <n v="11255"/>
    <n v="1.2102150537634409"/>
    <x v="3"/>
    <n v="107"/>
    <n v="105.18691588785046"/>
    <x v="1"/>
    <s v="USD"/>
    <n v="1500958800"/>
    <n v="1501736400"/>
    <b v="0"/>
    <b v="0"/>
    <s v="technology/wearables"/>
    <x v="2"/>
    <s v="wearables"/>
  </r>
  <r>
    <n v="165"/>
    <x v="494"/>
    <s v="Synergized radical product"/>
    <n v="90400"/>
    <n v="110279"/>
    <n v="1.2199004424778761"/>
    <x v="3"/>
    <n v="2506"/>
    <n v="44.005985634477256"/>
    <x v="1"/>
    <s v="USD"/>
    <n v="1501563600"/>
    <n v="1504328400"/>
    <b v="0"/>
    <b v="0"/>
    <s v="technology/web"/>
    <x v="2"/>
    <s v="web"/>
  </r>
  <r>
    <n v="671"/>
    <x v="495"/>
    <s v="Monitored bi-directional standardization"/>
    <n v="97600"/>
    <n v="119127"/>
    <n v="1.220563524590164"/>
    <x v="3"/>
    <n v="1073"/>
    <n v="111.02236719478098"/>
    <x v="1"/>
    <s v="USD"/>
    <n v="1280552400"/>
    <n v="1280898000"/>
    <b v="0"/>
    <b v="1"/>
    <s v="theater/plays"/>
    <x v="1"/>
    <s v="plays"/>
  </r>
  <r>
    <n v="389"/>
    <x v="496"/>
    <s v="Automated systemic hierarchy"/>
    <n v="83000"/>
    <n v="101352"/>
    <n v="1.2211084337349398"/>
    <x v="3"/>
    <n v="1152"/>
    <n v="87.979166666666671"/>
    <x v="1"/>
    <s v="USD"/>
    <n v="1288242000"/>
    <n v="1290578400"/>
    <b v="0"/>
    <b v="0"/>
    <s v="theater/plays"/>
    <x v="1"/>
    <s v="plays"/>
  </r>
  <r>
    <n v="74"/>
    <x v="497"/>
    <s v="Progressive tertiary framework"/>
    <n v="3900"/>
    <n v="4776"/>
    <n v="1.2246153846153847"/>
    <x v="3"/>
    <n v="85"/>
    <n v="56.188235294117646"/>
    <x v="2"/>
    <s v="GBP"/>
    <n v="1459054800"/>
    <n v="1459141200"/>
    <b v="0"/>
    <b v="0"/>
    <s v="music/metal"/>
    <x v="4"/>
    <s v="metal"/>
  </r>
  <r>
    <n v="194"/>
    <x v="498"/>
    <s v="Assimilated multi-tasking archive"/>
    <n v="7100"/>
    <n v="8716"/>
    <n v="1.227605633802817"/>
    <x v="3"/>
    <n v="126"/>
    <n v="69.174603174603178"/>
    <x v="1"/>
    <s v="USD"/>
    <n v="1442206800"/>
    <n v="1443589200"/>
    <b v="0"/>
    <b v="0"/>
    <s v="music/metal"/>
    <x v="4"/>
    <s v="metal"/>
  </r>
  <r>
    <n v="704"/>
    <x v="499"/>
    <s v="Seamless clear-thinking artificial intelligence"/>
    <n v="8700"/>
    <n v="10682"/>
    <n v="1.2278160919540231"/>
    <x v="3"/>
    <n v="116"/>
    <n v="92.08620689655173"/>
    <x v="1"/>
    <s v="USD"/>
    <n v="1467608400"/>
    <n v="1468904400"/>
    <b v="0"/>
    <b v="0"/>
    <s v="film &amp; video/animation"/>
    <x v="3"/>
    <s v="animation"/>
  </r>
  <r>
    <n v="337"/>
    <x v="500"/>
    <s v="Innovative didactic analyzer"/>
    <n v="94500"/>
    <n v="116064"/>
    <n v="1.2281904761904763"/>
    <x v="3"/>
    <n v="1095"/>
    <n v="105.9945205479452"/>
    <x v="1"/>
    <s v="USD"/>
    <n v="1573452000"/>
    <n v="1573538400"/>
    <b v="0"/>
    <b v="0"/>
    <s v="theater/plays"/>
    <x v="1"/>
    <s v="plays"/>
  </r>
  <r>
    <n v="451"/>
    <x v="501"/>
    <s v="Innovative exuding matrix"/>
    <n v="148400"/>
    <n v="182302"/>
    <n v="1.2284501347708894"/>
    <x v="3"/>
    <n v="6286"/>
    <n v="29.001272669424118"/>
    <x v="1"/>
    <s v="USD"/>
    <n v="1500440400"/>
    <n v="1503118800"/>
    <b v="0"/>
    <b v="0"/>
    <s v="music/rock"/>
    <x v="4"/>
    <s v="rock"/>
  </r>
  <r>
    <n v="675"/>
    <x v="502"/>
    <s v="Right-sized web-enabled intranet"/>
    <n v="9700"/>
    <n v="11929"/>
    <n v="1.2297938144329896"/>
    <x v="3"/>
    <n v="331"/>
    <n v="36.0392749244713"/>
    <x v="1"/>
    <s v="USD"/>
    <n v="1568178000"/>
    <n v="1568782800"/>
    <b v="0"/>
    <b v="0"/>
    <s v="journalism/audio"/>
    <x v="8"/>
    <s v="audio"/>
  </r>
  <r>
    <n v="437"/>
    <x v="503"/>
    <s v="Centralized regional interface"/>
    <n v="8100"/>
    <n v="9969"/>
    <n v="1.2307407407407407"/>
    <x v="3"/>
    <n v="192"/>
    <n v="51.921875"/>
    <x v="1"/>
    <s v="USD"/>
    <n v="1442120400"/>
    <n v="1442379600"/>
    <b v="0"/>
    <b v="1"/>
    <s v="film &amp; video/animation"/>
    <x v="3"/>
    <s v="animation"/>
  </r>
  <r>
    <n v="265"/>
    <x v="504"/>
    <s v="Persevering interactive emulation"/>
    <n v="4900"/>
    <n v="6031"/>
    <n v="1.2308163265306122"/>
    <x v="3"/>
    <n v="86"/>
    <n v="70.127906976744185"/>
    <x v="1"/>
    <s v="USD"/>
    <n v="1451800800"/>
    <n v="1455602400"/>
    <b v="0"/>
    <b v="0"/>
    <s v="theater/plays"/>
    <x v="1"/>
    <s v="plays"/>
  </r>
  <r>
    <n v="419"/>
    <x v="505"/>
    <s v="Upgradable maximized protocol"/>
    <n v="113800"/>
    <n v="140469"/>
    <n v="1.2343497363796134"/>
    <x v="3"/>
    <n v="5203"/>
    <n v="26.997693638285604"/>
    <x v="1"/>
    <s v="USD"/>
    <n v="1324533600"/>
    <n v="1325052000"/>
    <b v="0"/>
    <b v="0"/>
    <s v="technology/web"/>
    <x v="2"/>
    <s v="web"/>
  </r>
  <r>
    <n v="354"/>
    <x v="506"/>
    <s v="Profit-focused transitional capability"/>
    <n v="6100"/>
    <n v="7548"/>
    <n v="1.2373770491803278"/>
    <x v="3"/>
    <n v="80"/>
    <n v="94.35"/>
    <x v="6"/>
    <s v="DKK"/>
    <n v="1378184400"/>
    <n v="1378789200"/>
    <b v="0"/>
    <b v="0"/>
    <s v="film &amp; video/documentary"/>
    <x v="3"/>
    <s v="documentary"/>
  </r>
  <r>
    <n v="70"/>
    <x v="507"/>
    <s v="Re-engineered 24/7 task-force"/>
    <n v="128000"/>
    <n v="158389"/>
    <n v="1.2374140625000001"/>
    <x v="3"/>
    <n v="2475"/>
    <n v="63.995555555555555"/>
    <x v="4"/>
    <s v="EUR"/>
    <n v="1288674000"/>
    <n v="1292911200"/>
    <b v="0"/>
    <b v="1"/>
    <s v="theater/plays"/>
    <x v="1"/>
    <s v="plays"/>
  </r>
  <r>
    <n v="333"/>
    <x v="508"/>
    <s v="Persistent well-modulated synergy"/>
    <n v="9600"/>
    <n v="11900"/>
    <n v="1.2395833333333333"/>
    <x v="3"/>
    <n v="253"/>
    <n v="47.035573122529641"/>
    <x v="1"/>
    <s v="USD"/>
    <n v="1542693600"/>
    <n v="1545112800"/>
    <b v="0"/>
    <b v="0"/>
    <s v="theater/plays"/>
    <x v="1"/>
    <s v="plays"/>
  </r>
  <r>
    <n v="794"/>
    <x v="509"/>
    <s v="Optional optimal website"/>
    <n v="6600"/>
    <n v="8276"/>
    <n v="1.2539393939393939"/>
    <x v="3"/>
    <n v="110"/>
    <n v="75.236363636363635"/>
    <x v="1"/>
    <s v="USD"/>
    <n v="1513922400"/>
    <n v="1514959200"/>
    <b v="0"/>
    <b v="0"/>
    <s v="music/rock"/>
    <x v="4"/>
    <s v="rock"/>
  </r>
  <r>
    <n v="824"/>
    <x v="510"/>
    <s v="Streamlined national benchmark"/>
    <n v="85000"/>
    <n v="107516"/>
    <n v="1.2648941176470587"/>
    <x v="3"/>
    <n v="1280"/>
    <n v="83.996875000000003"/>
    <x v="1"/>
    <s v="USD"/>
    <n v="1276923600"/>
    <n v="1279688400"/>
    <b v="0"/>
    <b v="1"/>
    <s v="publishing/nonfiction"/>
    <x v="6"/>
    <s v="nonfiction"/>
  </r>
  <r>
    <n v="652"/>
    <x v="511"/>
    <s v="Vision-oriented regional hub"/>
    <n v="10000"/>
    <n v="12684"/>
    <n v="1.2684"/>
    <x v="3"/>
    <n v="409"/>
    <n v="31.012224938875306"/>
    <x v="1"/>
    <s v="USD"/>
    <n v="1470373200"/>
    <n v="1474088400"/>
    <b v="0"/>
    <b v="0"/>
    <s v="technology/web"/>
    <x v="2"/>
    <s v="web"/>
  </r>
  <r>
    <n v="957"/>
    <x v="512"/>
    <s v="Profound mission-critical function"/>
    <n v="9800"/>
    <n v="12434"/>
    <n v="1.2687755102040816"/>
    <x v="3"/>
    <n v="131"/>
    <n v="94.916030534351151"/>
    <x v="1"/>
    <s v="USD"/>
    <n v="1329372000"/>
    <n v="1329631200"/>
    <b v="0"/>
    <b v="0"/>
    <s v="theater/plays"/>
    <x v="1"/>
    <s v="plays"/>
  </r>
  <r>
    <n v="422"/>
    <x v="513"/>
    <s v="Reverse-engineered regional knowledge user"/>
    <n v="8700"/>
    <n v="11075"/>
    <n v="1.2729885057471264"/>
    <x v="3"/>
    <n v="205"/>
    <n v="54.024390243902438"/>
    <x v="1"/>
    <s v="USD"/>
    <n v="1271480400"/>
    <n v="1273208400"/>
    <b v="0"/>
    <b v="1"/>
    <s v="theater/plays"/>
    <x v="1"/>
    <s v="plays"/>
  </r>
  <r>
    <n v="351"/>
    <x v="514"/>
    <s v="Universal maximized methodology"/>
    <n v="74100"/>
    <n v="94631"/>
    <n v="1.2770715249662619"/>
    <x v="3"/>
    <n v="2013"/>
    <n v="47.009935419771487"/>
    <x v="1"/>
    <s v="USD"/>
    <n v="1440392400"/>
    <n v="1441602000"/>
    <b v="0"/>
    <b v="0"/>
    <s v="music/rock"/>
    <x v="4"/>
    <s v="rock"/>
  </r>
  <r>
    <n v="242"/>
    <x v="515"/>
    <s v="Sharable scalable core"/>
    <n v="8400"/>
    <n v="10729"/>
    <n v="1.2772619047619047"/>
    <x v="3"/>
    <n v="250"/>
    <n v="42.915999999999997"/>
    <x v="1"/>
    <s v="USD"/>
    <n v="1494392400"/>
    <n v="1495256400"/>
    <b v="0"/>
    <b v="1"/>
    <s v="music/rock"/>
    <x v="4"/>
    <s v="rock"/>
  </r>
  <r>
    <n v="706"/>
    <x v="516"/>
    <s v="Customer-focused multimedia methodology"/>
    <n v="108400"/>
    <n v="138586"/>
    <n v="1.278468634686347"/>
    <x v="3"/>
    <n v="1345"/>
    <n v="103.03791821561339"/>
    <x v="5"/>
    <s v="AUD"/>
    <n v="1546754400"/>
    <n v="1547445600"/>
    <b v="0"/>
    <b v="1"/>
    <s v="technology/web"/>
    <x v="2"/>
    <s v="web"/>
  </r>
  <r>
    <n v="22"/>
    <x v="517"/>
    <s v="Enhanced dynamic definition"/>
    <n v="59100"/>
    <n v="75690"/>
    <n v="1.2807106598984772"/>
    <x v="3"/>
    <n v="890"/>
    <n v="85.044943820224717"/>
    <x v="1"/>
    <s v="USD"/>
    <n v="1522731600"/>
    <n v="1524027600"/>
    <b v="0"/>
    <b v="0"/>
    <s v="theater/plays"/>
    <x v="1"/>
    <s v="plays"/>
  </r>
  <r>
    <n v="893"/>
    <x v="518"/>
    <s v="Progressive grid-enabled website"/>
    <n v="8400"/>
    <n v="10770"/>
    <n v="1.2821428571428573"/>
    <x v="3"/>
    <n v="199"/>
    <n v="54.120603015075375"/>
    <x v="4"/>
    <s v="EUR"/>
    <n v="1434344400"/>
    <n v="1434690000"/>
    <b v="0"/>
    <b v="1"/>
    <s v="film &amp; video/documentary"/>
    <x v="3"/>
    <s v="documentary"/>
  </r>
  <r>
    <n v="602"/>
    <x v="11"/>
    <s v="Quality-focused system-worthy support"/>
    <n v="71100"/>
    <n v="91176"/>
    <n v="1.2823628691983122"/>
    <x v="3"/>
    <n v="1140"/>
    <n v="79.978947368421046"/>
    <x v="1"/>
    <s v="USD"/>
    <n v="1433480400"/>
    <n v="1434430800"/>
    <b v="0"/>
    <b v="0"/>
    <s v="theater/plays"/>
    <x v="1"/>
    <s v="plays"/>
  </r>
  <r>
    <n v="420"/>
    <x v="519"/>
    <s v="Cross-platform interactive synergy"/>
    <n v="5000"/>
    <n v="6423"/>
    <n v="1.2846"/>
    <x v="3"/>
    <n v="94"/>
    <n v="68.329787234042556"/>
    <x v="1"/>
    <s v="USD"/>
    <n v="1498366800"/>
    <n v="1499576400"/>
    <b v="0"/>
    <b v="0"/>
    <s v="theater/plays"/>
    <x v="1"/>
    <s v="plays"/>
  </r>
  <r>
    <n v="144"/>
    <x v="520"/>
    <s v="Multi-lateral actuating installation"/>
    <n v="9000"/>
    <n v="11619"/>
    <n v="1.2909999999999999"/>
    <x v="3"/>
    <n v="135"/>
    <n v="86.066666666666663"/>
    <x v="1"/>
    <s v="USD"/>
    <n v="1560747600"/>
    <n v="1561438800"/>
    <b v="0"/>
    <b v="0"/>
    <s v="theater/plays"/>
    <x v="1"/>
    <s v="plays"/>
  </r>
  <r>
    <n v="395"/>
    <x v="293"/>
    <s v="Enhanced incremental budgetary management"/>
    <n v="7100"/>
    <n v="9238"/>
    <n v="1.3011267605633803"/>
    <x v="3"/>
    <n v="220"/>
    <n v="41.990909090909092"/>
    <x v="1"/>
    <s v="USD"/>
    <n v="1323324000"/>
    <n v="1323410400"/>
    <b v="1"/>
    <b v="0"/>
    <s v="theater/plays"/>
    <x v="1"/>
    <s v="plays"/>
  </r>
  <r>
    <n v="815"/>
    <x v="521"/>
    <s v="Centralized bandwidth-monitored leverage"/>
    <n v="9000"/>
    <n v="11721"/>
    <n v="1.3023333333333333"/>
    <x v="3"/>
    <n v="183"/>
    <n v="64.049180327868854"/>
    <x v="0"/>
    <s v="CAD"/>
    <n v="1511935200"/>
    <n v="1514181600"/>
    <b v="0"/>
    <b v="0"/>
    <s v="music/rock"/>
    <x v="4"/>
    <s v="rock"/>
  </r>
  <r>
    <n v="85"/>
    <x v="522"/>
    <s v="Multi-tiered eco-centric architecture"/>
    <n v="4900"/>
    <n v="6430"/>
    <n v="1.3122448979591836"/>
    <x v="3"/>
    <n v="71"/>
    <n v="90.563380281690144"/>
    <x v="5"/>
    <s v="AUD"/>
    <n v="1315717200"/>
    <n v="1316408400"/>
    <b v="0"/>
    <b v="0"/>
    <s v="music/indie rock"/>
    <x v="4"/>
    <s v="indie rock"/>
  </r>
  <r>
    <n v="607"/>
    <x v="523"/>
    <s v="Fundamental needs-based frame"/>
    <n v="137600"/>
    <n v="180667"/>
    <n v="1.3129869186046512"/>
    <x v="3"/>
    <n v="2230"/>
    <n v="81.016591928251117"/>
    <x v="1"/>
    <s v="USD"/>
    <n v="1395550800"/>
    <n v="1395723600"/>
    <b v="0"/>
    <b v="0"/>
    <s v="food/food trucks"/>
    <x v="0"/>
    <s v="food trucks"/>
  </r>
  <r>
    <n v="2"/>
    <x v="524"/>
    <s v="Function-based leadingedge pricing structure"/>
    <n v="108400"/>
    <n v="142523"/>
    <n v="1.3147878228782288"/>
    <x v="3"/>
    <n v="1425"/>
    <n v="100.01614035087719"/>
    <x v="5"/>
    <s v="AUD"/>
    <n v="1384668000"/>
    <n v="1384840800"/>
    <b v="0"/>
    <b v="0"/>
    <s v="technology/web"/>
    <x v="2"/>
    <s v="web"/>
  </r>
  <r>
    <n v="408"/>
    <x v="525"/>
    <s v="Cloned leadingedge utilization"/>
    <n v="9200"/>
    <n v="12129"/>
    <n v="1.3183695652173912"/>
    <x v="3"/>
    <n v="154"/>
    <n v="78.759740259740255"/>
    <x v="0"/>
    <s v="CAD"/>
    <n v="1466398800"/>
    <n v="1468126800"/>
    <b v="0"/>
    <b v="0"/>
    <s v="film &amp; video/documentary"/>
    <x v="3"/>
    <s v="documentary"/>
  </r>
  <r>
    <n v="307"/>
    <x v="526"/>
    <s v="Face-to-face zero tolerance moderator"/>
    <n v="32900"/>
    <n v="43473"/>
    <n v="1.3213677811550153"/>
    <x v="3"/>
    <n v="659"/>
    <n v="65.968133535660087"/>
    <x v="6"/>
    <s v="DKK"/>
    <n v="1338958800"/>
    <n v="1340686800"/>
    <b v="0"/>
    <b v="1"/>
    <s v="publishing/fiction"/>
    <x v="6"/>
    <s v="fiction"/>
  </r>
  <r>
    <n v="84"/>
    <x v="527"/>
    <s v="Public-key zero tolerance orchestration"/>
    <n v="31400"/>
    <n v="41564"/>
    <n v="1.3236942675159236"/>
    <x v="3"/>
    <n v="374"/>
    <n v="111.1336898395722"/>
    <x v="1"/>
    <s v="USD"/>
    <n v="1343451600"/>
    <n v="1344315600"/>
    <b v="0"/>
    <b v="0"/>
    <s v="technology/wearables"/>
    <x v="2"/>
    <s v="wearables"/>
  </r>
  <r>
    <n v="849"/>
    <x v="528"/>
    <s v="Vision-oriented uniform instruction set"/>
    <n v="6700"/>
    <n v="8917"/>
    <n v="1.3308955223880596"/>
    <x v="3"/>
    <n v="307"/>
    <n v="29.045602605863191"/>
    <x v="1"/>
    <s v="USD"/>
    <n v="1328767200"/>
    <n v="1329026400"/>
    <b v="0"/>
    <b v="1"/>
    <s v="music/indie rock"/>
    <x v="4"/>
    <s v="indie rock"/>
  </r>
  <r>
    <n v="464"/>
    <x v="529"/>
    <s v="Pre-emptive mission-critical hardware"/>
    <n v="71200"/>
    <n v="95020"/>
    <n v="1.3345505617977529"/>
    <x v="3"/>
    <n v="2436"/>
    <n v="39.006568144499177"/>
    <x v="1"/>
    <s v="USD"/>
    <n v="1518328800"/>
    <n v="1519538400"/>
    <b v="0"/>
    <b v="0"/>
    <s v="theater/plays"/>
    <x v="1"/>
    <s v="plays"/>
  </r>
  <r>
    <n v="328"/>
    <x v="144"/>
    <s v="Innovative well-modulated functionalities"/>
    <n v="98700"/>
    <n v="131826"/>
    <n v="1.3356231003039514"/>
    <x v="3"/>
    <n v="2441"/>
    <n v="54.004916018025398"/>
    <x v="1"/>
    <s v="USD"/>
    <n v="1543557600"/>
    <n v="1544508000"/>
    <b v="0"/>
    <b v="0"/>
    <s v="music/rock"/>
    <x v="4"/>
    <s v="rock"/>
  </r>
  <r>
    <n v="695"/>
    <x v="530"/>
    <s v="Configurable full-range emulation"/>
    <n v="9200"/>
    <n v="12322"/>
    <n v="1.3393478260869565"/>
    <x v="3"/>
    <n v="196"/>
    <n v="62.867346938775512"/>
    <x v="4"/>
    <s v="EUR"/>
    <n v="1447480800"/>
    <n v="1448863200"/>
    <b v="1"/>
    <b v="0"/>
    <s v="music/rock"/>
    <x v="4"/>
    <s v="rock"/>
  </r>
  <r>
    <n v="724"/>
    <x v="531"/>
    <s v="Business-focused encompassing intranet"/>
    <n v="8400"/>
    <n v="11261"/>
    <n v="1.3405952380952382"/>
    <x v="3"/>
    <n v="121"/>
    <n v="93.066115702479337"/>
    <x v="2"/>
    <s v="GBP"/>
    <n v="1413954000"/>
    <n v="1414126800"/>
    <b v="0"/>
    <b v="1"/>
    <s v="theater/plays"/>
    <x v="1"/>
    <s v="plays"/>
  </r>
  <r>
    <n v="203"/>
    <x v="532"/>
    <s v="Customer-focused client-server service-desk"/>
    <n v="143900"/>
    <n v="193413"/>
    <n v="1.3440792216817234"/>
    <x v="3"/>
    <n v="4498"/>
    <n v="42.999777678968428"/>
    <x v="5"/>
    <s v="AUD"/>
    <n v="1484632800"/>
    <n v="1484805600"/>
    <b v="0"/>
    <b v="0"/>
    <s v="theater/plays"/>
    <x v="1"/>
    <s v="plays"/>
  </r>
  <r>
    <n v="774"/>
    <x v="533"/>
    <s v="Polarized user-facing interface"/>
    <n v="5000"/>
    <n v="6775"/>
    <n v="1.355"/>
    <x v="3"/>
    <n v="78"/>
    <n v="86.858974358974365"/>
    <x v="4"/>
    <s v="EUR"/>
    <n v="1463979600"/>
    <n v="1467522000"/>
    <b v="0"/>
    <b v="0"/>
    <s v="technology/web"/>
    <x v="2"/>
    <s v="web"/>
  </r>
  <r>
    <n v="143"/>
    <x v="534"/>
    <s v="Implemented discrete secured line"/>
    <n v="5400"/>
    <n v="7322"/>
    <n v="1.355925925925926"/>
    <x v="3"/>
    <n v="70"/>
    <n v="104.6"/>
    <x v="1"/>
    <s v="USD"/>
    <n v="1277701200"/>
    <n v="1279429200"/>
    <b v="0"/>
    <b v="0"/>
    <s v="music/indie rock"/>
    <x v="4"/>
    <s v="indie rock"/>
  </r>
  <r>
    <n v="737"/>
    <x v="535"/>
    <s v="Function-based systematic Graphical User Interface"/>
    <n v="3700"/>
    <n v="5028"/>
    <n v="1.358918918918919"/>
    <x v="3"/>
    <n v="180"/>
    <n v="27.933333333333334"/>
    <x v="1"/>
    <s v="USD"/>
    <n v="1478844000"/>
    <n v="1479880800"/>
    <b v="0"/>
    <b v="0"/>
    <s v="music/indie rock"/>
    <x v="4"/>
    <s v="indie rock"/>
  </r>
  <r>
    <n v="967"/>
    <x v="536"/>
    <s v="Organized human-resource attitude"/>
    <n v="88400"/>
    <n v="121138"/>
    <n v="1.3703393665158372"/>
    <x v="3"/>
    <n v="1573"/>
    <n v="77.010807374443743"/>
    <x v="1"/>
    <s v="USD"/>
    <n v="1333688400"/>
    <n v="1336885200"/>
    <b v="0"/>
    <b v="0"/>
    <s v="music/world music"/>
    <x v="4"/>
    <s v="world music"/>
  </r>
  <r>
    <n v="166"/>
    <x v="537"/>
    <s v="Robust heuristic artificial intelligence"/>
    <n v="9800"/>
    <n v="13439"/>
    <n v="1.3713265306122449"/>
    <x v="3"/>
    <n v="244"/>
    <n v="55.077868852459019"/>
    <x v="1"/>
    <s v="USD"/>
    <n v="1292997600"/>
    <n v="1293343200"/>
    <b v="0"/>
    <b v="0"/>
    <s v="photography/photography books"/>
    <x v="5"/>
    <s v="photography books"/>
  </r>
  <r>
    <n v="273"/>
    <x v="538"/>
    <s v="Re-engineered heuristic forecast"/>
    <n v="7800"/>
    <n v="10704"/>
    <n v="1.3723076923076922"/>
    <x v="3"/>
    <n v="282"/>
    <n v="37.957446808510639"/>
    <x v="0"/>
    <s v="CAD"/>
    <n v="1505624400"/>
    <n v="1505883600"/>
    <b v="0"/>
    <b v="0"/>
    <s v="theater/plays"/>
    <x v="1"/>
    <s v="plays"/>
  </r>
  <r>
    <n v="558"/>
    <x v="539"/>
    <s v="Enhanced client-driven capacity"/>
    <n v="5800"/>
    <n v="7966"/>
    <n v="1.373448275862069"/>
    <x v="3"/>
    <n v="126"/>
    <n v="63.222222222222221"/>
    <x v="1"/>
    <s v="USD"/>
    <n v="1456293600"/>
    <n v="1460005200"/>
    <b v="0"/>
    <b v="0"/>
    <s v="theater/plays"/>
    <x v="1"/>
    <s v="plays"/>
  </r>
  <r>
    <n v="222"/>
    <x v="540"/>
    <s v="Cross-group cohesive circuit"/>
    <n v="4800"/>
    <n v="6623"/>
    <n v="1.3797916666666667"/>
    <x v="3"/>
    <n v="138"/>
    <n v="47.992753623188406"/>
    <x v="1"/>
    <s v="USD"/>
    <n v="1412226000"/>
    <n v="1412312400"/>
    <b v="0"/>
    <b v="0"/>
    <s v="photography/photography books"/>
    <x v="5"/>
    <s v="photography books"/>
  </r>
  <r>
    <n v="563"/>
    <x v="541"/>
    <s v="Optional tangible pricing structure"/>
    <n v="3700"/>
    <n v="5107"/>
    <n v="1.3802702702702703"/>
    <x v="3"/>
    <n v="85"/>
    <n v="60.082352941176474"/>
    <x v="5"/>
    <s v="AUD"/>
    <n v="1542088800"/>
    <n v="1543816800"/>
    <b v="0"/>
    <b v="0"/>
    <s v="film &amp; video/documentary"/>
    <x v="3"/>
    <s v="documentary"/>
  </r>
  <r>
    <n v="838"/>
    <x v="542"/>
    <s v="Vision-oriented high-level extranet"/>
    <n v="6400"/>
    <n v="8890"/>
    <n v="1.3890625000000001"/>
    <x v="3"/>
    <n v="261"/>
    <n v="34.061302681992338"/>
    <x v="1"/>
    <s v="USD"/>
    <n v="1538024400"/>
    <n v="1538802000"/>
    <b v="0"/>
    <b v="0"/>
    <s v="theater/plays"/>
    <x v="1"/>
    <s v="plays"/>
  </r>
  <r>
    <n v="512"/>
    <x v="543"/>
    <s v="Organized explicit core"/>
    <n v="9100"/>
    <n v="12678"/>
    <n v="1.3931868131868133"/>
    <x v="3"/>
    <n v="239"/>
    <n v="53.046025104602514"/>
    <x v="1"/>
    <s v="USD"/>
    <n v="1404536400"/>
    <n v="1404622800"/>
    <b v="0"/>
    <b v="1"/>
    <s v="games/video games"/>
    <x v="7"/>
    <s v="video games"/>
  </r>
  <r>
    <n v="612"/>
    <x v="544"/>
    <s v="Innovative holistic hub"/>
    <n v="6200"/>
    <n v="8645"/>
    <n v="1.3943548387096774"/>
    <x v="3"/>
    <n v="192"/>
    <n v="45.026041666666664"/>
    <x v="1"/>
    <s v="USD"/>
    <n v="1287810000"/>
    <n v="1289800800"/>
    <b v="0"/>
    <b v="0"/>
    <s v="music/electric music"/>
    <x v="4"/>
    <s v="electric music"/>
  </r>
  <r>
    <n v="857"/>
    <x v="545"/>
    <s v="Programmable disintermediate matrices"/>
    <n v="5300"/>
    <n v="7413"/>
    <n v="1.3986792452830188"/>
    <x v="3"/>
    <n v="225"/>
    <n v="32.946666666666665"/>
    <x v="3"/>
    <s v="CHF"/>
    <n v="1328421600"/>
    <n v="1330408800"/>
    <b v="1"/>
    <b v="0"/>
    <s v="film &amp; video/shorts"/>
    <x v="3"/>
    <s v="shorts"/>
  </r>
  <r>
    <n v="37"/>
    <x v="546"/>
    <s v="Profound attitude-oriented functionalities"/>
    <n v="8100"/>
    <n v="11339"/>
    <n v="1.3998765432098765"/>
    <x v="3"/>
    <n v="107"/>
    <n v="105.97196261682242"/>
    <x v="1"/>
    <s v="USD"/>
    <n v="1570338000"/>
    <n v="1573192800"/>
    <b v="0"/>
    <b v="1"/>
    <s v="publishing/fiction"/>
    <x v="6"/>
    <s v="fiction"/>
  </r>
  <r>
    <n v="53"/>
    <x v="547"/>
    <s v="Reverse-engineered static concept"/>
    <n v="8800"/>
    <n v="12356"/>
    <n v="1.4040909090909091"/>
    <x v="3"/>
    <n v="209"/>
    <n v="59.119617224880386"/>
    <x v="1"/>
    <s v="USD"/>
    <n v="1400562000"/>
    <n v="1403931600"/>
    <b v="0"/>
    <b v="0"/>
    <s v="film &amp; video/drama"/>
    <x v="3"/>
    <s v="drama"/>
  </r>
  <r>
    <n v="461"/>
    <x v="548"/>
    <s v="Networked secondary structure"/>
    <n v="98800"/>
    <n v="139354"/>
    <n v="1.4104655870445344"/>
    <x v="3"/>
    <n v="2080"/>
    <n v="66.997115384615384"/>
    <x v="1"/>
    <s v="USD"/>
    <n v="1398661200"/>
    <n v="1400389200"/>
    <b v="0"/>
    <b v="0"/>
    <s v="film &amp; video/drama"/>
    <x v="3"/>
    <s v="drama"/>
  </r>
  <r>
    <n v="783"/>
    <x v="549"/>
    <s v="Down-sized systematic utilization"/>
    <n v="7400"/>
    <n v="10451"/>
    <n v="1.4122972972972974"/>
    <x v="3"/>
    <n v="138"/>
    <n v="75.731884057971016"/>
    <x v="1"/>
    <s v="USD"/>
    <n v="1387260000"/>
    <n v="1387864800"/>
    <b v="0"/>
    <b v="0"/>
    <s v="music/rock"/>
    <x v="4"/>
    <s v="rock"/>
  </r>
  <r>
    <n v="691"/>
    <x v="550"/>
    <s v="Front-line disintermediate hub"/>
    <n v="5000"/>
    <n v="7119"/>
    <n v="1.4238"/>
    <x v="3"/>
    <n v="237"/>
    <n v="30.037974683544302"/>
    <x v="1"/>
    <s v="USD"/>
    <n v="1349240400"/>
    <n v="1350709200"/>
    <b v="1"/>
    <b v="1"/>
    <s v="film &amp; video/documentary"/>
    <x v="3"/>
    <s v="documentary"/>
  </r>
  <r>
    <n v="709"/>
    <x v="551"/>
    <s v="Grass-roots 4thgeneration product"/>
    <n v="9800"/>
    <n v="13954"/>
    <n v="1.4238775510204082"/>
    <x v="3"/>
    <n v="186"/>
    <n v="75.021505376344081"/>
    <x v="4"/>
    <s v="EUR"/>
    <n v="1334811600"/>
    <n v="1335416400"/>
    <b v="0"/>
    <b v="0"/>
    <s v="theater/plays"/>
    <x v="1"/>
    <s v="plays"/>
  </r>
  <r>
    <n v="841"/>
    <x v="552"/>
    <s v="Automated even-keeled emulation"/>
    <n v="9100"/>
    <n v="12991"/>
    <n v="1.4275824175824177"/>
    <x v="3"/>
    <n v="155"/>
    <n v="83.812903225806451"/>
    <x v="1"/>
    <s v="USD"/>
    <n v="1455861600"/>
    <n v="1457244000"/>
    <b v="0"/>
    <b v="0"/>
    <s v="technology/web"/>
    <x v="2"/>
    <s v="web"/>
  </r>
  <r>
    <n v="104"/>
    <x v="553"/>
    <s v="Self-enabling grid-enabled initiative"/>
    <n v="119200"/>
    <n v="170623"/>
    <n v="1.4314010067114094"/>
    <x v="3"/>
    <n v="1917"/>
    <n v="89.005216484089729"/>
    <x v="1"/>
    <s v="USD"/>
    <n v="1495515600"/>
    <n v="1495602000"/>
    <b v="0"/>
    <b v="0"/>
    <s v="music/indie rock"/>
    <x v="4"/>
    <s v="indie rock"/>
  </r>
  <r>
    <n v="979"/>
    <x v="554"/>
    <s v="Innovative well-modulated capability"/>
    <n v="60200"/>
    <n v="86244"/>
    <n v="1.432624584717608"/>
    <x v="3"/>
    <n v="1015"/>
    <n v="84.969458128078813"/>
    <x v="2"/>
    <s v="GBP"/>
    <n v="1426395600"/>
    <n v="1426914000"/>
    <b v="0"/>
    <b v="0"/>
    <s v="theater/plays"/>
    <x v="1"/>
    <s v="plays"/>
  </r>
  <r>
    <n v="56"/>
    <x v="555"/>
    <s v="Horizontal context-sensitive knowledge user"/>
    <n v="8000"/>
    <n v="11493"/>
    <n v="1.436625"/>
    <x v="3"/>
    <n v="164"/>
    <n v="70.079268292682926"/>
    <x v="1"/>
    <s v="USD"/>
    <n v="1420869600"/>
    <n v="1421474400"/>
    <b v="0"/>
    <b v="0"/>
    <s v="technology/wearables"/>
    <x v="2"/>
    <s v="wearables"/>
  </r>
  <r>
    <n v="298"/>
    <x v="556"/>
    <s v="Adaptive intangible database"/>
    <n v="3500"/>
    <n v="5037"/>
    <n v="1.4391428571428571"/>
    <x v="3"/>
    <n v="72"/>
    <n v="69.958333333333329"/>
    <x v="1"/>
    <s v="USD"/>
    <n v="1456466400"/>
    <n v="1458018000"/>
    <b v="0"/>
    <b v="1"/>
    <s v="music/rock"/>
    <x v="4"/>
    <s v="rock"/>
  </r>
  <r>
    <n v="60"/>
    <x v="557"/>
    <s v="User-centric regional database"/>
    <n v="94200"/>
    <n v="135997"/>
    <n v="1.4437048832271762"/>
    <x v="3"/>
    <n v="1600"/>
    <n v="84.998125000000002"/>
    <x v="0"/>
    <s v="CAD"/>
    <n v="1342501200"/>
    <n v="1342760400"/>
    <b v="0"/>
    <b v="0"/>
    <s v="theater/plays"/>
    <x v="1"/>
    <s v="plays"/>
  </r>
  <r>
    <n v="105"/>
    <x v="558"/>
    <s v="Total fresh-thinking system engine"/>
    <n v="6800"/>
    <n v="9829"/>
    <n v="1.4454411764705883"/>
    <x v="3"/>
    <n v="95"/>
    <n v="103.46315789473684"/>
    <x v="1"/>
    <s v="USD"/>
    <n v="1364878800"/>
    <n v="1366434000"/>
    <b v="0"/>
    <b v="0"/>
    <s v="technology/web"/>
    <x v="2"/>
    <s v="web"/>
  </r>
  <r>
    <n v="642"/>
    <x v="559"/>
    <s v="Extended multi-state knowledge user"/>
    <n v="9200"/>
    <n v="13382"/>
    <n v="1.4545652173913044"/>
    <x v="3"/>
    <n v="129"/>
    <n v="103.73643410852713"/>
    <x v="0"/>
    <s v="CAD"/>
    <n v="1545026400"/>
    <n v="1545804000"/>
    <b v="0"/>
    <b v="0"/>
    <s v="technology/wearables"/>
    <x v="2"/>
    <s v="wearables"/>
  </r>
  <r>
    <n v="521"/>
    <x v="560"/>
    <s v="Function-based multi-state software"/>
    <n v="7600"/>
    <n v="11061"/>
    <n v="1.4553947368421052"/>
    <x v="3"/>
    <n v="369"/>
    <n v="29.975609756097562"/>
    <x v="1"/>
    <s v="USD"/>
    <n v="1471928400"/>
    <n v="1472446800"/>
    <b v="0"/>
    <b v="1"/>
    <s v="film &amp; video/drama"/>
    <x v="3"/>
    <s v="drama"/>
  </r>
  <r>
    <n v="983"/>
    <x v="561"/>
    <s v="Business-focused full-range core"/>
    <n v="129100"/>
    <n v="188404"/>
    <n v="1.4593648334624323"/>
    <x v="3"/>
    <n v="2326"/>
    <n v="80.999140154772135"/>
    <x v="1"/>
    <s v="USD"/>
    <n v="1564894800"/>
    <n v="1566190800"/>
    <b v="0"/>
    <b v="0"/>
    <s v="film &amp; video/documentary"/>
    <x v="3"/>
    <s v="documentary"/>
  </r>
  <r>
    <n v="257"/>
    <x v="562"/>
    <s v="Decentralized exuding strategy"/>
    <n v="5700"/>
    <n v="8322"/>
    <n v="1.46"/>
    <x v="3"/>
    <n v="92"/>
    <n v="90.456521739130437"/>
    <x v="1"/>
    <s v="USD"/>
    <n v="1362463200"/>
    <n v="1363669200"/>
    <b v="0"/>
    <b v="0"/>
    <s v="theater/plays"/>
    <x v="1"/>
    <s v="plays"/>
  </r>
  <r>
    <n v="385"/>
    <x v="563"/>
    <s v="Programmable incremental knowledge user"/>
    <n v="38900"/>
    <n v="56859"/>
    <n v="1.4616709511568124"/>
    <x v="3"/>
    <n v="1137"/>
    <n v="50.007915567282325"/>
    <x v="1"/>
    <s v="USD"/>
    <n v="1553835600"/>
    <n v="1556600400"/>
    <b v="0"/>
    <b v="0"/>
    <s v="publishing/nonfiction"/>
    <x v="6"/>
    <s v="nonfiction"/>
  </r>
  <r>
    <n v="585"/>
    <x v="564"/>
    <s v="Reactive analyzing function"/>
    <n v="8900"/>
    <n v="13065"/>
    <n v="1.4679775280898877"/>
    <x v="3"/>
    <n v="136"/>
    <n v="96.066176470588232"/>
    <x v="1"/>
    <s v="USD"/>
    <n v="1268888400"/>
    <n v="1269752400"/>
    <b v="0"/>
    <b v="0"/>
    <s v="publishing/translations"/>
    <x v="6"/>
    <s v="translations"/>
  </r>
  <r>
    <n v="710"/>
    <x v="565"/>
    <s v="Reduced next generation info-mediaries"/>
    <n v="4300"/>
    <n v="6358"/>
    <n v="1.4786046511627906"/>
    <x v="3"/>
    <n v="125"/>
    <n v="50.863999999999997"/>
    <x v="1"/>
    <s v="USD"/>
    <n v="1531544400"/>
    <n v="1532149200"/>
    <b v="0"/>
    <b v="1"/>
    <s v="theater/plays"/>
    <x v="1"/>
    <s v="plays"/>
  </r>
  <r>
    <n v="120"/>
    <x v="566"/>
    <s v="Synchronized regional synergy"/>
    <n v="75100"/>
    <n v="112272"/>
    <n v="1.4949667110519307"/>
    <x v="3"/>
    <n v="1782"/>
    <n v="63.003367003367003"/>
    <x v="1"/>
    <s v="USD"/>
    <n v="1429246800"/>
    <n v="1429592400"/>
    <b v="0"/>
    <b v="1"/>
    <s v="games/mobile games"/>
    <x v="7"/>
    <s v="mobile games"/>
  </r>
  <r>
    <n v="162"/>
    <x v="567"/>
    <s v="Extended bottom-line open architecture"/>
    <n v="6100"/>
    <n v="9134"/>
    <n v="1.4973770491803278"/>
    <x v="3"/>
    <n v="157"/>
    <n v="58.178343949044589"/>
    <x v="3"/>
    <s v="CHF"/>
    <n v="1544248800"/>
    <n v="1546840800"/>
    <b v="0"/>
    <b v="0"/>
    <s v="music/rock"/>
    <x v="4"/>
    <s v="rock"/>
  </r>
  <r>
    <n v="536"/>
    <x v="568"/>
    <s v="Enhanced methodical middleware"/>
    <n v="9800"/>
    <n v="14697"/>
    <n v="1.4996938775510205"/>
    <x v="3"/>
    <n v="140"/>
    <n v="104.97857142857143"/>
    <x v="4"/>
    <s v="EUR"/>
    <n v="1282626000"/>
    <n v="1284872400"/>
    <b v="0"/>
    <b v="0"/>
    <s v="publishing/fiction"/>
    <x v="6"/>
    <s v="fiction"/>
  </r>
  <r>
    <n v="682"/>
    <x v="569"/>
    <s v="Compatible 5thgeneration concept"/>
    <n v="5400"/>
    <n v="8109"/>
    <n v="1.5016666666666667"/>
    <x v="3"/>
    <n v="103"/>
    <n v="78.728155339805824"/>
    <x v="1"/>
    <s v="USD"/>
    <n v="1386741600"/>
    <n v="1387519200"/>
    <b v="0"/>
    <b v="0"/>
    <s v="theater/plays"/>
    <x v="1"/>
    <s v="plays"/>
  </r>
  <r>
    <n v="35"/>
    <x v="570"/>
    <s v="Synergized intangible challenge"/>
    <n v="125500"/>
    <n v="188628"/>
    <n v="1.5030119521912351"/>
    <x v="3"/>
    <n v="1965"/>
    <n v="95.993893129770996"/>
    <x v="6"/>
    <s v="DKK"/>
    <n v="1547877600"/>
    <n v="1551506400"/>
    <b v="0"/>
    <b v="1"/>
    <s v="film &amp; video/drama"/>
    <x v="3"/>
    <s v="drama"/>
  </r>
  <r>
    <n v="75"/>
    <x v="571"/>
    <s v="Multi-layered dynamic protocol"/>
    <n v="9700"/>
    <n v="14606"/>
    <n v="1.5057731958762886"/>
    <x v="3"/>
    <n v="170"/>
    <n v="85.917647058823533"/>
    <x v="1"/>
    <s v="USD"/>
    <n v="1531630800"/>
    <n v="1532322000"/>
    <b v="0"/>
    <b v="0"/>
    <s v="photography/photography books"/>
    <x v="5"/>
    <s v="photography books"/>
  </r>
  <r>
    <n v="34"/>
    <x v="572"/>
    <s v="Reverse-engineered asynchronous archive"/>
    <n v="9300"/>
    <n v="14025"/>
    <n v="1.5080645161290323"/>
    <x v="3"/>
    <n v="165"/>
    <n v="85"/>
    <x v="1"/>
    <s v="USD"/>
    <n v="1490245200"/>
    <n v="1490677200"/>
    <b v="0"/>
    <b v="0"/>
    <s v="film &amp; video/documentary"/>
    <x v="3"/>
    <s v="documentary"/>
  </r>
  <r>
    <n v="554"/>
    <x v="573"/>
    <s v="Multi-channeled upward-trending application"/>
    <n v="9500"/>
    <n v="14408"/>
    <n v="1.5166315789473683"/>
    <x v="3"/>
    <n v="554"/>
    <n v="26.007220216606498"/>
    <x v="0"/>
    <s v="CAD"/>
    <n v="1482127200"/>
    <n v="1482645600"/>
    <b v="0"/>
    <b v="0"/>
    <s v="music/indie rock"/>
    <x v="4"/>
    <s v="indie rock"/>
  </r>
  <r>
    <n v="628"/>
    <x v="574"/>
    <s v="Intuitive object-oriented task-force"/>
    <n v="1900"/>
    <n v="2884"/>
    <n v="1.5178947368421052"/>
    <x v="3"/>
    <n v="96"/>
    <n v="30.041666666666668"/>
    <x v="1"/>
    <s v="USD"/>
    <n v="1286168400"/>
    <n v="1286427600"/>
    <b v="0"/>
    <b v="0"/>
    <s v="music/indie rock"/>
    <x v="4"/>
    <s v="indie rock"/>
  </r>
  <r>
    <n v="212"/>
    <x v="575"/>
    <s v="Profound next generation infrastructure"/>
    <n v="8100"/>
    <n v="12300"/>
    <n v="1.5185185185185186"/>
    <x v="3"/>
    <n v="168"/>
    <n v="73.214285714285708"/>
    <x v="1"/>
    <s v="USD"/>
    <n v="1576389600"/>
    <n v="1580364000"/>
    <b v="0"/>
    <b v="0"/>
    <s v="theater/plays"/>
    <x v="1"/>
    <s v="plays"/>
  </r>
  <r>
    <n v="984"/>
    <x v="576"/>
    <s v="Exclusive system-worthy Graphic Interface"/>
    <n v="6500"/>
    <n v="9910"/>
    <n v="1.5246153846153847"/>
    <x v="3"/>
    <n v="381"/>
    <n v="26.010498687664043"/>
    <x v="1"/>
    <s v="USD"/>
    <n v="1567918800"/>
    <n v="1570165200"/>
    <b v="0"/>
    <b v="0"/>
    <s v="theater/plays"/>
    <x v="1"/>
    <s v="plays"/>
  </r>
  <r>
    <n v="697"/>
    <x v="577"/>
    <s v="Profound system-worthy functionalities"/>
    <n v="128900"/>
    <n v="196960"/>
    <n v="1.5280062063615205"/>
    <x v="3"/>
    <n v="7295"/>
    <n v="26.999314599040439"/>
    <x v="1"/>
    <s v="USD"/>
    <n v="1522472400"/>
    <n v="1522645200"/>
    <b v="0"/>
    <b v="0"/>
    <s v="music/electric music"/>
    <x v="4"/>
    <s v="electric music"/>
  </r>
  <r>
    <n v="719"/>
    <x v="578"/>
    <s v="Down-sized uniform ability"/>
    <n v="6900"/>
    <n v="10557"/>
    <n v="1.53"/>
    <x v="3"/>
    <n v="123"/>
    <n v="85.829268292682926"/>
    <x v="1"/>
    <s v="USD"/>
    <n v="1338267600"/>
    <n v="1339218000"/>
    <b v="0"/>
    <b v="0"/>
    <s v="publishing/fiction"/>
    <x v="6"/>
    <s v="fiction"/>
  </r>
  <r>
    <n v="834"/>
    <x v="579"/>
    <s v="Expanded fault-tolerant emulation"/>
    <n v="7300"/>
    <n v="11228"/>
    <n v="1.5380821917808218"/>
    <x v="3"/>
    <n v="119"/>
    <n v="94.352941176470594"/>
    <x v="1"/>
    <s v="USD"/>
    <n v="1371963600"/>
    <n v="1372482000"/>
    <b v="0"/>
    <b v="0"/>
    <s v="theater/plays"/>
    <x v="1"/>
    <s v="plays"/>
  </r>
  <r>
    <n v="593"/>
    <x v="580"/>
    <s v="Ameliorated client-driven open system"/>
    <n v="121600"/>
    <n v="188288"/>
    <n v="1.5484210526315789"/>
    <x v="3"/>
    <n v="4006"/>
    <n v="47.001497753369947"/>
    <x v="1"/>
    <s v="USD"/>
    <n v="1395810000"/>
    <n v="1396933200"/>
    <b v="0"/>
    <b v="0"/>
    <s v="film &amp; video/animation"/>
    <x v="3"/>
    <s v="animation"/>
  </r>
  <r>
    <n v="975"/>
    <x v="581"/>
    <s v="Right-sized maximized migration"/>
    <n v="5400"/>
    <n v="8366"/>
    <n v="1.5492592592592593"/>
    <x v="3"/>
    <n v="135"/>
    <n v="61.970370370370368"/>
    <x v="1"/>
    <s v="USD"/>
    <n v="1448776800"/>
    <n v="1452146400"/>
    <b v="0"/>
    <b v="1"/>
    <s v="theater/plays"/>
    <x v="1"/>
    <s v="plays"/>
  </r>
  <r>
    <n v="216"/>
    <x v="582"/>
    <s v="Organic dynamic algorithm"/>
    <n v="121700"/>
    <n v="188721"/>
    <n v="1.5507066557107643"/>
    <x v="3"/>
    <n v="1815"/>
    <n v="103.97851239669421"/>
    <x v="1"/>
    <s v="USD"/>
    <n v="1321941600"/>
    <n v="1322114400"/>
    <b v="0"/>
    <b v="0"/>
    <s v="theater/plays"/>
    <x v="1"/>
    <s v="plays"/>
  </r>
  <r>
    <n v="130"/>
    <x v="583"/>
    <s v="Secured directional encryption"/>
    <n v="9600"/>
    <n v="14925"/>
    <n v="1.5546875"/>
    <x v="3"/>
    <n v="533"/>
    <n v="28.001876172607879"/>
    <x v="6"/>
    <s v="DKK"/>
    <n v="1319605200"/>
    <n v="1320991200"/>
    <b v="0"/>
    <b v="0"/>
    <s v="film &amp; video/drama"/>
    <x v="3"/>
    <s v="drama"/>
  </r>
  <r>
    <n v="614"/>
    <x v="584"/>
    <s v="Business-focused dynamic info-mediaries"/>
    <n v="26500"/>
    <n v="41205"/>
    <n v="1.5549056603773586"/>
    <x v="3"/>
    <n v="723"/>
    <n v="56.991701244813278"/>
    <x v="1"/>
    <s v="USD"/>
    <n v="1484114400"/>
    <n v="1485669600"/>
    <b v="0"/>
    <b v="0"/>
    <s v="theater/plays"/>
    <x v="1"/>
    <s v="plays"/>
  </r>
  <r>
    <n v="915"/>
    <x v="585"/>
    <s v="Configurable upward-trending solution"/>
    <n v="125900"/>
    <n v="195936"/>
    <n v="1.5562827640984909"/>
    <x v="3"/>
    <n v="1866"/>
    <n v="105.0032154340836"/>
    <x v="2"/>
    <s v="GBP"/>
    <n v="1503982800"/>
    <n v="1504760400"/>
    <b v="0"/>
    <b v="0"/>
    <s v="film &amp; video/television"/>
    <x v="3"/>
    <s v="television"/>
  </r>
  <r>
    <n v="526"/>
    <x v="586"/>
    <s v="Digitized bandwidth-monitored open architecture"/>
    <n v="8300"/>
    <n v="12944"/>
    <n v="1.5595180722891566"/>
    <x v="3"/>
    <n v="147"/>
    <n v="88.054421768707485"/>
    <x v="1"/>
    <s v="USD"/>
    <n v="1451109600"/>
    <n v="1454306400"/>
    <b v="0"/>
    <b v="1"/>
    <s v="theater/plays"/>
    <x v="1"/>
    <s v="plays"/>
  </r>
  <r>
    <n v="901"/>
    <x v="587"/>
    <s v="Versatile bottom-line definition"/>
    <n v="5600"/>
    <n v="8746"/>
    <n v="1.5617857142857143"/>
    <x v="3"/>
    <n v="159"/>
    <n v="55.0062893081761"/>
    <x v="1"/>
    <s v="USD"/>
    <n v="1531803600"/>
    <n v="1534654800"/>
    <b v="0"/>
    <b v="1"/>
    <s v="music/rock"/>
    <x v="4"/>
    <s v="rock"/>
  </r>
  <r>
    <n v="722"/>
    <x v="588"/>
    <s v="Proactive 24hour frame"/>
    <n v="48500"/>
    <n v="75906"/>
    <n v="1.5650721649484536"/>
    <x v="3"/>
    <n v="3036"/>
    <n v="25.00197628458498"/>
    <x v="1"/>
    <s v="USD"/>
    <n v="1509948000"/>
    <n v="1512280800"/>
    <b v="0"/>
    <b v="0"/>
    <s v="film &amp; video/documentary"/>
    <x v="3"/>
    <s v="documentary"/>
  </r>
  <r>
    <n v="36"/>
    <x v="589"/>
    <s v="Monitored multi-state encryption"/>
    <n v="700"/>
    <n v="1101"/>
    <n v="1.572857142857143"/>
    <x v="3"/>
    <n v="16"/>
    <n v="68.8125"/>
    <x v="1"/>
    <s v="USD"/>
    <n v="1298700000"/>
    <n v="1300856400"/>
    <b v="0"/>
    <b v="0"/>
    <s v="theater/plays"/>
    <x v="1"/>
    <s v="plays"/>
  </r>
  <r>
    <n v="749"/>
    <x v="590"/>
    <s v="Down-sized needs-based task-force"/>
    <n v="8600"/>
    <n v="13527"/>
    <n v="1.5729069767441861"/>
    <x v="3"/>
    <n v="366"/>
    <n v="36.959016393442624"/>
    <x v="4"/>
    <s v="EUR"/>
    <n v="1412744400"/>
    <n v="1413781200"/>
    <b v="0"/>
    <b v="1"/>
    <s v="technology/wearables"/>
    <x v="2"/>
    <s v="wearables"/>
  </r>
  <r>
    <n v="995"/>
    <x v="591"/>
    <s v="Vision-oriented scalable definition"/>
    <n v="97300"/>
    <n v="153216"/>
    <n v="1.5746762589928058"/>
    <x v="3"/>
    <n v="2043"/>
    <n v="74.995594713656388"/>
    <x v="1"/>
    <s v="USD"/>
    <n v="1541307600"/>
    <n v="1543816800"/>
    <b v="0"/>
    <b v="1"/>
    <s v="food/food trucks"/>
    <x v="0"/>
    <s v="food trucks"/>
  </r>
  <r>
    <n v="833"/>
    <x v="592"/>
    <s v="Expanded asynchronous groupware"/>
    <n v="6800"/>
    <n v="10723"/>
    <n v="1.5769117647058823"/>
    <x v="3"/>
    <n v="165"/>
    <n v="64.987878787878785"/>
    <x v="6"/>
    <s v="DKK"/>
    <n v="1297663200"/>
    <n v="1298613600"/>
    <b v="0"/>
    <b v="0"/>
    <s v="publishing/translations"/>
    <x v="6"/>
    <s v="translations"/>
  </r>
  <r>
    <n v="260"/>
    <x v="593"/>
    <s v="Centralized modular initiative"/>
    <n v="6300"/>
    <n v="9935"/>
    <n v="1.5769841269841269"/>
    <x v="3"/>
    <n v="261"/>
    <n v="38.065134099616856"/>
    <x v="1"/>
    <s v="USD"/>
    <n v="1348808400"/>
    <n v="1349845200"/>
    <b v="0"/>
    <b v="0"/>
    <s v="music/rock"/>
    <x v="4"/>
    <s v="rock"/>
  </r>
  <r>
    <n v="233"/>
    <x v="594"/>
    <s v="Multi-lateral national adapter"/>
    <n v="3800"/>
    <n v="6000"/>
    <n v="1.5789473684210527"/>
    <x v="3"/>
    <n v="62"/>
    <n v="96.774193548387103"/>
    <x v="1"/>
    <s v="USD"/>
    <n v="1307854800"/>
    <n v="1309237200"/>
    <b v="0"/>
    <b v="0"/>
    <s v="film &amp; video/animation"/>
    <x v="3"/>
    <s v="animation"/>
  </r>
  <r>
    <n v="707"/>
    <x v="595"/>
    <s v="Visionary maximized Local Area Network"/>
    <n v="7300"/>
    <n v="11579"/>
    <n v="1.5861643835616439"/>
    <x v="3"/>
    <n v="168"/>
    <n v="68.922619047619051"/>
    <x v="1"/>
    <s v="USD"/>
    <n v="1544248800"/>
    <n v="1547359200"/>
    <b v="0"/>
    <b v="0"/>
    <s v="film &amp; video/drama"/>
    <x v="3"/>
    <s v="drama"/>
  </r>
  <r>
    <n v="533"/>
    <x v="596"/>
    <s v="Multi-lateral didactic encoding"/>
    <n v="115600"/>
    <n v="184086"/>
    <n v="1.5924394463667819"/>
    <x v="3"/>
    <n v="2218"/>
    <n v="82.996393146979258"/>
    <x v="2"/>
    <s v="GBP"/>
    <n v="1374642000"/>
    <n v="1377752400"/>
    <b v="0"/>
    <b v="0"/>
    <s v="music/indie rock"/>
    <x v="4"/>
    <s v="indie rock"/>
  </r>
  <r>
    <n v="370"/>
    <x v="597"/>
    <s v="Intuitive well-modulated middleware"/>
    <n v="112300"/>
    <n v="178965"/>
    <n v="1.593633125556545"/>
    <x v="3"/>
    <n v="5966"/>
    <n v="29.997485752598056"/>
    <x v="1"/>
    <s v="USD"/>
    <n v="1555304400"/>
    <n v="1555822800"/>
    <b v="0"/>
    <b v="0"/>
    <s v="theater/plays"/>
    <x v="1"/>
    <s v="plays"/>
  </r>
  <r>
    <n v="237"/>
    <x v="598"/>
    <s v="Re-contextualized tangible open architecture"/>
    <n v="9300"/>
    <n v="14822"/>
    <n v="1.593763440860215"/>
    <x v="3"/>
    <n v="329"/>
    <n v="45.051671732522799"/>
    <x v="1"/>
    <s v="USD"/>
    <n v="1398402000"/>
    <n v="1398574800"/>
    <b v="0"/>
    <b v="0"/>
    <s v="film &amp; video/animation"/>
    <x v="3"/>
    <s v="animation"/>
  </r>
  <r>
    <n v="17"/>
    <x v="599"/>
    <s v="Seamless 4thgeneration methodology"/>
    <n v="84600"/>
    <n v="134845"/>
    <n v="1.5939125295508274"/>
    <x v="3"/>
    <n v="1249"/>
    <n v="107.96236989591674"/>
    <x v="1"/>
    <s v="USD"/>
    <n v="1294812000"/>
    <n v="1294898400"/>
    <b v="0"/>
    <b v="0"/>
    <s v="film &amp; video/animation"/>
    <x v="3"/>
    <s v="animation"/>
  </r>
  <r>
    <n v="943"/>
    <x v="600"/>
    <s v="Synchronized fault-tolerant algorithm"/>
    <n v="7500"/>
    <n v="11969"/>
    <n v="1.5958666666666668"/>
    <x v="3"/>
    <n v="114"/>
    <n v="104.99122807017544"/>
    <x v="1"/>
    <s v="USD"/>
    <n v="1411534800"/>
    <n v="1414558800"/>
    <b v="0"/>
    <b v="0"/>
    <s v="food/food trucks"/>
    <x v="0"/>
    <s v="food trucks"/>
  </r>
  <r>
    <n v="125"/>
    <x v="601"/>
    <s v="Stand-alone web-enabled moderator"/>
    <n v="5300"/>
    <n v="8475"/>
    <n v="1.5990566037735849"/>
    <x v="3"/>
    <n v="180"/>
    <n v="47.083333333333336"/>
    <x v="1"/>
    <s v="USD"/>
    <n v="1537333200"/>
    <n v="1537678800"/>
    <b v="0"/>
    <b v="0"/>
    <s v="theater/plays"/>
    <x v="1"/>
    <s v="plays"/>
  </r>
  <r>
    <n v="623"/>
    <x v="602"/>
    <s v="Organic actuating protocol"/>
    <n v="94300"/>
    <n v="150806"/>
    <n v="1.5992152704135738"/>
    <x v="3"/>
    <n v="2693"/>
    <n v="55.999257333828446"/>
    <x v="2"/>
    <s v="GBP"/>
    <n v="1437022800"/>
    <n v="1437454800"/>
    <b v="0"/>
    <b v="0"/>
    <s v="theater/plays"/>
    <x v="1"/>
    <s v="plays"/>
  </r>
  <r>
    <n v="363"/>
    <x v="603"/>
    <s v="Re-contextualized local initiative"/>
    <n v="5200"/>
    <n v="8330"/>
    <n v="1.601923076923077"/>
    <x v="3"/>
    <n v="139"/>
    <n v="59.928057553956833"/>
    <x v="1"/>
    <s v="USD"/>
    <n v="1324965600"/>
    <n v="1325052000"/>
    <b v="0"/>
    <b v="0"/>
    <s v="music/rock"/>
    <x v="4"/>
    <s v="rock"/>
  </r>
  <r>
    <n v="380"/>
    <x v="604"/>
    <s v="Optional clear-thinking process improvement"/>
    <n v="2500"/>
    <n v="4008"/>
    <n v="1.6032"/>
    <x v="3"/>
    <n v="84"/>
    <n v="47.714285714285715"/>
    <x v="1"/>
    <s v="USD"/>
    <n v="1371963600"/>
    <n v="1372395600"/>
    <b v="0"/>
    <b v="0"/>
    <s v="theater/plays"/>
    <x v="1"/>
    <s v="plays"/>
  </r>
  <r>
    <n v="30"/>
    <x v="605"/>
    <s v="Down-sized analyzing challenge"/>
    <n v="9000"/>
    <n v="14455"/>
    <n v="1.606111111111111"/>
    <x v="3"/>
    <n v="129"/>
    <n v="112.05426356589147"/>
    <x v="1"/>
    <s v="USD"/>
    <n v="1558674000"/>
    <n v="1559106000"/>
    <b v="0"/>
    <b v="0"/>
    <s v="film &amp; video/animation"/>
    <x v="3"/>
    <s v="animation"/>
  </r>
  <r>
    <n v="949"/>
    <x v="606"/>
    <s v="Seamless clear-thinking conglomeration"/>
    <n v="5900"/>
    <n v="9520"/>
    <n v="1.6135593220338984"/>
    <x v="3"/>
    <n v="203"/>
    <n v="46.896551724137929"/>
    <x v="1"/>
    <s v="USD"/>
    <n v="1429333200"/>
    <n v="1430974800"/>
    <b v="0"/>
    <b v="0"/>
    <s v="technology/web"/>
    <x v="2"/>
    <s v="web"/>
  </r>
  <r>
    <n v="440"/>
    <x v="607"/>
    <s v="Networked optimal adapter"/>
    <n v="102500"/>
    <n v="165954"/>
    <n v="1.6190634146341463"/>
    <x v="3"/>
    <n v="3131"/>
    <n v="53.003513254551258"/>
    <x v="1"/>
    <s v="USD"/>
    <n v="1498798800"/>
    <n v="1499662800"/>
    <b v="0"/>
    <b v="0"/>
    <s v="film &amp; video/television"/>
    <x v="3"/>
    <s v="television"/>
  </r>
  <r>
    <n v="713"/>
    <x v="608"/>
    <s v="Multi-layered global groupware"/>
    <n v="6900"/>
    <n v="11174"/>
    <n v="1.6194202898550725"/>
    <x v="3"/>
    <n v="103"/>
    <n v="108.48543689320388"/>
    <x v="1"/>
    <s v="USD"/>
    <n v="1471842000"/>
    <n v="1472878800"/>
    <b v="0"/>
    <b v="0"/>
    <s v="publishing/radio &amp; podcasts"/>
    <x v="6"/>
    <s v="radio &amp; podcasts"/>
  </r>
  <r>
    <n v="598"/>
    <x v="609"/>
    <s v="Up-sized web-enabled info-mediaries"/>
    <n v="108500"/>
    <n v="175868"/>
    <n v="1.6209032258064515"/>
    <x v="3"/>
    <n v="2409"/>
    <n v="73.004566210045667"/>
    <x v="4"/>
    <s v="EUR"/>
    <n v="1276578000"/>
    <n v="1279083600"/>
    <b v="0"/>
    <b v="0"/>
    <s v="music/rock"/>
    <x v="4"/>
    <s v="rock"/>
  </r>
  <r>
    <n v="160"/>
    <x v="610"/>
    <s v="Stand-alone actuating support"/>
    <n v="8000"/>
    <n v="12985"/>
    <n v="1.6231249999999999"/>
    <x v="3"/>
    <n v="164"/>
    <n v="79.176829268292678"/>
    <x v="1"/>
    <s v="USD"/>
    <n v="1556341200"/>
    <n v="1557723600"/>
    <b v="0"/>
    <b v="0"/>
    <s v="technology/wearables"/>
    <x v="2"/>
    <s v="wearables"/>
  </r>
  <r>
    <n v="67"/>
    <x v="611"/>
    <s v="Team-oriented 6thgeneration middleware"/>
    <n v="72600"/>
    <n v="117892"/>
    <n v="1.6238567493112948"/>
    <x v="3"/>
    <n v="4065"/>
    <n v="29.001722017220171"/>
    <x v="2"/>
    <s v="GBP"/>
    <n v="1264399200"/>
    <n v="1264831200"/>
    <b v="0"/>
    <b v="1"/>
    <s v="technology/wearables"/>
    <x v="2"/>
    <s v="wearables"/>
  </r>
  <r>
    <n v="867"/>
    <x v="612"/>
    <s v="Cross-platform next generation service-desk"/>
    <n v="4800"/>
    <n v="7797"/>
    <n v="1.6243749999999999"/>
    <x v="3"/>
    <n v="300"/>
    <n v="25.99"/>
    <x v="1"/>
    <s v="USD"/>
    <n v="1539061200"/>
    <n v="1539579600"/>
    <b v="0"/>
    <b v="0"/>
    <s v="food/food trucks"/>
    <x v="0"/>
    <s v="food trucks"/>
  </r>
  <r>
    <n v="906"/>
    <x v="613"/>
    <s v="Implemented even-keeled standardization"/>
    <n v="5500"/>
    <n v="8964"/>
    <n v="1.6298181818181818"/>
    <x v="3"/>
    <n v="191"/>
    <n v="46.931937172774866"/>
    <x v="1"/>
    <s v="USD"/>
    <n v="1494651600"/>
    <n v="1497762000"/>
    <b v="1"/>
    <b v="1"/>
    <s v="film &amp; video/documentary"/>
    <x v="3"/>
    <s v="documentary"/>
  </r>
  <r>
    <n v="173"/>
    <x v="321"/>
    <s v="Cross-group 4thgeneration middleware"/>
    <n v="96700"/>
    <n v="157635"/>
    <n v="1.6301447776628748"/>
    <x v="3"/>
    <n v="1561"/>
    <n v="100.98334401024984"/>
    <x v="1"/>
    <s v="USD"/>
    <n v="1368853200"/>
    <n v="1369371600"/>
    <b v="0"/>
    <b v="0"/>
    <s v="theater/plays"/>
    <x v="1"/>
    <s v="plays"/>
  </r>
  <r>
    <n v="546"/>
    <x v="614"/>
    <s v="Cloned global Graphical User Interface"/>
    <n v="4200"/>
    <n v="6870"/>
    <n v="1.6357142857142857"/>
    <x v="3"/>
    <n v="88"/>
    <n v="78.068181818181813"/>
    <x v="1"/>
    <s v="USD"/>
    <n v="1537160400"/>
    <n v="1537419600"/>
    <b v="0"/>
    <b v="1"/>
    <s v="theater/plays"/>
    <x v="1"/>
    <s v="plays"/>
  </r>
  <r>
    <n v="905"/>
    <x v="615"/>
    <s v="Re-engineered clear-thinking project"/>
    <n v="7900"/>
    <n v="12955"/>
    <n v="1.6398734177215191"/>
    <x v="3"/>
    <n v="236"/>
    <n v="54.894067796610166"/>
    <x v="1"/>
    <s v="USD"/>
    <n v="1379566800"/>
    <n v="1379826000"/>
    <b v="0"/>
    <b v="0"/>
    <s v="theater/plays"/>
    <x v="1"/>
    <s v="plays"/>
  </r>
  <r>
    <n v="324"/>
    <x v="616"/>
    <s v="Inverse analyzing matrices"/>
    <n v="7100"/>
    <n v="11648"/>
    <n v="1.6405633802816901"/>
    <x v="3"/>
    <n v="307"/>
    <n v="37.941368078175898"/>
    <x v="1"/>
    <s v="USD"/>
    <n v="1434862800"/>
    <n v="1435899600"/>
    <b v="0"/>
    <b v="1"/>
    <s v="theater/plays"/>
    <x v="1"/>
    <s v="plays"/>
  </r>
  <r>
    <n v="935"/>
    <x v="617"/>
    <s v="Object-based full-range knowledge user"/>
    <n v="6100"/>
    <n v="10012"/>
    <n v="1.6413114754098361"/>
    <x v="3"/>
    <n v="132"/>
    <n v="75.848484848484844"/>
    <x v="1"/>
    <s v="USD"/>
    <n v="1437714000"/>
    <n v="1438318800"/>
    <b v="0"/>
    <b v="0"/>
    <s v="theater/plays"/>
    <x v="1"/>
    <s v="plays"/>
  </r>
  <r>
    <n v="727"/>
    <x v="618"/>
    <s v="Enterprise-wide multimedia software"/>
    <n v="8900"/>
    <n v="14685"/>
    <n v="1.65"/>
    <x v="3"/>
    <n v="181"/>
    <n v="81.132596685082873"/>
    <x v="1"/>
    <s v="USD"/>
    <n v="1547964000"/>
    <n v="1552971600"/>
    <b v="0"/>
    <b v="0"/>
    <s v="technology/web"/>
    <x v="2"/>
    <s v="web"/>
  </r>
  <r>
    <n v="322"/>
    <x v="619"/>
    <s v="Visionary asymmetric Graphical User Interface"/>
    <n v="117900"/>
    <n v="196377"/>
    <n v="1.6656234096692113"/>
    <x v="3"/>
    <n v="5168"/>
    <n v="37.998645510835914"/>
    <x v="1"/>
    <s v="USD"/>
    <n v="1290664800"/>
    <n v="1291788000"/>
    <b v="0"/>
    <b v="0"/>
    <s v="theater/plays"/>
    <x v="1"/>
    <s v="plays"/>
  </r>
  <r>
    <n v="755"/>
    <x v="620"/>
    <s v="Stand-alone multi-state project"/>
    <n v="4500"/>
    <n v="7496"/>
    <n v="1.6657777777777778"/>
    <x v="3"/>
    <n v="288"/>
    <n v="26.027777777777779"/>
    <x v="6"/>
    <s v="DKK"/>
    <n v="1514354400"/>
    <n v="1515391200"/>
    <b v="0"/>
    <b v="1"/>
    <s v="theater/plays"/>
    <x v="1"/>
    <s v="plays"/>
  </r>
  <r>
    <n v="396"/>
    <x v="621"/>
    <s v="Digitized local info-mediaries"/>
    <n v="46100"/>
    <n v="77012"/>
    <n v="1.6705422993492407"/>
    <x v="3"/>
    <n v="1604"/>
    <n v="48.012468827930178"/>
    <x v="5"/>
    <s v="AUD"/>
    <n v="1538715600"/>
    <n v="1539406800"/>
    <b v="0"/>
    <b v="0"/>
    <s v="film &amp; video/drama"/>
    <x v="3"/>
    <s v="drama"/>
  </r>
  <r>
    <n v="86"/>
    <x v="622"/>
    <s v="Organic motivating firmware"/>
    <n v="7400"/>
    <n v="12405"/>
    <n v="1.6763513513513513"/>
    <x v="3"/>
    <n v="203"/>
    <n v="61.108374384236456"/>
    <x v="1"/>
    <s v="USD"/>
    <n v="1430715600"/>
    <n v="1431838800"/>
    <b v="1"/>
    <b v="0"/>
    <s v="theater/plays"/>
    <x v="1"/>
    <s v="plays"/>
  </r>
  <r>
    <n v="754"/>
    <x v="623"/>
    <s v="Advanced dedicated encoding"/>
    <n v="70400"/>
    <n v="118603"/>
    <n v="1.6847017045454546"/>
    <x v="3"/>
    <n v="3205"/>
    <n v="37.005616224648989"/>
    <x v="1"/>
    <s v="USD"/>
    <n v="1351400400"/>
    <n v="1355983200"/>
    <b v="0"/>
    <b v="0"/>
    <s v="theater/plays"/>
    <x v="1"/>
    <s v="plays"/>
  </r>
  <r>
    <n v="227"/>
    <x v="624"/>
    <s v="Intuitive exuding process improvement"/>
    <n v="60900"/>
    <n v="102751"/>
    <n v="1.687208538587849"/>
    <x v="3"/>
    <n v="943"/>
    <n v="108.96182396606575"/>
    <x v="1"/>
    <s v="USD"/>
    <n v="1431666000"/>
    <n v="1432184400"/>
    <b v="0"/>
    <b v="0"/>
    <s v="games/mobile games"/>
    <x v="7"/>
    <s v="mobile games"/>
  </r>
  <r>
    <n v="40"/>
    <x v="625"/>
    <s v="Reduced stable middleware"/>
    <n v="8800"/>
    <n v="14878"/>
    <n v="1.6906818181818182"/>
    <x v="3"/>
    <n v="198"/>
    <n v="75.141414141414145"/>
    <x v="1"/>
    <s v="USD"/>
    <n v="1275714000"/>
    <n v="1277355600"/>
    <b v="0"/>
    <b v="1"/>
    <s v="technology/wearables"/>
    <x v="2"/>
    <s v="wearables"/>
  </r>
  <r>
    <n v="889"/>
    <x v="626"/>
    <s v="Secured dynamic capacity"/>
    <n v="5600"/>
    <n v="9508"/>
    <n v="1.697857142857143"/>
    <x v="3"/>
    <n v="122"/>
    <n v="77.93442622950819"/>
    <x v="1"/>
    <s v="USD"/>
    <n v="1394600400"/>
    <n v="1395205200"/>
    <b v="0"/>
    <b v="1"/>
    <s v="music/electric music"/>
    <x v="4"/>
    <s v="electric music"/>
  </r>
  <r>
    <n v="872"/>
    <x v="627"/>
    <s v="Compatible logistical paradigm"/>
    <n v="4700"/>
    <n v="7992"/>
    <n v="1.7004255319148935"/>
    <x v="3"/>
    <n v="81"/>
    <n v="98.666666666666671"/>
    <x v="5"/>
    <s v="AUD"/>
    <n v="1535950800"/>
    <n v="1536382800"/>
    <b v="0"/>
    <b v="0"/>
    <s v="film &amp; video/science fiction"/>
    <x v="3"/>
    <s v="science fiction"/>
  </r>
  <r>
    <n v="615"/>
    <x v="628"/>
    <s v="Digitized clear-thinking installation"/>
    <n v="8500"/>
    <n v="14488"/>
    <n v="1.7044705882352942"/>
    <x v="3"/>
    <n v="170"/>
    <n v="85.223529411764702"/>
    <x v="4"/>
    <s v="EUR"/>
    <n v="1461906000"/>
    <n v="1462770000"/>
    <b v="0"/>
    <b v="0"/>
    <s v="theater/plays"/>
    <x v="1"/>
    <s v="plays"/>
  </r>
  <r>
    <n v="279"/>
    <x v="629"/>
    <s v="Vision-oriented methodical application"/>
    <n v="8000"/>
    <n v="13656"/>
    <n v="1.7070000000000001"/>
    <x v="3"/>
    <n v="546"/>
    <n v="25.010989010989011"/>
    <x v="1"/>
    <s v="USD"/>
    <n v="1535950800"/>
    <n v="1536210000"/>
    <b v="0"/>
    <b v="0"/>
    <s v="theater/plays"/>
    <x v="1"/>
    <s v="plays"/>
  </r>
  <r>
    <n v="604"/>
    <x v="630"/>
    <s v="Cross-platform logistical circuit"/>
    <n v="88700"/>
    <n v="151438"/>
    <n v="1.7073055242390078"/>
    <x v="3"/>
    <n v="2857"/>
    <n v="53.005950297514879"/>
    <x v="1"/>
    <s v="USD"/>
    <n v="1295676000"/>
    <n v="1297490400"/>
    <b v="0"/>
    <b v="0"/>
    <s v="theater/plays"/>
    <x v="1"/>
    <s v="plays"/>
  </r>
  <r>
    <n v="232"/>
    <x v="631"/>
    <s v="Progressive secondary portal"/>
    <n v="3400"/>
    <n v="5823"/>
    <n v="1.7126470588235294"/>
    <x v="3"/>
    <n v="92"/>
    <n v="63.293478260869563"/>
    <x v="1"/>
    <s v="USD"/>
    <n v="1469422800"/>
    <n v="1469509200"/>
    <b v="0"/>
    <b v="0"/>
    <s v="theater/plays"/>
    <x v="1"/>
    <s v="plays"/>
  </r>
  <r>
    <n v="460"/>
    <x v="632"/>
    <s v="Business-focused static ability"/>
    <n v="2400"/>
    <n v="4119"/>
    <n v="1.7162500000000001"/>
    <x v="3"/>
    <n v="50"/>
    <n v="82.38"/>
    <x v="1"/>
    <s v="USD"/>
    <n v="1281330000"/>
    <n v="1281589200"/>
    <b v="0"/>
    <b v="0"/>
    <s v="theater/plays"/>
    <x v="1"/>
    <s v="plays"/>
  </r>
  <r>
    <n v="384"/>
    <x v="633"/>
    <s v="Reactive real-time software"/>
    <n v="114400"/>
    <n v="196779"/>
    <n v="1.7200961538461539"/>
    <x v="3"/>
    <n v="4799"/>
    <n v="41.004167534903104"/>
    <x v="1"/>
    <s v="USD"/>
    <n v="1486706400"/>
    <n v="1489039200"/>
    <b v="1"/>
    <b v="1"/>
    <s v="film &amp; video/documentary"/>
    <x v="3"/>
    <s v="documentary"/>
  </r>
  <r>
    <n v="361"/>
    <x v="634"/>
    <s v="Quality-focused reciprocal structure"/>
    <n v="5500"/>
    <n v="9546"/>
    <n v="1.7356363636363636"/>
    <x v="3"/>
    <n v="88"/>
    <n v="108.47727272727273"/>
    <x v="1"/>
    <s v="USD"/>
    <n v="1507352400"/>
    <n v="1509426000"/>
    <b v="0"/>
    <b v="0"/>
    <s v="theater/plays"/>
    <x v="1"/>
    <s v="plays"/>
  </r>
  <r>
    <n v="5"/>
    <x v="635"/>
    <s v="Open-source optimizing database"/>
    <n v="7600"/>
    <n v="13195"/>
    <n v="1.7361842105263159"/>
    <x v="3"/>
    <n v="174"/>
    <n v="75.833333333333329"/>
    <x v="6"/>
    <s v="DKK"/>
    <n v="1346130000"/>
    <n v="1347080400"/>
    <b v="0"/>
    <b v="0"/>
    <s v="theater/plays"/>
    <x v="1"/>
    <s v="plays"/>
  </r>
  <r>
    <n v="397"/>
    <x v="636"/>
    <s v="Virtual systematic monitoring"/>
    <n v="8100"/>
    <n v="14083"/>
    <n v="1.738641975308642"/>
    <x v="3"/>
    <n v="454"/>
    <n v="31.019823788546255"/>
    <x v="1"/>
    <s v="USD"/>
    <n v="1369285200"/>
    <n v="1369803600"/>
    <b v="0"/>
    <b v="0"/>
    <s v="music/rock"/>
    <x v="4"/>
    <s v="rock"/>
  </r>
  <r>
    <n v="117"/>
    <x v="637"/>
    <s v="Business-focused 24hour groupware"/>
    <n v="4900"/>
    <n v="8523"/>
    <n v="1.7393877551020409"/>
    <x v="3"/>
    <n v="275"/>
    <n v="30.992727272727272"/>
    <x v="1"/>
    <s v="USD"/>
    <n v="1316667600"/>
    <n v="1317186000"/>
    <b v="0"/>
    <b v="0"/>
    <s v="film &amp; video/television"/>
    <x v="3"/>
    <s v="television"/>
  </r>
  <r>
    <n v="613"/>
    <x v="638"/>
    <s v="Reverse-engineered 24/7 methodology"/>
    <n v="1100"/>
    <n v="1914"/>
    <n v="1.74"/>
    <x v="3"/>
    <n v="26"/>
    <n v="73.615384615384613"/>
    <x v="0"/>
    <s v="CAD"/>
    <n v="1503723600"/>
    <n v="1504501200"/>
    <b v="0"/>
    <b v="0"/>
    <s v="theater/plays"/>
    <x v="1"/>
    <s v="plays"/>
  </r>
  <r>
    <n v="701"/>
    <x v="639"/>
    <s v="Open-source multi-tasking methodology"/>
    <n v="52000"/>
    <n v="91014"/>
    <n v="1.7502692307692307"/>
    <x v="3"/>
    <n v="820"/>
    <n v="110.99268292682927"/>
    <x v="1"/>
    <s v="USD"/>
    <n v="1301202000"/>
    <n v="1301806800"/>
    <b v="1"/>
    <b v="0"/>
    <s v="theater/plays"/>
    <x v="1"/>
    <s v="plays"/>
  </r>
  <r>
    <n v="922"/>
    <x v="640"/>
    <s v="Ameliorated logistical capability"/>
    <n v="51400"/>
    <n v="90440"/>
    <n v="1.7595330739299611"/>
    <x v="3"/>
    <n v="2261"/>
    <n v="40"/>
    <x v="1"/>
    <s v="USD"/>
    <n v="1544335200"/>
    <n v="1545112800"/>
    <b v="0"/>
    <b v="1"/>
    <s v="music/world music"/>
    <x v="4"/>
    <s v="world music"/>
  </r>
  <r>
    <n v="667"/>
    <x v="641"/>
    <s v="Decentralized bandwidth-monitored ability"/>
    <n v="6900"/>
    <n v="12155"/>
    <n v="1.7615942028985507"/>
    <x v="3"/>
    <n v="419"/>
    <n v="29.009546539379475"/>
    <x v="1"/>
    <s v="USD"/>
    <n v="1410325200"/>
    <n v="1411102800"/>
    <b v="0"/>
    <b v="0"/>
    <s v="journalism/audio"/>
    <x v="8"/>
    <s v="audio"/>
  </r>
  <r>
    <n v="444"/>
    <x v="323"/>
    <s v="Versatile global attitude"/>
    <n v="6200"/>
    <n v="10938"/>
    <n v="1.7641935483870967"/>
    <x v="3"/>
    <n v="296"/>
    <n v="36.952702702702702"/>
    <x v="1"/>
    <s v="USD"/>
    <n v="1311483600"/>
    <n v="1311656400"/>
    <b v="0"/>
    <b v="1"/>
    <s v="music/indie rock"/>
    <x v="4"/>
    <s v="indie rock"/>
  </r>
  <r>
    <n v="762"/>
    <x v="331"/>
    <s v="Upgradable uniform service-desk"/>
    <n v="3500"/>
    <n v="6204"/>
    <n v="1.7725714285714285"/>
    <x v="3"/>
    <n v="100"/>
    <n v="62.04"/>
    <x v="5"/>
    <s v="AUD"/>
    <n v="1354082400"/>
    <n v="1355032800"/>
    <b v="0"/>
    <b v="0"/>
    <s v="music/jazz"/>
    <x v="4"/>
    <s v="jazz"/>
  </r>
  <r>
    <n v="55"/>
    <x v="642"/>
    <s v="Reverse-engineered bifurcated strategy"/>
    <n v="6600"/>
    <n v="11746"/>
    <n v="1.7796969696969698"/>
    <x v="3"/>
    <n v="131"/>
    <n v="89.664122137404576"/>
    <x v="1"/>
    <s v="USD"/>
    <n v="1532926800"/>
    <n v="1533358800"/>
    <b v="0"/>
    <b v="0"/>
    <s v="music/jazz"/>
    <x v="4"/>
    <s v="jazz"/>
  </r>
  <r>
    <n v="473"/>
    <x v="643"/>
    <s v="Assimilated fault-tolerant capacity"/>
    <n v="5000"/>
    <n v="8907"/>
    <n v="1.7814000000000001"/>
    <x v="3"/>
    <n v="106"/>
    <n v="84.028301886792448"/>
    <x v="1"/>
    <s v="USD"/>
    <n v="1529989200"/>
    <n v="1530075600"/>
    <b v="0"/>
    <b v="0"/>
    <s v="music/electric music"/>
    <x v="4"/>
    <s v="electric music"/>
  </r>
  <r>
    <n v="981"/>
    <x v="644"/>
    <s v="Grass-roots executive synergy"/>
    <n v="6700"/>
    <n v="11941"/>
    <n v="1.7822388059701493"/>
    <x v="3"/>
    <n v="323"/>
    <n v="36.969040247678016"/>
    <x v="1"/>
    <s v="USD"/>
    <n v="1514181600"/>
    <n v="1517032800"/>
    <b v="0"/>
    <b v="0"/>
    <s v="technology/web"/>
    <x v="2"/>
    <s v="web"/>
  </r>
  <r>
    <n v="487"/>
    <x v="645"/>
    <s v="Monitored 24/7 time-frame"/>
    <n v="110300"/>
    <n v="197024"/>
    <n v="1.7862556663644606"/>
    <x v="3"/>
    <n v="2346"/>
    <n v="83.982949701619773"/>
    <x v="1"/>
    <s v="USD"/>
    <n v="1492664400"/>
    <n v="1495515600"/>
    <b v="0"/>
    <b v="0"/>
    <s v="theater/plays"/>
    <x v="1"/>
    <s v="plays"/>
  </r>
  <r>
    <n v="438"/>
    <x v="646"/>
    <s v="Streamlined web-enabled knowledgebase"/>
    <n v="8300"/>
    <n v="14827"/>
    <n v="1.7863855421686747"/>
    <x v="3"/>
    <n v="247"/>
    <n v="60.02834008097166"/>
    <x v="1"/>
    <s v="USD"/>
    <n v="1362376800"/>
    <n v="1364965200"/>
    <b v="0"/>
    <b v="0"/>
    <s v="theater/plays"/>
    <x v="1"/>
    <s v="plays"/>
  </r>
  <r>
    <n v="338"/>
    <x v="647"/>
    <s v="Decentralized intangible encoding"/>
    <n v="69800"/>
    <n v="125042"/>
    <n v="1.7914326647564469"/>
    <x v="3"/>
    <n v="1690"/>
    <n v="73.989349112426041"/>
    <x v="1"/>
    <s v="USD"/>
    <n v="1317790800"/>
    <n v="1320382800"/>
    <b v="0"/>
    <b v="0"/>
    <s v="theater/plays"/>
    <x v="1"/>
    <s v="plays"/>
  </r>
  <r>
    <n v="503"/>
    <x v="648"/>
    <s v="Decentralized 4thgeneration time-frame"/>
    <n v="25500"/>
    <n v="45983"/>
    <n v="1.8032549019607844"/>
    <x v="3"/>
    <n v="460"/>
    <n v="99.963043478260872"/>
    <x v="1"/>
    <s v="USD"/>
    <n v="1435726800"/>
    <n v="1437454800"/>
    <b v="0"/>
    <b v="0"/>
    <s v="film &amp; video/drama"/>
    <x v="3"/>
    <s v="drama"/>
  </r>
  <r>
    <n v="268"/>
    <x v="649"/>
    <s v="Networked optimal productivity"/>
    <n v="1500"/>
    <n v="2708"/>
    <n v="1.8053333333333332"/>
    <x v="3"/>
    <n v="48"/>
    <n v="56.416666666666664"/>
    <x v="1"/>
    <s v="USD"/>
    <n v="1349326800"/>
    <n v="1353304800"/>
    <b v="0"/>
    <b v="0"/>
    <s v="film &amp; video/documentary"/>
    <x v="3"/>
    <s v="documentary"/>
  </r>
  <r>
    <n v="934"/>
    <x v="650"/>
    <s v="Reactive radical framework"/>
    <n v="6200"/>
    <n v="11280"/>
    <n v="1.8193548387096774"/>
    <x v="3"/>
    <n v="105"/>
    <n v="107.42857142857143"/>
    <x v="1"/>
    <s v="USD"/>
    <n v="1456120800"/>
    <n v="1456639200"/>
    <b v="0"/>
    <b v="0"/>
    <s v="theater/plays"/>
    <x v="1"/>
    <s v="plays"/>
  </r>
  <r>
    <n v="406"/>
    <x v="651"/>
    <s v="Balanced attitude-oriented parallelism"/>
    <n v="39300"/>
    <n v="71583"/>
    <n v="1.8214503816793892"/>
    <x v="3"/>
    <n v="645"/>
    <n v="110.98139534883721"/>
    <x v="1"/>
    <s v="USD"/>
    <n v="1359525600"/>
    <n v="1360562400"/>
    <b v="1"/>
    <b v="0"/>
    <s v="film &amp; video/documentary"/>
    <x v="3"/>
    <s v="documentary"/>
  </r>
  <r>
    <n v="920"/>
    <x v="652"/>
    <s v="Versatile directional project"/>
    <n v="5300"/>
    <n v="9676"/>
    <n v="1.8256603773584905"/>
    <x v="3"/>
    <n v="255"/>
    <n v="37.945098039215686"/>
    <x v="1"/>
    <s v="USD"/>
    <n v="1549519200"/>
    <n v="1551247200"/>
    <b v="1"/>
    <b v="0"/>
    <s v="film &amp; video/animation"/>
    <x v="3"/>
    <s v="animation"/>
  </r>
  <r>
    <n v="381"/>
    <x v="653"/>
    <s v="Cross-group global moratorium"/>
    <n v="5300"/>
    <n v="9749"/>
    <n v="1.8394339622641509"/>
    <x v="3"/>
    <n v="155"/>
    <n v="62.896774193548389"/>
    <x v="1"/>
    <s v="USD"/>
    <n v="1433739600"/>
    <n v="1437714000"/>
    <b v="0"/>
    <b v="0"/>
    <s v="theater/plays"/>
    <x v="1"/>
    <s v="plays"/>
  </r>
  <r>
    <n v="469"/>
    <x v="654"/>
    <s v="Assimilated neutral utilization"/>
    <n v="5600"/>
    <n v="10328"/>
    <n v="1.8442857142857143"/>
    <x v="3"/>
    <n v="159"/>
    <n v="64.95597484276729"/>
    <x v="1"/>
    <s v="USD"/>
    <n v="1431925200"/>
    <n v="1432098000"/>
    <b v="0"/>
    <b v="0"/>
    <s v="film &amp; video/drama"/>
    <x v="3"/>
    <s v="drama"/>
  </r>
  <r>
    <n v="868"/>
    <x v="655"/>
    <s v="Front-line web-enabled installation"/>
    <n v="7000"/>
    <n v="12939"/>
    <n v="1.8484285714285715"/>
    <x v="3"/>
    <n v="126"/>
    <n v="102.69047619047619"/>
    <x v="1"/>
    <s v="USD"/>
    <n v="1381554000"/>
    <n v="1382504400"/>
    <b v="0"/>
    <b v="0"/>
    <s v="theater/plays"/>
    <x v="1"/>
    <s v="plays"/>
  </r>
  <r>
    <n v="254"/>
    <x v="656"/>
    <s v="De-engineered static Local Area Network"/>
    <n v="4600"/>
    <n v="8505"/>
    <n v="1.8489130434782608"/>
    <x v="3"/>
    <n v="88"/>
    <n v="96.647727272727266"/>
    <x v="1"/>
    <s v="USD"/>
    <n v="1487656800"/>
    <n v="1487829600"/>
    <b v="0"/>
    <b v="0"/>
    <s v="publishing/nonfiction"/>
    <x v="6"/>
    <s v="nonfiction"/>
  </r>
  <r>
    <n v="357"/>
    <x v="657"/>
    <s v="Implemented tangible algorithm"/>
    <n v="2300"/>
    <n v="4253"/>
    <n v="1.8491304347826087"/>
    <x v="3"/>
    <n v="41"/>
    <n v="103.73170731707317"/>
    <x v="1"/>
    <s v="USD"/>
    <n v="1441256400"/>
    <n v="1443416400"/>
    <b v="0"/>
    <b v="0"/>
    <s v="games/video games"/>
    <x v="7"/>
    <s v="video games"/>
  </r>
  <r>
    <n v="330"/>
    <x v="658"/>
    <s v="Expanded encompassing open architecture"/>
    <n v="33700"/>
    <n v="62330"/>
    <n v="1.8495548961424333"/>
    <x v="3"/>
    <n v="1385"/>
    <n v="45.003610108303249"/>
    <x v="2"/>
    <s v="GBP"/>
    <n v="1512712800"/>
    <n v="1512799200"/>
    <b v="0"/>
    <b v="0"/>
    <s v="film &amp; video/documentary"/>
    <x v="3"/>
    <s v="documentary"/>
  </r>
  <r>
    <n v="729"/>
    <x v="659"/>
    <s v="Multi-lateral object-oriented open system"/>
    <n v="5600"/>
    <n v="10397"/>
    <n v="1.8566071428571429"/>
    <x v="3"/>
    <n v="122"/>
    <n v="85.221311475409834"/>
    <x v="1"/>
    <s v="USD"/>
    <n v="1359957600"/>
    <n v="1360130400"/>
    <b v="0"/>
    <b v="0"/>
    <s v="film &amp; video/drama"/>
    <x v="3"/>
    <s v="drama"/>
  </r>
  <r>
    <n v="865"/>
    <x v="660"/>
    <s v="Horizontal attitude-oriented help-desk"/>
    <n v="81000"/>
    <n v="150515"/>
    <n v="1.8582098765432098"/>
    <x v="3"/>
    <n v="3272"/>
    <n v="46.000916870415651"/>
    <x v="1"/>
    <s v="USD"/>
    <n v="1410757200"/>
    <n v="1411534800"/>
    <b v="0"/>
    <b v="0"/>
    <s v="theater/plays"/>
    <x v="1"/>
    <s v="plays"/>
  </r>
  <r>
    <n v="43"/>
    <x v="661"/>
    <s v="Profound explicit paradigm"/>
    <n v="90200"/>
    <n v="167717"/>
    <n v="1.859390243902439"/>
    <x v="3"/>
    <n v="6212"/>
    <n v="26.998873148744366"/>
    <x v="1"/>
    <s v="USD"/>
    <n v="1406178000"/>
    <n v="1407560400"/>
    <b v="0"/>
    <b v="0"/>
    <s v="publishing/radio &amp; podcasts"/>
    <x v="6"/>
    <s v="radio &amp; podcasts"/>
  </r>
  <r>
    <n v="568"/>
    <x v="662"/>
    <s v="Synergized zero tolerance help-desk"/>
    <n v="72400"/>
    <n v="134688"/>
    <n v="1.8603314917127072"/>
    <x v="3"/>
    <n v="5180"/>
    <n v="26.0015444015444"/>
    <x v="1"/>
    <s v="USD"/>
    <n v="1279170000"/>
    <n v="1283058000"/>
    <b v="0"/>
    <b v="0"/>
    <s v="theater/plays"/>
    <x v="1"/>
    <s v="plays"/>
  </r>
  <r>
    <n v="107"/>
    <x v="663"/>
    <s v="Multi-layered encompassing installation"/>
    <n v="3500"/>
    <n v="6527"/>
    <n v="1.8648571428571428"/>
    <x v="3"/>
    <n v="86"/>
    <n v="75.895348837209298"/>
    <x v="1"/>
    <s v="USD"/>
    <n v="1524459600"/>
    <n v="1525928400"/>
    <b v="0"/>
    <b v="1"/>
    <s v="theater/plays"/>
    <x v="1"/>
    <s v="plays"/>
  </r>
  <r>
    <n v="390"/>
    <x v="664"/>
    <s v="Digitized eco-centric core"/>
    <n v="2400"/>
    <n v="4477"/>
    <n v="1.8654166666666667"/>
    <x v="3"/>
    <n v="50"/>
    <n v="89.54"/>
    <x v="1"/>
    <s v="USD"/>
    <n v="1379048400"/>
    <n v="1380344400"/>
    <b v="0"/>
    <b v="0"/>
    <s v="photography/photography books"/>
    <x v="5"/>
    <s v="photography books"/>
  </r>
  <r>
    <n v="334"/>
    <x v="665"/>
    <s v="Assimilated discrete algorithm"/>
    <n v="66200"/>
    <n v="123538"/>
    <n v="1.8661329305135952"/>
    <x v="3"/>
    <n v="1113"/>
    <n v="110.99550763701707"/>
    <x v="1"/>
    <s v="USD"/>
    <n v="1515564000"/>
    <n v="1516168800"/>
    <b v="0"/>
    <b v="0"/>
    <s v="music/rock"/>
    <x v="4"/>
    <s v="rock"/>
  </r>
  <r>
    <n v="605"/>
    <x v="666"/>
    <s v="Profound solution-oriented matrix"/>
    <n v="3300"/>
    <n v="6178"/>
    <n v="1.8721212121212121"/>
    <x v="3"/>
    <n v="107"/>
    <n v="57.738317757009348"/>
    <x v="1"/>
    <s v="USD"/>
    <n v="1443848400"/>
    <n v="1447394400"/>
    <b v="0"/>
    <b v="0"/>
    <s v="publishing/nonfiction"/>
    <x v="6"/>
    <s v="nonfiction"/>
  </r>
  <r>
    <n v="862"/>
    <x v="667"/>
    <s v="Profound disintermediate open system"/>
    <n v="3500"/>
    <n v="6560"/>
    <n v="1.8742857142857143"/>
    <x v="3"/>
    <n v="85"/>
    <n v="77.17647058823529"/>
    <x v="1"/>
    <s v="USD"/>
    <n v="1312174800"/>
    <n v="1312520400"/>
    <b v="0"/>
    <b v="0"/>
    <s v="theater/plays"/>
    <x v="1"/>
    <s v="plays"/>
  </r>
  <r>
    <n v="465"/>
    <x v="668"/>
    <s v="Up-sized responsive protocol"/>
    <n v="4700"/>
    <n v="8829"/>
    <n v="1.8785106382978722"/>
    <x v="3"/>
    <n v="80"/>
    <n v="110.3625"/>
    <x v="1"/>
    <s v="USD"/>
    <n v="1517032800"/>
    <n v="1517810400"/>
    <b v="0"/>
    <b v="0"/>
    <s v="publishing/translations"/>
    <x v="6"/>
    <s v="translations"/>
  </r>
  <r>
    <n v="873"/>
    <x v="669"/>
    <s v="Intuitive value-added installation"/>
    <n v="42100"/>
    <n v="79268"/>
    <n v="1.8828503562945369"/>
    <x v="3"/>
    <n v="1887"/>
    <n v="42.007419183889773"/>
    <x v="1"/>
    <s v="USD"/>
    <n v="1389160800"/>
    <n v="1389592800"/>
    <b v="0"/>
    <b v="0"/>
    <s v="photography/photography books"/>
    <x v="5"/>
    <s v="photography books"/>
  </r>
  <r>
    <n v="606"/>
    <x v="670"/>
    <s v="Extended asynchronous initiative"/>
    <n v="3400"/>
    <n v="6405"/>
    <n v="1.8838235294117647"/>
    <x v="3"/>
    <n v="160"/>
    <n v="40.03125"/>
    <x v="2"/>
    <s v="GBP"/>
    <n v="1457330400"/>
    <n v="1458277200"/>
    <b v="0"/>
    <b v="0"/>
    <s v="music/rock"/>
    <x v="4"/>
    <s v="rock"/>
  </r>
  <r>
    <n v="798"/>
    <x v="671"/>
    <s v="Seamless maximized product"/>
    <n v="3400"/>
    <n v="6408"/>
    <n v="1.8847058823529412"/>
    <x v="3"/>
    <n v="121"/>
    <n v="52.958677685950413"/>
    <x v="1"/>
    <s v="USD"/>
    <n v="1338440400"/>
    <n v="1340859600"/>
    <b v="0"/>
    <b v="1"/>
    <s v="theater/plays"/>
    <x v="1"/>
    <s v="plays"/>
  </r>
  <r>
    <n v="894"/>
    <x v="672"/>
    <s v="Organic cohesive neural-net"/>
    <n v="1700"/>
    <n v="3208"/>
    <n v="1.8870588235294117"/>
    <x v="3"/>
    <n v="56"/>
    <n v="57.285714285714285"/>
    <x v="2"/>
    <s v="GBP"/>
    <n v="1373518800"/>
    <n v="1376110800"/>
    <b v="0"/>
    <b v="1"/>
    <s v="film &amp; video/television"/>
    <x v="3"/>
    <s v="television"/>
  </r>
  <r>
    <n v="616"/>
    <x v="673"/>
    <s v="Quality-focused 24/7 superstructure"/>
    <n v="6400"/>
    <n v="12129"/>
    <n v="1.8951562500000001"/>
    <x v="3"/>
    <n v="238"/>
    <n v="50.962184873949582"/>
    <x v="2"/>
    <s v="GBP"/>
    <n v="1379653200"/>
    <n v="1379739600"/>
    <b v="0"/>
    <b v="1"/>
    <s v="music/indie rock"/>
    <x v="4"/>
    <s v="indie rock"/>
  </r>
  <r>
    <n v="49"/>
    <x v="674"/>
    <s v="Sharable holistic interface"/>
    <n v="7200"/>
    <n v="13653"/>
    <n v="1.89625"/>
    <x v="3"/>
    <n v="303"/>
    <n v="45.059405940594061"/>
    <x v="1"/>
    <s v="USD"/>
    <n v="1571547600"/>
    <n v="1575439200"/>
    <b v="0"/>
    <b v="0"/>
    <s v="music/rock"/>
    <x v="4"/>
    <s v="rock"/>
  </r>
  <r>
    <n v="676"/>
    <x v="675"/>
    <s v="Expanded needs-based orchestration"/>
    <n v="62300"/>
    <n v="118214"/>
    <n v="1.8974959871589085"/>
    <x v="3"/>
    <n v="1170"/>
    <n v="101.03760683760684"/>
    <x v="1"/>
    <s v="USD"/>
    <n v="1348635600"/>
    <n v="1349413200"/>
    <b v="0"/>
    <b v="0"/>
    <s v="photography/photography books"/>
    <x v="5"/>
    <s v="photography books"/>
  </r>
  <r>
    <n v="839"/>
    <x v="676"/>
    <s v="Organized scalable initiative"/>
    <n v="7700"/>
    <n v="14644"/>
    <n v="1.9018181818181819"/>
    <x v="3"/>
    <n v="157"/>
    <n v="93.273885350318466"/>
    <x v="1"/>
    <s v="USD"/>
    <n v="1395032400"/>
    <n v="1398920400"/>
    <b v="0"/>
    <b v="1"/>
    <s v="film &amp; video/documentary"/>
    <x v="3"/>
    <s v="documentary"/>
  </r>
  <r>
    <n v="773"/>
    <x v="677"/>
    <s v="Cross-platform empowering project"/>
    <n v="53100"/>
    <n v="101185"/>
    <n v="1.9055555555555554"/>
    <x v="3"/>
    <n v="2353"/>
    <n v="43.00254993625159"/>
    <x v="1"/>
    <s v="USD"/>
    <n v="1492059600"/>
    <n v="1492923600"/>
    <b v="0"/>
    <b v="0"/>
    <s v="theater/plays"/>
    <x v="1"/>
    <s v="plays"/>
  </r>
  <r>
    <n v="655"/>
    <x v="678"/>
    <s v="Multi-layered bottom-line encryption"/>
    <n v="6900"/>
    <n v="13212"/>
    <n v="1.9147826086956521"/>
    <x v="3"/>
    <n v="264"/>
    <n v="50.045454545454547"/>
    <x v="1"/>
    <s v="USD"/>
    <n v="1488434400"/>
    <n v="1489554000"/>
    <b v="1"/>
    <b v="0"/>
    <s v="photography/photography books"/>
    <x v="5"/>
    <s v="photography books"/>
  </r>
  <r>
    <n v="490"/>
    <x v="679"/>
    <s v="Innovative disintermediate encryption"/>
    <n v="2400"/>
    <n v="4596"/>
    <n v="1.915"/>
    <x v="3"/>
    <n v="144"/>
    <n v="31.916666666666668"/>
    <x v="1"/>
    <s v="USD"/>
    <n v="1573970400"/>
    <n v="1574575200"/>
    <b v="0"/>
    <b v="0"/>
    <s v="journalism/audio"/>
    <x v="8"/>
    <s v="audio"/>
  </r>
  <r>
    <n v="686"/>
    <x v="680"/>
    <s v="Front-line cohesive extranet"/>
    <n v="7500"/>
    <n v="14381"/>
    <n v="1.9174666666666667"/>
    <x v="3"/>
    <n v="134"/>
    <n v="107.32089552238806"/>
    <x v="1"/>
    <s v="USD"/>
    <n v="1522126800"/>
    <n v="1523077200"/>
    <b v="0"/>
    <b v="0"/>
    <s v="technology/wearables"/>
    <x v="2"/>
    <s v="wearables"/>
  </r>
  <r>
    <n v="431"/>
    <x v="681"/>
    <s v="Compatible multimedia utilization"/>
    <n v="5100"/>
    <n v="9817"/>
    <n v="1.9249019607843136"/>
    <x v="3"/>
    <n v="94"/>
    <n v="104.43617021276596"/>
    <x v="1"/>
    <s v="USD"/>
    <n v="1529643600"/>
    <n v="1531112400"/>
    <b v="1"/>
    <b v="0"/>
    <s v="theater/plays"/>
    <x v="1"/>
    <s v="plays"/>
  </r>
  <r>
    <n v="785"/>
    <x v="682"/>
    <s v="Multi-channeled bi-directional moratorium"/>
    <n v="6700"/>
    <n v="12939"/>
    <n v="1.9311940298507462"/>
    <x v="3"/>
    <n v="127"/>
    <n v="101.88188976377953"/>
    <x v="5"/>
    <s v="AUD"/>
    <n v="1556341200"/>
    <n v="1559278800"/>
    <b v="0"/>
    <b v="1"/>
    <s v="film &amp; video/animation"/>
    <x v="3"/>
    <s v="animation"/>
  </r>
  <r>
    <n v="810"/>
    <x v="683"/>
    <s v="Multi-layered intangible instruction set"/>
    <n v="6400"/>
    <n v="12360"/>
    <n v="1.9312499999999999"/>
    <x v="3"/>
    <n v="221"/>
    <n v="55.927601809954751"/>
    <x v="1"/>
    <s v="USD"/>
    <n v="1511848800"/>
    <n v="1512712800"/>
    <b v="0"/>
    <b v="1"/>
    <s v="theater/plays"/>
    <x v="1"/>
    <s v="plays"/>
  </r>
  <r>
    <n v="229"/>
    <x v="684"/>
    <s v="Extended encompassing application"/>
    <n v="85600"/>
    <n v="165798"/>
    <n v="1.936892523364486"/>
    <x v="3"/>
    <n v="2551"/>
    <n v="64.99333594668758"/>
    <x v="1"/>
    <s v="USD"/>
    <n v="1496293200"/>
    <n v="1500440400"/>
    <b v="0"/>
    <b v="1"/>
    <s v="games/mobile games"/>
    <x v="7"/>
    <s v="mobile games"/>
  </r>
  <r>
    <n v="213"/>
    <x v="685"/>
    <s v="Face-to-face encompassing info-mediaries"/>
    <n v="87900"/>
    <n v="171549"/>
    <n v="1.9516382252559727"/>
    <x v="3"/>
    <n v="4289"/>
    <n v="39.997435299603637"/>
    <x v="1"/>
    <s v="USD"/>
    <n v="1289019600"/>
    <n v="1289714400"/>
    <b v="0"/>
    <b v="1"/>
    <s v="music/indie rock"/>
    <x v="4"/>
    <s v="indie rock"/>
  </r>
  <r>
    <n v="99"/>
    <x v="686"/>
    <s v="Fully-configurable motivating approach"/>
    <n v="7600"/>
    <n v="14951"/>
    <n v="1.9672368421052631"/>
    <x v="3"/>
    <n v="164"/>
    <n v="91.16463414634147"/>
    <x v="1"/>
    <s v="USD"/>
    <n v="1416895200"/>
    <n v="1419400800"/>
    <b v="0"/>
    <b v="0"/>
    <s v="theater/plays"/>
    <x v="1"/>
    <s v="plays"/>
  </r>
  <r>
    <n v="802"/>
    <x v="687"/>
    <s v="Reverse-engineered zero-defect infrastructure"/>
    <n v="6200"/>
    <n v="12216"/>
    <n v="1.9703225806451612"/>
    <x v="3"/>
    <n v="142"/>
    <n v="86.028169014084511"/>
    <x v="1"/>
    <s v="USD"/>
    <n v="1562216400"/>
    <n v="1562389200"/>
    <b v="0"/>
    <b v="0"/>
    <s v="photography/photography books"/>
    <x v="5"/>
    <s v="photography books"/>
  </r>
  <r>
    <n v="845"/>
    <x v="688"/>
    <s v="Up-sized high-level access"/>
    <n v="69900"/>
    <n v="138087"/>
    <n v="1.9754935622317598"/>
    <x v="3"/>
    <n v="1354"/>
    <n v="101.98449039881831"/>
    <x v="2"/>
    <s v="GBP"/>
    <n v="1526360400"/>
    <n v="1529557200"/>
    <b v="0"/>
    <b v="0"/>
    <s v="technology/web"/>
    <x v="2"/>
    <s v="web"/>
  </r>
  <r>
    <n v="442"/>
    <x v="689"/>
    <s v="Devolved system-worthy framework"/>
    <n v="5400"/>
    <n v="10731"/>
    <n v="1.9872222222222222"/>
    <x v="3"/>
    <n v="143"/>
    <n v="75.04195804195804"/>
    <x v="4"/>
    <s v="EUR"/>
    <n v="1504328400"/>
    <n v="1505710800"/>
    <b v="0"/>
    <b v="0"/>
    <s v="theater/plays"/>
    <x v="1"/>
    <s v="plays"/>
  </r>
  <r>
    <n v="911"/>
    <x v="690"/>
    <s v="Cloned responsive standardization"/>
    <n v="5800"/>
    <n v="11539"/>
    <n v="1.9894827586206896"/>
    <x v="3"/>
    <n v="462"/>
    <n v="24.976190476190474"/>
    <x v="1"/>
    <s v="USD"/>
    <n v="1568005200"/>
    <n v="1568178000"/>
    <b v="1"/>
    <b v="0"/>
    <s v="technology/web"/>
    <x v="2"/>
    <s v="web"/>
  </r>
  <r>
    <n v="557"/>
    <x v="691"/>
    <s v="Team-oriented global strategy"/>
    <n v="6000"/>
    <n v="11960"/>
    <n v="1.9933333333333334"/>
    <x v="3"/>
    <n v="221"/>
    <n v="54.117647058823529"/>
    <x v="1"/>
    <s v="USD"/>
    <n v="1443762000"/>
    <n v="1444021200"/>
    <b v="0"/>
    <b v="1"/>
    <s v="film &amp; video/science fiction"/>
    <x v="3"/>
    <s v="science fiction"/>
  </r>
  <r>
    <n v="332"/>
    <x v="692"/>
    <s v="Optional bandwidth-monitored definition"/>
    <n v="20700"/>
    <n v="41396"/>
    <n v="1.999806763285024"/>
    <x v="3"/>
    <n v="470"/>
    <n v="88.076595744680844"/>
    <x v="1"/>
    <s v="USD"/>
    <n v="1364446800"/>
    <n v="1364533200"/>
    <b v="0"/>
    <b v="0"/>
    <s v="technology/wearables"/>
    <x v="2"/>
    <s v="wearables"/>
  </r>
  <r>
    <n v="597"/>
    <x v="693"/>
    <s v="Diverse systematic projection"/>
    <n v="73800"/>
    <n v="148779"/>
    <n v="2.0159756097560977"/>
    <x v="3"/>
    <n v="2188"/>
    <n v="67.997714808043881"/>
    <x v="1"/>
    <s v="USD"/>
    <n v="1573970400"/>
    <n v="1575525600"/>
    <b v="0"/>
    <b v="0"/>
    <s v="theater/plays"/>
    <x v="1"/>
    <s v="plays"/>
  </r>
  <r>
    <n v="801"/>
    <x v="694"/>
    <s v="User-friendly high-level initiative"/>
    <n v="2300"/>
    <n v="4667"/>
    <n v="2.0291304347826089"/>
    <x v="3"/>
    <n v="106"/>
    <n v="44.028301886792455"/>
    <x v="1"/>
    <s v="USD"/>
    <n v="1577772000"/>
    <n v="1579672800"/>
    <b v="0"/>
    <b v="1"/>
    <s v="photography/photography books"/>
    <x v="5"/>
    <s v="photography books"/>
  </r>
  <r>
    <n v="311"/>
    <x v="695"/>
    <s v="Focused real-time help-desk"/>
    <n v="6300"/>
    <n v="12812"/>
    <n v="2.0336507936507937"/>
    <x v="3"/>
    <n v="121"/>
    <n v="105.88429752066116"/>
    <x v="1"/>
    <s v="USD"/>
    <n v="1297836000"/>
    <n v="1298872800"/>
    <b v="0"/>
    <b v="0"/>
    <s v="theater/plays"/>
    <x v="1"/>
    <s v="plays"/>
  </r>
  <r>
    <n v="565"/>
    <x v="696"/>
    <s v="Decentralized logistical collaboration"/>
    <n v="94900"/>
    <n v="194166"/>
    <n v="2.0460063224446787"/>
    <x v="3"/>
    <n v="3596"/>
    <n v="53.99499443826474"/>
    <x v="1"/>
    <s v="USD"/>
    <n v="1321336800"/>
    <n v="1323064800"/>
    <b v="0"/>
    <b v="0"/>
    <s v="theater/plays"/>
    <x v="1"/>
    <s v="plays"/>
  </r>
  <r>
    <n v="626"/>
    <x v="697"/>
    <s v="Synergistic tertiary budgetary management"/>
    <n v="6400"/>
    <n v="13205"/>
    <n v="2.0632812500000002"/>
    <x v="3"/>
    <n v="189"/>
    <n v="69.867724867724874"/>
    <x v="1"/>
    <s v="USD"/>
    <n v="1285650000"/>
    <n v="1286427600"/>
    <b v="0"/>
    <b v="1"/>
    <s v="theater/plays"/>
    <x v="1"/>
    <s v="plays"/>
  </r>
  <r>
    <n v="601"/>
    <x v="698"/>
    <s v="Inverse neutral structure"/>
    <n v="6300"/>
    <n v="13018"/>
    <n v="2.0663492063492064"/>
    <x v="3"/>
    <n v="194"/>
    <n v="67.103092783505161"/>
    <x v="1"/>
    <s v="USD"/>
    <n v="1401426000"/>
    <n v="1402894800"/>
    <b v="1"/>
    <b v="0"/>
    <s v="technology/wearables"/>
    <x v="2"/>
    <s v="wearables"/>
  </r>
  <r>
    <n v="851"/>
    <x v="699"/>
    <s v="Object-based needs-based info-mediaries"/>
    <n v="6000"/>
    <n v="12468"/>
    <n v="2.0779999999999998"/>
    <x v="3"/>
    <n v="160"/>
    <n v="77.924999999999997"/>
    <x v="1"/>
    <s v="USD"/>
    <n v="1335934800"/>
    <n v="1338786000"/>
    <b v="0"/>
    <b v="0"/>
    <s v="music/electric music"/>
    <x v="4"/>
    <s v="electric music"/>
  </r>
  <r>
    <n v="765"/>
    <x v="700"/>
    <s v="Advanced transitional help-desk"/>
    <n v="3900"/>
    <n v="8125"/>
    <n v="2.0833333333333335"/>
    <x v="3"/>
    <n v="198"/>
    <n v="41.035353535353536"/>
    <x v="1"/>
    <s v="USD"/>
    <n v="1492232400"/>
    <n v="1494392400"/>
    <b v="1"/>
    <b v="1"/>
    <s v="music/indie rock"/>
    <x v="4"/>
    <s v="indie rock"/>
  </r>
  <r>
    <n v="595"/>
    <x v="701"/>
    <s v="Customizable intermediate data-warehouse"/>
    <n v="70300"/>
    <n v="146595"/>
    <n v="2.0852773826458035"/>
    <x v="3"/>
    <n v="1629"/>
    <n v="89.99079189686924"/>
    <x v="1"/>
    <s v="USD"/>
    <n v="1268715600"/>
    <n v="1270530000"/>
    <b v="0"/>
    <b v="1"/>
    <s v="theater/plays"/>
    <x v="1"/>
    <s v="plays"/>
  </r>
  <r>
    <n v="287"/>
    <x v="702"/>
    <s v="Public-key intangible superstructure"/>
    <n v="6300"/>
    <n v="13213"/>
    <n v="2.0973015873015872"/>
    <x v="3"/>
    <n v="176"/>
    <n v="75.07386363636364"/>
    <x v="1"/>
    <s v="USD"/>
    <n v="1430197200"/>
    <n v="1430197200"/>
    <b v="0"/>
    <b v="0"/>
    <s v="music/electric music"/>
    <x v="4"/>
    <s v="electric music"/>
  </r>
  <r>
    <n v="888"/>
    <x v="703"/>
    <s v="Reverse-engineered uniform knowledge user"/>
    <n v="5800"/>
    <n v="12174"/>
    <n v="2.0989655172413793"/>
    <x v="3"/>
    <n v="290"/>
    <n v="41.979310344827589"/>
    <x v="1"/>
    <s v="USD"/>
    <n v="1491886800"/>
    <n v="1493528400"/>
    <b v="0"/>
    <b v="0"/>
    <s v="theater/plays"/>
    <x v="1"/>
    <s v="plays"/>
  </r>
  <r>
    <n v="248"/>
    <x v="704"/>
    <s v="Streamlined holistic knowledgebase"/>
    <n v="6200"/>
    <n v="13103"/>
    <n v="2.1133870967741935"/>
    <x v="3"/>
    <n v="218"/>
    <n v="60.105504587155963"/>
    <x v="5"/>
    <s v="AUD"/>
    <n v="1420005600"/>
    <n v="1420437600"/>
    <b v="0"/>
    <b v="0"/>
    <s v="games/mobile games"/>
    <x v="7"/>
    <s v="mobile games"/>
  </r>
  <r>
    <n v="932"/>
    <x v="705"/>
    <s v="Stand-alone zero tolerance algorithm"/>
    <n v="2300"/>
    <n v="4883"/>
    <n v="2.1230434782608696"/>
    <x v="3"/>
    <n v="144"/>
    <n v="33.909722222222221"/>
    <x v="1"/>
    <s v="USD"/>
    <n v="1394514000"/>
    <n v="1394773200"/>
    <b v="0"/>
    <b v="0"/>
    <s v="music/rock"/>
    <x v="4"/>
    <s v="rock"/>
  </r>
  <r>
    <n v="746"/>
    <x v="706"/>
    <s v="Automated system-worthy structure"/>
    <n v="55800"/>
    <n v="118580"/>
    <n v="2.1250896057347672"/>
    <x v="3"/>
    <n v="3388"/>
    <n v="35"/>
    <x v="1"/>
    <s v="USD"/>
    <n v="1318136400"/>
    <n v="1318568400"/>
    <b v="0"/>
    <b v="0"/>
    <s v="technology/web"/>
    <x v="2"/>
    <s v="web"/>
  </r>
  <r>
    <n v="41"/>
    <x v="707"/>
    <s v="Universal 5thgeneration neural-net"/>
    <n v="5600"/>
    <n v="11924"/>
    <n v="2.1292857142857144"/>
    <x v="3"/>
    <n v="111"/>
    <n v="107.42342342342343"/>
    <x v="4"/>
    <s v="EUR"/>
    <n v="1346734800"/>
    <n v="1348981200"/>
    <b v="0"/>
    <b v="1"/>
    <s v="music/rock"/>
    <x v="4"/>
    <s v="rock"/>
  </r>
  <r>
    <n v="119"/>
    <x v="708"/>
    <s v="Reverse-engineered full-range Internet solution"/>
    <n v="5000"/>
    <n v="10748"/>
    <n v="2.1496"/>
    <x v="3"/>
    <n v="154"/>
    <n v="69.79220779220779"/>
    <x v="1"/>
    <s v="USD"/>
    <n v="1402894800"/>
    <n v="1404363600"/>
    <b v="0"/>
    <b v="1"/>
    <s v="film &amp; video/documentary"/>
    <x v="3"/>
    <s v="documentary"/>
  </r>
  <r>
    <n v="57"/>
    <x v="709"/>
    <s v="Cross-group multi-state task-force"/>
    <n v="2900"/>
    <n v="6243"/>
    <n v="2.1527586206896552"/>
    <x v="3"/>
    <n v="201"/>
    <n v="31.059701492537314"/>
    <x v="1"/>
    <s v="USD"/>
    <n v="1504242000"/>
    <n v="1505278800"/>
    <b v="0"/>
    <b v="0"/>
    <s v="games/video games"/>
    <x v="7"/>
    <s v="video games"/>
  </r>
  <r>
    <n v="782"/>
    <x v="279"/>
    <s v="Centralized asymmetric framework"/>
    <n v="5100"/>
    <n v="10981"/>
    <n v="2.153137254901961"/>
    <x v="3"/>
    <n v="161"/>
    <n v="68.204968944099377"/>
    <x v="1"/>
    <s v="USD"/>
    <n v="1298959200"/>
    <n v="1301374800"/>
    <b v="0"/>
    <b v="1"/>
    <s v="film &amp; video/animation"/>
    <x v="3"/>
    <s v="animation"/>
  </r>
  <r>
    <n v="218"/>
    <x v="710"/>
    <s v="Adaptive logistical initiative"/>
    <n v="5700"/>
    <n v="12309"/>
    <n v="2.1594736842105262"/>
    <x v="3"/>
    <n v="397"/>
    <n v="31.005037783375315"/>
    <x v="2"/>
    <s v="GBP"/>
    <n v="1320991200"/>
    <n v="1323928800"/>
    <b v="0"/>
    <b v="1"/>
    <s v="film &amp; video/shorts"/>
    <x v="3"/>
    <s v="shorts"/>
  </r>
  <r>
    <n v="25"/>
    <x v="711"/>
    <s v="Monitored impactful analyzer"/>
    <n v="5500"/>
    <n v="11904"/>
    <n v="2.1643636363636363"/>
    <x v="3"/>
    <n v="163"/>
    <n v="73.030674846625772"/>
    <x v="1"/>
    <s v="USD"/>
    <n v="1305694800"/>
    <n v="1307422800"/>
    <b v="0"/>
    <b v="1"/>
    <s v="games/video games"/>
    <x v="7"/>
    <s v="video games"/>
  </r>
  <r>
    <n v="987"/>
    <x v="712"/>
    <s v="Ameliorated foreground focus group"/>
    <n v="6200"/>
    <n v="13441"/>
    <n v="2.1679032258064517"/>
    <x v="3"/>
    <n v="480"/>
    <n v="28.002083333333335"/>
    <x v="1"/>
    <s v="USD"/>
    <n v="1493269200"/>
    <n v="1494478800"/>
    <b v="0"/>
    <b v="0"/>
    <s v="film &amp; video/documentary"/>
    <x v="3"/>
    <s v="documentary"/>
  </r>
  <r>
    <n v="929"/>
    <x v="713"/>
    <s v="Polarized tertiary function"/>
    <n v="5500"/>
    <n v="11952"/>
    <n v="2.173090909090909"/>
    <x v="3"/>
    <n v="184"/>
    <n v="64.956521739130437"/>
    <x v="2"/>
    <s v="GBP"/>
    <n v="1493787600"/>
    <n v="1494997200"/>
    <b v="0"/>
    <b v="0"/>
    <s v="theater/plays"/>
    <x v="1"/>
    <s v="plays"/>
  </r>
  <r>
    <n v="96"/>
    <x v="714"/>
    <s v="Down-sized systematic policy"/>
    <n v="69700"/>
    <n v="151513"/>
    <n v="2.1737876614060259"/>
    <x v="3"/>
    <n v="2331"/>
    <n v="64.999141999141997"/>
    <x v="1"/>
    <s v="USD"/>
    <n v="1299736800"/>
    <n v="1300856400"/>
    <b v="0"/>
    <b v="0"/>
    <s v="theater/plays"/>
    <x v="1"/>
    <s v="plays"/>
  </r>
  <r>
    <n v="567"/>
    <x v="715"/>
    <s v="Distributed high-level open architecture"/>
    <n v="6800"/>
    <n v="14865"/>
    <n v="2.1860294117647059"/>
    <x v="3"/>
    <n v="244"/>
    <n v="60.922131147540981"/>
    <x v="1"/>
    <s v="USD"/>
    <n v="1404968400"/>
    <n v="1405141200"/>
    <b v="0"/>
    <b v="0"/>
    <s v="music/rock"/>
    <x v="4"/>
    <s v="rock"/>
  </r>
  <r>
    <n v="121"/>
    <x v="716"/>
    <s v="Multi-lateral homogeneous success"/>
    <n v="45300"/>
    <n v="99361"/>
    <n v="2.1933995584988963"/>
    <x v="3"/>
    <n v="903"/>
    <n v="110.0343300110742"/>
    <x v="1"/>
    <s v="USD"/>
    <n v="1412485200"/>
    <n v="1413608400"/>
    <b v="0"/>
    <b v="0"/>
    <s v="games/video games"/>
    <x v="7"/>
    <s v="video games"/>
  </r>
  <r>
    <n v="149"/>
    <x v="717"/>
    <s v="Managed fresh-thinking flexibility"/>
    <n v="6200"/>
    <n v="13632"/>
    <n v="2.1987096774193549"/>
    <x v="3"/>
    <n v="195"/>
    <n v="69.907692307692301"/>
    <x v="1"/>
    <s v="USD"/>
    <n v="1357020000"/>
    <n v="1361512800"/>
    <b v="0"/>
    <b v="0"/>
    <s v="music/indie rock"/>
    <x v="4"/>
    <s v="indie rock"/>
  </r>
  <r>
    <n v="488"/>
    <x v="718"/>
    <s v="Virtual secondary open architecture"/>
    <n v="5300"/>
    <n v="11663"/>
    <n v="2.2005660377358489"/>
    <x v="3"/>
    <n v="115"/>
    <n v="101.41739130434783"/>
    <x v="1"/>
    <s v="USD"/>
    <n v="1454479200"/>
    <n v="1455948000"/>
    <b v="0"/>
    <b v="0"/>
    <s v="theater/plays"/>
    <x v="1"/>
    <s v="plays"/>
  </r>
  <r>
    <n v="158"/>
    <x v="719"/>
    <s v="Ergonomic fresh-thinking installation"/>
    <n v="2100"/>
    <n v="4640"/>
    <n v="2.2095238095238097"/>
    <x v="3"/>
    <n v="41"/>
    <n v="113.17073170731707"/>
    <x v="1"/>
    <s v="USD"/>
    <n v="1449554400"/>
    <n v="1449640800"/>
    <b v="0"/>
    <b v="0"/>
    <s v="music/rock"/>
    <x v="4"/>
    <s v="rock"/>
  </r>
  <r>
    <n v="643"/>
    <x v="720"/>
    <s v="Future-proofed modular groupware"/>
    <n v="14900"/>
    <n v="32986"/>
    <n v="2.2138255033557046"/>
    <x v="3"/>
    <n v="375"/>
    <n v="87.962666666666664"/>
    <x v="1"/>
    <s v="USD"/>
    <n v="1488348000"/>
    <n v="1489899600"/>
    <b v="0"/>
    <b v="0"/>
    <s v="theater/plays"/>
    <x v="1"/>
    <s v="plays"/>
  </r>
  <r>
    <n v="140"/>
    <x v="721"/>
    <s v="Fully-configurable coherent Internet solution"/>
    <n v="5500"/>
    <n v="12274"/>
    <n v="2.2316363636363636"/>
    <x v="3"/>
    <n v="186"/>
    <n v="65.989247311827953"/>
    <x v="1"/>
    <s v="USD"/>
    <n v="1519538400"/>
    <n v="1519970400"/>
    <b v="0"/>
    <b v="0"/>
    <s v="film &amp; video/documentary"/>
    <x v="3"/>
    <s v="documentary"/>
  </r>
  <r>
    <n v="555"/>
    <x v="722"/>
    <s v="Organic maximized database"/>
    <n v="6300"/>
    <n v="14089"/>
    <n v="2.2363492063492063"/>
    <x v="3"/>
    <n v="135"/>
    <n v="104.36296296296297"/>
    <x v="6"/>
    <s v="DKK"/>
    <n v="1396414800"/>
    <n v="1399093200"/>
    <b v="0"/>
    <b v="0"/>
    <s v="music/rock"/>
    <x v="4"/>
    <s v="rock"/>
  </r>
  <r>
    <n v="925"/>
    <x v="723"/>
    <s v="Profit-focused empowering system engine"/>
    <n v="3000"/>
    <n v="6722"/>
    <n v="2.2406666666666668"/>
    <x v="3"/>
    <n v="65"/>
    <n v="103.41538461538461"/>
    <x v="1"/>
    <s v="USD"/>
    <n v="1506056400"/>
    <n v="1507093200"/>
    <b v="0"/>
    <b v="0"/>
    <s v="theater/plays"/>
    <x v="1"/>
    <s v="plays"/>
  </r>
  <r>
    <n v="81"/>
    <x v="724"/>
    <s v="User-friendly static contingency"/>
    <n v="16800"/>
    <n v="37857"/>
    <n v="2.253392857142857"/>
    <x v="3"/>
    <n v="411"/>
    <n v="92.109489051094897"/>
    <x v="1"/>
    <s v="USD"/>
    <n v="1511416800"/>
    <n v="1513576800"/>
    <b v="0"/>
    <b v="0"/>
    <s v="music/rock"/>
    <x v="4"/>
    <s v="rock"/>
  </r>
  <r>
    <n v="383"/>
    <x v="725"/>
    <s v="Progressive intangible flexibility"/>
    <n v="6300"/>
    <n v="14199"/>
    <n v="2.2538095238095237"/>
    <x v="3"/>
    <n v="189"/>
    <n v="75.126984126984127"/>
    <x v="1"/>
    <s v="USD"/>
    <n v="1550037600"/>
    <n v="1550556000"/>
    <b v="0"/>
    <b v="1"/>
    <s v="food/food trucks"/>
    <x v="0"/>
    <s v="food trucks"/>
  </r>
  <r>
    <n v="812"/>
    <x v="726"/>
    <s v="Expanded value-added hardware"/>
    <n v="59700"/>
    <n v="134640"/>
    <n v="2.2552763819095478"/>
    <x v="3"/>
    <n v="2805"/>
    <n v="48"/>
    <x v="0"/>
    <s v="CAD"/>
    <n v="1523854800"/>
    <n v="1524286800"/>
    <b v="0"/>
    <b v="0"/>
    <s v="publishing/nonfiction"/>
    <x v="6"/>
    <s v="nonfiction"/>
  </r>
  <r>
    <n v="360"/>
    <x v="727"/>
    <s v="Right-sized zero tolerance migration"/>
    <n v="59700"/>
    <n v="135132"/>
    <n v="2.2635175879396985"/>
    <x v="3"/>
    <n v="2875"/>
    <n v="47.002434782608695"/>
    <x v="2"/>
    <s v="GBP"/>
    <n v="1293861600"/>
    <n v="1295071200"/>
    <b v="0"/>
    <b v="1"/>
    <s v="theater/plays"/>
    <x v="1"/>
    <s v="plays"/>
  </r>
  <r>
    <n v="690"/>
    <x v="728"/>
    <s v="Polarized actuating implementation"/>
    <n v="3600"/>
    <n v="8158"/>
    <n v="2.266111111111111"/>
    <x v="3"/>
    <n v="190"/>
    <n v="42.93684210526316"/>
    <x v="1"/>
    <s v="USD"/>
    <n v="1322373600"/>
    <n v="1322892000"/>
    <b v="0"/>
    <b v="1"/>
    <s v="film &amp; video/documentary"/>
    <x v="3"/>
    <s v="documentary"/>
  </r>
  <r>
    <n v="58"/>
    <x v="729"/>
    <s v="Expanded 3rdgeneration strategy"/>
    <n v="2700"/>
    <n v="6132"/>
    <n v="2.2711111111111113"/>
    <x v="3"/>
    <n v="211"/>
    <n v="29.061611374407583"/>
    <x v="1"/>
    <s v="USD"/>
    <n v="1442811600"/>
    <n v="1443934800"/>
    <b v="0"/>
    <b v="0"/>
    <s v="theater/plays"/>
    <x v="1"/>
    <s v="plays"/>
  </r>
  <r>
    <n v="972"/>
    <x v="730"/>
    <s v="Multi-tiered systematic knowledge user"/>
    <n v="42700"/>
    <n v="97524"/>
    <n v="2.283934426229508"/>
    <x v="3"/>
    <n v="1681"/>
    <n v="58.015466983938133"/>
    <x v="1"/>
    <s v="USD"/>
    <n v="1401685200"/>
    <n v="1402462800"/>
    <b v="0"/>
    <b v="1"/>
    <s v="technology/web"/>
    <x v="2"/>
    <s v="web"/>
  </r>
  <r>
    <n v="880"/>
    <x v="731"/>
    <s v="Persevering 5thgeneration throughput"/>
    <n v="84500"/>
    <n v="193101"/>
    <n v="2.2852189349112426"/>
    <x v="3"/>
    <n v="2414"/>
    <n v="79.992129246064621"/>
    <x v="1"/>
    <s v="USD"/>
    <n v="1563685200"/>
    <n v="1563858000"/>
    <b v="0"/>
    <b v="0"/>
    <s v="music/electric music"/>
    <x v="4"/>
    <s v="electric music"/>
  </r>
  <r>
    <n v="747"/>
    <x v="732"/>
    <s v="Secured clear-thinking intranet"/>
    <n v="4900"/>
    <n v="11214"/>
    <n v="2.2885714285714287"/>
    <x v="3"/>
    <n v="280"/>
    <n v="40.049999999999997"/>
    <x v="1"/>
    <s v="USD"/>
    <n v="1283403600"/>
    <n v="1284354000"/>
    <b v="0"/>
    <b v="0"/>
    <s v="theater/plays"/>
    <x v="1"/>
    <s v="plays"/>
  </r>
  <r>
    <n v="393"/>
    <x v="733"/>
    <s v="De-engineered static orchestration"/>
    <n v="62800"/>
    <n v="143788"/>
    <n v="2.2896178343949045"/>
    <x v="3"/>
    <n v="3059"/>
    <n v="47.004903563255965"/>
    <x v="0"/>
    <s v="CAD"/>
    <n v="1500267600"/>
    <n v="1500354000"/>
    <b v="0"/>
    <b v="0"/>
    <s v="music/jazz"/>
    <x v="4"/>
    <s v="jazz"/>
  </r>
  <r>
    <n v="187"/>
    <x v="734"/>
    <s v="Horizontal transitional paradigm"/>
    <n v="60200"/>
    <n v="138384"/>
    <n v="2.2987375415282392"/>
    <x v="3"/>
    <n v="1442"/>
    <n v="95.966712898751737"/>
    <x v="0"/>
    <s v="CAD"/>
    <n v="1361599200"/>
    <n v="1364014800"/>
    <b v="0"/>
    <b v="1"/>
    <s v="film &amp; video/shorts"/>
    <x v="3"/>
    <s v="shorts"/>
  </r>
  <r>
    <n v="142"/>
    <x v="735"/>
    <s v="Expanded solution-oriented benchmark"/>
    <n v="5000"/>
    <n v="11502"/>
    <n v="2.3003999999999998"/>
    <x v="3"/>
    <n v="117"/>
    <n v="98.307692307692307"/>
    <x v="1"/>
    <s v="USD"/>
    <n v="1333688400"/>
    <n v="1337230800"/>
    <b v="0"/>
    <b v="0"/>
    <s v="technology/web"/>
    <x v="2"/>
    <s v="web"/>
  </r>
  <r>
    <n v="892"/>
    <x v="736"/>
    <s v="Realigned discrete structure"/>
    <n v="6000"/>
    <n v="13835"/>
    <n v="2.3058333333333332"/>
    <x v="3"/>
    <n v="182"/>
    <n v="76.016483516483518"/>
    <x v="1"/>
    <s v="USD"/>
    <n v="1274418000"/>
    <n v="1277960400"/>
    <b v="0"/>
    <b v="0"/>
    <s v="publishing/translations"/>
    <x v="6"/>
    <s v="translations"/>
  </r>
  <r>
    <n v="768"/>
    <x v="737"/>
    <s v="Fundamental zero tolerance alliance"/>
    <n v="4800"/>
    <n v="11088"/>
    <n v="2.31"/>
    <x v="3"/>
    <n v="150"/>
    <n v="73.92"/>
    <x v="1"/>
    <s v="USD"/>
    <n v="1386741600"/>
    <n v="1388037600"/>
    <b v="0"/>
    <b v="0"/>
    <s v="theater/plays"/>
    <x v="1"/>
    <s v="plays"/>
  </r>
  <r>
    <n v="751"/>
    <x v="738"/>
    <s v="Universal value-added moderator"/>
    <n v="3600"/>
    <n v="8363"/>
    <n v="2.3230555555555554"/>
    <x v="3"/>
    <n v="270"/>
    <n v="30.974074074074075"/>
    <x v="1"/>
    <s v="USD"/>
    <n v="1458190800"/>
    <n v="1459486800"/>
    <b v="1"/>
    <b v="1"/>
    <s v="publishing/nonfiction"/>
    <x v="6"/>
    <s v="nonfiction"/>
  </r>
  <r>
    <n v="267"/>
    <x v="739"/>
    <s v="Extended eco-centric function"/>
    <n v="61600"/>
    <n v="143910"/>
    <n v="2.3362012987012988"/>
    <x v="3"/>
    <n v="2768"/>
    <n v="51.990606936416185"/>
    <x v="5"/>
    <s v="AUD"/>
    <n v="1351054800"/>
    <n v="1352440800"/>
    <b v="0"/>
    <b v="0"/>
    <s v="theater/plays"/>
    <x v="1"/>
    <s v="plays"/>
  </r>
  <r>
    <n v="65"/>
    <x v="740"/>
    <s v="Mandatory incremental projection"/>
    <n v="6100"/>
    <n v="14405"/>
    <n v="2.3614754098360655"/>
    <x v="3"/>
    <n v="236"/>
    <n v="61.038135593220339"/>
    <x v="1"/>
    <s v="USD"/>
    <n v="1296108000"/>
    <n v="1296712800"/>
    <b v="0"/>
    <b v="0"/>
    <s v="theater/plays"/>
    <x v="1"/>
    <s v="plays"/>
  </r>
  <r>
    <n v="478"/>
    <x v="741"/>
    <s v="Balanced impactful circuit"/>
    <n v="68800"/>
    <n v="162603"/>
    <n v="2.3634156976744185"/>
    <x v="3"/>
    <n v="2756"/>
    <n v="58.999637155297535"/>
    <x v="1"/>
    <s v="USD"/>
    <n v="1425877200"/>
    <n v="1426914000"/>
    <b v="0"/>
    <b v="0"/>
    <s v="technology/wearables"/>
    <x v="2"/>
    <s v="wearables"/>
  </r>
  <r>
    <n v="145"/>
    <x v="742"/>
    <s v="Secured reciprocal array"/>
    <n v="25000"/>
    <n v="59128"/>
    <n v="2.3651200000000001"/>
    <x v="3"/>
    <n v="768"/>
    <n v="76.989583333333329"/>
    <x v="3"/>
    <s v="CHF"/>
    <n v="1410066000"/>
    <n v="1410498000"/>
    <b v="0"/>
    <b v="0"/>
    <s v="technology/wearables"/>
    <x v="2"/>
    <s v="wearables"/>
  </r>
  <r>
    <n v="569"/>
    <x v="743"/>
    <s v="Extended multi-tasking definition"/>
    <n v="20100"/>
    <n v="47705"/>
    <n v="2.3733830845771142"/>
    <x v="3"/>
    <n v="589"/>
    <n v="80.993208828522924"/>
    <x v="4"/>
    <s v="EUR"/>
    <n v="1294725600"/>
    <n v="1295762400"/>
    <b v="0"/>
    <b v="0"/>
    <s v="film &amp; video/animation"/>
    <x v="3"/>
    <s v="animation"/>
  </r>
  <r>
    <n v="918"/>
    <x v="744"/>
    <s v="Seamless dynamic website"/>
    <n v="3800"/>
    <n v="9021"/>
    <n v="2.3739473684210526"/>
    <x v="3"/>
    <n v="156"/>
    <n v="57.82692307692308"/>
    <x v="3"/>
    <s v="CHF"/>
    <n v="1343365200"/>
    <n v="1344315600"/>
    <b v="0"/>
    <b v="0"/>
    <s v="publishing/radio &amp; podcasts"/>
    <x v="6"/>
    <s v="radio &amp; podcasts"/>
  </r>
  <r>
    <n v="847"/>
    <x v="745"/>
    <s v="Distributed actuating project"/>
    <n v="4700"/>
    <n v="11174"/>
    <n v="2.3774468085106384"/>
    <x v="3"/>
    <n v="110"/>
    <n v="101.58181818181818"/>
    <x v="1"/>
    <s v="USD"/>
    <n v="1515304800"/>
    <n v="1515564000"/>
    <b v="0"/>
    <b v="0"/>
    <s v="food/food trucks"/>
    <x v="0"/>
    <s v="food trucks"/>
  </r>
  <r>
    <n v="923"/>
    <x v="746"/>
    <s v="Sharable discrete definition"/>
    <n v="1700"/>
    <n v="4044"/>
    <n v="2.3788235294117648"/>
    <x v="3"/>
    <n v="40"/>
    <n v="101.1"/>
    <x v="1"/>
    <s v="USD"/>
    <n v="1279083600"/>
    <n v="1279170000"/>
    <b v="0"/>
    <b v="0"/>
    <s v="theater/plays"/>
    <x v="1"/>
    <s v="plays"/>
  </r>
  <r>
    <n v="883"/>
    <x v="747"/>
    <s v="Customer-focused mobile Graphic Interface"/>
    <n v="3400"/>
    <n v="8089"/>
    <n v="2.3791176470588233"/>
    <x v="3"/>
    <n v="193"/>
    <n v="41.911917098445599"/>
    <x v="1"/>
    <s v="USD"/>
    <n v="1274763600"/>
    <n v="1277874000"/>
    <b v="0"/>
    <b v="0"/>
    <s v="film &amp; video/shorts"/>
    <x v="3"/>
    <s v="shorts"/>
  </r>
  <r>
    <n v="813"/>
    <x v="748"/>
    <s v="Diverse high-level attitude"/>
    <n v="3200"/>
    <n v="7661"/>
    <n v="2.3940625"/>
    <x v="3"/>
    <n v="68"/>
    <n v="112.66176470588235"/>
    <x v="1"/>
    <s v="USD"/>
    <n v="1346043600"/>
    <n v="1346907600"/>
    <b v="0"/>
    <b v="0"/>
    <s v="games/video games"/>
    <x v="7"/>
    <s v="video games"/>
  </r>
  <r>
    <n v="665"/>
    <x v="749"/>
    <s v="Customer-focused impactful extranet"/>
    <n v="5100"/>
    <n v="12219"/>
    <n v="2.3958823529411766"/>
    <x v="3"/>
    <n v="272"/>
    <n v="44.922794117647058"/>
    <x v="1"/>
    <s v="USD"/>
    <n v="1310187600"/>
    <n v="1311397200"/>
    <b v="0"/>
    <b v="1"/>
    <s v="film &amp; video/documentary"/>
    <x v="3"/>
    <s v="documentary"/>
  </r>
  <r>
    <n v="933"/>
    <x v="750"/>
    <s v="Implemented tangible support"/>
    <n v="73000"/>
    <n v="175015"/>
    <n v="2.3974657534246577"/>
    <x v="3"/>
    <n v="1902"/>
    <n v="92.016298633017882"/>
    <x v="1"/>
    <s v="USD"/>
    <n v="1365397200"/>
    <n v="1366520400"/>
    <b v="0"/>
    <b v="0"/>
    <s v="theater/plays"/>
    <x v="1"/>
    <s v="plays"/>
  </r>
  <r>
    <n v="556"/>
    <x v="751"/>
    <s v="Grass-roots 24/7 attitude"/>
    <n v="5200"/>
    <n v="12467"/>
    <n v="2.3975"/>
    <x v="3"/>
    <n v="122"/>
    <n v="102.18852459016394"/>
    <x v="1"/>
    <s v="USD"/>
    <n v="1315285200"/>
    <n v="1315890000"/>
    <b v="0"/>
    <b v="1"/>
    <s v="publishing/translations"/>
    <x v="6"/>
    <s v="translations"/>
  </r>
  <r>
    <n v="275"/>
    <x v="752"/>
    <s v="Stand-alone discrete Graphical User Interface"/>
    <n v="3900"/>
    <n v="9419"/>
    <n v="2.4151282051282053"/>
    <x v="3"/>
    <n v="116"/>
    <n v="81.198275862068968"/>
    <x v="1"/>
    <s v="USD"/>
    <n v="1554526800"/>
    <n v="1555218000"/>
    <b v="0"/>
    <b v="0"/>
    <s v="publishing/translations"/>
    <x v="6"/>
    <s v="translations"/>
  </r>
  <r>
    <n v="13"/>
    <x v="753"/>
    <s v="Multi-tiered directional open architecture"/>
    <n v="4200"/>
    <n v="10295"/>
    <n v="2.4511904761904764"/>
    <x v="3"/>
    <n v="98"/>
    <n v="105.05102040816327"/>
    <x v="1"/>
    <s v="USD"/>
    <n v="1465621200"/>
    <n v="1466658000"/>
    <b v="0"/>
    <b v="0"/>
    <s v="music/indie rock"/>
    <x v="4"/>
    <s v="indie rock"/>
  </r>
  <r>
    <n v="717"/>
    <x v="754"/>
    <s v="Reverse-engineered well-modulated ability"/>
    <n v="5600"/>
    <n v="13868"/>
    <n v="2.4764285714285714"/>
    <x v="3"/>
    <n v="555"/>
    <n v="24.987387387387386"/>
    <x v="1"/>
    <s v="USD"/>
    <n v="1313989200"/>
    <n v="1315803600"/>
    <b v="0"/>
    <b v="0"/>
    <s v="film &amp; video/documentary"/>
    <x v="3"/>
    <s v="documentary"/>
  </r>
  <r>
    <n v="617"/>
    <x v="755"/>
    <s v="Multi-channeled local intranet"/>
    <n v="1400"/>
    <n v="3496"/>
    <n v="2.4971428571428573"/>
    <x v="3"/>
    <n v="55"/>
    <n v="63.563636363636363"/>
    <x v="1"/>
    <s v="USD"/>
    <n v="1401858000"/>
    <n v="1402722000"/>
    <b v="0"/>
    <b v="0"/>
    <s v="theater/plays"/>
    <x v="1"/>
    <s v="plays"/>
  </r>
  <r>
    <n v="860"/>
    <x v="756"/>
    <s v="Re-contextualized leadingedge firmware"/>
    <n v="2000"/>
    <n v="5033"/>
    <n v="2.5165000000000002"/>
    <x v="3"/>
    <n v="65"/>
    <n v="77.430769230769229"/>
    <x v="1"/>
    <s v="USD"/>
    <n v="1550556000"/>
    <n v="1551420000"/>
    <b v="0"/>
    <b v="1"/>
    <s v="technology/wearables"/>
    <x v="2"/>
    <s v="wearables"/>
  </r>
  <r>
    <n v="902"/>
    <x v="757"/>
    <s v="Integrated bifurcated software"/>
    <n v="1400"/>
    <n v="3534"/>
    <n v="2.5242857142857145"/>
    <x v="3"/>
    <n v="110"/>
    <n v="32.127272727272725"/>
    <x v="1"/>
    <s v="USD"/>
    <n v="1454133600"/>
    <n v="1457762400"/>
    <b v="0"/>
    <b v="0"/>
    <s v="technology/web"/>
    <x v="2"/>
    <s v="web"/>
  </r>
  <r>
    <n v="89"/>
    <x v="758"/>
    <s v="Monitored scalable knowledgebase"/>
    <n v="3400"/>
    <n v="8588"/>
    <n v="2.5258823529411765"/>
    <x v="3"/>
    <n v="96"/>
    <n v="89.458333333333329"/>
    <x v="1"/>
    <s v="USD"/>
    <n v="1271307600"/>
    <n v="1271480400"/>
    <b v="0"/>
    <b v="0"/>
    <s v="theater/plays"/>
    <x v="1"/>
    <s v="plays"/>
  </r>
  <r>
    <n v="269"/>
    <x v="759"/>
    <s v="Persistent attitude-oriented approach"/>
    <n v="3500"/>
    <n v="8842"/>
    <n v="2.5262857142857142"/>
    <x v="3"/>
    <n v="87"/>
    <n v="101.63218390804597"/>
    <x v="1"/>
    <s v="USD"/>
    <n v="1548914400"/>
    <n v="1550728800"/>
    <b v="0"/>
    <b v="0"/>
    <s v="film &amp; video/television"/>
    <x v="3"/>
    <s v="television"/>
  </r>
  <r>
    <n v="163"/>
    <x v="760"/>
    <s v="Extended reciprocal circuit"/>
    <n v="3500"/>
    <n v="8864"/>
    <n v="2.5325714285714285"/>
    <x v="3"/>
    <n v="246"/>
    <n v="36.032520325203251"/>
    <x v="1"/>
    <s v="USD"/>
    <n v="1508475600"/>
    <n v="1512712800"/>
    <b v="0"/>
    <b v="1"/>
    <s v="photography/photography books"/>
    <x v="5"/>
    <s v="photography books"/>
  </r>
  <r>
    <n v="68"/>
    <x v="761"/>
    <s v="Inverse multi-tasking installation"/>
    <n v="5700"/>
    <n v="14508"/>
    <n v="2.5452631578947367"/>
    <x v="3"/>
    <n v="246"/>
    <n v="58.975609756097562"/>
    <x v="4"/>
    <s v="EUR"/>
    <n v="1501131600"/>
    <n v="1505192400"/>
    <b v="0"/>
    <b v="1"/>
    <s v="theater/plays"/>
    <x v="1"/>
    <s v="plays"/>
  </r>
  <r>
    <n v="753"/>
    <x v="762"/>
    <s v="Networked web-enabled product"/>
    <n v="4700"/>
    <n v="12065"/>
    <n v="2.5670212765957445"/>
    <x v="3"/>
    <n v="137"/>
    <n v="88.065693430656935"/>
    <x v="1"/>
    <s v="USD"/>
    <n v="1274590800"/>
    <n v="1275886800"/>
    <b v="0"/>
    <b v="0"/>
    <s v="photography/photography books"/>
    <x v="5"/>
    <s v="photography books"/>
  </r>
  <r>
    <n v="891"/>
    <x v="763"/>
    <s v="Synchronized demand-driven infrastructure"/>
    <n v="3000"/>
    <n v="7758"/>
    <n v="2.5859999999999999"/>
    <x v="3"/>
    <n v="165"/>
    <n v="47.018181818181816"/>
    <x v="0"/>
    <s v="CAD"/>
    <n v="1322892000"/>
    <n v="1326693600"/>
    <b v="0"/>
    <b v="0"/>
    <s v="film &amp; video/documentary"/>
    <x v="3"/>
    <s v="documentary"/>
  </r>
  <r>
    <n v="92"/>
    <x v="764"/>
    <s v="Object-based analyzing knowledge user"/>
    <n v="20000"/>
    <n v="51775"/>
    <n v="2.5887500000000001"/>
    <x v="3"/>
    <n v="498"/>
    <n v="103.96586345381526"/>
    <x v="3"/>
    <s v="CHF"/>
    <n v="1277269200"/>
    <n v="1277355600"/>
    <b v="0"/>
    <b v="1"/>
    <s v="games/video games"/>
    <x v="7"/>
    <s v="video games"/>
  </r>
  <r>
    <n v="225"/>
    <x v="765"/>
    <s v="Enterprise-wide reciprocal success"/>
    <n v="67800"/>
    <n v="176398"/>
    <n v="2.6017404129793511"/>
    <x v="3"/>
    <n v="5880"/>
    <n v="29.999659863945578"/>
    <x v="1"/>
    <s v="USD"/>
    <n v="1399093200"/>
    <n v="1399093200"/>
    <b v="1"/>
    <b v="0"/>
    <s v="music/rock"/>
    <x v="4"/>
    <s v="rock"/>
  </r>
  <r>
    <n v="484"/>
    <x v="766"/>
    <s v="Synergistic cohesive adapter"/>
    <n v="29600"/>
    <n v="77021"/>
    <n v="2.6020608108108108"/>
    <x v="3"/>
    <n v="1572"/>
    <n v="48.99554707379135"/>
    <x v="2"/>
    <s v="GBP"/>
    <n v="1407128400"/>
    <n v="1411362000"/>
    <b v="0"/>
    <b v="1"/>
    <s v="food/food trucks"/>
    <x v="0"/>
    <s v="food trucks"/>
  </r>
  <r>
    <n v="88"/>
    <x v="767"/>
    <s v="Grass-roots fault-tolerant policy"/>
    <n v="4800"/>
    <n v="12516"/>
    <n v="2.6074999999999999"/>
    <x v="3"/>
    <n v="113"/>
    <n v="110.76106194690266"/>
    <x v="1"/>
    <s v="USD"/>
    <n v="1429160400"/>
    <n v="1431061200"/>
    <b v="0"/>
    <b v="0"/>
    <s v="publishing/translations"/>
    <x v="6"/>
    <s v="translations"/>
  </r>
  <r>
    <n v="137"/>
    <x v="768"/>
    <s v="Down-sized disintermediate support"/>
    <n v="1800"/>
    <n v="4712"/>
    <n v="2.617777777777778"/>
    <x v="3"/>
    <n v="50"/>
    <n v="94.24"/>
    <x v="1"/>
    <s v="USD"/>
    <n v="1286341200"/>
    <n v="1286859600"/>
    <b v="0"/>
    <b v="0"/>
    <s v="publishing/nonfiction"/>
    <x v="6"/>
    <s v="nonfiction"/>
  </r>
  <r>
    <n v="807"/>
    <x v="769"/>
    <s v="Automated uniform concept"/>
    <n v="700"/>
    <n v="1848"/>
    <n v="2.64"/>
    <x v="3"/>
    <n v="43"/>
    <n v="42.97674418604651"/>
    <x v="1"/>
    <s v="USD"/>
    <n v="1571115600"/>
    <n v="1574920800"/>
    <b v="0"/>
    <b v="1"/>
    <s v="theater/plays"/>
    <x v="1"/>
    <s v="plays"/>
  </r>
  <r>
    <n v="540"/>
    <x v="770"/>
    <s v="Front-line client-server secured line"/>
    <n v="5300"/>
    <n v="14097"/>
    <n v="2.6598113207547169"/>
    <x v="3"/>
    <n v="247"/>
    <n v="57.072874493927124"/>
    <x v="1"/>
    <s v="USD"/>
    <n v="1525496400"/>
    <n v="1527397200"/>
    <b v="0"/>
    <b v="0"/>
    <s v="photography/photography books"/>
    <x v="5"/>
    <s v="photography books"/>
  </r>
  <r>
    <n v="10"/>
    <x v="771"/>
    <s v="Monitored empowering installation"/>
    <n v="5200"/>
    <n v="13838"/>
    <n v="2.6611538461538462"/>
    <x v="3"/>
    <n v="220"/>
    <n v="62.9"/>
    <x v="1"/>
    <s v="USD"/>
    <n v="1281762000"/>
    <n v="1285909200"/>
    <b v="0"/>
    <b v="0"/>
    <s v="film &amp; video/drama"/>
    <x v="3"/>
    <s v="drama"/>
  </r>
  <r>
    <n v="827"/>
    <x v="772"/>
    <s v="Innovative actuating artificial intelligence"/>
    <n v="2300"/>
    <n v="6134"/>
    <n v="2.6669565217391304"/>
    <x v="3"/>
    <n v="82"/>
    <n v="74.804878048780495"/>
    <x v="5"/>
    <s v="AUD"/>
    <n v="1304398800"/>
    <n v="1305435600"/>
    <b v="0"/>
    <b v="1"/>
    <s v="film &amp; video/drama"/>
    <x v="3"/>
    <s v="drama"/>
  </r>
  <r>
    <n v="620"/>
    <x v="773"/>
    <s v="Synergized well-modulated project"/>
    <n v="4300"/>
    <n v="11525"/>
    <n v="2.6802325581395348"/>
    <x v="3"/>
    <n v="128"/>
    <n v="90.0390625"/>
    <x v="5"/>
    <s v="AUD"/>
    <n v="1467954000"/>
    <n v="1468299600"/>
    <b v="0"/>
    <b v="0"/>
    <s v="photography/photography books"/>
    <x v="5"/>
    <s v="photography books"/>
  </r>
  <r>
    <n v="258"/>
    <x v="774"/>
    <s v="Assimilated coherent hardware"/>
    <n v="5000"/>
    <n v="13424"/>
    <n v="2.6848000000000001"/>
    <x v="3"/>
    <n v="186"/>
    <n v="72.172043010752688"/>
    <x v="1"/>
    <s v="USD"/>
    <n v="1481176800"/>
    <n v="1482904800"/>
    <b v="0"/>
    <b v="1"/>
    <s v="theater/plays"/>
    <x v="1"/>
    <s v="plays"/>
  </r>
  <r>
    <n v="804"/>
    <x v="775"/>
    <s v="Business-focused discrete software"/>
    <n v="2600"/>
    <n v="6987"/>
    <n v="2.6873076923076922"/>
    <x v="3"/>
    <n v="218"/>
    <n v="32.050458715596328"/>
    <x v="1"/>
    <s v="USD"/>
    <n v="1514872800"/>
    <n v="1516600800"/>
    <b v="0"/>
    <b v="0"/>
    <s v="music/rock"/>
    <x v="4"/>
    <s v="rock"/>
  </r>
  <r>
    <n v="112"/>
    <x v="776"/>
    <s v="Re-engineered client-driven hub"/>
    <n v="4700"/>
    <n v="12635"/>
    <n v="2.6882978723404256"/>
    <x v="3"/>
    <n v="361"/>
    <n v="35"/>
    <x v="5"/>
    <s v="AUD"/>
    <n v="1408856400"/>
    <n v="1410152400"/>
    <b v="0"/>
    <b v="0"/>
    <s v="technology/web"/>
    <x v="2"/>
    <s v="web"/>
  </r>
  <r>
    <n v="723"/>
    <x v="777"/>
    <s v="Exclusive fresh-thinking model"/>
    <n v="4900"/>
    <n v="13250"/>
    <n v="2.704081632653061"/>
    <x v="3"/>
    <n v="144"/>
    <n v="92.013888888888886"/>
    <x v="5"/>
    <s v="AUD"/>
    <n v="1456898400"/>
    <n v="1458709200"/>
    <b v="0"/>
    <b v="0"/>
    <s v="theater/plays"/>
    <x v="1"/>
    <s v="plays"/>
  </r>
  <r>
    <n v="770"/>
    <x v="778"/>
    <s v="User-centric attitude-oriented intranet"/>
    <n v="4300"/>
    <n v="11642"/>
    <n v="2.7074418604651163"/>
    <x v="3"/>
    <n v="216"/>
    <n v="53.898148148148145"/>
    <x v="4"/>
    <s v="EUR"/>
    <n v="1397451600"/>
    <n v="1398056400"/>
    <b v="0"/>
    <b v="1"/>
    <s v="theater/plays"/>
    <x v="1"/>
    <s v="plays"/>
  </r>
  <r>
    <n v="548"/>
    <x v="779"/>
    <s v="Monitored discrete toolset"/>
    <n v="66100"/>
    <n v="179074"/>
    <n v="2.7091376701966716"/>
    <x v="3"/>
    <n v="2985"/>
    <n v="59.991289782244557"/>
    <x v="1"/>
    <s v="USD"/>
    <n v="1459486800"/>
    <n v="1460610000"/>
    <b v="0"/>
    <b v="0"/>
    <s v="theater/plays"/>
    <x v="1"/>
    <s v="plays"/>
  </r>
  <r>
    <n v="871"/>
    <x v="780"/>
    <s v="Re-engineered client-driven knowledge user"/>
    <n v="71500"/>
    <n v="194912"/>
    <n v="2.7260419580419581"/>
    <x v="3"/>
    <n v="2320"/>
    <n v="84.013793103448279"/>
    <x v="1"/>
    <s v="USD"/>
    <n v="1509512400"/>
    <n v="1511071200"/>
    <b v="0"/>
    <b v="1"/>
    <s v="theater/plays"/>
    <x v="1"/>
    <s v="plays"/>
  </r>
  <r>
    <n v="369"/>
    <x v="781"/>
    <s v="Polarized needs-based approach"/>
    <n v="5400"/>
    <n v="14743"/>
    <n v="2.730185185185185"/>
    <x v="3"/>
    <n v="154"/>
    <n v="95.733766233766232"/>
    <x v="1"/>
    <s v="USD"/>
    <n v="1359871200"/>
    <n v="1363237200"/>
    <b v="0"/>
    <b v="1"/>
    <s v="film &amp; video/television"/>
    <x v="3"/>
    <s v="television"/>
  </r>
  <r>
    <n v="249"/>
    <x v="782"/>
    <s v="Up-sized intermediate website"/>
    <n v="61500"/>
    <n v="168095"/>
    <n v="2.7332520325203253"/>
    <x v="3"/>
    <n v="6465"/>
    <n v="26.000773395204948"/>
    <x v="1"/>
    <s v="USD"/>
    <n v="1420178400"/>
    <n v="1420783200"/>
    <b v="0"/>
    <b v="0"/>
    <s v="publishing/translations"/>
    <x v="6"/>
    <s v="translations"/>
  </r>
  <r>
    <n v="59"/>
    <x v="783"/>
    <s v="Assimilated real-time support"/>
    <n v="1400"/>
    <n v="3851"/>
    <n v="2.7507142857142859"/>
    <x v="3"/>
    <n v="128"/>
    <n v="30.0859375"/>
    <x v="1"/>
    <s v="USD"/>
    <n v="1497243600"/>
    <n v="1498539600"/>
    <b v="0"/>
    <b v="1"/>
    <s v="theater/plays"/>
    <x v="1"/>
    <s v="plays"/>
  </r>
  <r>
    <n v="544"/>
    <x v="784"/>
    <s v="Public-key 3rdgeneration system engine"/>
    <n v="2800"/>
    <n v="7742"/>
    <n v="2.7650000000000001"/>
    <x v="3"/>
    <n v="84"/>
    <n v="92.166666666666671"/>
    <x v="1"/>
    <s v="USD"/>
    <n v="1452232800"/>
    <n v="1453356000"/>
    <b v="0"/>
    <b v="0"/>
    <s v="music/rock"/>
    <x v="4"/>
    <s v="rock"/>
  </r>
  <r>
    <n v="368"/>
    <x v="785"/>
    <s v="Reactive directional capacity"/>
    <n v="5200"/>
    <n v="14394"/>
    <n v="2.7680769230769231"/>
    <x v="3"/>
    <n v="206"/>
    <n v="69.873786407766985"/>
    <x v="2"/>
    <s v="GBP"/>
    <n v="1286946000"/>
    <n v="1288933200"/>
    <b v="0"/>
    <b v="1"/>
    <s v="film &amp; video/documentary"/>
    <x v="3"/>
    <s v="documentary"/>
  </r>
  <r>
    <n v="624"/>
    <x v="786"/>
    <s v="Down-sized national software"/>
    <n v="5100"/>
    <n v="14249"/>
    <n v="2.793921568627451"/>
    <x v="3"/>
    <n v="432"/>
    <n v="32.983796296296298"/>
    <x v="1"/>
    <s v="USD"/>
    <n v="1422165600"/>
    <n v="1422684000"/>
    <b v="0"/>
    <b v="0"/>
    <s v="photography/photography books"/>
    <x v="5"/>
    <s v="photography books"/>
  </r>
  <r>
    <n v="102"/>
    <x v="787"/>
    <s v="Front-line web-enabled model"/>
    <n v="3700"/>
    <n v="10422"/>
    <n v="2.8167567567567566"/>
    <x v="3"/>
    <n v="336"/>
    <n v="31.017857142857142"/>
    <x v="1"/>
    <s v="USD"/>
    <n v="1526274000"/>
    <n v="1526878800"/>
    <b v="0"/>
    <b v="1"/>
    <s v="technology/wearables"/>
    <x v="2"/>
    <s v="wearables"/>
  </r>
  <r>
    <n v="608"/>
    <x v="330"/>
    <s v="Compatible full-range leverage"/>
    <n v="3900"/>
    <n v="11075"/>
    <n v="2.8397435897435899"/>
    <x v="3"/>
    <n v="316"/>
    <n v="35.047468354430379"/>
    <x v="1"/>
    <s v="USD"/>
    <n v="1551852000"/>
    <n v="1552197600"/>
    <b v="0"/>
    <b v="1"/>
    <s v="music/jazz"/>
    <x v="4"/>
    <s v="jazz"/>
  </r>
  <r>
    <n v="549"/>
    <x v="788"/>
    <s v="Business-focused intermediate system engine"/>
    <n v="29500"/>
    <n v="83843"/>
    <n v="2.8421355932203389"/>
    <x v="3"/>
    <n v="762"/>
    <n v="110.03018372703411"/>
    <x v="1"/>
    <s v="USD"/>
    <n v="1369717200"/>
    <n v="1370494800"/>
    <b v="0"/>
    <b v="0"/>
    <s v="technology/wearables"/>
    <x v="2"/>
    <s v="wearables"/>
  </r>
  <r>
    <n v="470"/>
    <x v="789"/>
    <s v="Extended dedicated archive"/>
    <n v="3600"/>
    <n v="10289"/>
    <n v="2.8580555555555556"/>
    <x v="3"/>
    <n v="381"/>
    <n v="27.00524934383202"/>
    <x v="1"/>
    <s v="USD"/>
    <n v="1481522400"/>
    <n v="1482127200"/>
    <b v="0"/>
    <b v="0"/>
    <s v="technology/wearables"/>
    <x v="2"/>
    <s v="wearables"/>
  </r>
  <r>
    <n v="305"/>
    <x v="790"/>
    <s v="Grass-roots actuating policy"/>
    <n v="2800"/>
    <n v="8014"/>
    <n v="2.8621428571428571"/>
    <x v="3"/>
    <n v="85"/>
    <n v="94.28235294117647"/>
    <x v="1"/>
    <s v="USD"/>
    <n v="1458363600"/>
    <n v="1461906000"/>
    <b v="0"/>
    <b v="0"/>
    <s v="theater/plays"/>
    <x v="1"/>
    <s v="plays"/>
  </r>
  <r>
    <n v="425"/>
    <x v="791"/>
    <s v="Vision-oriented actuating hardware"/>
    <n v="2700"/>
    <n v="7767"/>
    <n v="2.8766666666666665"/>
    <x v="3"/>
    <n v="92"/>
    <n v="84.423913043478265"/>
    <x v="1"/>
    <s v="USD"/>
    <n v="1438059600"/>
    <n v="1438578000"/>
    <b v="0"/>
    <b v="0"/>
    <s v="photography/photography books"/>
    <x v="5"/>
    <s v="photography books"/>
  </r>
  <r>
    <n v="821"/>
    <x v="792"/>
    <s v="Extended impactful secured line"/>
    <n v="4900"/>
    <n v="14273"/>
    <n v="2.9128571428571428"/>
    <x v="3"/>
    <n v="210"/>
    <n v="67.966666666666669"/>
    <x v="1"/>
    <s v="USD"/>
    <n v="1488261600"/>
    <n v="1489381200"/>
    <b v="0"/>
    <b v="0"/>
    <s v="film &amp; video/documentary"/>
    <x v="3"/>
    <s v="documentary"/>
  </r>
  <r>
    <n v="184"/>
    <x v="793"/>
    <s v="Adaptive asynchronous emulation"/>
    <n v="3600"/>
    <n v="10550"/>
    <n v="2.9305555555555554"/>
    <x v="3"/>
    <n v="340"/>
    <n v="31.029411764705884"/>
    <x v="1"/>
    <s v="USD"/>
    <n v="1556859600"/>
    <n v="1556946000"/>
    <b v="0"/>
    <b v="0"/>
    <s v="theater/plays"/>
    <x v="1"/>
    <s v="plays"/>
  </r>
  <r>
    <n v="314"/>
    <x v="794"/>
    <s v="Realigned upward-trending strategy"/>
    <n v="1400"/>
    <n v="4126"/>
    <n v="2.9471428571428571"/>
    <x v="3"/>
    <n v="133"/>
    <n v="31.022556390977442"/>
    <x v="1"/>
    <s v="USD"/>
    <n v="1552366800"/>
    <n v="1552798800"/>
    <b v="0"/>
    <b v="1"/>
    <s v="film &amp; video/documentary"/>
    <x v="3"/>
    <s v="documentary"/>
  </r>
  <r>
    <n v="962"/>
    <x v="795"/>
    <s v="User-centric cohesive policy"/>
    <n v="3600"/>
    <n v="10657"/>
    <n v="2.9602777777777778"/>
    <x v="3"/>
    <n v="266"/>
    <n v="40.063909774436091"/>
    <x v="1"/>
    <s v="USD"/>
    <n v="1384408800"/>
    <n v="1386223200"/>
    <b v="0"/>
    <b v="0"/>
    <s v="food/food trucks"/>
    <x v="0"/>
    <s v="food trucks"/>
  </r>
  <r>
    <n v="197"/>
    <x v="796"/>
    <s v="Business-focused logistical framework"/>
    <n v="54700"/>
    <n v="163118"/>
    <n v="2.9820475319926874"/>
    <x v="3"/>
    <n v="1989"/>
    <n v="82.010055304172951"/>
    <x v="1"/>
    <s v="USD"/>
    <n v="1498194000"/>
    <n v="1499403600"/>
    <b v="0"/>
    <b v="0"/>
    <s v="film &amp; video/drama"/>
    <x v="3"/>
    <s v="drama"/>
  </r>
  <r>
    <n v="359"/>
    <x v="797"/>
    <s v="Compatible needs-based architecture"/>
    <n v="4000"/>
    <n v="11948"/>
    <n v="2.9870000000000001"/>
    <x v="3"/>
    <n v="187"/>
    <n v="63.893048128342244"/>
    <x v="1"/>
    <s v="USD"/>
    <n v="1314421200"/>
    <n v="1315026000"/>
    <b v="0"/>
    <b v="0"/>
    <s v="film &amp; video/animation"/>
    <x v="3"/>
    <s v="animation"/>
  </r>
  <r>
    <n v="78"/>
    <x v="798"/>
    <s v="User-centric bifurcated knowledge user"/>
    <n v="4500"/>
    <n v="13536"/>
    <n v="3.008"/>
    <x v="3"/>
    <n v="330"/>
    <n v="41.018181818181816"/>
    <x v="1"/>
    <s v="USD"/>
    <n v="1523854800"/>
    <n v="1523941200"/>
    <b v="0"/>
    <b v="0"/>
    <s v="publishing/translations"/>
    <x v="6"/>
    <s v="translations"/>
  </r>
  <r>
    <n v="94"/>
    <x v="799"/>
    <s v="Grass-roots web-enabled contingency"/>
    <n v="2900"/>
    <n v="8807"/>
    <n v="3.036896551724138"/>
    <x v="3"/>
    <n v="180"/>
    <n v="48.927777777777777"/>
    <x v="2"/>
    <s v="GBP"/>
    <n v="1554613200"/>
    <n v="1555563600"/>
    <b v="0"/>
    <b v="0"/>
    <s v="technology/web"/>
    <x v="2"/>
    <s v="web"/>
  </r>
  <r>
    <n v="272"/>
    <x v="800"/>
    <s v="Networked radical neural-net"/>
    <n v="51100"/>
    <n v="155349"/>
    <n v="3.0400978473581213"/>
    <x v="3"/>
    <n v="1894"/>
    <n v="82.021647307286173"/>
    <x v="1"/>
    <s v="USD"/>
    <n v="1562734800"/>
    <n v="1564894800"/>
    <b v="0"/>
    <b v="1"/>
    <s v="theater/plays"/>
    <x v="1"/>
    <s v="plays"/>
  </r>
  <r>
    <n v="491"/>
    <x v="801"/>
    <s v="Universal contextually-based knowledgebase"/>
    <n v="56800"/>
    <n v="173437"/>
    <n v="3.0534683098591549"/>
    <x v="3"/>
    <n v="2443"/>
    <n v="70.993450675399103"/>
    <x v="1"/>
    <s v="USD"/>
    <n v="1372654800"/>
    <n v="1374901200"/>
    <b v="0"/>
    <b v="1"/>
    <s v="food/food trucks"/>
    <x v="0"/>
    <s v="food trucks"/>
  </r>
  <r>
    <n v="570"/>
    <x v="802"/>
    <s v="Realigned uniform knowledge user"/>
    <n v="31200"/>
    <n v="95364"/>
    <n v="3.0565384615384614"/>
    <x v="3"/>
    <n v="2725"/>
    <n v="34.995963302752294"/>
    <x v="1"/>
    <s v="USD"/>
    <n v="1419055200"/>
    <n v="1419573600"/>
    <b v="0"/>
    <b v="1"/>
    <s v="music/rock"/>
    <x v="4"/>
    <s v="rock"/>
  </r>
  <r>
    <n v="180"/>
    <x v="803"/>
    <s v="Optional clear-thinking software"/>
    <n v="56000"/>
    <n v="172736"/>
    <n v="3.0845714285714285"/>
    <x v="3"/>
    <n v="2107"/>
    <n v="81.98196487897485"/>
    <x v="5"/>
    <s v="AUD"/>
    <n v="1269234000"/>
    <n v="1269666000"/>
    <b v="0"/>
    <b v="0"/>
    <s v="technology/wearables"/>
    <x v="2"/>
    <s v="wearables"/>
  </r>
  <r>
    <n v="31"/>
    <x v="804"/>
    <s v="Progressive needs-based focus group"/>
    <n v="3500"/>
    <n v="10850"/>
    <n v="3.1"/>
    <x v="3"/>
    <n v="226"/>
    <n v="48.008849557522126"/>
    <x v="2"/>
    <s v="GBP"/>
    <n v="1451973600"/>
    <n v="1454392800"/>
    <b v="0"/>
    <b v="0"/>
    <s v="games/video games"/>
    <x v="7"/>
    <s v="video games"/>
  </r>
  <r>
    <n v="312"/>
    <x v="805"/>
    <s v="Robust impactful approach"/>
    <n v="59100"/>
    <n v="183345"/>
    <n v="3.1022842639593908"/>
    <x v="3"/>
    <n v="3742"/>
    <n v="48.996525921966864"/>
    <x v="1"/>
    <s v="USD"/>
    <n v="1382677200"/>
    <n v="1383282000"/>
    <b v="0"/>
    <b v="0"/>
    <s v="theater/plays"/>
    <x v="1"/>
    <s v="plays"/>
  </r>
  <r>
    <n v="631"/>
    <x v="806"/>
    <s v="Quality-focused real-time solution"/>
    <n v="59200"/>
    <n v="183756"/>
    <n v="3.1039864864864866"/>
    <x v="3"/>
    <n v="3063"/>
    <n v="59.992164544564154"/>
    <x v="1"/>
    <s v="USD"/>
    <n v="1553576400"/>
    <n v="1553922000"/>
    <b v="0"/>
    <b v="0"/>
    <s v="theater/plays"/>
    <x v="1"/>
    <s v="plays"/>
  </r>
  <r>
    <n v="133"/>
    <x v="807"/>
    <s v="Secured content-based product"/>
    <n v="4500"/>
    <n v="13985"/>
    <n v="3.1077777777777778"/>
    <x v="3"/>
    <n v="159"/>
    <n v="87.95597484276729"/>
    <x v="1"/>
    <s v="USD"/>
    <n v="1313125200"/>
    <n v="1315026000"/>
    <b v="0"/>
    <b v="0"/>
    <s v="music/world music"/>
    <x v="4"/>
    <s v="world music"/>
  </r>
  <r>
    <n v="703"/>
    <x v="808"/>
    <s v="Cross-platform tertiary hub"/>
    <n v="63400"/>
    <n v="197728"/>
    <n v="3.1187381703470032"/>
    <x v="3"/>
    <n v="2038"/>
    <n v="97.020608439646708"/>
    <x v="1"/>
    <s v="USD"/>
    <n v="1334984400"/>
    <n v="1336453200"/>
    <b v="1"/>
    <b v="1"/>
    <s v="publishing/translations"/>
    <x v="6"/>
    <s v="translations"/>
  </r>
  <r>
    <n v="262"/>
    <x v="809"/>
    <s v="Compatible multimedia hub"/>
    <n v="1700"/>
    <n v="5328"/>
    <n v="3.1341176470588237"/>
    <x v="3"/>
    <n v="107"/>
    <n v="49.794392523364486"/>
    <x v="1"/>
    <s v="USD"/>
    <n v="1301979600"/>
    <n v="1304226000"/>
    <b v="0"/>
    <b v="1"/>
    <s v="music/indie rock"/>
    <x v="4"/>
    <s v="indie rock"/>
  </r>
  <r>
    <n v="832"/>
    <x v="810"/>
    <s v="Synergized fault-tolerant hierarchy"/>
    <n v="43200"/>
    <n v="136156"/>
    <n v="3.1517592592592591"/>
    <x v="3"/>
    <n v="1297"/>
    <n v="104.97764070932922"/>
    <x v="6"/>
    <s v="DKK"/>
    <n v="1445490000"/>
    <n v="1448431200"/>
    <b v="1"/>
    <b v="0"/>
    <s v="publishing/translations"/>
    <x v="6"/>
    <s v="translations"/>
  </r>
  <r>
    <n v="404"/>
    <x v="811"/>
    <s v="Visionary exuding Internet solution"/>
    <n v="48900"/>
    <n v="154321"/>
    <n v="3.1558486707566464"/>
    <x v="3"/>
    <n v="2237"/>
    <n v="68.985695127402778"/>
    <x v="1"/>
    <s v="USD"/>
    <n v="1510639200"/>
    <n v="1510898400"/>
    <b v="0"/>
    <b v="0"/>
    <s v="theater/plays"/>
    <x v="1"/>
    <s v="plays"/>
  </r>
  <r>
    <n v="471"/>
    <x v="796"/>
    <s v="Configurable static help-desk"/>
    <n v="3100"/>
    <n v="9889"/>
    <n v="3.19"/>
    <x v="3"/>
    <n v="194"/>
    <n v="50.97422680412371"/>
    <x v="2"/>
    <s v="GBP"/>
    <n v="1335934800"/>
    <n v="1335934800"/>
    <b v="0"/>
    <b v="1"/>
    <s v="food/food trucks"/>
    <x v="0"/>
    <s v="food trucks"/>
  </r>
  <r>
    <n v="734"/>
    <x v="812"/>
    <s v="Exclusive 5thgeneration leverage"/>
    <n v="4200"/>
    <n v="13404"/>
    <n v="3.1914285714285713"/>
    <x v="3"/>
    <n v="536"/>
    <n v="25.007462686567163"/>
    <x v="1"/>
    <s v="USD"/>
    <n v="1485583200"/>
    <n v="1486620000"/>
    <b v="0"/>
    <b v="1"/>
    <s v="theater/plays"/>
    <x v="1"/>
    <s v="plays"/>
  </r>
  <r>
    <n v="908"/>
    <x v="813"/>
    <s v="Networked intangible help-desk"/>
    <n v="38200"/>
    <n v="121950"/>
    <n v="3.1924083769633507"/>
    <x v="3"/>
    <n v="3934"/>
    <n v="30.99898322318251"/>
    <x v="1"/>
    <s v="USD"/>
    <n v="1335934800"/>
    <n v="1336885200"/>
    <b v="0"/>
    <b v="0"/>
    <s v="games/video games"/>
    <x v="7"/>
    <s v="video games"/>
  </r>
  <r>
    <n v="976"/>
    <x v="814"/>
    <s v="Self-enabling value-added artificial intelligence"/>
    <n v="4000"/>
    <n v="12886"/>
    <n v="3.2214999999999998"/>
    <x v="3"/>
    <n v="140"/>
    <n v="92.042857142857144"/>
    <x v="1"/>
    <s v="USD"/>
    <n v="1296194400"/>
    <n v="1296712800"/>
    <b v="0"/>
    <b v="1"/>
    <s v="theater/plays"/>
    <x v="1"/>
    <s v="plays"/>
  </r>
  <r>
    <n v="583"/>
    <x v="815"/>
    <s v="Centralized clear-thinking conglomeration"/>
    <n v="18900"/>
    <n v="60934"/>
    <n v="3.2240211640211642"/>
    <x v="3"/>
    <n v="909"/>
    <n v="67.034103410341032"/>
    <x v="1"/>
    <s v="USD"/>
    <n v="1329717600"/>
    <n v="1331186400"/>
    <b v="0"/>
    <b v="0"/>
    <s v="film &amp; video/documentary"/>
    <x v="3"/>
    <s v="documentary"/>
  </r>
  <r>
    <n v="38"/>
    <x v="816"/>
    <s v="Digitized client-driven database"/>
    <n v="3100"/>
    <n v="10085"/>
    <n v="3.2532258064516131"/>
    <x v="3"/>
    <n v="134"/>
    <n v="75.261194029850742"/>
    <x v="1"/>
    <s v="USD"/>
    <n v="1287378000"/>
    <n v="1287810000"/>
    <b v="0"/>
    <b v="0"/>
    <s v="photography/photography books"/>
    <x v="5"/>
    <s v="photography books"/>
  </r>
  <r>
    <n v="246"/>
    <x v="817"/>
    <s v="Seamless value-added standardization"/>
    <n v="4500"/>
    <n v="14649"/>
    <n v="3.2553333333333332"/>
    <x v="3"/>
    <n v="222"/>
    <n v="65.986486486486484"/>
    <x v="1"/>
    <s v="USD"/>
    <n v="1375678800"/>
    <n v="1376024400"/>
    <b v="0"/>
    <b v="0"/>
    <s v="technology/web"/>
    <x v="2"/>
    <s v="web"/>
  </r>
  <r>
    <n v="278"/>
    <x v="818"/>
    <s v="Distributed multi-tasking strategy"/>
    <n v="2700"/>
    <n v="8799"/>
    <n v="3.2588888888888889"/>
    <x v="3"/>
    <n v="91"/>
    <n v="96.692307692307693"/>
    <x v="1"/>
    <s v="USD"/>
    <n v="1353909600"/>
    <n v="1356069600"/>
    <b v="0"/>
    <b v="0"/>
    <s v="technology/web"/>
    <x v="2"/>
    <s v="web"/>
  </r>
  <r>
    <n v="7"/>
    <x v="819"/>
    <s v="Centralized cohesive challenge"/>
    <n v="4500"/>
    <n v="14741"/>
    <n v="3.2757777777777779"/>
    <x v="3"/>
    <n v="227"/>
    <n v="64.93832599118943"/>
    <x v="6"/>
    <s v="DKK"/>
    <n v="1439442000"/>
    <n v="1439614800"/>
    <b v="0"/>
    <b v="0"/>
    <s v="theater/plays"/>
    <x v="1"/>
    <s v="plays"/>
  </r>
  <r>
    <n v="29"/>
    <x v="820"/>
    <s v="Focused 6thgeneration forecast"/>
    <n v="45900"/>
    <n v="150965"/>
    <n v="3.2889978213507627"/>
    <x v="3"/>
    <n v="1606"/>
    <n v="94.000622665006233"/>
    <x v="3"/>
    <s v="CHF"/>
    <n v="1532062800"/>
    <n v="1535518800"/>
    <b v="0"/>
    <b v="0"/>
    <s v="film &amp; video/shorts"/>
    <x v="3"/>
    <s v="shorts"/>
  </r>
  <r>
    <n v="466"/>
    <x v="821"/>
    <s v="Pre-emptive transitional frame"/>
    <n v="1200"/>
    <n v="3984"/>
    <n v="3.32"/>
    <x v="3"/>
    <n v="42"/>
    <n v="94.857142857142861"/>
    <x v="1"/>
    <s v="USD"/>
    <n v="1368594000"/>
    <n v="1370581200"/>
    <b v="0"/>
    <b v="1"/>
    <s v="technology/wearables"/>
    <x v="2"/>
    <s v="wearables"/>
  </r>
  <r>
    <n v="23"/>
    <x v="822"/>
    <s v="Devolved next generation adapter"/>
    <n v="4500"/>
    <n v="14942"/>
    <n v="3.3204444444444445"/>
    <x v="3"/>
    <n v="142"/>
    <n v="105.22535211267606"/>
    <x v="2"/>
    <s v="GBP"/>
    <n v="1550124000"/>
    <n v="1554699600"/>
    <b v="0"/>
    <b v="0"/>
    <s v="film &amp; video/documentary"/>
    <x v="3"/>
    <s v="documentary"/>
  </r>
  <r>
    <n v="219"/>
    <x v="823"/>
    <s v="Stand-alone mobile customer loyalty"/>
    <n v="41700"/>
    <n v="138497"/>
    <n v="3.3212709832134291"/>
    <x v="3"/>
    <n v="1539"/>
    <n v="89.991552956465242"/>
    <x v="1"/>
    <s v="USD"/>
    <n v="1345093200"/>
    <n v="1346130000"/>
    <b v="0"/>
    <b v="0"/>
    <s v="film &amp; video/animation"/>
    <x v="3"/>
    <s v="animation"/>
  </r>
  <r>
    <n v="968"/>
    <x v="824"/>
    <s v="Open-architected disintermediate budgetary management"/>
    <n v="2400"/>
    <n v="8117"/>
    <n v="3.3820833333333336"/>
    <x v="3"/>
    <n v="114"/>
    <n v="71.201754385964918"/>
    <x v="1"/>
    <s v="USD"/>
    <n v="1293861600"/>
    <n v="1295157600"/>
    <b v="0"/>
    <b v="0"/>
    <s v="food/food trucks"/>
    <x v="0"/>
    <s v="food trucks"/>
  </r>
  <r>
    <n v="848"/>
    <x v="825"/>
    <s v="Robust motivating orchestration"/>
    <n v="3200"/>
    <n v="10831"/>
    <n v="3.3846875000000001"/>
    <x v="3"/>
    <n v="172"/>
    <n v="62.970930232558139"/>
    <x v="1"/>
    <s v="USD"/>
    <n v="1276318800"/>
    <n v="1277096400"/>
    <b v="0"/>
    <b v="0"/>
    <s v="film &amp; video/drama"/>
    <x v="3"/>
    <s v="drama"/>
  </r>
  <r>
    <n v="580"/>
    <x v="826"/>
    <s v="Seamless 6thgeneration extranet"/>
    <n v="43800"/>
    <n v="149578"/>
    <n v="3.4150228310502282"/>
    <x v="3"/>
    <n v="3116"/>
    <n v="48.003209242618745"/>
    <x v="1"/>
    <s v="USD"/>
    <n v="1393394400"/>
    <n v="1394085600"/>
    <b v="0"/>
    <b v="0"/>
    <s v="theater/plays"/>
    <x v="1"/>
    <s v="plays"/>
  </r>
  <r>
    <n v="874"/>
    <x v="827"/>
    <s v="Managed discrete parallelism"/>
    <n v="40200"/>
    <n v="139468"/>
    <n v="3.4693532338308457"/>
    <x v="3"/>
    <n v="4358"/>
    <n v="32.002753556677376"/>
    <x v="1"/>
    <s v="USD"/>
    <n v="1271998800"/>
    <n v="1275282000"/>
    <b v="0"/>
    <b v="1"/>
    <s v="photography/photography books"/>
    <x v="5"/>
    <s v="photography books"/>
  </r>
  <r>
    <n v="864"/>
    <x v="828"/>
    <s v="Automated static workforce"/>
    <n v="4200"/>
    <n v="14577"/>
    <n v="3.4707142857142856"/>
    <x v="3"/>
    <n v="150"/>
    <n v="97.18"/>
    <x v="1"/>
    <s v="USD"/>
    <n v="1471582800"/>
    <n v="1472014800"/>
    <b v="0"/>
    <b v="0"/>
    <s v="film &amp; video/shorts"/>
    <x v="3"/>
    <s v="shorts"/>
  </r>
  <r>
    <n v="822"/>
    <x v="829"/>
    <s v="Distributed optimizing protocol"/>
    <n v="54000"/>
    <n v="188982"/>
    <n v="3.4996666666666667"/>
    <x v="3"/>
    <n v="2100"/>
    <n v="89.991428571428571"/>
    <x v="1"/>
    <s v="USD"/>
    <n v="1393567200"/>
    <n v="1395032400"/>
    <b v="0"/>
    <b v="0"/>
    <s v="music/rock"/>
    <x v="4"/>
    <s v="rock"/>
  </r>
  <r>
    <n v="458"/>
    <x v="830"/>
    <s v="Pre-emptive neutral portal"/>
    <n v="33800"/>
    <n v="118706"/>
    <n v="3.5120118343195266"/>
    <x v="3"/>
    <n v="2120"/>
    <n v="55.993396226415094"/>
    <x v="1"/>
    <s v="USD"/>
    <n v="1269752400"/>
    <n v="1273554000"/>
    <b v="0"/>
    <b v="0"/>
    <s v="theater/plays"/>
    <x v="1"/>
    <s v="plays"/>
  </r>
  <r>
    <n v="735"/>
    <x v="831"/>
    <s v="Grass-roots zero administration alliance"/>
    <n v="37100"/>
    <n v="131404"/>
    <n v="3.5418867924528303"/>
    <x v="3"/>
    <n v="1991"/>
    <n v="65.998995479658461"/>
    <x v="1"/>
    <s v="USD"/>
    <n v="1459314000"/>
    <n v="1459918800"/>
    <b v="0"/>
    <b v="0"/>
    <s v="photography/photography books"/>
    <x v="5"/>
    <s v="photography books"/>
  </r>
  <r>
    <n v="439"/>
    <x v="832"/>
    <s v="Digitized transitional monitoring"/>
    <n v="28400"/>
    <n v="100900"/>
    <n v="3.5528169014084505"/>
    <x v="3"/>
    <n v="2293"/>
    <n v="44.003488879197555"/>
    <x v="1"/>
    <s v="USD"/>
    <n v="1478408400"/>
    <n v="1479016800"/>
    <b v="0"/>
    <b v="0"/>
    <s v="film &amp; video/science fiction"/>
    <x v="3"/>
    <s v="science fiction"/>
  </r>
  <r>
    <n v="964"/>
    <x v="833"/>
    <s v="Devolved disintermediate encryption"/>
    <n v="3700"/>
    <n v="13164"/>
    <n v="3.5578378378378379"/>
    <x v="3"/>
    <n v="155"/>
    <n v="84.92903225806451"/>
    <x v="1"/>
    <s v="USD"/>
    <n v="1431320400"/>
    <n v="1431752400"/>
    <b v="0"/>
    <b v="0"/>
    <s v="theater/plays"/>
    <x v="1"/>
    <s v="plays"/>
  </r>
  <r>
    <n v="407"/>
    <x v="834"/>
    <s v="Organized bandwidth-monitored core"/>
    <n v="3400"/>
    <n v="12100"/>
    <n v="3.5588235294117645"/>
    <x v="3"/>
    <n v="484"/>
    <n v="25"/>
    <x v="6"/>
    <s v="DKK"/>
    <n v="1570942800"/>
    <n v="1571547600"/>
    <b v="0"/>
    <b v="0"/>
    <s v="theater/plays"/>
    <x v="1"/>
    <s v="plays"/>
  </r>
  <r>
    <n v="856"/>
    <x v="279"/>
    <s v="Profound composite core"/>
    <n v="2400"/>
    <n v="8558"/>
    <n v="3.5658333333333334"/>
    <x v="3"/>
    <n v="158"/>
    <n v="54.164556962025316"/>
    <x v="1"/>
    <s v="USD"/>
    <n v="1335243600"/>
    <n v="1336712400"/>
    <b v="0"/>
    <b v="0"/>
    <s v="food/food trucks"/>
    <x v="0"/>
    <s v="food trucks"/>
  </r>
  <r>
    <n v="823"/>
    <x v="835"/>
    <s v="Secured well-modulated system engine"/>
    <n v="4100"/>
    <n v="14640"/>
    <n v="3.5707317073170732"/>
    <x v="3"/>
    <n v="252"/>
    <n v="58.095238095238095"/>
    <x v="1"/>
    <s v="USD"/>
    <n v="1410325200"/>
    <n v="1412485200"/>
    <b v="1"/>
    <b v="1"/>
    <s v="music/rock"/>
    <x v="4"/>
    <s v="rock"/>
  </r>
  <r>
    <n v="179"/>
    <x v="836"/>
    <s v="Realigned human-resource orchestration"/>
    <n v="44500"/>
    <n v="159185"/>
    <n v="3.5771910112359548"/>
    <x v="3"/>
    <n v="3537"/>
    <n v="45.005654509471306"/>
    <x v="0"/>
    <s v="CAD"/>
    <n v="1363496400"/>
    <n v="1363582800"/>
    <b v="0"/>
    <b v="1"/>
    <s v="theater/plays"/>
    <x v="1"/>
    <s v="plays"/>
  </r>
  <r>
    <n v="683"/>
    <x v="837"/>
    <s v="Virtual systemic intranet"/>
    <n v="2300"/>
    <n v="8244"/>
    <n v="3.5843478260869563"/>
    <x v="3"/>
    <n v="147"/>
    <n v="56.081632653061227"/>
    <x v="1"/>
    <s v="USD"/>
    <n v="1537074000"/>
    <n v="1537246800"/>
    <b v="0"/>
    <b v="0"/>
    <s v="theater/plays"/>
    <x v="1"/>
    <s v="plays"/>
  </r>
  <r>
    <n v="669"/>
    <x v="838"/>
    <s v="Upgradable bi-directional concept"/>
    <n v="48800"/>
    <n v="175020"/>
    <n v="3.5864754098360656"/>
    <x v="3"/>
    <n v="1621"/>
    <n v="107.97038864898211"/>
    <x v="4"/>
    <s v="EUR"/>
    <n v="1498453200"/>
    <n v="1499230800"/>
    <b v="0"/>
    <b v="0"/>
    <s v="theater/plays"/>
    <x v="1"/>
    <s v="plays"/>
  </r>
  <r>
    <n v="106"/>
    <x v="839"/>
    <s v="Ameliorated clear-thinking circuit"/>
    <n v="3900"/>
    <n v="14006"/>
    <n v="3.5912820512820511"/>
    <x v="3"/>
    <n v="147"/>
    <n v="95.278911564625844"/>
    <x v="1"/>
    <s v="USD"/>
    <n v="1567918800"/>
    <n v="1568350800"/>
    <b v="0"/>
    <b v="0"/>
    <s v="theater/plays"/>
    <x v="1"/>
    <s v="plays"/>
  </r>
  <r>
    <n v="376"/>
    <x v="840"/>
    <s v="Mandatory uniform matrix"/>
    <n v="3400"/>
    <n v="12275"/>
    <n v="3.6102941176470589"/>
    <x v="3"/>
    <n v="131"/>
    <n v="93.702290076335885"/>
    <x v="1"/>
    <s v="USD"/>
    <n v="1404622800"/>
    <n v="1405141200"/>
    <b v="0"/>
    <b v="0"/>
    <s v="music/rock"/>
    <x v="4"/>
    <s v="rock"/>
  </r>
  <r>
    <n v="195"/>
    <x v="751"/>
    <s v="Upgradable high-level solution"/>
    <n v="15800"/>
    <n v="57157"/>
    <n v="3.61753164556962"/>
    <x v="3"/>
    <n v="524"/>
    <n v="109.07824427480917"/>
    <x v="1"/>
    <s v="USD"/>
    <n v="1532840400"/>
    <n v="1533445200"/>
    <b v="0"/>
    <b v="0"/>
    <s v="music/electric music"/>
    <x v="4"/>
    <s v="electric music"/>
  </r>
  <r>
    <n v="264"/>
    <x v="841"/>
    <s v="Virtual reciprocal policy"/>
    <n v="45600"/>
    <n v="165375"/>
    <n v="3.6266447368421053"/>
    <x v="3"/>
    <n v="5512"/>
    <n v="30.002721335268504"/>
    <x v="1"/>
    <s v="USD"/>
    <n v="1360648800"/>
    <n v="1362031200"/>
    <b v="0"/>
    <b v="0"/>
    <s v="theater/plays"/>
    <x v="1"/>
    <s v="plays"/>
  </r>
  <r>
    <n v="474"/>
    <x v="842"/>
    <s v="Enhanced neutral ability"/>
    <n v="4000"/>
    <n v="14606"/>
    <n v="3.6515"/>
    <x v="3"/>
    <n v="142"/>
    <n v="102.85915492957747"/>
    <x v="1"/>
    <s v="USD"/>
    <n v="1418709600"/>
    <n v="1418796000"/>
    <b v="0"/>
    <b v="0"/>
    <s v="film &amp; video/television"/>
    <x v="3"/>
    <s v="television"/>
  </r>
  <r>
    <n v="226"/>
    <x v="787"/>
    <s v="Progressive neutral middleware"/>
    <n v="3000"/>
    <n v="10999"/>
    <n v="3.6663333333333332"/>
    <x v="3"/>
    <n v="112"/>
    <n v="98.205357142857139"/>
    <x v="1"/>
    <s v="USD"/>
    <n v="1270702800"/>
    <n v="1273899600"/>
    <b v="0"/>
    <b v="0"/>
    <s v="photography/photography books"/>
    <x v="5"/>
    <s v="photography books"/>
  </r>
  <r>
    <n v="954"/>
    <x v="843"/>
    <s v="Enterprise-wide client-driven policy"/>
    <n v="42600"/>
    <n v="156384"/>
    <n v="3.6709859154929578"/>
    <x v="3"/>
    <n v="1548"/>
    <n v="101.02325581395348"/>
    <x v="5"/>
    <s v="AUD"/>
    <n v="1348290000"/>
    <n v="1350363600"/>
    <b v="0"/>
    <b v="0"/>
    <s v="technology/web"/>
    <x v="2"/>
    <s v="web"/>
  </r>
  <r>
    <n v="124"/>
    <x v="844"/>
    <s v="Polarized uniform software"/>
    <n v="2600"/>
    <n v="9562"/>
    <n v="3.6776923076923076"/>
    <x v="3"/>
    <n v="94"/>
    <n v="101.72340425531915"/>
    <x v="4"/>
    <s v="EUR"/>
    <n v="1557723600"/>
    <n v="1562302800"/>
    <b v="0"/>
    <b v="0"/>
    <s v="photography/photography books"/>
    <x v="5"/>
    <s v="photography books"/>
  </r>
  <r>
    <n v="817"/>
    <x v="845"/>
    <s v="Front-line intermediate moderator"/>
    <n v="51300"/>
    <n v="189192"/>
    <n v="3.687953216374269"/>
    <x v="3"/>
    <n v="2489"/>
    <n v="76.011249497790274"/>
    <x v="4"/>
    <s v="EUR"/>
    <n v="1556946000"/>
    <n v="1559365200"/>
    <b v="0"/>
    <b v="1"/>
    <s v="publishing/nonfiction"/>
    <x v="6"/>
    <s v="nonfiction"/>
  </r>
  <r>
    <n v="574"/>
    <x v="846"/>
    <s v="Adaptive local task-force"/>
    <n v="2700"/>
    <n v="9967"/>
    <n v="3.6914814814814814"/>
    <x v="3"/>
    <n v="144"/>
    <n v="69.215277777777771"/>
    <x v="1"/>
    <s v="USD"/>
    <n v="1575698400"/>
    <n v="1576562400"/>
    <b v="0"/>
    <b v="1"/>
    <s v="food/food trucks"/>
    <x v="0"/>
    <s v="food trucks"/>
  </r>
  <r>
    <n v="561"/>
    <x v="847"/>
    <s v="Down-sized logistical adapter"/>
    <n v="3000"/>
    <n v="11091"/>
    <n v="3.6970000000000001"/>
    <x v="3"/>
    <n v="198"/>
    <n v="56.015151515151516"/>
    <x v="3"/>
    <s v="CHF"/>
    <n v="1318827600"/>
    <n v="1319000400"/>
    <b v="0"/>
    <b v="0"/>
    <s v="theater/plays"/>
    <x v="1"/>
    <s v="plays"/>
  </r>
  <r>
    <n v="882"/>
    <x v="848"/>
    <s v="Balanced demand-driven definition"/>
    <n v="800"/>
    <n v="2960"/>
    <n v="3.7"/>
    <x v="3"/>
    <n v="80"/>
    <n v="37"/>
    <x v="1"/>
    <s v="USD"/>
    <n v="1421820000"/>
    <n v="1422165600"/>
    <b v="0"/>
    <b v="0"/>
    <s v="theater/plays"/>
    <x v="1"/>
    <s v="plays"/>
  </r>
  <r>
    <n v="263"/>
    <x v="849"/>
    <s v="Organic eco-centric success"/>
    <n v="2900"/>
    <n v="10756"/>
    <n v="3.7089655172413791"/>
    <x v="3"/>
    <n v="199"/>
    <n v="54.050251256281406"/>
    <x v="1"/>
    <s v="USD"/>
    <n v="1263016800"/>
    <n v="1263016800"/>
    <b v="0"/>
    <b v="0"/>
    <s v="photography/photography books"/>
    <x v="5"/>
    <s v="photography books"/>
  </r>
  <r>
    <n v="362"/>
    <x v="850"/>
    <s v="Automated actuating conglomeration"/>
    <n v="3700"/>
    <n v="13755"/>
    <n v="3.7175675675675675"/>
    <x v="3"/>
    <n v="191"/>
    <n v="72.015706806282722"/>
    <x v="1"/>
    <s v="USD"/>
    <n v="1296108000"/>
    <n v="1299391200"/>
    <b v="0"/>
    <b v="0"/>
    <s v="music/rock"/>
    <x v="4"/>
    <s v="rock"/>
  </r>
  <r>
    <n v="974"/>
    <x v="851"/>
    <s v="Multi-channeled reciprocal interface"/>
    <n v="800"/>
    <n v="2991"/>
    <n v="3.73875"/>
    <x v="3"/>
    <n v="32"/>
    <n v="93.46875"/>
    <x v="1"/>
    <s v="USD"/>
    <n v="1368853200"/>
    <n v="1368939600"/>
    <b v="0"/>
    <b v="0"/>
    <s v="music/indie rock"/>
    <x v="4"/>
    <s v="indie rock"/>
  </r>
  <r>
    <n v="113"/>
    <x v="852"/>
    <s v="User-friendly tertiary array"/>
    <n v="3300"/>
    <n v="12437"/>
    <n v="3.7687878787878786"/>
    <x v="3"/>
    <n v="131"/>
    <n v="94.938931297709928"/>
    <x v="1"/>
    <s v="USD"/>
    <n v="1505192400"/>
    <n v="1505797200"/>
    <b v="0"/>
    <b v="0"/>
    <s v="food/food trucks"/>
    <x v="0"/>
    <s v="food trucks"/>
  </r>
  <r>
    <n v="33"/>
    <x v="853"/>
    <s v="Exclusive interactive approach"/>
    <n v="50200"/>
    <n v="189666"/>
    <n v="3.7782071713147412"/>
    <x v="3"/>
    <n v="5419"/>
    <n v="35.000184535892231"/>
    <x v="1"/>
    <s v="USD"/>
    <n v="1412485200"/>
    <n v="1415685600"/>
    <b v="0"/>
    <b v="0"/>
    <s v="theater/plays"/>
    <x v="1"/>
    <s v="plays"/>
  </r>
  <r>
    <n v="965"/>
    <x v="854"/>
    <s v="Phased clear-thinking policy"/>
    <n v="2200"/>
    <n v="8501"/>
    <n v="3.8640909090909092"/>
    <x v="3"/>
    <n v="207"/>
    <n v="41.067632850241544"/>
    <x v="2"/>
    <s v="GBP"/>
    <n v="1264399200"/>
    <n v="1267855200"/>
    <b v="0"/>
    <b v="0"/>
    <s v="music/rock"/>
    <x v="4"/>
    <s v="rock"/>
  </r>
  <r>
    <n v="863"/>
    <x v="855"/>
    <s v="Automated reciprocal protocol"/>
    <n v="1400"/>
    <n v="5415"/>
    <n v="3.8678571428571429"/>
    <x v="3"/>
    <n v="217"/>
    <n v="24.953917050691246"/>
    <x v="1"/>
    <s v="USD"/>
    <n v="1434517200"/>
    <n v="1436504400"/>
    <b v="0"/>
    <b v="1"/>
    <s v="film &amp; video/television"/>
    <x v="3"/>
    <s v="television"/>
  </r>
  <r>
    <n v="48"/>
    <x v="856"/>
    <s v="Optimized leadingedge concept"/>
    <n v="33300"/>
    <n v="128862"/>
    <n v="3.86972972972973"/>
    <x v="3"/>
    <n v="2431"/>
    <n v="53.007815713698065"/>
    <x v="1"/>
    <s v="USD"/>
    <n v="1435208400"/>
    <n v="1436245200"/>
    <b v="0"/>
    <b v="0"/>
    <s v="theater/plays"/>
    <x v="1"/>
    <s v="plays"/>
  </r>
  <r>
    <n v="825"/>
    <x v="857"/>
    <s v="Open-architected 24/7 infrastructure"/>
    <n v="3600"/>
    <n v="13950"/>
    <n v="3.875"/>
    <x v="3"/>
    <n v="157"/>
    <n v="88.853503184713375"/>
    <x v="2"/>
    <s v="GBP"/>
    <n v="1500958800"/>
    <n v="1501995600"/>
    <b v="0"/>
    <b v="0"/>
    <s v="film &amp; video/shorts"/>
    <x v="3"/>
    <s v="shorts"/>
  </r>
  <r>
    <n v="313"/>
    <x v="858"/>
    <s v="Secured maximized policy"/>
    <n v="2200"/>
    <n v="8697"/>
    <n v="3.9531818181818181"/>
    <x v="3"/>
    <n v="223"/>
    <n v="39"/>
    <x v="1"/>
    <s v="USD"/>
    <n v="1330322400"/>
    <n v="1330495200"/>
    <b v="0"/>
    <b v="0"/>
    <s v="music/rock"/>
    <x v="4"/>
    <s v="rock"/>
  </r>
  <r>
    <n v="224"/>
    <x v="859"/>
    <s v="Diverse analyzing definition"/>
    <n v="46300"/>
    <n v="186885"/>
    <n v="4.0363930885529156"/>
    <x v="3"/>
    <n v="3594"/>
    <n v="51.999165275459099"/>
    <x v="1"/>
    <s v="USD"/>
    <n v="1411534800"/>
    <n v="1415426400"/>
    <b v="0"/>
    <b v="0"/>
    <s v="film &amp; video/science fiction"/>
    <x v="3"/>
    <s v="science fiction"/>
  </r>
  <r>
    <n v="757"/>
    <x v="860"/>
    <s v="Profit-focused motivating function"/>
    <n v="1400"/>
    <n v="5696"/>
    <n v="4.0685714285714285"/>
    <x v="3"/>
    <n v="114"/>
    <n v="49.964912280701753"/>
    <x v="1"/>
    <s v="USD"/>
    <n v="1305176400"/>
    <n v="1305522000"/>
    <b v="0"/>
    <b v="0"/>
    <s v="film &amp; video/drama"/>
    <x v="3"/>
    <s v="drama"/>
  </r>
  <r>
    <n v="899"/>
    <x v="861"/>
    <s v="Implemented multimedia time-frame"/>
    <n v="3100"/>
    <n v="12620"/>
    <n v="4.0709677419354842"/>
    <x v="3"/>
    <n v="123"/>
    <n v="102.60162601626017"/>
    <x v="3"/>
    <s v="CHF"/>
    <n v="1381122000"/>
    <n v="1382677200"/>
    <b v="0"/>
    <b v="0"/>
    <s v="music/jazz"/>
    <x v="4"/>
    <s v="jazz"/>
  </r>
  <r>
    <n v="353"/>
    <x v="862"/>
    <s v="Profit-focused multi-tasking access"/>
    <n v="33600"/>
    <n v="137961"/>
    <n v="4.105982142857143"/>
    <x v="3"/>
    <n v="1703"/>
    <n v="81.010569583088667"/>
    <x v="1"/>
    <s v="USD"/>
    <n v="1562302800"/>
    <n v="1562389200"/>
    <b v="0"/>
    <b v="0"/>
    <s v="theater/plays"/>
    <x v="1"/>
    <s v="plays"/>
  </r>
  <r>
    <n v="730"/>
    <x v="863"/>
    <s v="Visionary system-worthy attitude"/>
    <n v="28800"/>
    <n v="118847"/>
    <n v="4.1266319444444441"/>
    <x v="3"/>
    <n v="1071"/>
    <n v="110.96825396825396"/>
    <x v="0"/>
    <s v="CAD"/>
    <n v="1432357200"/>
    <n v="1432875600"/>
    <b v="0"/>
    <b v="0"/>
    <s v="technology/wearables"/>
    <x v="2"/>
    <s v="wearables"/>
  </r>
  <r>
    <n v="495"/>
    <x v="864"/>
    <s v="Centralized clear-thinking solution"/>
    <n v="3200"/>
    <n v="13264"/>
    <n v="4.1449999999999996"/>
    <x v="3"/>
    <n v="195"/>
    <n v="68.02051282051282"/>
    <x v="6"/>
    <s v="DKK"/>
    <n v="1402376400"/>
    <n v="1402722000"/>
    <b v="0"/>
    <b v="0"/>
    <s v="theater/plays"/>
    <x v="1"/>
    <s v="plays"/>
  </r>
  <r>
    <n v="167"/>
    <x v="865"/>
    <s v="Robust content-based emulation"/>
    <n v="2600"/>
    <n v="10804"/>
    <n v="4.155384615384615"/>
    <x v="3"/>
    <n v="146"/>
    <n v="74"/>
    <x v="5"/>
    <s v="AUD"/>
    <n v="1370840400"/>
    <n v="1371704400"/>
    <b v="0"/>
    <b v="0"/>
    <s v="theater/plays"/>
    <x v="1"/>
    <s v="plays"/>
  </r>
  <r>
    <n v="177"/>
    <x v="866"/>
    <s v="Digitized solution-oriented product"/>
    <n v="38800"/>
    <n v="161593"/>
    <n v="4.1647680412371137"/>
    <x v="3"/>
    <n v="2739"/>
    <n v="58.997079225994888"/>
    <x v="1"/>
    <s v="USD"/>
    <n v="1289800800"/>
    <n v="1291960800"/>
    <b v="0"/>
    <b v="0"/>
    <s v="theater/plays"/>
    <x v="1"/>
    <s v="plays"/>
  </r>
  <r>
    <n v="240"/>
    <x v="867"/>
    <s v="Vision-oriented dynamic service-desk"/>
    <n v="29400"/>
    <n v="123124"/>
    <n v="4.1878911564625847"/>
    <x v="3"/>
    <n v="1784"/>
    <n v="69.015695067264573"/>
    <x v="1"/>
    <s v="USD"/>
    <n v="1281070800"/>
    <n v="1281157200"/>
    <b v="0"/>
    <b v="0"/>
    <s v="theater/plays"/>
    <x v="1"/>
    <s v="plays"/>
  </r>
  <r>
    <n v="610"/>
    <x v="868"/>
    <s v="Stand-alone multi-state data-warehouse"/>
    <n v="42800"/>
    <n v="179356"/>
    <n v="4.1905607476635511"/>
    <x v="3"/>
    <n v="6406"/>
    <n v="27.998126756166094"/>
    <x v="1"/>
    <s v="USD"/>
    <n v="1355637600"/>
    <n v="1356847200"/>
    <b v="0"/>
    <b v="0"/>
    <s v="theater/plays"/>
    <x v="1"/>
    <s v="plays"/>
  </r>
  <r>
    <n v="230"/>
    <x v="869"/>
    <s v="Progressive value-added ability"/>
    <n v="2400"/>
    <n v="10084"/>
    <n v="4.2016666666666671"/>
    <x v="3"/>
    <n v="101"/>
    <n v="99.841584158415841"/>
    <x v="1"/>
    <s v="USD"/>
    <n v="1575612000"/>
    <n v="1575612000"/>
    <b v="0"/>
    <b v="0"/>
    <s v="games/video games"/>
    <x v="7"/>
    <s v="video games"/>
  </r>
  <r>
    <n v="238"/>
    <x v="870"/>
    <s v="Distributed systemic adapter"/>
    <n v="2400"/>
    <n v="10138"/>
    <n v="4.2241666666666671"/>
    <x v="3"/>
    <n v="97"/>
    <n v="104.51546391752578"/>
    <x v="6"/>
    <s v="DKK"/>
    <n v="1513231200"/>
    <n v="1515391200"/>
    <b v="0"/>
    <b v="1"/>
    <s v="theater/plays"/>
    <x v="1"/>
    <s v="plays"/>
  </r>
  <r>
    <n v="152"/>
    <x v="871"/>
    <s v="User-centric fault-tolerant task-force"/>
    <n v="41500"/>
    <n v="175573"/>
    <n v="4.2306746987951804"/>
    <x v="3"/>
    <n v="3376"/>
    <n v="52.006220379146917"/>
    <x v="1"/>
    <s v="USD"/>
    <n v="1487311200"/>
    <n v="1487916000"/>
    <b v="0"/>
    <b v="0"/>
    <s v="music/indie rock"/>
    <x v="4"/>
    <s v="indie rock"/>
  </r>
  <r>
    <n v="169"/>
    <x v="872"/>
    <s v="Profit-focused modular product"/>
    <n v="23300"/>
    <n v="98811"/>
    <n v="4.240815450643777"/>
    <x v="3"/>
    <n v="1267"/>
    <n v="77.988161010260455"/>
    <x v="1"/>
    <s v="USD"/>
    <n v="1339909200"/>
    <n v="1342328400"/>
    <b v="0"/>
    <b v="1"/>
    <s v="film &amp; video/shorts"/>
    <x v="3"/>
    <s v="shorts"/>
  </r>
  <r>
    <n v="207"/>
    <x v="873"/>
    <s v="Digitized 5thgeneration knowledgebase"/>
    <n v="1000"/>
    <n v="4257"/>
    <n v="4.2569999999999997"/>
    <x v="3"/>
    <n v="43"/>
    <n v="99"/>
    <x v="1"/>
    <s v="USD"/>
    <n v="1535432400"/>
    <n v="1537160400"/>
    <b v="0"/>
    <b v="1"/>
    <s v="music/rock"/>
    <x v="4"/>
    <s v="rock"/>
  </r>
  <r>
    <n v="520"/>
    <x v="874"/>
    <s v="Organic radical collaboration"/>
    <n v="800"/>
    <n v="3406"/>
    <n v="4.2575000000000003"/>
    <x v="3"/>
    <n v="32"/>
    <n v="106.4375"/>
    <x v="1"/>
    <s v="USD"/>
    <n v="1555650000"/>
    <n v="1555909200"/>
    <b v="0"/>
    <b v="0"/>
    <s v="theater/plays"/>
    <x v="1"/>
    <s v="plays"/>
  </r>
  <r>
    <n v="992"/>
    <x v="875"/>
    <s v="Networked global migration"/>
    <n v="3100"/>
    <n v="13223"/>
    <n v="4.2654838709677421"/>
    <x v="3"/>
    <n v="132"/>
    <n v="100.17424242424242"/>
    <x v="1"/>
    <s v="USD"/>
    <n v="1525669200"/>
    <n v="1526878800"/>
    <b v="0"/>
    <b v="1"/>
    <s v="film &amp; video/drama"/>
    <x v="3"/>
    <s v="drama"/>
  </r>
  <r>
    <n v="688"/>
    <x v="876"/>
    <s v="Devolved client-server monitoring"/>
    <n v="2900"/>
    <n v="12449"/>
    <n v="4.2927586206896553"/>
    <x v="3"/>
    <n v="175"/>
    <n v="71.137142857142862"/>
    <x v="1"/>
    <s v="USD"/>
    <n v="1547100000"/>
    <n v="1548482400"/>
    <b v="0"/>
    <b v="1"/>
    <s v="film &amp; video/television"/>
    <x v="3"/>
    <s v="television"/>
  </r>
  <r>
    <n v="205"/>
    <x v="877"/>
    <s v="Focused analyzing circuit"/>
    <n v="1300"/>
    <n v="5614"/>
    <n v="4.3184615384615386"/>
    <x v="3"/>
    <n v="80"/>
    <n v="70.174999999999997"/>
    <x v="1"/>
    <s v="USD"/>
    <n v="1539752400"/>
    <n v="1540789200"/>
    <b v="1"/>
    <b v="0"/>
    <s v="theater/plays"/>
    <x v="1"/>
    <s v="plays"/>
  </r>
  <r>
    <n v="331"/>
    <x v="878"/>
    <s v="Intuitive static portal"/>
    <n v="3300"/>
    <n v="14643"/>
    <n v="4.4372727272727275"/>
    <x v="3"/>
    <n v="190"/>
    <n v="77.068421052631578"/>
    <x v="1"/>
    <s v="USD"/>
    <n v="1324274400"/>
    <n v="1324360800"/>
    <b v="0"/>
    <b v="0"/>
    <s v="food/food trucks"/>
    <x v="0"/>
    <s v="food trucks"/>
  </r>
  <r>
    <n v="42"/>
    <x v="879"/>
    <s v="Virtual uniform frame"/>
    <n v="1800"/>
    <n v="7991"/>
    <n v="4.4394444444444447"/>
    <x v="3"/>
    <n v="222"/>
    <n v="35.995495495495497"/>
    <x v="1"/>
    <s v="USD"/>
    <n v="1309755600"/>
    <n v="1310533200"/>
    <b v="0"/>
    <b v="0"/>
    <s v="food/food trucks"/>
    <x v="0"/>
    <s v="food trucks"/>
  </r>
  <r>
    <n v="243"/>
    <x v="880"/>
    <s v="Customer-focused attitude-oriented function"/>
    <n v="2300"/>
    <n v="10240"/>
    <n v="4.4521739130434783"/>
    <x v="3"/>
    <n v="238"/>
    <n v="43.025210084033617"/>
    <x v="1"/>
    <s v="USD"/>
    <n v="1520143200"/>
    <n v="1520402400"/>
    <b v="0"/>
    <b v="0"/>
    <s v="theater/plays"/>
    <x v="1"/>
    <s v="plays"/>
  </r>
  <r>
    <n v="698"/>
    <x v="881"/>
    <s v="Cloned hybrid focus group"/>
    <n v="42100"/>
    <n v="188057"/>
    <n v="4.466912114014252"/>
    <x v="3"/>
    <n v="2893"/>
    <n v="65.004147943311438"/>
    <x v="0"/>
    <s v="CAD"/>
    <n v="1322114400"/>
    <n v="1323324000"/>
    <b v="0"/>
    <b v="0"/>
    <s v="technology/wearables"/>
    <x v="2"/>
    <s v="wearables"/>
  </r>
  <r>
    <n v="291"/>
    <x v="882"/>
    <s v="Self-enabling uniform complexity"/>
    <n v="1800"/>
    <n v="8219"/>
    <n v="4.5661111111111108"/>
    <x v="3"/>
    <n v="107"/>
    <n v="76.813084112149539"/>
    <x v="1"/>
    <s v="USD"/>
    <n v="1318654800"/>
    <n v="1319000400"/>
    <b v="1"/>
    <b v="0"/>
    <s v="technology/web"/>
    <x v="2"/>
    <s v="web"/>
  </r>
  <r>
    <n v="826"/>
    <x v="883"/>
    <s v="Digitized 6thgeneration Local Area Network"/>
    <n v="2800"/>
    <n v="12797"/>
    <n v="4.5703571428571426"/>
    <x v="3"/>
    <n v="194"/>
    <n v="65.963917525773198"/>
    <x v="1"/>
    <s v="USD"/>
    <n v="1292220000"/>
    <n v="1294639200"/>
    <b v="0"/>
    <b v="1"/>
    <s v="theater/plays"/>
    <x v="1"/>
    <s v="plays"/>
  </r>
  <r>
    <n v="670"/>
    <x v="384"/>
    <s v="Re-contextualized homogeneous flexibility"/>
    <n v="16200"/>
    <n v="75955"/>
    <n v="4.6885802469135802"/>
    <x v="3"/>
    <n v="1101"/>
    <n v="68.987284287011803"/>
    <x v="1"/>
    <s v="USD"/>
    <n v="1456380000"/>
    <n v="1457416800"/>
    <b v="0"/>
    <b v="0"/>
    <s v="music/indie rock"/>
    <x v="4"/>
    <s v="indie rock"/>
  </r>
  <r>
    <n v="394"/>
    <x v="884"/>
    <s v="Customizable dynamic info-mediaries"/>
    <n v="800"/>
    <n v="3755"/>
    <n v="4.6937499999999996"/>
    <x v="3"/>
    <n v="34"/>
    <n v="110.44117647058823"/>
    <x v="1"/>
    <s v="USD"/>
    <n v="1375074000"/>
    <n v="1375938000"/>
    <b v="0"/>
    <b v="1"/>
    <s v="film &amp; video/documentary"/>
    <x v="3"/>
    <s v="documentary"/>
  </r>
  <r>
    <n v="714"/>
    <x v="885"/>
    <s v="Switchable methodical superstructure"/>
    <n v="38500"/>
    <n v="182036"/>
    <n v="4.7282077922077921"/>
    <x v="3"/>
    <n v="1785"/>
    <n v="101.98095238095237"/>
    <x v="1"/>
    <s v="USD"/>
    <n v="1408424400"/>
    <n v="1408510800"/>
    <b v="0"/>
    <b v="0"/>
    <s v="music/rock"/>
    <x v="4"/>
    <s v="rock"/>
  </r>
  <r>
    <n v="47"/>
    <x v="886"/>
    <s v="Function-based multi-state software"/>
    <n v="1500"/>
    <n v="7129"/>
    <n v="4.7526666666666664"/>
    <x v="3"/>
    <n v="149"/>
    <n v="47.845637583892618"/>
    <x v="1"/>
    <s v="USD"/>
    <n v="1396069200"/>
    <n v="1398661200"/>
    <b v="0"/>
    <b v="0"/>
    <s v="theater/plays"/>
    <x v="1"/>
    <s v="plays"/>
  </r>
  <r>
    <n v="909"/>
    <x v="887"/>
    <s v="Synchronized attitude-oriented frame"/>
    <n v="1800"/>
    <n v="8621"/>
    <n v="4.7894444444444444"/>
    <x v="3"/>
    <n v="80"/>
    <n v="107.7625"/>
    <x v="0"/>
    <s v="CAD"/>
    <n v="1528088400"/>
    <n v="1530421200"/>
    <b v="0"/>
    <b v="1"/>
    <s v="theater/plays"/>
    <x v="1"/>
    <s v="plays"/>
  </r>
  <r>
    <n v="535"/>
    <x v="888"/>
    <s v="Profit-focused 24/7 data-warehouse"/>
    <n v="2600"/>
    <n v="12533"/>
    <n v="4.820384615384615"/>
    <x v="3"/>
    <n v="202"/>
    <n v="62.044554455445542"/>
    <x v="4"/>
    <s v="EUR"/>
    <n v="1528434000"/>
    <n v="1528606800"/>
    <b v="0"/>
    <b v="1"/>
    <s v="theater/plays"/>
    <x v="1"/>
    <s v="plays"/>
  </r>
  <r>
    <n v="924"/>
    <x v="889"/>
    <s v="User-friendly next generation core"/>
    <n v="39400"/>
    <n v="192292"/>
    <n v="4.8805076142131982"/>
    <x v="3"/>
    <n v="2289"/>
    <n v="84.006989951944078"/>
    <x v="4"/>
    <s v="EUR"/>
    <n v="1572498000"/>
    <n v="1573452000"/>
    <b v="0"/>
    <b v="0"/>
    <s v="theater/plays"/>
    <x v="1"/>
    <s v="plays"/>
  </r>
  <r>
    <n v="989"/>
    <x v="890"/>
    <s v="Versatile dedicated migration"/>
    <n v="2400"/>
    <n v="11990"/>
    <n v="4.9958333333333336"/>
    <x v="3"/>
    <n v="226"/>
    <n v="53.053097345132741"/>
    <x v="1"/>
    <s v="USD"/>
    <n v="1555390800"/>
    <n v="1555822800"/>
    <b v="0"/>
    <b v="0"/>
    <s v="publishing/translations"/>
    <x v="6"/>
    <s v="translations"/>
  </r>
  <r>
    <n v="532"/>
    <x v="891"/>
    <s v="Pre-emptive grid-enabled contingency"/>
    <n v="1600"/>
    <n v="8046"/>
    <n v="5.0287499999999996"/>
    <x v="3"/>
    <n v="126"/>
    <n v="63.857142857142854"/>
    <x v="0"/>
    <s v="CAD"/>
    <n v="1516860000"/>
    <n v="1516946400"/>
    <b v="0"/>
    <b v="0"/>
    <s v="theater/plays"/>
    <x v="1"/>
    <s v="plays"/>
  </r>
  <r>
    <n v="654"/>
    <x v="892"/>
    <s v="Programmable static middleware"/>
    <n v="35000"/>
    <n v="177936"/>
    <n v="5.0838857142857146"/>
    <x v="3"/>
    <n v="3016"/>
    <n v="58.9973474801061"/>
    <x v="1"/>
    <s v="USD"/>
    <n v="1440392400"/>
    <n v="1440824400"/>
    <b v="0"/>
    <b v="0"/>
    <s v="music/metal"/>
    <x v="4"/>
    <s v="metal"/>
  </r>
  <r>
    <n v="846"/>
    <x v="893"/>
    <s v="Phased empowering success"/>
    <n v="1000"/>
    <n v="5085"/>
    <n v="5.085"/>
    <x v="3"/>
    <n v="48"/>
    <n v="105.9375"/>
    <x v="1"/>
    <s v="USD"/>
    <n v="1532149200"/>
    <n v="1535259600"/>
    <b v="1"/>
    <b v="1"/>
    <s v="technology/web"/>
    <x v="2"/>
    <s v="web"/>
  </r>
  <r>
    <n v="245"/>
    <x v="894"/>
    <s v="Re-engineered systematic monitoring"/>
    <n v="2900"/>
    <n v="14771"/>
    <n v="5.0934482758620687"/>
    <x v="3"/>
    <n v="214"/>
    <n v="69.023364485981304"/>
    <x v="1"/>
    <s v="USD"/>
    <n v="1396846800"/>
    <n v="1396933200"/>
    <b v="0"/>
    <b v="0"/>
    <s v="theater/plays"/>
    <x v="1"/>
    <s v="plays"/>
  </r>
  <r>
    <n v="445"/>
    <x v="895"/>
    <s v="Intuitive demand-driven Local Area Network"/>
    <n v="2100"/>
    <n v="10739"/>
    <n v="5.1138095238095236"/>
    <x v="3"/>
    <n v="170"/>
    <n v="63.170588235294119"/>
    <x v="1"/>
    <s v="USD"/>
    <n v="1291356000"/>
    <n v="1293170400"/>
    <b v="0"/>
    <b v="1"/>
    <s v="theater/plays"/>
    <x v="1"/>
    <s v="plays"/>
  </r>
  <r>
    <n v="479"/>
    <x v="896"/>
    <s v="Future-proofed heuristic encryption"/>
    <n v="2400"/>
    <n v="12310"/>
    <n v="5.1291666666666664"/>
    <x v="3"/>
    <n v="173"/>
    <n v="71.156069364161851"/>
    <x v="2"/>
    <s v="GBP"/>
    <n v="1501304400"/>
    <n v="1501477200"/>
    <b v="0"/>
    <b v="0"/>
    <s v="food/food trucks"/>
    <x v="0"/>
    <s v="food trucks"/>
  </r>
  <r>
    <n v="716"/>
    <x v="897"/>
    <s v="Advanced modular moderator"/>
    <n v="2000"/>
    <n v="10353"/>
    <n v="5.1764999999999999"/>
    <x v="3"/>
    <n v="157"/>
    <n v="65.942675159235662"/>
    <x v="1"/>
    <s v="USD"/>
    <n v="1373432400"/>
    <n v="1375851600"/>
    <b v="0"/>
    <b v="1"/>
    <s v="theater/plays"/>
    <x v="1"/>
    <s v="plays"/>
  </r>
  <r>
    <n v="733"/>
    <x v="898"/>
    <s v="Automated hybrid orchestration"/>
    <n v="15800"/>
    <n v="83267"/>
    <n v="5.2700632911392402"/>
    <x v="3"/>
    <n v="980"/>
    <n v="84.96632653061225"/>
    <x v="1"/>
    <s v="USD"/>
    <n v="1406178000"/>
    <n v="1407301200"/>
    <b v="0"/>
    <b v="0"/>
    <s v="music/metal"/>
    <x v="4"/>
    <s v="metal"/>
  </r>
  <r>
    <n v="502"/>
    <x v="575"/>
    <s v="Reduced context-sensitive complexity"/>
    <n v="1300"/>
    <n v="6889"/>
    <n v="5.2992307692307694"/>
    <x v="3"/>
    <n v="186"/>
    <n v="37.037634408602152"/>
    <x v="5"/>
    <s v="AUD"/>
    <n v="1343365200"/>
    <n v="1345870800"/>
    <b v="0"/>
    <b v="1"/>
    <s v="games/video games"/>
    <x v="7"/>
    <s v="video games"/>
  </r>
  <r>
    <n v="684"/>
    <x v="899"/>
    <s v="Optimized systemic algorithm"/>
    <n v="1400"/>
    <n v="7600"/>
    <n v="5.4285714285714288"/>
    <x v="3"/>
    <n v="110"/>
    <n v="69.090909090909093"/>
    <x v="0"/>
    <s v="CAD"/>
    <n v="1277787600"/>
    <n v="1279515600"/>
    <b v="0"/>
    <b v="0"/>
    <s v="publishing/nonfiction"/>
    <x v="6"/>
    <s v="nonfiction"/>
  </r>
  <r>
    <n v="879"/>
    <x v="900"/>
    <s v="Stand-alone incremental parallelism"/>
    <n v="1000"/>
    <n v="5438"/>
    <n v="5.4379999999999997"/>
    <x v="3"/>
    <n v="53"/>
    <n v="102.60377358490567"/>
    <x v="1"/>
    <s v="USD"/>
    <n v="1487743200"/>
    <n v="1488520800"/>
    <b v="0"/>
    <b v="0"/>
    <s v="publishing/nonfiction"/>
    <x v="6"/>
    <s v="nonfiction"/>
  </r>
  <r>
    <n v="304"/>
    <x v="901"/>
    <s v="User-friendly discrete benchmark"/>
    <n v="2100"/>
    <n v="11469"/>
    <n v="5.4614285714285717"/>
    <x v="3"/>
    <n v="142"/>
    <n v="80.767605633802816"/>
    <x v="1"/>
    <s v="USD"/>
    <n v="1470546000"/>
    <n v="1474088400"/>
    <b v="0"/>
    <b v="0"/>
    <s v="film &amp; video/documentary"/>
    <x v="3"/>
    <s v="documentary"/>
  </r>
  <r>
    <n v="494"/>
    <x v="902"/>
    <s v="Balanced upward-trending productivity"/>
    <n v="2500"/>
    <n v="13684"/>
    <n v="5.4736000000000002"/>
    <x v="3"/>
    <n v="268"/>
    <n v="51.059701492537314"/>
    <x v="1"/>
    <s v="USD"/>
    <n v="1332392400"/>
    <n v="1332478800"/>
    <b v="0"/>
    <b v="0"/>
    <s v="technology/wearables"/>
    <x v="2"/>
    <s v="wearables"/>
  </r>
  <r>
    <n v="842"/>
    <x v="903"/>
    <s v="Reverse-engineered multi-tasking product"/>
    <n v="1500"/>
    <n v="8447"/>
    <n v="5.6313333333333331"/>
    <x v="3"/>
    <n v="132"/>
    <n v="63.992424242424242"/>
    <x v="4"/>
    <s v="EUR"/>
    <n v="1529038800"/>
    <n v="1529298000"/>
    <b v="0"/>
    <b v="0"/>
    <s v="technology/wearables"/>
    <x v="2"/>
    <s v="wearables"/>
  </r>
  <r>
    <n v="758"/>
    <x v="904"/>
    <s v="Proactive systemic firmware"/>
    <n v="29600"/>
    <n v="167005"/>
    <n v="5.6420608108108112"/>
    <x v="3"/>
    <n v="1518"/>
    <n v="110.01646903820817"/>
    <x v="0"/>
    <s v="CAD"/>
    <n v="1414126800"/>
    <n v="1414904400"/>
    <b v="0"/>
    <b v="0"/>
    <s v="music/rock"/>
    <x v="4"/>
    <s v="rock"/>
  </r>
  <r>
    <n v="244"/>
    <x v="905"/>
    <s v="Reverse-engineered system-worthy extranet"/>
    <n v="700"/>
    <n v="3988"/>
    <n v="5.6971428571428575"/>
    <x v="3"/>
    <n v="53"/>
    <n v="75.245283018867923"/>
    <x v="1"/>
    <s v="USD"/>
    <n v="1405314000"/>
    <n v="1409806800"/>
    <b v="0"/>
    <b v="0"/>
    <s v="theater/plays"/>
    <x v="1"/>
    <s v="plays"/>
  </r>
  <r>
    <n v="426"/>
    <x v="906"/>
    <s v="Virtual leadingedge framework"/>
    <n v="1800"/>
    <n v="10313"/>
    <n v="5.7294444444444448"/>
    <x v="3"/>
    <n v="219"/>
    <n v="47.091324200913242"/>
    <x v="1"/>
    <s v="USD"/>
    <n v="1361944800"/>
    <n v="1362549600"/>
    <b v="0"/>
    <b v="0"/>
    <s v="theater/plays"/>
    <x v="1"/>
    <s v="plays"/>
  </r>
  <r>
    <n v="467"/>
    <x v="907"/>
    <s v="Profit-focused content-based application"/>
    <n v="1400"/>
    <n v="8053"/>
    <n v="5.7521428571428572"/>
    <x v="3"/>
    <n v="139"/>
    <n v="57.935251798561154"/>
    <x v="0"/>
    <s v="CAD"/>
    <n v="1448258400"/>
    <n v="1448863200"/>
    <b v="0"/>
    <b v="1"/>
    <s v="technology/web"/>
    <x v="2"/>
    <s v="web"/>
  </r>
  <r>
    <n v="280"/>
    <x v="908"/>
    <s v="Function-based high-level infrastructure"/>
    <n v="2500"/>
    <n v="14536"/>
    <n v="5.8144"/>
    <x v="3"/>
    <n v="393"/>
    <n v="36.987277353689571"/>
    <x v="1"/>
    <s v="USD"/>
    <n v="1511244000"/>
    <n v="1511762400"/>
    <b v="0"/>
    <b v="0"/>
    <s v="film &amp; video/animation"/>
    <x v="3"/>
    <s v="animation"/>
  </r>
  <r>
    <n v="366"/>
    <x v="909"/>
    <s v="Robust directional system engine"/>
    <n v="1800"/>
    <n v="10658"/>
    <n v="5.9211111111111112"/>
    <x v="3"/>
    <n v="101"/>
    <n v="105.52475247524752"/>
    <x v="1"/>
    <s v="USD"/>
    <n v="1294034400"/>
    <n v="1294120800"/>
    <b v="0"/>
    <b v="1"/>
    <s v="theater/plays"/>
    <x v="1"/>
    <s v="plays"/>
  </r>
  <r>
    <n v="108"/>
    <x v="910"/>
    <s v="Universal encompassing implementation"/>
    <n v="1500"/>
    <n v="8929"/>
    <n v="5.9526666666666666"/>
    <x v="3"/>
    <n v="83"/>
    <n v="107.57831325301204"/>
    <x v="1"/>
    <s v="USD"/>
    <n v="1333688400"/>
    <n v="1336885200"/>
    <b v="0"/>
    <b v="0"/>
    <s v="film &amp; video/documentary"/>
    <x v="3"/>
    <s v="documentary"/>
  </r>
  <r>
    <n v="259"/>
    <x v="911"/>
    <s v="Multi-channeled responsive implementation"/>
    <n v="1800"/>
    <n v="10755"/>
    <n v="5.9749999999999996"/>
    <x v="3"/>
    <n v="138"/>
    <n v="77.934782608695656"/>
    <x v="1"/>
    <s v="USD"/>
    <n v="1354946400"/>
    <n v="1356588000"/>
    <b v="1"/>
    <b v="0"/>
    <s v="photography/photography books"/>
    <x v="5"/>
    <s v="photography books"/>
  </r>
  <r>
    <n v="816"/>
    <x v="912"/>
    <s v="Ergonomic mission-critical moratorium"/>
    <n v="2300"/>
    <n v="14150"/>
    <n v="6.1521739130434785"/>
    <x v="3"/>
    <n v="133"/>
    <n v="106.39097744360902"/>
    <x v="1"/>
    <s v="USD"/>
    <n v="1392012000"/>
    <n v="1392184800"/>
    <b v="1"/>
    <b v="1"/>
    <s v="theater/plays"/>
    <x v="1"/>
    <s v="plays"/>
  </r>
  <r>
    <n v="621"/>
    <x v="913"/>
    <s v="Extended context-sensitive forecast"/>
    <n v="25600"/>
    <n v="158669"/>
    <n v="6.1980078125000002"/>
    <x v="3"/>
    <n v="2144"/>
    <n v="74.006063432835816"/>
    <x v="1"/>
    <s v="USD"/>
    <n v="1473742800"/>
    <n v="1474174800"/>
    <b v="0"/>
    <b v="0"/>
    <s v="theater/plays"/>
    <x v="1"/>
    <s v="plays"/>
  </r>
  <r>
    <n v="252"/>
    <x v="826"/>
    <s v="Operative bandwidth-monitored interface"/>
    <n v="1000"/>
    <n v="6263"/>
    <n v="6.2629999999999999"/>
    <x v="3"/>
    <n v="59"/>
    <n v="106.15254237288136"/>
    <x v="1"/>
    <s v="USD"/>
    <n v="1382677200"/>
    <n v="1383109200"/>
    <b v="0"/>
    <b v="0"/>
    <s v="theater/plays"/>
    <x v="1"/>
    <s v="plays"/>
  </r>
  <r>
    <n v="80"/>
    <x v="914"/>
    <s v="Cross-platform needs-based approach"/>
    <n v="1100"/>
    <n v="7012"/>
    <n v="6.374545454545455"/>
    <x v="3"/>
    <n v="127"/>
    <n v="55.212598425196852"/>
    <x v="1"/>
    <s v="USD"/>
    <n v="1503982800"/>
    <n v="1506574800"/>
    <b v="0"/>
    <b v="0"/>
    <s v="games/video games"/>
    <x v="7"/>
    <s v="video games"/>
  </r>
  <r>
    <n v="16"/>
    <x v="915"/>
    <s v="Cross-platform systemic adapter"/>
    <n v="1700"/>
    <n v="11041"/>
    <n v="6.4947058823529416"/>
    <x v="3"/>
    <n v="100"/>
    <n v="110.41"/>
    <x v="1"/>
    <s v="USD"/>
    <n v="1390370400"/>
    <n v="1392271200"/>
    <b v="0"/>
    <b v="0"/>
    <s v="publishing/nonfiction"/>
    <x v="6"/>
    <s v="nonfiction"/>
  </r>
  <r>
    <n v="853"/>
    <x v="916"/>
    <s v="Secured well-modulated projection"/>
    <n v="17100"/>
    <n v="111502"/>
    <n v="6.5205847953216374"/>
    <x v="3"/>
    <n v="1467"/>
    <n v="76.006816632583508"/>
    <x v="0"/>
    <s v="CAD"/>
    <n v="1308546000"/>
    <n v="1308978000"/>
    <b v="0"/>
    <b v="1"/>
    <s v="music/indie rock"/>
    <x v="4"/>
    <s v="indie rock"/>
  </r>
  <r>
    <n v="761"/>
    <x v="917"/>
    <s v="Customizable leadingedge model"/>
    <n v="2200"/>
    <n v="14420"/>
    <n v="6.5545454545454547"/>
    <x v="3"/>
    <n v="166"/>
    <n v="86.867469879518069"/>
    <x v="1"/>
    <s v="USD"/>
    <n v="1500699600"/>
    <n v="1501131600"/>
    <b v="0"/>
    <b v="0"/>
    <s v="music/rock"/>
    <x v="4"/>
    <s v="rock"/>
  </r>
  <r>
    <n v="44"/>
    <x v="918"/>
    <s v="Visionary real-time groupware"/>
    <n v="1600"/>
    <n v="10541"/>
    <n v="6.5881249999999998"/>
    <x v="3"/>
    <n v="98"/>
    <n v="107.56122448979592"/>
    <x v="6"/>
    <s v="DKK"/>
    <n v="1552798800"/>
    <n v="1552885200"/>
    <b v="0"/>
    <b v="0"/>
    <s v="publishing/fiction"/>
    <x v="6"/>
    <s v="fiction"/>
  </r>
  <r>
    <n v="73"/>
    <x v="919"/>
    <s v="Cross-platform even-keeled initiative"/>
    <n v="1400"/>
    <n v="9253"/>
    <n v="6.609285714285714"/>
    <x v="3"/>
    <n v="88"/>
    <n v="105.14772727272727"/>
    <x v="1"/>
    <s v="USD"/>
    <n v="1480226400"/>
    <n v="1480485600"/>
    <b v="0"/>
    <b v="0"/>
    <s v="music/jazz"/>
    <x v="4"/>
    <s v="jazz"/>
  </r>
  <r>
    <n v="412"/>
    <x v="920"/>
    <s v="Realigned zero tolerance software"/>
    <n v="2100"/>
    <n v="14046"/>
    <n v="6.6885714285714286"/>
    <x v="3"/>
    <n v="134"/>
    <n v="104.82089552238806"/>
    <x v="1"/>
    <s v="USD"/>
    <n v="1388728800"/>
    <n v="1389592800"/>
    <b v="0"/>
    <b v="0"/>
    <s v="publishing/fiction"/>
    <x v="6"/>
    <s v="fiction"/>
  </r>
  <r>
    <n v="72"/>
    <x v="921"/>
    <s v="Seamless coherent parallelism"/>
    <n v="600"/>
    <n v="4022"/>
    <n v="6.7033333333333331"/>
    <x v="3"/>
    <n v="54"/>
    <n v="74.481481481481481"/>
    <x v="1"/>
    <s v="USD"/>
    <n v="1435726800"/>
    <n v="1438837200"/>
    <b v="0"/>
    <b v="0"/>
    <s v="film &amp; video/animation"/>
    <x v="3"/>
    <s v="animation"/>
  </r>
  <r>
    <n v="201"/>
    <x v="922"/>
    <s v="Cross-platform bi-directional workforce"/>
    <n v="2100"/>
    <n v="14305"/>
    <n v="6.8119047619047617"/>
    <x v="3"/>
    <n v="157"/>
    <n v="91.114649681528661"/>
    <x v="1"/>
    <s v="USD"/>
    <n v="1406264400"/>
    <n v="1407819600"/>
    <b v="0"/>
    <b v="0"/>
    <s v="technology/web"/>
    <x v="2"/>
    <s v="web"/>
  </r>
  <r>
    <n v="627"/>
    <x v="923"/>
    <s v="Open-architected incremental ability"/>
    <n v="1600"/>
    <n v="11108"/>
    <n v="6.9424999999999999"/>
    <x v="3"/>
    <n v="154"/>
    <n v="72.129870129870127"/>
    <x v="2"/>
    <s v="GBP"/>
    <n v="1276664400"/>
    <n v="1278738000"/>
    <b v="1"/>
    <b v="0"/>
    <s v="food/food trucks"/>
    <x v="0"/>
    <s v="food trucks"/>
  </r>
  <r>
    <n v="523"/>
    <x v="924"/>
    <s v="Triple-buffered holistic ability"/>
    <n v="900"/>
    <n v="6303"/>
    <n v="7.003333333333333"/>
    <x v="3"/>
    <n v="89"/>
    <n v="70.82022471910112"/>
    <x v="1"/>
    <s v="USD"/>
    <n v="1267682400"/>
    <n v="1268114400"/>
    <b v="0"/>
    <b v="0"/>
    <s v="film &amp; video/shorts"/>
    <x v="3"/>
    <s v="shorts"/>
  </r>
  <r>
    <n v="285"/>
    <x v="925"/>
    <s v="Front-line optimizing emulation"/>
    <n v="900"/>
    <n v="6357"/>
    <n v="7.0633333333333335"/>
    <x v="3"/>
    <n v="254"/>
    <n v="25.027559055118111"/>
    <x v="1"/>
    <s v="USD"/>
    <n v="1473483600"/>
    <n v="1476766800"/>
    <b v="0"/>
    <b v="0"/>
    <s v="theater/plays"/>
    <x v="1"/>
    <s v="plays"/>
  </r>
  <r>
    <n v="708"/>
    <x v="926"/>
    <s v="Secured bifurcated intranet"/>
    <n v="1700"/>
    <n v="12020"/>
    <n v="7.0705882352941174"/>
    <x v="3"/>
    <n v="137"/>
    <n v="87.737226277372258"/>
    <x v="3"/>
    <s v="CHF"/>
    <n v="1495429200"/>
    <n v="1496293200"/>
    <b v="0"/>
    <b v="0"/>
    <s v="theater/plays"/>
    <x v="1"/>
    <s v="plays"/>
  </r>
  <r>
    <n v="744"/>
    <x v="927"/>
    <s v="Intuitive exuding initiative"/>
    <n v="2000"/>
    <n v="14240"/>
    <n v="7.12"/>
    <x v="3"/>
    <n v="140"/>
    <n v="101.71428571428571"/>
    <x v="1"/>
    <s v="USD"/>
    <n v="1533877200"/>
    <n v="1534050000"/>
    <b v="0"/>
    <b v="1"/>
    <s v="theater/plays"/>
    <x v="1"/>
    <s v="plays"/>
  </r>
  <r>
    <n v="398"/>
    <x v="928"/>
    <s v="Reactive bottom-line open architecture"/>
    <n v="1700"/>
    <n v="12202"/>
    <n v="7.1776470588235295"/>
    <x v="3"/>
    <n v="123"/>
    <n v="99.203252032520325"/>
    <x v="4"/>
    <s v="EUR"/>
    <n v="1525755600"/>
    <n v="1525928400"/>
    <b v="0"/>
    <b v="1"/>
    <s v="film &amp; video/animation"/>
    <x v="3"/>
    <s v="animation"/>
  </r>
  <r>
    <n v="182"/>
    <x v="929"/>
    <s v="Reverse-engineered bandwidth-monitored contingency"/>
    <n v="27100"/>
    <n v="195750"/>
    <n v="7.2232472324723247"/>
    <x v="3"/>
    <n v="3318"/>
    <n v="58.996383363471971"/>
    <x v="6"/>
    <s v="DKK"/>
    <n v="1560574800"/>
    <n v="1561957200"/>
    <b v="0"/>
    <b v="0"/>
    <s v="theater/plays"/>
    <x v="1"/>
    <s v="plays"/>
  </r>
  <r>
    <n v="62"/>
    <x v="930"/>
    <s v="Organized incremental standardization"/>
    <n v="2000"/>
    <n v="14452"/>
    <n v="7.226"/>
    <x v="3"/>
    <n v="249"/>
    <n v="58.040160642570278"/>
    <x v="1"/>
    <s v="USD"/>
    <n v="1433480400"/>
    <n v="1433566800"/>
    <b v="0"/>
    <b v="0"/>
    <s v="technology/web"/>
    <x v="2"/>
    <s v="web"/>
  </r>
  <r>
    <n v="493"/>
    <x v="931"/>
    <s v="Seamless background framework"/>
    <n v="900"/>
    <n v="6514"/>
    <n v="7.2377777777777776"/>
    <x v="3"/>
    <n v="64"/>
    <n v="101.78125"/>
    <x v="1"/>
    <s v="USD"/>
    <n v="1561784400"/>
    <n v="1562907600"/>
    <b v="0"/>
    <b v="0"/>
    <s v="photography/photography books"/>
    <x v="5"/>
    <s v="photography books"/>
  </r>
  <r>
    <n v="114"/>
    <x v="932"/>
    <s v="Robust heuristic encoding"/>
    <n v="1900"/>
    <n v="13816"/>
    <n v="7.2715789473684209"/>
    <x v="3"/>
    <n v="126"/>
    <n v="109.65079365079364"/>
    <x v="1"/>
    <s v="USD"/>
    <n v="1554786000"/>
    <n v="1554872400"/>
    <b v="0"/>
    <b v="1"/>
    <s v="technology/wearables"/>
    <x v="2"/>
    <s v="wearables"/>
  </r>
  <r>
    <n v="764"/>
    <x v="933"/>
    <s v="Managed bandwidth-monitored system engine"/>
    <n v="1100"/>
    <n v="8010"/>
    <n v="7.2818181818181822"/>
    <x v="3"/>
    <n v="148"/>
    <n v="54.121621621621621"/>
    <x v="1"/>
    <s v="USD"/>
    <n v="1305262800"/>
    <n v="1305954000"/>
    <b v="0"/>
    <b v="0"/>
    <s v="music/rock"/>
    <x v="4"/>
    <s v="rock"/>
  </r>
  <r>
    <n v="786"/>
    <x v="934"/>
    <s v="Object-based content-based ability"/>
    <n v="1500"/>
    <n v="10946"/>
    <n v="7.2973333333333334"/>
    <x v="3"/>
    <n v="207"/>
    <n v="52.879227053140099"/>
    <x v="4"/>
    <s v="EUR"/>
    <n v="1522126800"/>
    <n v="1522731600"/>
    <b v="0"/>
    <b v="1"/>
    <s v="music/jazz"/>
    <x v="4"/>
    <s v="jazz"/>
  </r>
  <r>
    <n v="373"/>
    <x v="935"/>
    <s v="Down-sized coherent toolset"/>
    <n v="22500"/>
    <n v="164291"/>
    <n v="7.3018222222222224"/>
    <x v="3"/>
    <n v="2106"/>
    <n v="78.010921177587846"/>
    <x v="1"/>
    <s v="USD"/>
    <n v="1502946000"/>
    <n v="1503637200"/>
    <b v="0"/>
    <b v="0"/>
    <s v="theater/plays"/>
    <x v="1"/>
    <s v="plays"/>
  </r>
  <r>
    <n v="365"/>
    <x v="936"/>
    <s v="Networked bottom-line initiative"/>
    <n v="1600"/>
    <n v="11735"/>
    <n v="7.3343749999999996"/>
    <x v="3"/>
    <n v="112"/>
    <n v="104.77678571428571"/>
    <x v="5"/>
    <s v="AUD"/>
    <n v="1482991200"/>
    <n v="1485324000"/>
    <b v="0"/>
    <b v="0"/>
    <s v="theater/plays"/>
    <x v="1"/>
    <s v="plays"/>
  </r>
  <r>
    <n v="958"/>
    <x v="937"/>
    <s v="De-engineered zero-defect open system"/>
    <n v="1100"/>
    <n v="8081"/>
    <n v="7.3463636363636367"/>
    <x v="3"/>
    <n v="112"/>
    <n v="72.151785714285708"/>
    <x v="1"/>
    <s v="USD"/>
    <n v="1277096400"/>
    <n v="1278997200"/>
    <b v="0"/>
    <b v="0"/>
    <s v="film &amp; video/animation"/>
    <x v="3"/>
    <s v="animation"/>
  </r>
  <r>
    <n v="756"/>
    <x v="938"/>
    <s v="Customizable bi-directional monitoring"/>
    <n v="1300"/>
    <n v="10037"/>
    <n v="7.7207692307692311"/>
    <x v="3"/>
    <n v="148"/>
    <n v="67.817567567567565"/>
    <x v="1"/>
    <s v="USD"/>
    <n v="1421733600"/>
    <n v="1422252000"/>
    <b v="0"/>
    <b v="0"/>
    <s v="theater/plays"/>
    <x v="1"/>
    <s v="plays"/>
  </r>
  <r>
    <n v="896"/>
    <x v="939"/>
    <s v="Reverse-engineered client-server extranet"/>
    <n v="19800"/>
    <n v="153338"/>
    <n v="7.7443434343434348"/>
    <x v="3"/>
    <n v="1460"/>
    <n v="105.02602739726028"/>
    <x v="5"/>
    <s v="AUD"/>
    <n v="1310619600"/>
    <n v="1310878800"/>
    <b v="0"/>
    <b v="1"/>
    <s v="food/food trucks"/>
    <x v="0"/>
    <s v="food trucks"/>
  </r>
  <r>
    <n v="778"/>
    <x v="940"/>
    <s v="Cross-platform optimizing website"/>
    <n v="1300"/>
    <n v="10243"/>
    <n v="7.8792307692307695"/>
    <x v="3"/>
    <n v="174"/>
    <n v="58.867816091954026"/>
    <x v="3"/>
    <s v="CHF"/>
    <n v="1313211600"/>
    <n v="1313643600"/>
    <b v="0"/>
    <b v="0"/>
    <s v="film &amp; video/animation"/>
    <x v="3"/>
    <s v="animation"/>
  </r>
  <r>
    <n v="966"/>
    <x v="371"/>
    <s v="Seamless solution-oriented capacity"/>
    <n v="1700"/>
    <n v="13468"/>
    <n v="7.9223529411764702"/>
    <x v="3"/>
    <n v="245"/>
    <n v="54.971428571428568"/>
    <x v="1"/>
    <s v="USD"/>
    <n v="1497502800"/>
    <n v="1497675600"/>
    <b v="0"/>
    <b v="0"/>
    <s v="theater/plays"/>
    <x v="1"/>
    <s v="plays"/>
  </r>
  <r>
    <n v="560"/>
    <x v="941"/>
    <s v="Re-engineered radical policy"/>
    <n v="20000"/>
    <n v="158832"/>
    <n v="7.9416000000000002"/>
    <x v="3"/>
    <n v="3177"/>
    <n v="49.994334277620396"/>
    <x v="1"/>
    <s v="USD"/>
    <n v="1321596000"/>
    <n v="1325052000"/>
    <b v="0"/>
    <b v="0"/>
    <s v="film &amp; video/animation"/>
    <x v="3"/>
    <s v="animation"/>
  </r>
  <r>
    <n v="912"/>
    <x v="942"/>
    <s v="Reduced bifurcated pricing structure"/>
    <n v="1800"/>
    <n v="14310"/>
    <n v="7.95"/>
    <x v="3"/>
    <n v="179"/>
    <n v="79.944134078212286"/>
    <x v="1"/>
    <s v="USD"/>
    <n v="1346821200"/>
    <n v="1347944400"/>
    <b v="1"/>
    <b v="0"/>
    <s v="film &amp; video/drama"/>
    <x v="3"/>
    <s v="drama"/>
  </r>
  <r>
    <n v="820"/>
    <x v="943"/>
    <s v="Cross-group heuristic forecast"/>
    <n v="1500"/>
    <n v="12009"/>
    <n v="8.0060000000000002"/>
    <x v="3"/>
    <n v="279"/>
    <n v="43.043010752688176"/>
    <x v="2"/>
    <s v="GBP"/>
    <n v="1532840400"/>
    <n v="1533963600"/>
    <b v="0"/>
    <b v="1"/>
    <s v="music/rock"/>
    <x v="4"/>
    <s v="rock"/>
  </r>
  <r>
    <n v="837"/>
    <x v="944"/>
    <s v="Right-sized dedicated standardization"/>
    <n v="17700"/>
    <n v="150960"/>
    <n v="8.5288135593220336"/>
    <x v="3"/>
    <n v="1797"/>
    <n v="84.00667779632721"/>
    <x v="1"/>
    <s v="USD"/>
    <n v="1301202000"/>
    <n v="1305867600"/>
    <b v="0"/>
    <b v="0"/>
    <s v="music/jazz"/>
    <x v="4"/>
    <s v="jazz"/>
  </r>
  <r>
    <n v="978"/>
    <x v="945"/>
    <s v="Fundamental user-facing productivity"/>
    <n v="1000"/>
    <n v="8641"/>
    <n v="8.641"/>
    <x v="3"/>
    <n v="92"/>
    <n v="93.923913043478265"/>
    <x v="1"/>
    <s v="USD"/>
    <n v="1478930400"/>
    <n v="1480831200"/>
    <b v="0"/>
    <b v="0"/>
    <s v="games/video games"/>
    <x v="7"/>
    <s v="video games"/>
  </r>
  <r>
    <n v="174"/>
    <x v="946"/>
    <s v="Pre-emptive scalable access"/>
    <n v="600"/>
    <n v="5368"/>
    <n v="8.9466666666666672"/>
    <x v="3"/>
    <n v="48"/>
    <n v="111.83333333333333"/>
    <x v="1"/>
    <s v="USD"/>
    <n v="1444021200"/>
    <n v="1444107600"/>
    <b v="0"/>
    <b v="1"/>
    <s v="technology/wearables"/>
    <x v="2"/>
    <s v="wearables"/>
  </r>
  <r>
    <n v="97"/>
    <x v="200"/>
    <s v="Cloned bi-directional architecture"/>
    <n v="1300"/>
    <n v="12047"/>
    <n v="9.2669230769230762"/>
    <x v="3"/>
    <n v="113"/>
    <n v="106.61061946902655"/>
    <x v="1"/>
    <s v="USD"/>
    <n v="1435208400"/>
    <n v="1439874000"/>
    <b v="0"/>
    <b v="0"/>
    <s v="food/food trucks"/>
    <x v="0"/>
    <s v="food trucks"/>
  </r>
  <r>
    <n v="506"/>
    <x v="947"/>
    <s v="Customizable background monitoring"/>
    <n v="18000"/>
    <n v="166874"/>
    <n v="9.2707777777777771"/>
    <x v="3"/>
    <n v="2528"/>
    <n v="66.010284810126578"/>
    <x v="1"/>
    <s v="USD"/>
    <n v="1511416800"/>
    <n v="1512885600"/>
    <b v="0"/>
    <b v="1"/>
    <s v="theater/plays"/>
    <x v="1"/>
    <s v="plays"/>
  </r>
  <r>
    <n v="687"/>
    <x v="948"/>
    <s v="Distributed holistic neural-net"/>
    <n v="1500"/>
    <n v="13980"/>
    <n v="9.32"/>
    <x v="3"/>
    <n v="269"/>
    <n v="51.970260223048328"/>
    <x v="1"/>
    <s v="USD"/>
    <n v="1489298400"/>
    <n v="1489554000"/>
    <b v="0"/>
    <b v="0"/>
    <s v="theater/plays"/>
    <x v="1"/>
    <s v="plays"/>
  </r>
  <r>
    <n v="247"/>
    <x v="949"/>
    <s v="Triple-buffered fresh-thinking frame"/>
    <n v="19800"/>
    <n v="184658"/>
    <n v="9.3261616161616168"/>
    <x v="3"/>
    <n v="1884"/>
    <n v="98.013800424628457"/>
    <x v="1"/>
    <s v="USD"/>
    <n v="1482386400"/>
    <n v="1483682400"/>
    <b v="0"/>
    <b v="1"/>
    <s v="publishing/fiction"/>
    <x v="6"/>
    <s v="fiction"/>
  </r>
  <r>
    <n v="586"/>
    <x v="950"/>
    <s v="Robust hybrid budgetary management"/>
    <n v="700"/>
    <n v="6654"/>
    <n v="9.5057142857142853"/>
    <x v="3"/>
    <n v="130"/>
    <n v="51.184615384615384"/>
    <x v="1"/>
    <s v="USD"/>
    <n v="1289973600"/>
    <n v="1291615200"/>
    <b v="0"/>
    <b v="0"/>
    <s v="music/rock"/>
    <x v="4"/>
    <s v="rock"/>
  </r>
  <r>
    <n v="449"/>
    <x v="951"/>
    <s v="Public-key coherent ability"/>
    <n v="900"/>
    <n v="8703"/>
    <n v="9.67"/>
    <x v="3"/>
    <n v="86"/>
    <n v="101.19767441860465"/>
    <x v="6"/>
    <s v="DKK"/>
    <n v="1551852000"/>
    <n v="1553317200"/>
    <b v="0"/>
    <b v="0"/>
    <s v="games/video games"/>
    <x v="7"/>
    <s v="video games"/>
  </r>
  <r>
    <n v="547"/>
    <x v="952"/>
    <s v="Focused solution-oriented matrix"/>
    <n v="1300"/>
    <n v="12597"/>
    <n v="9.69"/>
    <x v="3"/>
    <n v="156"/>
    <n v="80.75"/>
    <x v="1"/>
    <s v="USD"/>
    <n v="1422165600"/>
    <n v="1423202400"/>
    <b v="0"/>
    <b v="0"/>
    <s v="film &amp; video/drama"/>
    <x v="3"/>
    <s v="drama"/>
  </r>
  <r>
    <n v="101"/>
    <x v="953"/>
    <s v="Reduced heuristic moratorium"/>
    <n v="900"/>
    <n v="9193"/>
    <n v="10.214444444444444"/>
    <x v="3"/>
    <n v="164"/>
    <n v="56.054878048780488"/>
    <x v="1"/>
    <s v="USD"/>
    <n v="1424498400"/>
    <n v="1425103200"/>
    <b v="0"/>
    <b v="1"/>
    <s v="music/electric music"/>
    <x v="4"/>
    <s v="electric music"/>
  </r>
  <r>
    <n v="214"/>
    <x v="954"/>
    <s v="Open-source fresh-thinking policy"/>
    <n v="1400"/>
    <n v="14324"/>
    <n v="10.231428571428571"/>
    <x v="3"/>
    <n v="165"/>
    <n v="86.812121212121212"/>
    <x v="1"/>
    <s v="USD"/>
    <n v="1282194000"/>
    <n v="1282712400"/>
    <b v="0"/>
    <b v="0"/>
    <s v="music/rock"/>
    <x v="4"/>
    <s v="rock"/>
  </r>
  <r>
    <n v="679"/>
    <x v="331"/>
    <s v="Synchronized motivating solution"/>
    <n v="1400"/>
    <n v="14511"/>
    <n v="10.365"/>
    <x v="3"/>
    <n v="363"/>
    <n v="39.97520661157025"/>
    <x v="1"/>
    <s v="USD"/>
    <n v="1571374800"/>
    <n v="1571806800"/>
    <b v="0"/>
    <b v="1"/>
    <s v="food/food trucks"/>
    <x v="0"/>
    <s v="food trucks"/>
  </r>
  <r>
    <n v="591"/>
    <x v="955"/>
    <s v="Realigned dedicated system engine"/>
    <n v="600"/>
    <n v="6226"/>
    <n v="10.376666666666667"/>
    <x v="3"/>
    <n v="102"/>
    <n v="61.03921568627451"/>
    <x v="1"/>
    <s v="USD"/>
    <n v="1279083600"/>
    <n v="1279947600"/>
    <b v="0"/>
    <b v="0"/>
    <s v="games/video games"/>
    <x v="7"/>
    <s v="video games"/>
  </r>
  <r>
    <n v="1"/>
    <x v="956"/>
    <s v="Managed bottom-line architecture"/>
    <n v="1400"/>
    <n v="14560"/>
    <n v="10.4"/>
    <x v="3"/>
    <n v="158"/>
    <n v="92.151898734177209"/>
    <x v="1"/>
    <s v="USD"/>
    <n v="1408424400"/>
    <n v="1408597200"/>
    <b v="0"/>
    <b v="1"/>
    <s v="music/rock"/>
    <x v="4"/>
    <s v="rock"/>
  </r>
  <r>
    <n v="436"/>
    <x v="957"/>
    <s v="Open-source incremental throughput"/>
    <n v="1300"/>
    <n v="13678"/>
    <n v="10.521538461538462"/>
    <x v="3"/>
    <n v="249"/>
    <n v="54.931726907630519"/>
    <x v="1"/>
    <s v="USD"/>
    <n v="1555736400"/>
    <n v="1555822800"/>
    <b v="0"/>
    <b v="0"/>
    <s v="music/jazz"/>
    <x v="4"/>
    <s v="jazz"/>
  </r>
  <r>
    <n v="277"/>
    <x v="958"/>
    <s v="Persevering system-worthy info-mediaries"/>
    <n v="700"/>
    <n v="7465"/>
    <n v="10.664285714285715"/>
    <x v="3"/>
    <n v="83"/>
    <n v="89.939759036144579"/>
    <x v="1"/>
    <s v="USD"/>
    <n v="1279515600"/>
    <n v="1279688400"/>
    <b v="0"/>
    <b v="0"/>
    <s v="theater/plays"/>
    <x v="1"/>
    <s v="plays"/>
  </r>
  <r>
    <n v="818"/>
    <x v="805"/>
    <s v="Automated local secured line"/>
    <n v="700"/>
    <n v="7664"/>
    <n v="10.948571428571428"/>
    <x v="3"/>
    <n v="69"/>
    <n v="111.07246376811594"/>
    <x v="1"/>
    <s v="USD"/>
    <n v="1548050400"/>
    <n v="1549173600"/>
    <b v="0"/>
    <b v="1"/>
    <s v="theater/plays"/>
    <x v="1"/>
    <s v="plays"/>
  </r>
  <r>
    <n v="951"/>
    <x v="959"/>
    <s v="Re-engineered 24hour matrix"/>
    <n v="14500"/>
    <n v="159056"/>
    <n v="10.969379310344827"/>
    <x v="3"/>
    <n v="1559"/>
    <n v="102.02437459910199"/>
    <x v="1"/>
    <s v="USD"/>
    <n v="1482732000"/>
    <n v="1482818400"/>
    <b v="0"/>
    <b v="1"/>
    <s v="music/rock"/>
    <x v="4"/>
    <s v="rock"/>
  </r>
  <r>
    <n v="955"/>
    <x v="960"/>
    <s v="Function-based next generation emulation"/>
    <n v="700"/>
    <n v="7763"/>
    <n v="11.09"/>
    <x v="3"/>
    <n v="80"/>
    <n v="97.037499999999994"/>
    <x v="1"/>
    <s v="USD"/>
    <n v="1353823200"/>
    <n v="1353996000"/>
    <b v="0"/>
    <b v="0"/>
    <s v="theater/plays"/>
    <x v="1"/>
    <s v="plays"/>
  </r>
  <r>
    <n v="742"/>
    <x v="961"/>
    <s v="Reactive solution-oriented groupware"/>
    <n v="1200"/>
    <n v="13513"/>
    <n v="11.260833333333334"/>
    <x v="3"/>
    <n v="122"/>
    <n v="110.76229508196721"/>
    <x v="1"/>
    <s v="USD"/>
    <n v="1263880800"/>
    <n v="1267509600"/>
    <b v="0"/>
    <b v="0"/>
    <s v="music/electric music"/>
    <x v="4"/>
    <s v="electric music"/>
  </r>
  <r>
    <n v="741"/>
    <x v="423"/>
    <s v="Balanced mobile alliance"/>
    <n v="1200"/>
    <n v="14150"/>
    <n v="11.791666666666666"/>
    <x v="3"/>
    <n v="130"/>
    <n v="108.84615384615384"/>
    <x v="1"/>
    <s v="USD"/>
    <n v="1274590800"/>
    <n v="1274677200"/>
    <b v="0"/>
    <b v="0"/>
    <s v="theater/plays"/>
    <x v="1"/>
    <s v="plays"/>
  </r>
  <r>
    <n v="806"/>
    <x v="962"/>
    <s v="Adaptive holistic hub"/>
    <n v="700"/>
    <n v="8262"/>
    <n v="11.802857142857142"/>
    <x v="3"/>
    <n v="76"/>
    <n v="108.71052631578948"/>
    <x v="1"/>
    <s v="USD"/>
    <n v="1330927200"/>
    <n v="1332997200"/>
    <b v="0"/>
    <b v="1"/>
    <s v="film &amp; video/drama"/>
    <x v="3"/>
    <s v="drama"/>
  </r>
  <r>
    <n v="793"/>
    <x v="963"/>
    <s v="Networked disintermediate leverage"/>
    <n v="1100"/>
    <n v="13045"/>
    <n v="11.859090909090909"/>
    <x v="3"/>
    <n v="181"/>
    <n v="72.071823204419886"/>
    <x v="3"/>
    <s v="CHF"/>
    <n v="1372136400"/>
    <n v="1372482000"/>
    <b v="0"/>
    <b v="0"/>
    <s v="publishing/nonfiction"/>
    <x v="6"/>
    <s v="nonfiction"/>
  </r>
  <r>
    <n v="294"/>
    <x v="964"/>
    <s v="Automated local emulation"/>
    <n v="600"/>
    <n v="8038"/>
    <n v="13.396666666666667"/>
    <x v="3"/>
    <n v="183"/>
    <n v="43.923497267759565"/>
    <x v="1"/>
    <s v="USD"/>
    <n v="1540530000"/>
    <n v="1541570400"/>
    <b v="0"/>
    <b v="0"/>
    <s v="theater/plays"/>
    <x v="1"/>
    <s v="plays"/>
  </r>
  <r>
    <n v="301"/>
    <x v="965"/>
    <s v="Multi-channeled disintermediate policy"/>
    <n v="900"/>
    <n v="12102"/>
    <n v="13.446666666666667"/>
    <x v="3"/>
    <n v="295"/>
    <n v="41.023728813559323"/>
    <x v="1"/>
    <s v="USD"/>
    <n v="1424930400"/>
    <n v="1426395600"/>
    <b v="0"/>
    <b v="0"/>
    <s v="film &amp; video/documentary"/>
    <x v="3"/>
    <s v="documentary"/>
  </r>
  <r>
    <n v="347"/>
    <x v="966"/>
    <s v="Open-source full-range portal"/>
    <n v="900"/>
    <n v="12607"/>
    <n v="14.007777777777777"/>
    <x v="3"/>
    <n v="191"/>
    <n v="66.005235602094245"/>
    <x v="1"/>
    <s v="USD"/>
    <n v="1423634400"/>
    <n v="1425708000"/>
    <b v="0"/>
    <b v="0"/>
    <s v="technology/web"/>
    <x v="2"/>
    <s v="web"/>
  </r>
  <r>
    <n v="82"/>
    <x v="967"/>
    <s v="Reactive content-based framework"/>
    <n v="1000"/>
    <n v="14973"/>
    <n v="14.973000000000001"/>
    <x v="3"/>
    <n v="180"/>
    <n v="83.183333333333337"/>
    <x v="2"/>
    <s v="GBP"/>
    <n v="1547704800"/>
    <n v="1548309600"/>
    <b v="0"/>
    <b v="1"/>
    <s v="games/video games"/>
    <x v="7"/>
    <s v="video games"/>
  </r>
  <r>
    <n v="401"/>
    <x v="968"/>
    <s v="Inverse radical hierarchy"/>
    <n v="900"/>
    <n v="13772"/>
    <n v="15.302222222222222"/>
    <x v="3"/>
    <n v="299"/>
    <n v="46.060200668896321"/>
    <x v="1"/>
    <s v="USD"/>
    <n v="1572152400"/>
    <n v="1572152400"/>
    <b v="0"/>
    <b v="0"/>
    <s v="theater/plays"/>
    <x v="1"/>
    <s v="plays"/>
  </r>
  <r>
    <n v="372"/>
    <x v="969"/>
    <s v="Pre-emptive bifurcated artificial intelligence"/>
    <n v="900"/>
    <n v="14324"/>
    <n v="15.915555555555555"/>
    <x v="3"/>
    <n v="169"/>
    <n v="84.757396449704146"/>
    <x v="1"/>
    <s v="USD"/>
    <n v="1420696800"/>
    <n v="1422424800"/>
    <b v="0"/>
    <b v="1"/>
    <s v="film &amp; video/documentary"/>
    <x v="3"/>
    <s v="documentary"/>
  </r>
  <r>
    <n v="364"/>
    <x v="970"/>
    <s v="Switchable intangible definition"/>
    <n v="900"/>
    <n v="14547"/>
    <n v="16.163333333333334"/>
    <x v="3"/>
    <n v="186"/>
    <n v="78.209677419354833"/>
    <x v="1"/>
    <s v="USD"/>
    <n v="1520229600"/>
    <n v="1522818000"/>
    <b v="0"/>
    <b v="0"/>
    <s v="music/indie rock"/>
    <x v="4"/>
    <s v="indie rock"/>
  </r>
  <r>
    <n v="289"/>
    <x v="971"/>
    <s v="Grass-roots mission-critical capability"/>
    <n v="800"/>
    <n v="13474"/>
    <n v="16.842500000000001"/>
    <x v="3"/>
    <n v="337"/>
    <n v="39.982195845697326"/>
    <x v="0"/>
    <s v="CAD"/>
    <n v="1438578000"/>
    <n v="1438837200"/>
    <b v="0"/>
    <b v="0"/>
    <s v="theater/plays"/>
    <x v="1"/>
    <s v="plays"/>
  </r>
  <r>
    <n v="712"/>
    <x v="972"/>
    <s v="Programmable leadingedge contingency"/>
    <n v="800"/>
    <n v="14725"/>
    <n v="18.40625"/>
    <x v="3"/>
    <n v="202"/>
    <n v="72.896039603960389"/>
    <x v="1"/>
    <s v="USD"/>
    <n v="1467954000"/>
    <n v="1471496400"/>
    <b v="0"/>
    <b v="0"/>
    <s v="theater/plays"/>
    <x v="1"/>
    <s v="plays"/>
  </r>
  <r>
    <n v="653"/>
    <x v="973"/>
    <s v="Monitored incremental info-mediaries"/>
    <n v="600"/>
    <n v="14033"/>
    <n v="23.388333333333332"/>
    <x v="3"/>
    <n v="234"/>
    <n v="59.970085470085472"/>
    <x v="1"/>
    <s v="USD"/>
    <n v="1460091600"/>
    <n v="1460264400"/>
    <b v="0"/>
    <b v="0"/>
    <s v="technology/web"/>
    <x v="2"/>
    <s v="web"/>
  </r>
  <r>
    <m/>
    <x v="974"/>
    <m/>
    <m/>
    <m/>
    <m/>
    <x v="4"/>
    <m/>
    <m/>
    <x v="7"/>
    <m/>
    <m/>
    <m/>
    <m/>
    <m/>
    <m/>
    <x v="9"/>
    <m/>
  </r>
  <r>
    <m/>
    <x v="974"/>
    <m/>
    <m/>
    <m/>
    <m/>
    <x v="4"/>
    <m/>
    <m/>
    <x v="7"/>
    <m/>
    <m/>
    <m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"/>
    <n v="0"/>
    <s v="Baldwin, Riley and Jackson"/>
    <s v="Pre-emptive tertiary standardization"/>
    <n v="100"/>
    <n v="0"/>
    <n v="0"/>
    <x v="0"/>
    <n v="0"/>
    <e v="#DIV/0!"/>
    <x v="0"/>
    <s v="CAD"/>
    <n v="1448690400"/>
    <n v="1450159200"/>
    <x v="0"/>
    <x v="0"/>
    <x v="0"/>
    <n v="28"/>
    <x v="0"/>
    <d v="2015-12-15T06:00:00"/>
    <s v="Dec"/>
    <n v="12"/>
    <n v="15"/>
    <n v="2015"/>
    <b v="0"/>
    <b v="0"/>
    <s v="food/food trucks"/>
    <x v="0"/>
    <x v="0"/>
  </r>
  <r>
    <n v="1"/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1"/>
    <x v="1"/>
    <x v="1"/>
    <n v="1"/>
    <x v="1"/>
    <d v="2013-05-29T05:00:00"/>
    <s v="May"/>
    <n v="5"/>
    <n v="29"/>
    <n v="2013"/>
    <b v="0"/>
    <b v="1"/>
    <s v="theater/plays"/>
    <x v="1"/>
    <x v="1"/>
  </r>
  <r>
    <n v="1"/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2"/>
    <x v="2"/>
    <x v="2"/>
    <n v="12"/>
    <x v="2"/>
    <d v="2012-02-26T06:00:00"/>
    <s v="Feb"/>
    <n v="2"/>
    <n v="26"/>
    <n v="2012"/>
    <b v="0"/>
    <b v="0"/>
    <s v="technology/web"/>
    <x v="2"/>
    <x v="2"/>
  </r>
  <r>
    <n v="1"/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3"/>
    <x v="1"/>
    <x v="1"/>
    <n v="21"/>
    <x v="3"/>
    <d v="2017-06-07T05:00:00"/>
    <s v="June"/>
    <n v="6"/>
    <n v="7"/>
    <n v="2017"/>
    <b v="0"/>
    <b v="0"/>
    <s v="film &amp; video/animation"/>
    <x v="3"/>
    <x v="3"/>
  </r>
  <r>
    <n v="1"/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4"/>
    <x v="3"/>
    <x v="3"/>
    <n v="19"/>
    <x v="4"/>
    <d v="2011-11-06T05:00:00"/>
    <s v="Nov"/>
    <n v="11"/>
    <n v="6"/>
    <n v="2011"/>
    <b v="0"/>
    <b v="0"/>
    <s v="theater/plays"/>
    <x v="1"/>
    <x v="1"/>
  </r>
  <r>
    <n v="1"/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5"/>
    <x v="4"/>
    <x v="4"/>
    <n v="16"/>
    <x v="5"/>
    <d v="2018-12-17T06:00:00"/>
    <s v="Dec"/>
    <n v="12"/>
    <n v="17"/>
    <n v="2018"/>
    <b v="0"/>
    <b v="0"/>
    <s v="music/rock"/>
    <x v="4"/>
    <x v="4"/>
  </r>
  <r>
    <n v="1"/>
    <n v="750"/>
    <s v="Ramos and Sons"/>
    <s v="Extended responsive Internet solution"/>
    <n v="100"/>
    <n v="1"/>
    <n v="0.01"/>
    <x v="0"/>
    <n v="1"/>
    <n v="1"/>
    <x v="2"/>
    <s v="GBP"/>
    <n v="1277960400"/>
    <n v="1280120400"/>
    <x v="6"/>
    <x v="5"/>
    <x v="5"/>
    <n v="1"/>
    <x v="6"/>
    <d v="2010-07-26T05:00:00"/>
    <s v="July"/>
    <n v="7"/>
    <n v="26"/>
    <n v="2010"/>
    <b v="0"/>
    <b v="0"/>
    <s v="music/electric music"/>
    <x v="4"/>
    <x v="5"/>
  </r>
  <r>
    <n v="1"/>
    <n v="800"/>
    <s v="Wallace LLC"/>
    <s v="Centralized regional function"/>
    <n v="100"/>
    <n v="1"/>
    <n v="0.01"/>
    <x v="0"/>
    <n v="1"/>
    <n v="1"/>
    <x v="3"/>
    <s v="CHF"/>
    <n v="1434085200"/>
    <n v="1434430800"/>
    <x v="7"/>
    <x v="6"/>
    <x v="6"/>
    <n v="12"/>
    <x v="0"/>
    <d v="2015-06-16T05:00:00"/>
    <s v="June"/>
    <n v="6"/>
    <n v="16"/>
    <n v="2015"/>
    <b v="0"/>
    <b v="0"/>
    <s v="music/rock"/>
    <x v="4"/>
    <x v="4"/>
  </r>
  <r>
    <n v="1"/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8"/>
    <x v="0"/>
    <x v="0"/>
    <n v="19"/>
    <x v="4"/>
    <d v="2011-12-04T06:00:00"/>
    <s v="Dec"/>
    <n v="12"/>
    <n v="4"/>
    <n v="2011"/>
    <b v="1"/>
    <b v="0"/>
    <s v="music/rock"/>
    <x v="4"/>
    <x v="4"/>
  </r>
  <r>
    <n v="1"/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9"/>
    <x v="7"/>
    <x v="7"/>
    <n v="3"/>
    <x v="5"/>
    <d v="2018-03-03T06:00:00"/>
    <s v="Mar"/>
    <n v="3"/>
    <n v="3"/>
    <n v="2018"/>
    <b v="0"/>
    <b v="0"/>
    <s v="theater/plays"/>
    <x v="1"/>
    <x v="1"/>
  </r>
  <r>
    <n v="1"/>
    <n v="271"/>
    <s v="Foley-Cox"/>
    <s v="Progressive zero administration leverage"/>
    <n v="153700"/>
    <n v="1953"/>
    <n v="1.2706571242680547E-2"/>
    <x v="1"/>
    <n v="61"/>
    <n v="32.016393442622949"/>
    <x v="1"/>
    <s v="USD"/>
    <n v="1449468000"/>
    <n v="1452146400"/>
    <x v="10"/>
    <x v="4"/>
    <x v="4"/>
    <n v="7"/>
    <x v="0"/>
    <d v="2016-01-07T06:00:00"/>
    <s v="Jan"/>
    <n v="1"/>
    <n v="7"/>
    <n v="2016"/>
    <b v="0"/>
    <b v="0"/>
    <s v="photography/photography books"/>
    <x v="5"/>
    <x v="6"/>
  </r>
  <r>
    <n v="1"/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11"/>
    <x v="5"/>
    <x v="5"/>
    <n v="22"/>
    <x v="7"/>
    <d v="2019-07-25T05:00:00"/>
    <s v="July"/>
    <n v="7"/>
    <n v="25"/>
    <n v="2019"/>
    <b v="1"/>
    <b v="0"/>
    <s v="theater/plays"/>
    <x v="1"/>
    <x v="1"/>
  </r>
  <r>
    <n v="1"/>
    <n v="903"/>
    <s v="Parker-Morris"/>
    <s v="Assimilated next generation instruction set"/>
    <n v="41000"/>
    <n v="709"/>
    <n v="1.729268292682927E-2"/>
    <x v="1"/>
    <n v="14"/>
    <n v="50.642857142857146"/>
    <x v="1"/>
    <s v="USD"/>
    <n v="1336194000"/>
    <n v="1337490000"/>
    <x v="12"/>
    <x v="1"/>
    <x v="1"/>
    <n v="5"/>
    <x v="2"/>
    <d v="2012-05-20T05:00:00"/>
    <s v="May"/>
    <n v="5"/>
    <n v="20"/>
    <n v="2012"/>
    <b v="0"/>
    <b v="1"/>
    <s v="publishing/nonfiction"/>
    <x v="6"/>
    <x v="7"/>
  </r>
  <r>
    <n v="1"/>
    <n v="50"/>
    <s v="Jones, Taylor and Moore"/>
    <s v="Down-sized system-worthy secured line"/>
    <n v="100"/>
    <n v="2"/>
    <n v="0.02"/>
    <x v="0"/>
    <n v="1"/>
    <n v="2"/>
    <x v="4"/>
    <s v="EUR"/>
    <n v="1375333200"/>
    <n v="1377752400"/>
    <x v="13"/>
    <x v="8"/>
    <x v="8"/>
    <n v="1"/>
    <x v="1"/>
    <d v="2013-08-29T05:00:00"/>
    <s v="Aug"/>
    <n v="8"/>
    <n v="29"/>
    <n v="2013"/>
    <b v="0"/>
    <b v="0"/>
    <s v="music/metal"/>
    <x v="4"/>
    <x v="8"/>
  </r>
  <r>
    <n v="1"/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4"/>
    <x v="9"/>
    <x v="9"/>
    <n v="25"/>
    <x v="6"/>
    <d v="2010-04-05T05:00:00"/>
    <s v="Apr"/>
    <n v="4"/>
    <n v="5"/>
    <n v="2010"/>
    <b v="0"/>
    <b v="0"/>
    <s v="theater/plays"/>
    <x v="1"/>
    <x v="1"/>
  </r>
  <r>
    <n v="1"/>
    <n v="400"/>
    <s v="Bell PLC"/>
    <s v="Ergonomic eco-centric open architecture"/>
    <n v="100"/>
    <n v="2"/>
    <n v="0.02"/>
    <x v="0"/>
    <n v="1"/>
    <n v="2"/>
    <x v="1"/>
    <s v="USD"/>
    <n v="1376629200"/>
    <n v="1378530000"/>
    <x v="15"/>
    <x v="8"/>
    <x v="8"/>
    <n v="16"/>
    <x v="1"/>
    <d v="2013-09-07T05:00:00"/>
    <s v="Sept"/>
    <n v="9"/>
    <n v="7"/>
    <n v="2013"/>
    <b v="0"/>
    <b v="1"/>
    <s v="photography/photography books"/>
    <x v="5"/>
    <x v="6"/>
  </r>
  <r>
    <n v="1"/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16"/>
    <x v="5"/>
    <x v="5"/>
    <n v="8"/>
    <x v="8"/>
    <d v="2014-08-04T05:00:00"/>
    <s v="Aug"/>
    <n v="8"/>
    <n v="4"/>
    <n v="2014"/>
    <b v="0"/>
    <b v="0"/>
    <s v="music/jazz"/>
    <x v="4"/>
    <x v="9"/>
  </r>
  <r>
    <n v="1"/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17"/>
    <x v="10"/>
    <x v="10"/>
    <n v="19"/>
    <x v="8"/>
    <d v="2014-09-20T05:00:00"/>
    <s v="Sept"/>
    <n v="9"/>
    <n v="20"/>
    <n v="2014"/>
    <b v="0"/>
    <b v="1"/>
    <s v="technology/web"/>
    <x v="2"/>
    <x v="2"/>
  </r>
  <r>
    <n v="1"/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18"/>
    <x v="0"/>
    <x v="0"/>
    <n v="16"/>
    <x v="8"/>
    <d v="2014-12-08T06:00:00"/>
    <s v="Dec"/>
    <n v="12"/>
    <n v="8"/>
    <n v="2014"/>
    <b v="0"/>
    <b v="1"/>
    <s v="theater/plays"/>
    <x v="1"/>
    <x v="1"/>
  </r>
  <r>
    <n v="1"/>
    <n v="542"/>
    <s v="Harrison-Bridges"/>
    <s v="Profit-focused exuding moderator"/>
    <n v="77000"/>
    <n v="1930"/>
    <n v="2.5064935064935064E-2"/>
    <x v="0"/>
    <n v="49"/>
    <n v="39.387755102040813"/>
    <x v="2"/>
    <s v="GBP"/>
    <n v="1453442400"/>
    <n v="1456034400"/>
    <x v="19"/>
    <x v="7"/>
    <x v="7"/>
    <n v="22"/>
    <x v="9"/>
    <d v="2016-02-21T06:00:00"/>
    <s v="Feb"/>
    <n v="2"/>
    <n v="21"/>
    <n v="2016"/>
    <b v="0"/>
    <b v="0"/>
    <s v="music/indie rock"/>
    <x v="4"/>
    <x v="10"/>
  </r>
  <r>
    <n v="1"/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20"/>
    <x v="8"/>
    <x v="8"/>
    <n v="3"/>
    <x v="3"/>
    <d v="2017-08-10T05:00:00"/>
    <s v="Aug"/>
    <n v="8"/>
    <n v="10"/>
    <n v="2017"/>
    <b v="0"/>
    <b v="0"/>
    <s v="music/indie rock"/>
    <x v="4"/>
    <x v="10"/>
  </r>
  <r>
    <n v="1"/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21"/>
    <x v="7"/>
    <x v="7"/>
    <n v="25"/>
    <x v="6"/>
    <d v="2010-03-01T06:00:00"/>
    <s v="Mar"/>
    <n v="3"/>
    <n v="1"/>
    <n v="2010"/>
    <b v="0"/>
    <b v="0"/>
    <s v="music/rock"/>
    <x v="4"/>
    <x v="4"/>
  </r>
  <r>
    <n v="1"/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21"/>
    <x v="7"/>
    <x v="7"/>
    <n v="25"/>
    <x v="6"/>
    <d v="2010-02-09T06:00:00"/>
    <s v="Feb"/>
    <n v="2"/>
    <n v="9"/>
    <n v="2010"/>
    <b v="0"/>
    <b v="0"/>
    <s v="technology/wearables"/>
    <x v="2"/>
    <x v="11"/>
  </r>
  <r>
    <n v="1"/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22"/>
    <x v="11"/>
    <x v="11"/>
    <n v="15"/>
    <x v="5"/>
    <d v="2018-05-11T05:00:00"/>
    <s v="May"/>
    <n v="5"/>
    <n v="11"/>
    <n v="2018"/>
    <b v="0"/>
    <b v="0"/>
    <s v="music/indie rock"/>
    <x v="4"/>
    <x v="10"/>
  </r>
  <r>
    <n v="1"/>
    <n v="129"/>
    <s v="Morgan-Martinez"/>
    <s v="Mandatory tertiary implementation"/>
    <n v="148500"/>
    <n v="4756"/>
    <n v="3.2026936026936029E-2"/>
    <x v="2"/>
    <n v="55"/>
    <n v="86.472727272727269"/>
    <x v="5"/>
    <s v="AUD"/>
    <n v="1422943200"/>
    <n v="1425103200"/>
    <x v="23"/>
    <x v="2"/>
    <x v="2"/>
    <n v="3"/>
    <x v="0"/>
    <d v="2015-02-28T06:00:00"/>
    <s v="Feb"/>
    <n v="2"/>
    <n v="28"/>
    <n v="2015"/>
    <b v="0"/>
    <b v="0"/>
    <s v="food/food trucks"/>
    <x v="0"/>
    <x v="0"/>
  </r>
  <r>
    <n v="1"/>
    <n v="136"/>
    <s v="Briggs PLC"/>
    <s v="Distributed context-sensitive flexibility"/>
    <n v="82800"/>
    <n v="2721"/>
    <n v="3.2862318840579711E-2"/>
    <x v="2"/>
    <n v="58"/>
    <n v="46.913793103448278"/>
    <x v="1"/>
    <s v="USD"/>
    <n v="1402117200"/>
    <n v="1403154000"/>
    <x v="24"/>
    <x v="6"/>
    <x v="6"/>
    <n v="7"/>
    <x v="8"/>
    <d v="2014-06-19T05:00:00"/>
    <s v="June"/>
    <n v="6"/>
    <n v="19"/>
    <n v="2014"/>
    <b v="0"/>
    <b v="1"/>
    <s v="film &amp; video/drama"/>
    <x v="3"/>
    <x v="12"/>
  </r>
  <r>
    <n v="1"/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25"/>
    <x v="11"/>
    <x v="11"/>
    <n v="3"/>
    <x v="4"/>
    <d v="2011-04-13T05:00:00"/>
    <s v="Apr"/>
    <n v="4"/>
    <n v="13"/>
    <n v="2011"/>
    <b v="0"/>
    <b v="0"/>
    <s v="music/jazz"/>
    <x v="4"/>
    <x v="9"/>
  </r>
  <r>
    <n v="1"/>
    <n v="599"/>
    <s v="Smith-Ramos"/>
    <s v="Persevering optimizing Graphical User Interface"/>
    <n v="140300"/>
    <n v="5112"/>
    <n v="3.6436208125445471E-2"/>
    <x v="0"/>
    <n v="82"/>
    <n v="62.341463414634148"/>
    <x v="6"/>
    <s v="DKK"/>
    <n v="1423720800"/>
    <n v="1424412000"/>
    <x v="26"/>
    <x v="2"/>
    <x v="2"/>
    <n v="12"/>
    <x v="0"/>
    <d v="2015-02-20T06:00:00"/>
    <s v="Feb"/>
    <n v="2"/>
    <n v="20"/>
    <n v="2015"/>
    <b v="0"/>
    <b v="0"/>
    <s v="film &amp; video/documentary"/>
    <x v="3"/>
    <x v="13"/>
  </r>
  <r>
    <n v="1"/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7"/>
    <x v="2"/>
    <x v="2"/>
    <n v="13"/>
    <x v="7"/>
    <d v="2019-02-15T06:00:00"/>
    <s v="Feb"/>
    <n v="2"/>
    <n v="15"/>
    <n v="2019"/>
    <b v="0"/>
    <b v="0"/>
    <s v="theater/plays"/>
    <x v="1"/>
    <x v="1"/>
  </r>
  <r>
    <n v="1"/>
    <n v="550"/>
    <s v="Morrison-Henderson"/>
    <s v="De-engineered disintermediate encoding"/>
    <n v="100"/>
    <n v="4"/>
    <n v="0.04"/>
    <x v="2"/>
    <n v="1"/>
    <n v="4"/>
    <x v="3"/>
    <s v="CHF"/>
    <n v="1330495200"/>
    <n v="1332306000"/>
    <x v="28"/>
    <x v="2"/>
    <x v="2"/>
    <n v="29"/>
    <x v="2"/>
    <d v="2012-03-21T05:00:00"/>
    <s v="Mar"/>
    <n v="3"/>
    <n v="21"/>
    <n v="2012"/>
    <b v="0"/>
    <b v="0"/>
    <s v="music/indie rock"/>
    <x v="4"/>
    <x v="10"/>
  </r>
  <r>
    <n v="1"/>
    <n v="450"/>
    <s v="Delgado-Hatfield"/>
    <s v="Up-sized composite success"/>
    <n v="100"/>
    <n v="4"/>
    <n v="0.04"/>
    <x v="0"/>
    <n v="1"/>
    <n v="4"/>
    <x v="0"/>
    <s v="CAD"/>
    <n v="1540098000"/>
    <n v="1542088800"/>
    <x v="29"/>
    <x v="3"/>
    <x v="3"/>
    <n v="21"/>
    <x v="5"/>
    <d v="2018-11-13T06:00:00"/>
    <s v="Nov"/>
    <n v="11"/>
    <n v="13"/>
    <n v="2018"/>
    <b v="0"/>
    <b v="0"/>
    <s v="film &amp; video/animation"/>
    <x v="3"/>
    <x v="3"/>
  </r>
  <r>
    <n v="1"/>
    <n v="721"/>
    <s v="Dominguez-Owens"/>
    <s v="Open-architected systematic intranet"/>
    <n v="123600"/>
    <n v="5429"/>
    <n v="4.3923948220064728E-2"/>
    <x v="2"/>
    <n v="60"/>
    <n v="90.483333333333334"/>
    <x v="1"/>
    <s v="USD"/>
    <n v="1522818000"/>
    <n v="1523336400"/>
    <x v="30"/>
    <x v="11"/>
    <x v="11"/>
    <n v="4"/>
    <x v="5"/>
    <d v="2018-04-10T05:00:00"/>
    <s v="Apr"/>
    <n v="4"/>
    <n v="10"/>
    <n v="2018"/>
    <b v="0"/>
    <b v="0"/>
    <s v="music/rock"/>
    <x v="4"/>
    <x v="4"/>
  </r>
  <r>
    <n v="1"/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31"/>
    <x v="6"/>
    <x v="6"/>
    <n v="28"/>
    <x v="6"/>
    <d v="2010-07-26T05:00:00"/>
    <s v="July"/>
    <n v="7"/>
    <n v="26"/>
    <n v="2010"/>
    <b v="0"/>
    <b v="0"/>
    <s v="publishing/translations"/>
    <x v="6"/>
    <x v="14"/>
  </r>
  <r>
    <n v="1"/>
    <n v="300"/>
    <s v="Cooke PLC"/>
    <s v="Focused executive core"/>
    <n v="100"/>
    <n v="5"/>
    <n v="0.05"/>
    <x v="0"/>
    <n v="1"/>
    <n v="5"/>
    <x v="6"/>
    <s v="DKK"/>
    <n v="1504069200"/>
    <n v="1504155600"/>
    <x v="32"/>
    <x v="8"/>
    <x v="8"/>
    <n v="30"/>
    <x v="3"/>
    <d v="2017-08-31T05:00:00"/>
    <s v="Aug"/>
    <n v="8"/>
    <n v="31"/>
    <n v="2017"/>
    <b v="0"/>
    <b v="1"/>
    <s v="publishing/nonfiction"/>
    <x v="6"/>
    <x v="7"/>
  </r>
  <r>
    <n v="1"/>
    <n v="350"/>
    <s v="Shannon Ltd"/>
    <s v="Pre-emptive neutral capacity"/>
    <n v="100"/>
    <n v="5"/>
    <n v="0.05"/>
    <x v="0"/>
    <n v="1"/>
    <n v="5"/>
    <x v="1"/>
    <s v="USD"/>
    <n v="1432098000"/>
    <n v="1433653200"/>
    <x v="33"/>
    <x v="1"/>
    <x v="1"/>
    <n v="20"/>
    <x v="0"/>
    <d v="2015-06-07T05:00:00"/>
    <s v="June"/>
    <n v="6"/>
    <n v="7"/>
    <n v="2015"/>
    <b v="0"/>
    <b v="1"/>
    <s v="music/jazz"/>
    <x v="4"/>
    <x v="9"/>
  </r>
  <r>
    <n v="1"/>
    <n v="600"/>
    <s v="Brown-George"/>
    <s v="Cross-platform tertiary array"/>
    <n v="100"/>
    <n v="5"/>
    <n v="0.05"/>
    <x v="0"/>
    <n v="1"/>
    <n v="5"/>
    <x v="2"/>
    <s v="GBP"/>
    <n v="1375160400"/>
    <n v="1376197200"/>
    <x v="34"/>
    <x v="5"/>
    <x v="5"/>
    <n v="30"/>
    <x v="1"/>
    <d v="2013-08-11T05:00:00"/>
    <s v="Aug"/>
    <n v="8"/>
    <n v="11"/>
    <n v="2013"/>
    <b v="0"/>
    <b v="0"/>
    <s v="food/food trucks"/>
    <x v="0"/>
    <x v="0"/>
  </r>
  <r>
    <n v="1"/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35"/>
    <x v="11"/>
    <x v="11"/>
    <n v="16"/>
    <x v="7"/>
    <d v="2019-04-21T05:00:00"/>
    <s v="Apr"/>
    <n v="4"/>
    <n v="21"/>
    <n v="2019"/>
    <b v="0"/>
    <b v="1"/>
    <s v="theater/plays"/>
    <x v="1"/>
    <x v="1"/>
  </r>
  <r>
    <n v="1"/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36"/>
    <x v="2"/>
    <x v="2"/>
    <n v="3"/>
    <x v="5"/>
    <d v="2018-02-12T06:00:00"/>
    <s v="Feb"/>
    <n v="2"/>
    <n v="12"/>
    <n v="2018"/>
    <b v="0"/>
    <b v="0"/>
    <s v="theater/plays"/>
    <x v="1"/>
    <x v="1"/>
  </r>
  <r>
    <n v="1"/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37"/>
    <x v="2"/>
    <x v="2"/>
    <n v="23"/>
    <x v="5"/>
    <d v="2018-02-25T06:00:00"/>
    <s v="Feb"/>
    <n v="2"/>
    <n v="25"/>
    <n v="2018"/>
    <b v="0"/>
    <b v="1"/>
    <s v="film &amp; video/animation"/>
    <x v="3"/>
    <x v="3"/>
  </r>
  <r>
    <n v="1"/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38"/>
    <x v="6"/>
    <x v="6"/>
    <n v="27"/>
    <x v="9"/>
    <d v="2016-06-30T05:00:00"/>
    <s v="June"/>
    <n v="6"/>
    <n v="30"/>
    <n v="2016"/>
    <b v="0"/>
    <b v="1"/>
    <s v="theater/plays"/>
    <x v="1"/>
    <x v="1"/>
  </r>
  <r>
    <n v="1"/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39"/>
    <x v="7"/>
    <x v="7"/>
    <n v="14"/>
    <x v="8"/>
    <d v="2014-01-16T06:00:00"/>
    <s v="Jan"/>
    <n v="1"/>
    <n v="16"/>
    <n v="2014"/>
    <b v="0"/>
    <b v="0"/>
    <s v="publishing/nonfiction"/>
    <x v="6"/>
    <x v="7"/>
  </r>
  <r>
    <n v="1"/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40"/>
    <x v="5"/>
    <x v="5"/>
    <n v="14"/>
    <x v="3"/>
    <d v="2017-07-17T05:00:00"/>
    <s v="July"/>
    <n v="7"/>
    <n v="17"/>
    <n v="2017"/>
    <b v="0"/>
    <b v="1"/>
    <s v="theater/plays"/>
    <x v="1"/>
    <x v="1"/>
  </r>
  <r>
    <n v="1"/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41"/>
    <x v="4"/>
    <x v="4"/>
    <n v="27"/>
    <x v="3"/>
    <d v="2018-01-12T06:00:00"/>
    <s v="Jan"/>
    <n v="1"/>
    <n v="12"/>
    <n v="2018"/>
    <b v="0"/>
    <b v="0"/>
    <s v="film &amp; video/science fiction"/>
    <x v="3"/>
    <x v="15"/>
  </r>
  <r>
    <n v="1"/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42"/>
    <x v="5"/>
    <x v="5"/>
    <n v="1"/>
    <x v="4"/>
    <d v="2011-07-19T05:00:00"/>
    <s v="July"/>
    <n v="7"/>
    <n v="19"/>
    <n v="2011"/>
    <b v="1"/>
    <b v="0"/>
    <s v="theater/plays"/>
    <x v="1"/>
    <x v="1"/>
  </r>
  <r>
    <n v="1"/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43"/>
    <x v="8"/>
    <x v="8"/>
    <n v="6"/>
    <x v="6"/>
    <d v="2010-09-04T05:00:00"/>
    <s v="Sept"/>
    <n v="9"/>
    <n v="4"/>
    <n v="2010"/>
    <b v="0"/>
    <b v="0"/>
    <s v="music/electric music"/>
    <x v="4"/>
    <x v="5"/>
  </r>
  <r>
    <n v="1"/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44"/>
    <x v="1"/>
    <x v="1"/>
    <n v="10"/>
    <x v="4"/>
    <d v="2011-05-19T05:00:00"/>
    <s v="May"/>
    <n v="5"/>
    <n v="19"/>
    <n v="2011"/>
    <b v="0"/>
    <b v="0"/>
    <s v="publishing/fiction"/>
    <x v="6"/>
    <x v="16"/>
  </r>
  <r>
    <n v="1"/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45"/>
    <x v="9"/>
    <x v="9"/>
    <n v="16"/>
    <x v="2"/>
    <d v="2012-04-03T05:00:00"/>
    <s v="Apr"/>
    <n v="4"/>
    <n v="3"/>
    <n v="2012"/>
    <b v="0"/>
    <b v="0"/>
    <s v="food/food trucks"/>
    <x v="0"/>
    <x v="0"/>
  </r>
  <r>
    <n v="1"/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46"/>
    <x v="6"/>
    <x v="6"/>
    <n v="16"/>
    <x v="4"/>
    <d v="2011-06-18T05:00:00"/>
    <s v="June"/>
    <n v="6"/>
    <n v="18"/>
    <n v="2011"/>
    <b v="0"/>
    <b v="0"/>
    <s v="theater/plays"/>
    <x v="1"/>
    <x v="1"/>
  </r>
  <r>
    <n v="1"/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47"/>
    <x v="3"/>
    <x v="3"/>
    <n v="22"/>
    <x v="7"/>
    <d v="2019-11-05T06:00:00"/>
    <s v="Nov"/>
    <n v="11"/>
    <n v="5"/>
    <n v="2019"/>
    <b v="0"/>
    <b v="0"/>
    <s v="theater/plays"/>
    <x v="1"/>
    <x v="1"/>
  </r>
  <r>
    <n v="1"/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48"/>
    <x v="0"/>
    <x v="0"/>
    <n v="6"/>
    <x v="8"/>
    <d v="2014-11-16T06:00:00"/>
    <s v="Nov"/>
    <n v="11"/>
    <n v="16"/>
    <n v="2014"/>
    <b v="0"/>
    <b v="0"/>
    <s v="music/rock"/>
    <x v="4"/>
    <x v="4"/>
  </r>
  <r>
    <n v="1"/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49"/>
    <x v="9"/>
    <x v="9"/>
    <n v="20"/>
    <x v="8"/>
    <d v="2014-04-11T05:00:00"/>
    <s v="Apr"/>
    <n v="4"/>
    <n v="11"/>
    <n v="2014"/>
    <b v="0"/>
    <b v="0"/>
    <s v="publishing/translations"/>
    <x v="6"/>
    <x v="14"/>
  </r>
  <r>
    <n v="1"/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50"/>
    <x v="10"/>
    <x v="10"/>
    <n v="22"/>
    <x v="4"/>
    <d v="2011-09-24T05:00:00"/>
    <s v="Sept"/>
    <n v="9"/>
    <n v="24"/>
    <n v="2011"/>
    <b v="0"/>
    <b v="1"/>
    <s v="food/food trucks"/>
    <x v="0"/>
    <x v="0"/>
  </r>
  <r>
    <n v="1"/>
    <n v="236"/>
    <s v="Gallegos-Cobb"/>
    <s v="Object-based directional function"/>
    <n v="39500"/>
    <n v="4323"/>
    <n v="0.10944303797468355"/>
    <x v="0"/>
    <n v="57"/>
    <n v="75.84210526315789"/>
    <x v="5"/>
    <s v="AUD"/>
    <n v="1561438800"/>
    <n v="1562043600"/>
    <x v="51"/>
    <x v="6"/>
    <x v="6"/>
    <n v="25"/>
    <x v="7"/>
    <d v="2019-07-02T05:00:00"/>
    <s v="July"/>
    <n v="7"/>
    <n v="2"/>
    <n v="2019"/>
    <b v="0"/>
    <b v="1"/>
    <s v="music/rock"/>
    <x v="4"/>
    <x v="4"/>
  </r>
  <r>
    <n v="1"/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52"/>
    <x v="7"/>
    <x v="7"/>
    <n v="13"/>
    <x v="2"/>
    <d v="2012-01-30T06:00:00"/>
    <s v="Jan"/>
    <n v="1"/>
    <n v="30"/>
    <n v="2012"/>
    <b v="0"/>
    <b v="0"/>
    <s v="theater/plays"/>
    <x v="1"/>
    <x v="1"/>
  </r>
  <r>
    <n v="1"/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53"/>
    <x v="1"/>
    <x v="1"/>
    <n v="10"/>
    <x v="8"/>
    <d v="2014-06-07T05:00:00"/>
    <s v="June"/>
    <n v="6"/>
    <n v="7"/>
    <n v="2014"/>
    <b v="0"/>
    <b v="0"/>
    <s v="games/video games"/>
    <x v="7"/>
    <x v="17"/>
  </r>
  <r>
    <n v="1"/>
    <n v="388"/>
    <s v="Cruz Ltd"/>
    <s v="Exclusive dynamic adapter"/>
    <n v="114800"/>
    <n v="12938"/>
    <n v="0.11270034843205574"/>
    <x v="2"/>
    <n v="145"/>
    <n v="89.227586206896547"/>
    <x v="3"/>
    <s v="CHF"/>
    <n v="1325656800"/>
    <n v="1325829600"/>
    <x v="54"/>
    <x v="7"/>
    <x v="7"/>
    <n v="4"/>
    <x v="2"/>
    <d v="2012-01-06T06:00:00"/>
    <s v="Jan"/>
    <n v="1"/>
    <n v="6"/>
    <n v="2012"/>
    <b v="0"/>
    <b v="0"/>
    <s v="music/indie rock"/>
    <x v="4"/>
    <x v="10"/>
  </r>
  <r>
    <n v="1"/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5"/>
    <x v="5"/>
    <x v="5"/>
    <n v="27"/>
    <x v="6"/>
    <d v="2010-08-08T05:00:00"/>
    <s v="Aug"/>
    <n v="8"/>
    <n v="8"/>
    <n v="2010"/>
    <b v="0"/>
    <b v="1"/>
    <s v="theater/plays"/>
    <x v="1"/>
    <x v="1"/>
  </r>
  <r>
    <n v="1"/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56"/>
    <x v="8"/>
    <x v="8"/>
    <n v="10"/>
    <x v="5"/>
    <d v="2018-08-13T05:00:00"/>
    <s v="Aug"/>
    <n v="8"/>
    <n v="13"/>
    <n v="2018"/>
    <b v="1"/>
    <b v="0"/>
    <s v="photography/photography books"/>
    <x v="5"/>
    <x v="6"/>
  </r>
  <r>
    <n v="1"/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57"/>
    <x v="11"/>
    <x v="11"/>
    <n v="28"/>
    <x v="3"/>
    <d v="2017-05-04T05:00:00"/>
    <s v="May"/>
    <n v="5"/>
    <n v="4"/>
    <n v="2017"/>
    <b v="0"/>
    <b v="0"/>
    <s v="theater/plays"/>
    <x v="1"/>
    <x v="1"/>
  </r>
  <r>
    <n v="1"/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58"/>
    <x v="3"/>
    <x v="3"/>
    <n v="4"/>
    <x v="2"/>
    <d v="2012-10-08T05:00:00"/>
    <s v="Oct"/>
    <n v="10"/>
    <n v="8"/>
    <n v="2012"/>
    <b v="0"/>
    <b v="0"/>
    <s v="publishing/radio &amp; podcasts"/>
    <x v="6"/>
    <x v="18"/>
  </r>
  <r>
    <n v="1"/>
    <n v="562"/>
    <s v="Blair Inc"/>
    <s v="Configurable bandwidth-monitored throughput"/>
    <n v="9900"/>
    <n v="1269"/>
    <n v="0.12818181818181817"/>
    <x v="0"/>
    <n v="26"/>
    <n v="48.807692307692307"/>
    <x v="3"/>
    <s v="CHF"/>
    <n v="1552366800"/>
    <n v="1552539600"/>
    <x v="59"/>
    <x v="9"/>
    <x v="9"/>
    <n v="12"/>
    <x v="7"/>
    <d v="2019-03-14T05:00:00"/>
    <s v="Mar"/>
    <n v="3"/>
    <n v="14"/>
    <n v="2019"/>
    <b v="0"/>
    <b v="0"/>
    <s v="music/rock"/>
    <x v="4"/>
    <x v="4"/>
  </r>
  <r>
    <n v="1"/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60"/>
    <x v="1"/>
    <x v="1"/>
    <n v="30"/>
    <x v="8"/>
    <d v="2014-06-08T05:00:00"/>
    <s v="June"/>
    <n v="6"/>
    <n v="8"/>
    <n v="2014"/>
    <b v="0"/>
    <b v="0"/>
    <s v="theater/plays"/>
    <x v="1"/>
    <x v="1"/>
  </r>
  <r>
    <n v="1"/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1"/>
    <x v="3"/>
    <x v="3"/>
    <n v="21"/>
    <x v="0"/>
    <d v="2015-10-27T05:00:00"/>
    <s v="Oct"/>
    <n v="10"/>
    <n v="27"/>
    <n v="2015"/>
    <b v="0"/>
    <b v="1"/>
    <s v="theater/plays"/>
    <x v="1"/>
    <x v="1"/>
  </r>
  <r>
    <n v="1"/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62"/>
    <x v="7"/>
    <x v="7"/>
    <n v="9"/>
    <x v="4"/>
    <d v="2011-02-13T06:00:00"/>
    <s v="Feb"/>
    <n v="2"/>
    <n v="13"/>
    <n v="2011"/>
    <b v="1"/>
    <b v="0"/>
    <s v="theater/plays"/>
    <x v="1"/>
    <x v="1"/>
  </r>
  <r>
    <n v="1"/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63"/>
    <x v="7"/>
    <x v="7"/>
    <n v="11"/>
    <x v="7"/>
    <d v="2019-01-16T06:00:00"/>
    <s v="Jan"/>
    <n v="1"/>
    <n v="16"/>
    <n v="2019"/>
    <b v="0"/>
    <b v="1"/>
    <s v="film &amp; video/documentary"/>
    <x v="3"/>
    <x v="13"/>
  </r>
  <r>
    <n v="1"/>
    <n v="486"/>
    <s v="Davis, Cox and Fox"/>
    <s v="Compatible exuding Graphical User Interface"/>
    <n v="5200"/>
    <n v="702"/>
    <n v="0.13500000000000001"/>
    <x v="0"/>
    <n v="21"/>
    <n v="33.428571428571431"/>
    <x v="2"/>
    <s v="GBP"/>
    <n v="1520575200"/>
    <n v="1521867600"/>
    <x v="64"/>
    <x v="9"/>
    <x v="9"/>
    <n v="9"/>
    <x v="5"/>
    <d v="2018-03-24T05:00:00"/>
    <s v="Mar"/>
    <n v="3"/>
    <n v="24"/>
    <n v="2018"/>
    <b v="0"/>
    <b v="1"/>
    <s v="publishing/translations"/>
    <x v="6"/>
    <x v="14"/>
  </r>
  <r>
    <n v="1"/>
    <n v="611"/>
    <s v="Brady, Cortez and Rodriguez"/>
    <s v="Multi-lateral maximized core"/>
    <n v="8200"/>
    <n v="1136"/>
    <n v="0.13853658536585367"/>
    <x v="2"/>
    <n v="15"/>
    <n v="75.733333333333334"/>
    <x v="1"/>
    <s v="USD"/>
    <n v="1374728400"/>
    <n v="1375765200"/>
    <x v="65"/>
    <x v="5"/>
    <x v="5"/>
    <n v="25"/>
    <x v="1"/>
    <d v="2013-08-06T05:00:00"/>
    <s v="Aug"/>
    <n v="8"/>
    <n v="6"/>
    <n v="2013"/>
    <b v="0"/>
    <b v="0"/>
    <s v="theater/plays"/>
    <x v="1"/>
    <x v="1"/>
  </r>
  <r>
    <n v="1"/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66"/>
    <x v="9"/>
    <x v="9"/>
    <n v="8"/>
    <x v="1"/>
    <d v="2013-04-19T05:00:00"/>
    <s v="Apr"/>
    <n v="4"/>
    <n v="19"/>
    <n v="2013"/>
    <b v="0"/>
    <b v="1"/>
    <s v="publishing/radio &amp; podcasts"/>
    <x v="6"/>
    <x v="18"/>
  </r>
  <r>
    <n v="1"/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67"/>
    <x v="1"/>
    <x v="1"/>
    <n v="21"/>
    <x v="5"/>
    <d v="2018-06-28T05:00:00"/>
    <s v="June"/>
    <n v="6"/>
    <n v="28"/>
    <n v="2018"/>
    <b v="0"/>
    <b v="0"/>
    <s v="film &amp; video/documentary"/>
    <x v="3"/>
    <x v="13"/>
  </r>
  <r>
    <n v="1"/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68"/>
    <x v="0"/>
    <x v="0"/>
    <n v="1"/>
    <x v="9"/>
    <d v="2016-11-04T05:00:00"/>
    <s v="Nov"/>
    <n v="11"/>
    <n v="4"/>
    <n v="2016"/>
    <b v="0"/>
    <b v="0"/>
    <s v="film &amp; video/drama"/>
    <x v="3"/>
    <x v="12"/>
  </r>
  <r>
    <n v="1"/>
    <n v="345"/>
    <s v="Taylor, Cisneros and Romero"/>
    <s v="Open-source neutral task-force"/>
    <n v="157600"/>
    <n v="23159"/>
    <n v="0.14694796954314721"/>
    <x v="0"/>
    <n v="331"/>
    <n v="69.966767371601208"/>
    <x v="2"/>
    <s v="GBP"/>
    <n v="1436418000"/>
    <n v="1436504400"/>
    <x v="69"/>
    <x v="5"/>
    <x v="5"/>
    <n v="9"/>
    <x v="0"/>
    <d v="2015-07-10T05:00:00"/>
    <s v="July"/>
    <n v="7"/>
    <n v="10"/>
    <n v="2015"/>
    <b v="0"/>
    <b v="0"/>
    <s v="film &amp; video/drama"/>
    <x v="3"/>
    <x v="12"/>
  </r>
  <r>
    <n v="1"/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70"/>
    <x v="10"/>
    <x v="10"/>
    <n v="11"/>
    <x v="5"/>
    <d v="2018-09-30T05:00:00"/>
    <s v="Sept"/>
    <n v="9"/>
    <n v="30"/>
    <n v="2018"/>
    <b v="0"/>
    <b v="0"/>
    <s v="food/food trucks"/>
    <x v="0"/>
    <x v="0"/>
  </r>
  <r>
    <n v="1"/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71"/>
    <x v="8"/>
    <x v="8"/>
    <n v="17"/>
    <x v="5"/>
    <d v="2018-08-18T05:00:00"/>
    <s v="Aug"/>
    <n v="8"/>
    <n v="18"/>
    <n v="2018"/>
    <b v="0"/>
    <b v="1"/>
    <s v="film &amp; video/drama"/>
    <x v="3"/>
    <x v="12"/>
  </r>
  <r>
    <n v="1"/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72"/>
    <x v="2"/>
    <x v="2"/>
    <n v="14"/>
    <x v="8"/>
    <d v="2014-02-16T06:00:00"/>
    <s v="Feb"/>
    <n v="2"/>
    <n v="16"/>
    <n v="2014"/>
    <b v="0"/>
    <b v="0"/>
    <s v="music/rock"/>
    <x v="4"/>
    <x v="4"/>
  </r>
  <r>
    <n v="1"/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73"/>
    <x v="10"/>
    <x v="10"/>
    <n v="11"/>
    <x v="1"/>
    <d v="2013-09-26T05:00:00"/>
    <s v="Sept"/>
    <n v="9"/>
    <n v="26"/>
    <n v="2013"/>
    <b v="0"/>
    <b v="0"/>
    <s v="games/video games"/>
    <x v="7"/>
    <x v="17"/>
  </r>
  <r>
    <n v="1"/>
    <n v="293"/>
    <s v="Ross Group"/>
    <s v="Organized executive solution"/>
    <n v="6500"/>
    <n v="1065"/>
    <n v="0.16384615384615384"/>
    <x v="2"/>
    <n v="32"/>
    <n v="33.28125"/>
    <x v="4"/>
    <s v="EUR"/>
    <n v="1286254800"/>
    <n v="1287032400"/>
    <x v="74"/>
    <x v="3"/>
    <x v="3"/>
    <n v="5"/>
    <x v="6"/>
    <d v="2010-10-14T05:00:00"/>
    <s v="Oct"/>
    <n v="10"/>
    <n v="14"/>
    <n v="2010"/>
    <b v="0"/>
    <b v="0"/>
    <s v="theater/plays"/>
    <x v="1"/>
    <x v="1"/>
  </r>
  <r>
    <n v="1"/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75"/>
    <x v="2"/>
    <x v="2"/>
    <n v="24"/>
    <x v="2"/>
    <d v="2012-03-06T06:00:00"/>
    <s v="Mar"/>
    <n v="3"/>
    <n v="6"/>
    <n v="2012"/>
    <b v="0"/>
    <b v="1"/>
    <s v="publishing/fiction"/>
    <x v="6"/>
    <x v="16"/>
  </r>
  <r>
    <n v="1"/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76"/>
    <x v="7"/>
    <x v="7"/>
    <n v="18"/>
    <x v="9"/>
    <d v="2016-01-21T06:00:00"/>
    <s v="Jan"/>
    <n v="1"/>
    <n v="21"/>
    <n v="2016"/>
    <b v="0"/>
    <b v="0"/>
    <s v="theater/plays"/>
    <x v="1"/>
    <x v="1"/>
  </r>
  <r>
    <n v="1"/>
    <n v="434"/>
    <s v="Floyd-Sims"/>
    <s v="Cloned transitional hierarchy"/>
    <n v="5400"/>
    <n v="903"/>
    <n v="0.16722222222222222"/>
    <x v="2"/>
    <n v="10"/>
    <n v="90.3"/>
    <x v="0"/>
    <s v="CAD"/>
    <n v="1480572000"/>
    <n v="1481781600"/>
    <x v="77"/>
    <x v="4"/>
    <x v="4"/>
    <n v="1"/>
    <x v="9"/>
    <d v="2016-12-15T06:00:00"/>
    <s v="Dec"/>
    <n v="12"/>
    <n v="15"/>
    <n v="2016"/>
    <b v="1"/>
    <b v="0"/>
    <s v="theater/plays"/>
    <x v="1"/>
    <x v="1"/>
  </r>
  <r>
    <n v="1"/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78"/>
    <x v="4"/>
    <x v="4"/>
    <n v="1"/>
    <x v="4"/>
    <d v="2011-12-04T06:00:00"/>
    <s v="Dec"/>
    <n v="12"/>
    <n v="4"/>
    <n v="2011"/>
    <b v="0"/>
    <b v="0"/>
    <s v="film &amp; video/science fiction"/>
    <x v="3"/>
    <x v="15"/>
  </r>
  <r>
    <n v="1"/>
    <n v="146"/>
    <s v="Harris-Golden"/>
    <s v="Optional bandwidth-monitored middleware"/>
    <n v="8800"/>
    <n v="1518"/>
    <n v="0.17249999999999999"/>
    <x v="2"/>
    <n v="51"/>
    <n v="29.764705882352942"/>
    <x v="1"/>
    <s v="USD"/>
    <n v="1320732000"/>
    <n v="1322460000"/>
    <x v="79"/>
    <x v="0"/>
    <x v="0"/>
    <n v="8"/>
    <x v="4"/>
    <d v="2011-11-28T06:00:00"/>
    <s v="Nov"/>
    <n v="11"/>
    <n v="28"/>
    <n v="2011"/>
    <b v="0"/>
    <b v="0"/>
    <s v="theater/plays"/>
    <x v="1"/>
    <x v="1"/>
  </r>
  <r>
    <n v="1"/>
    <n v="286"/>
    <s v="Obrien-Aguirre"/>
    <s v="Devolved uniform complexity"/>
    <n v="112100"/>
    <n v="19557"/>
    <n v="0.17446030330062445"/>
    <x v="2"/>
    <n v="184"/>
    <n v="106.28804347826087"/>
    <x v="1"/>
    <s v="USD"/>
    <n v="1479880800"/>
    <n v="1480485600"/>
    <x v="80"/>
    <x v="0"/>
    <x v="0"/>
    <n v="23"/>
    <x v="9"/>
    <d v="2016-11-30T06:00:00"/>
    <s v="Nov"/>
    <n v="11"/>
    <n v="30"/>
    <n v="2016"/>
    <b v="0"/>
    <b v="0"/>
    <s v="theater/plays"/>
    <x v="1"/>
    <x v="1"/>
  </r>
  <r>
    <n v="1"/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81"/>
    <x v="1"/>
    <x v="1"/>
    <n v="25"/>
    <x v="9"/>
    <d v="2016-06-05T05:00:00"/>
    <s v="June"/>
    <n v="6"/>
    <n v="5"/>
    <n v="2016"/>
    <b v="0"/>
    <b v="0"/>
    <s v="theater/plays"/>
    <x v="1"/>
    <x v="1"/>
  </r>
  <r>
    <n v="1"/>
    <n v="678"/>
    <s v="Rodriguez-Patterson"/>
    <s v="Inverse static standardization"/>
    <n v="99500"/>
    <n v="17879"/>
    <n v="0.17968844221105529"/>
    <x v="2"/>
    <n v="215"/>
    <n v="83.158139534883716"/>
    <x v="1"/>
    <s v="USD"/>
    <n v="1547877600"/>
    <n v="1548050400"/>
    <x v="82"/>
    <x v="7"/>
    <x v="7"/>
    <n v="19"/>
    <x v="7"/>
    <d v="2019-01-21T06:00:00"/>
    <s v="Jan"/>
    <n v="1"/>
    <n v="21"/>
    <n v="2019"/>
    <b v="0"/>
    <b v="0"/>
    <s v="film &amp; video/drama"/>
    <x v="3"/>
    <x v="12"/>
  </r>
  <r>
    <n v="1"/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83"/>
    <x v="1"/>
    <x v="1"/>
    <n v="12"/>
    <x v="9"/>
    <d v="2016-05-16T05:00:00"/>
    <s v="May"/>
    <n v="5"/>
    <n v="16"/>
    <n v="2016"/>
    <b v="0"/>
    <b v="0"/>
    <s v="food/food trucks"/>
    <x v="0"/>
    <x v="0"/>
  </r>
  <r>
    <n v="1"/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84"/>
    <x v="0"/>
    <x v="0"/>
    <n v="24"/>
    <x v="0"/>
    <d v="2015-11-27T06:00:00"/>
    <s v="Nov"/>
    <n v="11"/>
    <n v="27"/>
    <n v="2015"/>
    <b v="1"/>
    <b v="0"/>
    <s v="theater/plays"/>
    <x v="1"/>
    <x v="1"/>
  </r>
  <r>
    <n v="1"/>
    <n v="283"/>
    <s v="Lucas-Mullins"/>
    <s v="Business-focused dynamic instruction set"/>
    <n v="8100"/>
    <n v="1517"/>
    <n v="0.18728395061728395"/>
    <x v="0"/>
    <n v="29"/>
    <n v="52.310344827586206"/>
    <x v="6"/>
    <s v="DKK"/>
    <n v="1464584400"/>
    <n v="1465016400"/>
    <x v="85"/>
    <x v="1"/>
    <x v="1"/>
    <n v="30"/>
    <x v="9"/>
    <d v="2016-06-04T05:00:00"/>
    <s v="June"/>
    <n v="6"/>
    <n v="4"/>
    <n v="2016"/>
    <b v="0"/>
    <b v="0"/>
    <s v="music/rock"/>
    <x v="4"/>
    <x v="4"/>
  </r>
  <r>
    <n v="1"/>
    <n v="577"/>
    <s v="Stevens Inc"/>
    <s v="Adaptive 24hour projection"/>
    <n v="8200"/>
    <n v="1546"/>
    <n v="0.18853658536585366"/>
    <x v="2"/>
    <n v="37"/>
    <n v="41.783783783783782"/>
    <x v="1"/>
    <s v="USD"/>
    <n v="1299823200"/>
    <n v="1302066000"/>
    <x v="86"/>
    <x v="9"/>
    <x v="9"/>
    <n v="11"/>
    <x v="4"/>
    <d v="2011-04-06T05:00:00"/>
    <s v="Apr"/>
    <n v="4"/>
    <n v="6"/>
    <n v="2011"/>
    <b v="0"/>
    <b v="0"/>
    <s v="music/jazz"/>
    <x v="4"/>
    <x v="9"/>
  </r>
  <r>
    <n v="1"/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87"/>
    <x v="3"/>
    <x v="3"/>
    <n v="18"/>
    <x v="8"/>
    <d v="2014-11-11T06:00:00"/>
    <s v="Nov"/>
    <n v="11"/>
    <n v="11"/>
    <n v="2014"/>
    <b v="0"/>
    <b v="1"/>
    <s v="theater/plays"/>
    <x v="1"/>
    <x v="1"/>
  </r>
  <r>
    <n v="1"/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8"/>
    <x v="4"/>
    <x v="4"/>
    <n v="22"/>
    <x v="0"/>
    <d v="2015-12-26T06:00:00"/>
    <s v="Dec"/>
    <n v="12"/>
    <n v="26"/>
    <n v="2015"/>
    <b v="0"/>
    <b v="0"/>
    <s v="film &amp; video/science fiction"/>
    <x v="3"/>
    <x v="15"/>
  </r>
  <r>
    <n v="1"/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89"/>
    <x v="1"/>
    <x v="1"/>
    <n v="14"/>
    <x v="3"/>
    <d v="2017-05-27T05:00:00"/>
    <s v="May"/>
    <n v="5"/>
    <n v="27"/>
    <n v="2017"/>
    <b v="0"/>
    <b v="0"/>
    <s v="theater/plays"/>
    <x v="1"/>
    <x v="1"/>
  </r>
  <r>
    <n v="1"/>
    <n v="910"/>
    <s v="King-Morris"/>
    <s v="Proactive incremental architecture"/>
    <n v="154500"/>
    <n v="30215"/>
    <n v="0.19556634304207121"/>
    <x v="2"/>
    <n v="296"/>
    <n v="102.07770270270271"/>
    <x v="1"/>
    <s v="USD"/>
    <n v="1421906400"/>
    <n v="1421992800"/>
    <x v="90"/>
    <x v="7"/>
    <x v="7"/>
    <n v="22"/>
    <x v="0"/>
    <d v="2015-01-23T06:00:00"/>
    <s v="Jan"/>
    <n v="1"/>
    <n v="23"/>
    <n v="2015"/>
    <b v="0"/>
    <b v="0"/>
    <s v="theater/plays"/>
    <x v="1"/>
    <x v="1"/>
  </r>
  <r>
    <n v="1"/>
    <n v="8"/>
    <s v="Nunez-Richards"/>
    <s v="Exclusive attitude-oriented intranet"/>
    <n v="110100"/>
    <n v="21946"/>
    <n v="0.19932788374205268"/>
    <x v="1"/>
    <n v="708"/>
    <n v="30.997175141242938"/>
    <x v="6"/>
    <s v="DKK"/>
    <n v="1281330000"/>
    <n v="1281502800"/>
    <x v="91"/>
    <x v="8"/>
    <x v="8"/>
    <n v="9"/>
    <x v="6"/>
    <d v="2010-08-11T05:00:00"/>
    <s v="Aug"/>
    <n v="8"/>
    <n v="11"/>
    <n v="2010"/>
    <b v="0"/>
    <b v="0"/>
    <s v="theater/plays"/>
    <x v="1"/>
    <x v="1"/>
  </r>
  <r>
    <n v="1"/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92"/>
    <x v="6"/>
    <x v="6"/>
    <n v="27"/>
    <x v="8"/>
    <d v="2014-07-01T05:00:00"/>
    <s v="July"/>
    <n v="7"/>
    <n v="1"/>
    <n v="2014"/>
    <b v="0"/>
    <b v="0"/>
    <s v="music/rock"/>
    <x v="4"/>
    <x v="4"/>
  </r>
  <r>
    <n v="1"/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93"/>
    <x v="11"/>
    <x v="11"/>
    <n v="27"/>
    <x v="4"/>
    <d v="2011-05-04T05:00:00"/>
    <s v="May"/>
    <n v="5"/>
    <n v="4"/>
    <n v="2011"/>
    <b v="0"/>
    <b v="0"/>
    <s v="theater/plays"/>
    <x v="1"/>
    <x v="1"/>
  </r>
  <r>
    <n v="1"/>
    <n v="711"/>
    <s v="Anderson LLC"/>
    <s v="Customizable full-range artificial intelligence"/>
    <n v="6200"/>
    <n v="1260"/>
    <n v="0.20322580645161289"/>
    <x v="0"/>
    <n v="14"/>
    <n v="90"/>
    <x v="4"/>
    <s v="EUR"/>
    <n v="1453615200"/>
    <n v="1453788000"/>
    <x v="94"/>
    <x v="7"/>
    <x v="7"/>
    <n v="24"/>
    <x v="9"/>
    <d v="2016-01-26T06:00:00"/>
    <s v="Jan"/>
    <n v="1"/>
    <n v="26"/>
    <n v="2016"/>
    <b v="1"/>
    <b v="1"/>
    <s v="theater/plays"/>
    <x v="1"/>
    <x v="1"/>
  </r>
  <r>
    <n v="1"/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95"/>
    <x v="11"/>
    <x v="11"/>
    <n v="9"/>
    <x v="6"/>
    <d v="2010-04-25T05:00:00"/>
    <s v="Apr"/>
    <n v="4"/>
    <n v="25"/>
    <n v="2010"/>
    <b v="0"/>
    <b v="0"/>
    <s v="games/video games"/>
    <x v="7"/>
    <x v="17"/>
  </r>
  <r>
    <n v="1"/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96"/>
    <x v="8"/>
    <x v="8"/>
    <n v="1"/>
    <x v="2"/>
    <d v="2012-08-13T05:00:00"/>
    <s v="Aug"/>
    <n v="8"/>
    <n v="13"/>
    <n v="2012"/>
    <b v="0"/>
    <b v="0"/>
    <s v="theater/plays"/>
    <x v="1"/>
    <x v="1"/>
  </r>
  <r>
    <n v="1"/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97"/>
    <x v="11"/>
    <x v="11"/>
    <n v="21"/>
    <x v="0"/>
    <d v="2015-05-07T05:00:00"/>
    <s v="May"/>
    <n v="5"/>
    <n v="7"/>
    <n v="2015"/>
    <b v="0"/>
    <b v="1"/>
    <s v="technology/wearables"/>
    <x v="2"/>
    <x v="11"/>
  </r>
  <r>
    <n v="1"/>
    <n v="6"/>
    <s v="Ortiz, Coleman and Mitchell"/>
    <s v="Operative upward-trending algorithm"/>
    <n v="5200"/>
    <n v="1090"/>
    <n v="0.20961538461538462"/>
    <x v="0"/>
    <n v="18"/>
    <n v="60.555555555555557"/>
    <x v="2"/>
    <s v="GBP"/>
    <n v="1505278800"/>
    <n v="1505365200"/>
    <x v="98"/>
    <x v="10"/>
    <x v="10"/>
    <n v="13"/>
    <x v="3"/>
    <d v="2017-09-14T05:00:00"/>
    <s v="Sept"/>
    <n v="9"/>
    <n v="14"/>
    <n v="2017"/>
    <b v="0"/>
    <b v="0"/>
    <s v="film &amp; video/documentary"/>
    <x v="3"/>
    <x v="13"/>
  </r>
  <r>
    <n v="1"/>
    <n v="209"/>
    <s v="Warren Ltd"/>
    <s v="Distributed system-worthy application"/>
    <n v="194500"/>
    <n v="41212"/>
    <n v="0.21188688946015424"/>
    <x v="1"/>
    <n v="808"/>
    <n v="51.004950495049506"/>
    <x v="5"/>
    <s v="AUD"/>
    <n v="1462510800"/>
    <n v="1463115600"/>
    <x v="99"/>
    <x v="1"/>
    <x v="1"/>
    <n v="6"/>
    <x v="9"/>
    <d v="2016-05-13T05:00:00"/>
    <s v="May"/>
    <n v="5"/>
    <n v="13"/>
    <n v="2016"/>
    <b v="0"/>
    <b v="0"/>
    <s v="film &amp; video/documentary"/>
    <x v="3"/>
    <x v="13"/>
  </r>
  <r>
    <n v="1"/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100"/>
    <x v="4"/>
    <x v="4"/>
    <n v="10"/>
    <x v="6"/>
    <d v="2010-12-12T06:00:00"/>
    <s v="Dec"/>
    <n v="12"/>
    <n v="12"/>
    <n v="2010"/>
    <b v="0"/>
    <b v="1"/>
    <s v="theater/plays"/>
    <x v="1"/>
    <x v="1"/>
  </r>
  <r>
    <n v="1"/>
    <n v="514"/>
    <s v="Sanchez, Bradley and Flores"/>
    <s v="Centralized motivating capacity"/>
    <n v="138700"/>
    <n v="31123"/>
    <n v="0.22439077144917088"/>
    <x v="2"/>
    <n v="528"/>
    <n v="58.945075757575758"/>
    <x v="3"/>
    <s v="CHF"/>
    <n v="1386309600"/>
    <n v="1386741600"/>
    <x v="101"/>
    <x v="4"/>
    <x v="4"/>
    <n v="6"/>
    <x v="1"/>
    <d v="2013-12-11T06:00:00"/>
    <s v="Dec"/>
    <n v="12"/>
    <n v="11"/>
    <n v="2013"/>
    <b v="0"/>
    <b v="1"/>
    <s v="music/rock"/>
    <x v="4"/>
    <x v="4"/>
  </r>
  <r>
    <n v="1"/>
    <n v="329"/>
    <s v="Willis and Sons"/>
    <s v="Fundamental incremental database"/>
    <n v="93800"/>
    <n v="21477"/>
    <n v="0.22896588486140726"/>
    <x v="1"/>
    <n v="211"/>
    <n v="101.78672985781991"/>
    <x v="1"/>
    <s v="USD"/>
    <n v="1481522400"/>
    <n v="1482472800"/>
    <x v="102"/>
    <x v="4"/>
    <x v="4"/>
    <n v="12"/>
    <x v="9"/>
    <d v="2016-12-23T06:00:00"/>
    <s v="Dec"/>
    <n v="12"/>
    <n v="23"/>
    <n v="2016"/>
    <b v="0"/>
    <b v="0"/>
    <s v="games/video games"/>
    <x v="7"/>
    <x v="17"/>
  </r>
  <r>
    <n v="1"/>
    <n v="256"/>
    <s v="Smith-Reid"/>
    <s v="Optimized actuating toolset"/>
    <n v="4100"/>
    <n v="959"/>
    <n v="0.23390243902439026"/>
    <x v="0"/>
    <n v="15"/>
    <n v="63.93333333333333"/>
    <x v="2"/>
    <s v="GBP"/>
    <n v="1453615200"/>
    <n v="1456812000"/>
    <x v="94"/>
    <x v="7"/>
    <x v="7"/>
    <n v="24"/>
    <x v="9"/>
    <d v="2016-03-01T06:00:00"/>
    <s v="Mar"/>
    <n v="3"/>
    <n v="1"/>
    <n v="2016"/>
    <b v="0"/>
    <b v="0"/>
    <s v="music/rock"/>
    <x v="4"/>
    <x v="4"/>
  </r>
  <r>
    <n v="1"/>
    <n v="189"/>
    <s v="Anthony-Shaw"/>
    <s v="Switchable contextually-based access"/>
    <n v="191300"/>
    <n v="45004"/>
    <n v="0.23525352848928385"/>
    <x v="2"/>
    <n v="441"/>
    <n v="102.0498866213152"/>
    <x v="1"/>
    <s v="USD"/>
    <n v="1457071200"/>
    <n v="1457071200"/>
    <x v="103"/>
    <x v="9"/>
    <x v="9"/>
    <n v="4"/>
    <x v="9"/>
    <d v="2016-03-04T06:00:00"/>
    <s v="Mar"/>
    <n v="3"/>
    <n v="4"/>
    <n v="2016"/>
    <b v="0"/>
    <b v="0"/>
    <s v="theater/plays"/>
    <x v="1"/>
    <x v="1"/>
  </r>
  <r>
    <n v="1"/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104"/>
    <x v="6"/>
    <x v="6"/>
    <n v="21"/>
    <x v="6"/>
    <d v="2010-07-05T05:00:00"/>
    <s v="July"/>
    <n v="7"/>
    <n v="5"/>
    <n v="2010"/>
    <b v="0"/>
    <b v="0"/>
    <s v="film &amp; video/drama"/>
    <x v="3"/>
    <x v="12"/>
  </r>
  <r>
    <n v="1"/>
    <n v="498"/>
    <s v="Smith, Brown and Davis"/>
    <s v="Devolved background project"/>
    <n v="193400"/>
    <n v="46317"/>
    <n v="0.239488107549121"/>
    <x v="0"/>
    <n v="579"/>
    <n v="79.994818652849744"/>
    <x v="6"/>
    <s v="DKK"/>
    <n v="1420092000"/>
    <n v="1420264800"/>
    <x v="105"/>
    <x v="7"/>
    <x v="7"/>
    <n v="1"/>
    <x v="0"/>
    <d v="2015-01-03T06:00:00"/>
    <s v="Jan"/>
    <n v="1"/>
    <n v="3"/>
    <n v="2015"/>
    <b v="0"/>
    <b v="0"/>
    <s v="technology/web"/>
    <x v="2"/>
    <x v="2"/>
  </r>
  <r>
    <n v="1"/>
    <n v="492"/>
    <s v="Garcia Group"/>
    <s v="Persevering interactive matrix"/>
    <n v="191000"/>
    <n v="45831"/>
    <n v="0.23995287958115183"/>
    <x v="2"/>
    <n v="595"/>
    <n v="77.026890756302521"/>
    <x v="1"/>
    <s v="USD"/>
    <n v="1275886800"/>
    <n v="1278910800"/>
    <x v="106"/>
    <x v="6"/>
    <x v="6"/>
    <n v="7"/>
    <x v="6"/>
    <d v="2010-07-12T05:00:00"/>
    <s v="July"/>
    <n v="7"/>
    <n v="12"/>
    <n v="2010"/>
    <b v="1"/>
    <b v="1"/>
    <s v="film &amp; video/shorts"/>
    <x v="3"/>
    <x v="19"/>
  </r>
  <r>
    <n v="1"/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107"/>
    <x v="5"/>
    <x v="5"/>
    <n v="25"/>
    <x v="7"/>
    <d v="2019-08-04T05:00:00"/>
    <s v="Aug"/>
    <n v="8"/>
    <n v="4"/>
    <n v="2019"/>
    <b v="0"/>
    <b v="0"/>
    <s v="theater/plays"/>
    <x v="1"/>
    <x v="1"/>
  </r>
  <r>
    <n v="1"/>
    <n v="69"/>
    <s v="Jones-Watson"/>
    <s v="Switchable disintermediate moderator"/>
    <n v="7900"/>
    <n v="1901"/>
    <n v="0.24063291139240506"/>
    <x v="2"/>
    <n v="17"/>
    <n v="111.82352941176471"/>
    <x v="1"/>
    <s v="USD"/>
    <n v="1292738400"/>
    <n v="1295676000"/>
    <x v="108"/>
    <x v="4"/>
    <x v="4"/>
    <n v="19"/>
    <x v="6"/>
    <d v="2011-01-22T06:00:00"/>
    <s v="Jan"/>
    <n v="1"/>
    <n v="22"/>
    <n v="2011"/>
    <b v="0"/>
    <b v="0"/>
    <s v="theater/plays"/>
    <x v="1"/>
    <x v="1"/>
  </r>
  <r>
    <n v="1"/>
    <n v="323"/>
    <s v="Cole, Smith and Wood"/>
    <s v="Integrated zero-defect help-desk"/>
    <n v="8900"/>
    <n v="2148"/>
    <n v="0.24134831460674158"/>
    <x v="0"/>
    <n v="26"/>
    <n v="82.615384615384613"/>
    <x v="2"/>
    <s v="GBP"/>
    <n v="1395896400"/>
    <n v="1396069200"/>
    <x v="109"/>
    <x v="9"/>
    <x v="9"/>
    <n v="27"/>
    <x v="8"/>
    <d v="2014-03-29T05:00:00"/>
    <s v="Mar"/>
    <n v="3"/>
    <n v="29"/>
    <n v="2014"/>
    <b v="0"/>
    <b v="0"/>
    <s v="film &amp; video/documentary"/>
    <x v="3"/>
    <x v="13"/>
  </r>
  <r>
    <n v="1"/>
    <n v="541"/>
    <s v="Holder, Caldwell and Vance"/>
    <s v="Polarized systemic Internet solution"/>
    <n v="178000"/>
    <n v="43086"/>
    <n v="0.24205617977528091"/>
    <x v="0"/>
    <n v="395"/>
    <n v="109.07848101265823"/>
    <x v="4"/>
    <s v="EUR"/>
    <n v="1433912400"/>
    <n v="1436158800"/>
    <x v="110"/>
    <x v="6"/>
    <x v="6"/>
    <n v="10"/>
    <x v="0"/>
    <d v="2015-07-06T05:00:00"/>
    <s v="July"/>
    <n v="7"/>
    <n v="6"/>
    <n v="2015"/>
    <b v="0"/>
    <b v="0"/>
    <s v="games/mobile games"/>
    <x v="7"/>
    <x v="20"/>
  </r>
  <r>
    <n v="1"/>
    <n v="447"/>
    <s v="Harrington-Harper"/>
    <s v="Self-enabling next generation algorithm"/>
    <n v="155200"/>
    <n v="37754"/>
    <n v="0.24326030927835052"/>
    <x v="2"/>
    <n v="439"/>
    <n v="86"/>
    <x v="2"/>
    <s v="GBP"/>
    <n v="1513663200"/>
    <n v="1515045600"/>
    <x v="111"/>
    <x v="4"/>
    <x v="4"/>
    <n v="19"/>
    <x v="3"/>
    <d v="2018-01-04T06:00:00"/>
    <s v="Jan"/>
    <n v="1"/>
    <n v="4"/>
    <n v="2018"/>
    <b v="0"/>
    <b v="0"/>
    <s v="film &amp; video/television"/>
    <x v="3"/>
    <x v="21"/>
  </r>
  <r>
    <n v="1"/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112"/>
    <x v="8"/>
    <x v="8"/>
    <n v="7"/>
    <x v="6"/>
    <d v="2010-08-12T05:00:00"/>
    <s v="Aug"/>
    <n v="8"/>
    <n v="12"/>
    <n v="2010"/>
    <b v="0"/>
    <b v="0"/>
    <s v="games/mobile games"/>
    <x v="7"/>
    <x v="20"/>
  </r>
  <r>
    <n v="1"/>
    <n v="103"/>
    <s v="Frye, Hunt and Powell"/>
    <s v="Polarized incremental emulation"/>
    <n v="10000"/>
    <n v="2461"/>
    <n v="0.24610000000000001"/>
    <x v="0"/>
    <n v="37"/>
    <n v="66.513513513513516"/>
    <x v="4"/>
    <s v="EUR"/>
    <n v="1287896400"/>
    <n v="1288674000"/>
    <x v="113"/>
    <x v="3"/>
    <x v="3"/>
    <n v="24"/>
    <x v="6"/>
    <d v="2010-11-02T05:00:00"/>
    <s v="Nov"/>
    <n v="11"/>
    <n v="2"/>
    <n v="2010"/>
    <b v="0"/>
    <b v="0"/>
    <s v="music/electric music"/>
    <x v="4"/>
    <x v="5"/>
  </r>
  <r>
    <n v="1"/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114"/>
    <x v="11"/>
    <x v="11"/>
    <n v="26"/>
    <x v="2"/>
    <d v="2012-05-24T05:00:00"/>
    <s v="May"/>
    <n v="5"/>
    <n v="24"/>
    <n v="2012"/>
    <b v="0"/>
    <b v="0"/>
    <s v="technology/wearables"/>
    <x v="2"/>
    <x v="11"/>
  </r>
  <r>
    <n v="1"/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115"/>
    <x v="6"/>
    <x v="6"/>
    <n v="8"/>
    <x v="7"/>
    <d v="2019-07-02T05:00:00"/>
    <s v="July"/>
    <n v="7"/>
    <n v="2"/>
    <n v="2019"/>
    <b v="0"/>
    <b v="0"/>
    <s v="photography/photography books"/>
    <x v="5"/>
    <x v="6"/>
  </r>
  <r>
    <n v="1"/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116"/>
    <x v="4"/>
    <x v="4"/>
    <n v="11"/>
    <x v="9"/>
    <d v="2016-12-27T06:00:00"/>
    <s v="Dec"/>
    <n v="12"/>
    <n v="27"/>
    <n v="2016"/>
    <b v="0"/>
    <b v="0"/>
    <s v="food/food trucks"/>
    <x v="0"/>
    <x v="0"/>
  </r>
  <r>
    <n v="1"/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17"/>
    <x v="8"/>
    <x v="8"/>
    <n v="31"/>
    <x v="9"/>
    <d v="2016-09-19T05:00:00"/>
    <s v="Sept"/>
    <n v="9"/>
    <n v="19"/>
    <n v="2016"/>
    <b v="0"/>
    <b v="0"/>
    <s v="theater/plays"/>
    <x v="1"/>
    <x v="1"/>
  </r>
  <r>
    <n v="1"/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118"/>
    <x v="3"/>
    <x v="3"/>
    <n v="14"/>
    <x v="9"/>
    <d v="2016-10-16T05:00:00"/>
    <s v="Oct"/>
    <n v="10"/>
    <n v="16"/>
    <n v="2016"/>
    <b v="0"/>
    <b v="0"/>
    <s v="theater/plays"/>
    <x v="1"/>
    <x v="1"/>
  </r>
  <r>
    <n v="1"/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119"/>
    <x v="10"/>
    <x v="10"/>
    <n v="26"/>
    <x v="8"/>
    <d v="2014-10-03T05:00:00"/>
    <s v="Oct"/>
    <n v="10"/>
    <n v="3"/>
    <n v="2014"/>
    <b v="0"/>
    <b v="0"/>
    <s v="theater/plays"/>
    <x v="1"/>
    <x v="1"/>
  </r>
  <r>
    <n v="1"/>
    <n v="270"/>
    <s v="Sawyer, Horton and Williams"/>
    <s v="Triple-buffered 4thgeneration toolset"/>
    <n v="173900"/>
    <n v="47260"/>
    <n v="0.27176538240368026"/>
    <x v="2"/>
    <n v="1890"/>
    <n v="25.005291005291006"/>
    <x v="1"/>
    <s v="USD"/>
    <n v="1291269600"/>
    <n v="1291442400"/>
    <x v="120"/>
    <x v="4"/>
    <x v="4"/>
    <n v="2"/>
    <x v="6"/>
    <d v="2010-12-04T06:00:00"/>
    <s v="Dec"/>
    <n v="12"/>
    <n v="4"/>
    <n v="2010"/>
    <b v="0"/>
    <b v="0"/>
    <s v="games/video games"/>
    <x v="7"/>
    <x v="17"/>
  </r>
  <r>
    <n v="1"/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121"/>
    <x v="11"/>
    <x v="11"/>
    <n v="28"/>
    <x v="7"/>
    <d v="2019-04-30T05:00:00"/>
    <s v="Apr"/>
    <n v="4"/>
    <n v="30"/>
    <n v="2019"/>
    <b v="0"/>
    <b v="0"/>
    <s v="theater/plays"/>
    <x v="1"/>
    <x v="1"/>
  </r>
  <r>
    <n v="1"/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122"/>
    <x v="3"/>
    <x v="3"/>
    <n v="8"/>
    <x v="1"/>
    <d v="2013-10-14T05:00:00"/>
    <s v="Oct"/>
    <n v="10"/>
    <n v="14"/>
    <n v="2013"/>
    <b v="0"/>
    <b v="0"/>
    <s v="film &amp; video/television"/>
    <x v="3"/>
    <x v="21"/>
  </r>
  <r>
    <n v="1"/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123"/>
    <x v="1"/>
    <x v="1"/>
    <n v="6"/>
    <x v="4"/>
    <d v="2011-05-07T05:00:00"/>
    <s v="May"/>
    <n v="5"/>
    <n v="7"/>
    <n v="2011"/>
    <b v="1"/>
    <b v="1"/>
    <s v="theater/plays"/>
    <x v="1"/>
    <x v="1"/>
  </r>
  <r>
    <n v="1"/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124"/>
    <x v="5"/>
    <x v="5"/>
    <n v="17"/>
    <x v="0"/>
    <d v="2015-09-02T05:00:00"/>
    <s v="Sept"/>
    <n v="9"/>
    <n v="2"/>
    <n v="2015"/>
    <b v="0"/>
    <b v="1"/>
    <s v="theater/plays"/>
    <x v="1"/>
    <x v="1"/>
  </r>
  <r>
    <n v="1"/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56"/>
    <x v="8"/>
    <x v="8"/>
    <n v="10"/>
    <x v="5"/>
    <d v="2018-08-16T05:00:00"/>
    <s v="Aug"/>
    <n v="8"/>
    <n v="16"/>
    <n v="2018"/>
    <b v="0"/>
    <b v="0"/>
    <s v="publishing/fiction"/>
    <x v="6"/>
    <x v="16"/>
  </r>
  <r>
    <n v="1"/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125"/>
    <x v="2"/>
    <x v="2"/>
    <n v="3"/>
    <x v="3"/>
    <d v="2017-02-06T06:00:00"/>
    <s v="Feb"/>
    <n v="2"/>
    <n v="6"/>
    <n v="2017"/>
    <b v="0"/>
    <b v="0"/>
    <s v="theater/plays"/>
    <x v="1"/>
    <x v="1"/>
  </r>
  <r>
    <n v="1"/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126"/>
    <x v="1"/>
    <x v="1"/>
    <n v="30"/>
    <x v="6"/>
    <d v="2010-06-26T05:00:00"/>
    <s v="June"/>
    <n v="6"/>
    <n v="26"/>
    <n v="2010"/>
    <b v="0"/>
    <b v="0"/>
    <s v="technology/wearables"/>
    <x v="2"/>
    <x v="11"/>
  </r>
  <r>
    <n v="1"/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127"/>
    <x v="1"/>
    <x v="1"/>
    <n v="17"/>
    <x v="9"/>
    <d v="2016-06-03T05:00:00"/>
    <s v="June"/>
    <n v="6"/>
    <n v="3"/>
    <n v="2016"/>
    <b v="0"/>
    <b v="0"/>
    <s v="food/food trucks"/>
    <x v="0"/>
    <x v="0"/>
  </r>
  <r>
    <n v="1"/>
    <n v="790"/>
    <s v="White-Obrien"/>
    <s v="Operative local pricing structure"/>
    <n v="185900"/>
    <n v="56774"/>
    <n v="0.30540075309306081"/>
    <x v="2"/>
    <n v="1113"/>
    <n v="51.009883198562441"/>
    <x v="1"/>
    <s v="USD"/>
    <n v="1266127200"/>
    <n v="1266645600"/>
    <x v="128"/>
    <x v="2"/>
    <x v="2"/>
    <n v="14"/>
    <x v="6"/>
    <d v="2010-02-20T06:00:00"/>
    <s v="Feb"/>
    <n v="2"/>
    <n v="20"/>
    <n v="2010"/>
    <b v="0"/>
    <b v="0"/>
    <s v="theater/plays"/>
    <x v="1"/>
    <x v="1"/>
  </r>
  <r>
    <n v="1"/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129"/>
    <x v="7"/>
    <x v="7"/>
    <n v="30"/>
    <x v="1"/>
    <d v="2013-03-09T06:00:00"/>
    <s v="Mar"/>
    <n v="3"/>
    <n v="9"/>
    <n v="2013"/>
    <b v="0"/>
    <b v="0"/>
    <s v="games/mobile games"/>
    <x v="7"/>
    <x v="20"/>
  </r>
  <r>
    <n v="1"/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130"/>
    <x v="8"/>
    <x v="8"/>
    <n v="26"/>
    <x v="5"/>
    <d v="2018-09-01T05:00:00"/>
    <s v="Sept"/>
    <n v="9"/>
    <n v="1"/>
    <n v="2018"/>
    <b v="0"/>
    <b v="0"/>
    <s v="photography/photography books"/>
    <x v="5"/>
    <x v="6"/>
  </r>
  <r>
    <n v="1"/>
    <n v="485"/>
    <s v="Richards-Davis"/>
    <s v="Quality-focused mission-critical structure"/>
    <n v="90600"/>
    <n v="27844"/>
    <n v="0.30732891832229581"/>
    <x v="0"/>
    <n v="648"/>
    <n v="42.969135802469133"/>
    <x v="2"/>
    <s v="GBP"/>
    <n v="1560142800"/>
    <n v="1563685200"/>
    <x v="131"/>
    <x v="6"/>
    <x v="6"/>
    <n v="10"/>
    <x v="7"/>
    <d v="2019-07-21T05:00:00"/>
    <s v="July"/>
    <n v="7"/>
    <n v="21"/>
    <n v="2019"/>
    <b v="0"/>
    <b v="0"/>
    <s v="theater/plays"/>
    <x v="1"/>
    <x v="1"/>
  </r>
  <r>
    <n v="1"/>
    <n v="766"/>
    <s v="Montgomery-Castro"/>
    <s v="De-engineered disintermediate encryption"/>
    <n v="43800"/>
    <n v="13653"/>
    <n v="0.31171232876712329"/>
    <x v="0"/>
    <n v="248"/>
    <n v="55.052419354838712"/>
    <x v="5"/>
    <s v="AUD"/>
    <n v="1537333200"/>
    <n v="1537419600"/>
    <x v="132"/>
    <x v="10"/>
    <x v="10"/>
    <n v="19"/>
    <x v="5"/>
    <d v="2018-09-20T05:00:00"/>
    <s v="Sept"/>
    <n v="9"/>
    <n v="20"/>
    <n v="2018"/>
    <b v="0"/>
    <b v="0"/>
    <s v="film &amp; video/science fiction"/>
    <x v="3"/>
    <x v="15"/>
  </r>
  <r>
    <n v="1"/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133"/>
    <x v="8"/>
    <x v="8"/>
    <n v="25"/>
    <x v="6"/>
    <d v="2010-08-29T05:00:00"/>
    <s v="Aug"/>
    <n v="8"/>
    <n v="29"/>
    <n v="2010"/>
    <b v="0"/>
    <b v="1"/>
    <s v="music/rock"/>
    <x v="4"/>
    <x v="4"/>
  </r>
  <r>
    <n v="1"/>
    <n v="168"/>
    <s v="Hernandez Group"/>
    <s v="Ergonomic uniform open system"/>
    <n v="128100"/>
    <n v="40107"/>
    <n v="0.3130913348946136"/>
    <x v="0"/>
    <n v="955"/>
    <n v="41.996858638743454"/>
    <x v="6"/>
    <s v="DKK"/>
    <n v="1550815200"/>
    <n v="1552798800"/>
    <x v="134"/>
    <x v="2"/>
    <x v="2"/>
    <n v="22"/>
    <x v="7"/>
    <d v="2019-03-17T05:00:00"/>
    <s v="Mar"/>
    <n v="3"/>
    <n v="17"/>
    <n v="2019"/>
    <b v="0"/>
    <b v="1"/>
    <s v="music/indie rock"/>
    <x v="4"/>
    <x v="10"/>
  </r>
  <r>
    <n v="1"/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135"/>
    <x v="10"/>
    <x v="10"/>
    <n v="2"/>
    <x v="5"/>
    <d v="2018-09-16T05:00:00"/>
    <s v="Sept"/>
    <n v="9"/>
    <n v="16"/>
    <n v="2018"/>
    <b v="0"/>
    <b v="0"/>
    <s v="theater/plays"/>
    <x v="1"/>
    <x v="1"/>
  </r>
  <r>
    <n v="1"/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36"/>
    <x v="1"/>
    <x v="1"/>
    <n v="23"/>
    <x v="8"/>
    <d v="2014-06-07T05:00:00"/>
    <s v="June"/>
    <n v="6"/>
    <n v="7"/>
    <n v="2014"/>
    <b v="0"/>
    <b v="0"/>
    <s v="theater/plays"/>
    <x v="1"/>
    <x v="1"/>
  </r>
  <r>
    <n v="1"/>
    <n v="188"/>
    <s v="Walker, Jones and Rodriguez"/>
    <s v="Networked didactic info-mediaries"/>
    <n v="8200"/>
    <n v="2625"/>
    <n v="0.3201219512195122"/>
    <x v="0"/>
    <n v="35"/>
    <n v="75"/>
    <x v="4"/>
    <s v="EUR"/>
    <n v="1417500000"/>
    <n v="1417586400"/>
    <x v="137"/>
    <x v="4"/>
    <x v="4"/>
    <n v="2"/>
    <x v="8"/>
    <d v="2014-12-03T06:00:00"/>
    <s v="Dec"/>
    <n v="12"/>
    <n v="3"/>
    <n v="2014"/>
    <b v="0"/>
    <b v="0"/>
    <s v="theater/plays"/>
    <x v="1"/>
    <x v="1"/>
  </r>
  <r>
    <n v="1"/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138"/>
    <x v="0"/>
    <x v="0"/>
    <n v="6"/>
    <x v="3"/>
    <d v="2017-11-11T06:00:00"/>
    <s v="Nov"/>
    <n v="11"/>
    <n v="11"/>
    <n v="2017"/>
    <b v="0"/>
    <b v="0"/>
    <s v="theater/plays"/>
    <x v="1"/>
    <x v="1"/>
  </r>
  <r>
    <n v="1"/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139"/>
    <x v="11"/>
    <x v="11"/>
    <n v="5"/>
    <x v="2"/>
    <d v="2012-04-20T05:00:00"/>
    <s v="Apr"/>
    <n v="4"/>
    <n v="20"/>
    <n v="2012"/>
    <b v="1"/>
    <b v="0"/>
    <s v="photography/photography books"/>
    <x v="5"/>
    <x v="6"/>
  </r>
  <r>
    <n v="1"/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140"/>
    <x v="5"/>
    <x v="5"/>
    <n v="3"/>
    <x v="2"/>
    <d v="2012-07-15T05:00:00"/>
    <s v="July"/>
    <n v="7"/>
    <n v="15"/>
    <n v="2012"/>
    <b v="0"/>
    <b v="0"/>
    <s v="film &amp; video/shorts"/>
    <x v="3"/>
    <x v="19"/>
  </r>
  <r>
    <n v="1"/>
    <n v="736"/>
    <s v="Silva-Hawkins"/>
    <s v="Proactive heuristic orchestration"/>
    <n v="7700"/>
    <n v="2533"/>
    <n v="0.32896103896103895"/>
    <x v="2"/>
    <n v="29"/>
    <n v="87.34482758620689"/>
    <x v="1"/>
    <s v="USD"/>
    <n v="1424412000"/>
    <n v="1424757600"/>
    <x v="141"/>
    <x v="2"/>
    <x v="2"/>
    <n v="20"/>
    <x v="0"/>
    <d v="2015-02-24T06:00:00"/>
    <s v="Feb"/>
    <n v="2"/>
    <n v="24"/>
    <n v="2015"/>
    <b v="0"/>
    <b v="0"/>
    <s v="publishing/nonfiction"/>
    <x v="6"/>
    <x v="7"/>
  </r>
  <r>
    <n v="1"/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142"/>
    <x v="2"/>
    <x v="2"/>
    <n v="20"/>
    <x v="2"/>
    <d v="2012-03-01T06:00:00"/>
    <s v="Mar"/>
    <n v="3"/>
    <n v="1"/>
    <n v="2012"/>
    <b v="0"/>
    <b v="0"/>
    <s v="music/jazz"/>
    <x v="4"/>
    <x v="9"/>
  </r>
  <r>
    <n v="1"/>
    <n v="674"/>
    <s v="Sanchez Ltd"/>
    <s v="Up-sized 24hour instruction set"/>
    <n v="170700"/>
    <n v="57250"/>
    <n v="0.33538371411833628"/>
    <x v="2"/>
    <n v="1218"/>
    <n v="47.003284072249592"/>
    <x v="1"/>
    <s v="USD"/>
    <n v="1313730000"/>
    <n v="1317790800"/>
    <x v="143"/>
    <x v="8"/>
    <x v="8"/>
    <n v="19"/>
    <x v="4"/>
    <d v="2011-10-05T05:00:00"/>
    <s v="Oct"/>
    <n v="10"/>
    <n v="5"/>
    <n v="2011"/>
    <b v="0"/>
    <b v="0"/>
    <s v="photography/photography books"/>
    <x v="5"/>
    <x v="6"/>
  </r>
  <r>
    <n v="1"/>
    <n v="98"/>
    <s v="Arias, Allen and Miller"/>
    <s v="Seamless transitional portal"/>
    <n v="97800"/>
    <n v="32951"/>
    <n v="0.33692229038854804"/>
    <x v="0"/>
    <n v="1220"/>
    <n v="27.009016393442622"/>
    <x v="5"/>
    <s v="AUD"/>
    <n v="1437973200"/>
    <n v="1438318800"/>
    <x v="144"/>
    <x v="5"/>
    <x v="5"/>
    <n v="27"/>
    <x v="0"/>
    <d v="2015-07-31T05:00:00"/>
    <s v="July"/>
    <n v="7"/>
    <n v="31"/>
    <n v="2015"/>
    <b v="0"/>
    <b v="0"/>
    <s v="games/video games"/>
    <x v="7"/>
    <x v="17"/>
  </r>
  <r>
    <n v="1"/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145"/>
    <x v="1"/>
    <x v="1"/>
    <n v="24"/>
    <x v="8"/>
    <d v="2014-06-22T05:00:00"/>
    <s v="June"/>
    <n v="6"/>
    <n v="22"/>
    <n v="2014"/>
    <b v="0"/>
    <b v="0"/>
    <s v="theater/plays"/>
    <x v="1"/>
    <x v="1"/>
  </r>
  <r>
    <n v="1"/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146"/>
    <x v="6"/>
    <x v="6"/>
    <n v="26"/>
    <x v="1"/>
    <d v="2013-07-24T05:00:00"/>
    <s v="July"/>
    <n v="7"/>
    <n v="24"/>
    <n v="2013"/>
    <b v="0"/>
    <b v="1"/>
    <s v="theater/plays"/>
    <x v="1"/>
    <x v="1"/>
  </r>
  <r>
    <n v="1"/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147"/>
    <x v="10"/>
    <x v="10"/>
    <n v="15"/>
    <x v="6"/>
    <d v="2010-09-19T05:00:00"/>
    <s v="Sept"/>
    <n v="9"/>
    <n v="19"/>
    <n v="2010"/>
    <b v="0"/>
    <b v="0"/>
    <s v="theater/plays"/>
    <x v="1"/>
    <x v="1"/>
  </r>
  <r>
    <n v="1"/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148"/>
    <x v="4"/>
    <x v="4"/>
    <n v="20"/>
    <x v="9"/>
    <d v="2016-12-20T06:00:00"/>
    <s v="Dec"/>
    <n v="12"/>
    <n v="20"/>
    <n v="2016"/>
    <b v="0"/>
    <b v="1"/>
    <s v="technology/wearables"/>
    <x v="2"/>
    <x v="11"/>
  </r>
  <r>
    <n v="1"/>
    <n v="760"/>
    <s v="Smith-Kennedy"/>
    <s v="Virtual heuristic hub"/>
    <n v="48300"/>
    <n v="16592"/>
    <n v="0.34351966873706002"/>
    <x v="0"/>
    <n v="210"/>
    <n v="79.009523809523813"/>
    <x v="4"/>
    <s v="EUR"/>
    <n v="1564635600"/>
    <n v="1567141200"/>
    <x v="149"/>
    <x v="8"/>
    <x v="8"/>
    <n v="1"/>
    <x v="7"/>
    <d v="2019-08-30T05:00:00"/>
    <s v="Aug"/>
    <n v="8"/>
    <n v="30"/>
    <n v="2019"/>
    <b v="0"/>
    <b v="1"/>
    <s v="games/video games"/>
    <x v="7"/>
    <x v="17"/>
  </r>
  <r>
    <n v="1"/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150"/>
    <x v="8"/>
    <x v="8"/>
    <n v="24"/>
    <x v="3"/>
    <d v="2017-10-18T05:00:00"/>
    <s v="Oct"/>
    <n v="10"/>
    <n v="18"/>
    <n v="2017"/>
    <b v="0"/>
    <b v="1"/>
    <s v="music/indie rock"/>
    <x v="4"/>
    <x v="10"/>
  </r>
  <r>
    <n v="1"/>
    <n v="443"/>
    <s v="Clark-Bowman"/>
    <s v="Stand-alone user-facing service-desk"/>
    <n v="9300"/>
    <n v="3232"/>
    <n v="0.34752688172043011"/>
    <x v="2"/>
    <n v="90"/>
    <n v="35.911111111111111"/>
    <x v="1"/>
    <s v="USD"/>
    <n v="1285822800"/>
    <n v="1287464400"/>
    <x v="151"/>
    <x v="10"/>
    <x v="10"/>
    <n v="30"/>
    <x v="6"/>
    <d v="2010-10-19T05:00:00"/>
    <s v="Oct"/>
    <n v="10"/>
    <n v="19"/>
    <n v="2010"/>
    <b v="0"/>
    <b v="0"/>
    <s v="theater/plays"/>
    <x v="1"/>
    <x v="1"/>
  </r>
  <r>
    <n v="1"/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152"/>
    <x v="0"/>
    <x v="0"/>
    <n v="7"/>
    <x v="0"/>
    <d v="2015-11-15T06:00:00"/>
    <s v="Nov"/>
    <n v="11"/>
    <n v="15"/>
    <n v="2015"/>
    <b v="0"/>
    <b v="0"/>
    <s v="theater/plays"/>
    <x v="1"/>
    <x v="1"/>
  </r>
  <r>
    <n v="1"/>
    <n v="748"/>
    <s v="Martinez PLC"/>
    <s v="Cloned actuating architecture"/>
    <n v="194900"/>
    <n v="68137"/>
    <n v="0.34959979476654696"/>
    <x v="2"/>
    <n v="614"/>
    <n v="110.97231270358306"/>
    <x v="1"/>
    <s v="USD"/>
    <n v="1267423200"/>
    <n v="1269579600"/>
    <x v="153"/>
    <x v="9"/>
    <x v="9"/>
    <n v="1"/>
    <x v="6"/>
    <d v="2010-03-26T05:00:00"/>
    <s v="Mar"/>
    <n v="3"/>
    <n v="26"/>
    <n v="2010"/>
    <b v="0"/>
    <b v="1"/>
    <s v="film &amp; video/animation"/>
    <x v="3"/>
    <x v="3"/>
  </r>
  <r>
    <n v="1"/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154"/>
    <x v="9"/>
    <x v="9"/>
    <n v="1"/>
    <x v="1"/>
    <d v="2013-03-19T05:00:00"/>
    <s v="Mar"/>
    <n v="3"/>
    <n v="19"/>
    <n v="2013"/>
    <b v="0"/>
    <b v="1"/>
    <s v="theater/plays"/>
    <x v="1"/>
    <x v="1"/>
  </r>
  <r>
    <n v="1"/>
    <n v="295"/>
    <s v="Smith, Jackson and Herrera"/>
    <s v="Enterprise-wide intermediate middleware"/>
    <n v="192900"/>
    <n v="68769"/>
    <n v="0.35650077760497667"/>
    <x v="0"/>
    <n v="1910"/>
    <n v="36.004712041884815"/>
    <x v="3"/>
    <s v="CHF"/>
    <n v="1381813200"/>
    <n v="1383976800"/>
    <x v="155"/>
    <x v="3"/>
    <x v="3"/>
    <n v="15"/>
    <x v="1"/>
    <d v="2013-11-09T06:00:00"/>
    <s v="Nov"/>
    <n v="11"/>
    <n v="9"/>
    <n v="2013"/>
    <b v="0"/>
    <b v="0"/>
    <s v="theater/plays"/>
    <x v="1"/>
    <x v="1"/>
  </r>
  <r>
    <n v="1"/>
    <n v="410"/>
    <s v="Mcmillan Group"/>
    <s v="Advanced cohesive Graphic Interface"/>
    <n v="153700"/>
    <n v="55536"/>
    <n v="0.36132726089785294"/>
    <x v="1"/>
    <n v="1111"/>
    <n v="49.987398739873989"/>
    <x v="1"/>
    <s v="USD"/>
    <n v="1430197200"/>
    <n v="1430197200"/>
    <x v="156"/>
    <x v="11"/>
    <x v="11"/>
    <n v="28"/>
    <x v="0"/>
    <d v="2015-04-28T05:00:00"/>
    <s v="Apr"/>
    <n v="4"/>
    <n v="28"/>
    <n v="2015"/>
    <b v="0"/>
    <b v="0"/>
    <s v="games/mobile games"/>
    <x v="7"/>
    <x v="20"/>
  </r>
  <r>
    <n v="1"/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157"/>
    <x v="4"/>
    <x v="4"/>
    <n v="18"/>
    <x v="8"/>
    <d v="2014-12-27T06:00:00"/>
    <s v="Dec"/>
    <n v="12"/>
    <n v="27"/>
    <n v="2014"/>
    <b v="0"/>
    <b v="0"/>
    <s v="photography/photography books"/>
    <x v="5"/>
    <x v="6"/>
  </r>
  <r>
    <n v="1"/>
    <n v="356"/>
    <s v="Glass, Nunez and Mcdonald"/>
    <s v="Open-source systematic protocol"/>
    <n v="9300"/>
    <n v="3431"/>
    <n v="0.36892473118279567"/>
    <x v="0"/>
    <n v="40"/>
    <n v="85.775000000000006"/>
    <x v="4"/>
    <s v="EUR"/>
    <n v="1326520800"/>
    <n v="1327298400"/>
    <x v="158"/>
    <x v="7"/>
    <x v="7"/>
    <n v="14"/>
    <x v="2"/>
    <d v="2012-01-23T06:00:00"/>
    <s v="Jan"/>
    <n v="1"/>
    <n v="23"/>
    <n v="2012"/>
    <b v="0"/>
    <b v="0"/>
    <s v="theater/plays"/>
    <x v="1"/>
    <x v="1"/>
  </r>
  <r>
    <n v="1"/>
    <n v="720"/>
    <s v="Valenzuela, Davidson and Castro"/>
    <s v="Multi-layered upward-trending conglomeration"/>
    <n v="8700"/>
    <n v="3227"/>
    <n v="0.37091954022988505"/>
    <x v="2"/>
    <n v="38"/>
    <n v="84.921052631578945"/>
    <x v="6"/>
    <s v="DKK"/>
    <n v="1519192800"/>
    <n v="1520402400"/>
    <x v="159"/>
    <x v="2"/>
    <x v="2"/>
    <n v="21"/>
    <x v="5"/>
    <d v="2018-03-07T06:00:00"/>
    <s v="Mar"/>
    <n v="3"/>
    <n v="7"/>
    <n v="2018"/>
    <b v="0"/>
    <b v="1"/>
    <s v="theater/plays"/>
    <x v="1"/>
    <x v="1"/>
  </r>
  <r>
    <n v="1"/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160"/>
    <x v="1"/>
    <x v="1"/>
    <n v="27"/>
    <x v="8"/>
    <d v="2014-07-03T05:00:00"/>
    <s v="July"/>
    <n v="7"/>
    <n v="3"/>
    <n v="2014"/>
    <b v="0"/>
    <b v="0"/>
    <s v="theater/plays"/>
    <x v="1"/>
    <x v="1"/>
  </r>
  <r>
    <n v="1"/>
    <n v="878"/>
    <s v="Lutz Group"/>
    <s v="Enterprise-wide foreground paradigm"/>
    <n v="2700"/>
    <n v="1012"/>
    <n v="0.37481481481481482"/>
    <x v="0"/>
    <n v="12"/>
    <n v="84.333333333333329"/>
    <x v="4"/>
    <s v="EUR"/>
    <n v="1579068000"/>
    <n v="1581141600"/>
    <x v="161"/>
    <x v="7"/>
    <x v="7"/>
    <n v="15"/>
    <x v="10"/>
    <d v="2020-02-08T06:00:00"/>
    <s v="Feb"/>
    <n v="2"/>
    <n v="8"/>
    <n v="2020"/>
    <b v="0"/>
    <b v="0"/>
    <s v="music/metal"/>
    <x v="4"/>
    <x v="8"/>
  </r>
  <r>
    <n v="1"/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162"/>
    <x v="5"/>
    <x v="5"/>
    <n v="28"/>
    <x v="9"/>
    <d v="2016-08-19T05:00:00"/>
    <s v="Aug"/>
    <n v="8"/>
    <n v="19"/>
    <n v="2016"/>
    <b v="0"/>
    <b v="0"/>
    <s v="music/electric music"/>
    <x v="4"/>
    <x v="5"/>
  </r>
  <r>
    <n v="1"/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163"/>
    <x v="10"/>
    <x v="10"/>
    <n v="22"/>
    <x v="1"/>
    <d v="2013-10-08T05:00:00"/>
    <s v="Oct"/>
    <n v="10"/>
    <n v="8"/>
    <n v="2013"/>
    <b v="0"/>
    <b v="0"/>
    <s v="games/mobile games"/>
    <x v="7"/>
    <x v="20"/>
  </r>
  <r>
    <n v="1"/>
    <n v="191"/>
    <s v="Sutton PLC"/>
    <s v="Mandatory reciprocal superstructure"/>
    <n v="8400"/>
    <n v="3188"/>
    <n v="0.37952380952380954"/>
    <x v="0"/>
    <n v="86"/>
    <n v="37.069767441860463"/>
    <x v="4"/>
    <s v="EUR"/>
    <n v="1552366800"/>
    <n v="1552626000"/>
    <x v="59"/>
    <x v="9"/>
    <x v="9"/>
    <n v="12"/>
    <x v="7"/>
    <d v="2019-03-15T05:00:00"/>
    <s v="Mar"/>
    <n v="3"/>
    <n v="15"/>
    <n v="2019"/>
    <b v="0"/>
    <b v="0"/>
    <s v="theater/plays"/>
    <x v="1"/>
    <x v="1"/>
  </r>
  <r>
    <n v="1"/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164"/>
    <x v="8"/>
    <x v="8"/>
    <n v="28"/>
    <x v="7"/>
    <d v="2019-09-01T05:00:00"/>
    <s v="Sept"/>
    <n v="9"/>
    <n v="1"/>
    <n v="2019"/>
    <b v="0"/>
    <b v="1"/>
    <s v="theater/plays"/>
    <x v="1"/>
    <x v="1"/>
  </r>
  <r>
    <n v="1"/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65"/>
    <x v="8"/>
    <x v="8"/>
    <n v="14"/>
    <x v="9"/>
    <d v="2016-09-11T05:00:00"/>
    <s v="Sept"/>
    <n v="9"/>
    <n v="11"/>
    <n v="2016"/>
    <b v="0"/>
    <b v="1"/>
    <s v="theater/plays"/>
    <x v="1"/>
    <x v="1"/>
  </r>
  <r>
    <n v="1"/>
    <n v="319"/>
    <s v="Mills Group"/>
    <s v="Advanced empowering matrix"/>
    <n v="8400"/>
    <n v="3251"/>
    <n v="0.38702380952380955"/>
    <x v="2"/>
    <n v="64"/>
    <n v="50.796875"/>
    <x v="1"/>
    <s v="USD"/>
    <n v="1281589200"/>
    <n v="1283662800"/>
    <x v="166"/>
    <x v="8"/>
    <x v="8"/>
    <n v="12"/>
    <x v="6"/>
    <d v="2010-09-05T05:00:00"/>
    <s v="Sept"/>
    <n v="9"/>
    <n v="5"/>
    <n v="2010"/>
    <b v="0"/>
    <b v="0"/>
    <s v="technology/web"/>
    <x v="2"/>
    <x v="2"/>
  </r>
  <r>
    <n v="1"/>
    <n v="206"/>
    <s v="Austin, Baker and Kelley"/>
    <s v="Fundamental grid-enabled strategy"/>
    <n v="9000"/>
    <n v="3496"/>
    <n v="0.38844444444444443"/>
    <x v="2"/>
    <n v="57"/>
    <n v="61.333333333333336"/>
    <x v="1"/>
    <s v="USD"/>
    <n v="1267250400"/>
    <n v="1268028000"/>
    <x v="167"/>
    <x v="2"/>
    <x v="2"/>
    <n v="27"/>
    <x v="6"/>
    <d v="2010-03-08T06:00:00"/>
    <s v="Mar"/>
    <n v="3"/>
    <n v="8"/>
    <n v="2010"/>
    <b v="0"/>
    <b v="0"/>
    <s v="publishing/fiction"/>
    <x v="6"/>
    <x v="16"/>
  </r>
  <r>
    <n v="1"/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69"/>
    <x v="5"/>
    <x v="5"/>
    <n v="9"/>
    <x v="0"/>
    <d v="2015-08-07T05:00:00"/>
    <s v="Aug"/>
    <n v="8"/>
    <n v="7"/>
    <n v="2015"/>
    <b v="0"/>
    <b v="1"/>
    <s v="theater/plays"/>
    <x v="1"/>
    <x v="1"/>
  </r>
  <r>
    <n v="1"/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168"/>
    <x v="9"/>
    <x v="9"/>
    <n v="11"/>
    <x v="7"/>
    <d v="2019-05-04T05:00:00"/>
    <s v="May"/>
    <n v="5"/>
    <n v="4"/>
    <n v="2019"/>
    <b v="0"/>
    <b v="0"/>
    <s v="music/rock"/>
    <x v="4"/>
    <x v="4"/>
  </r>
  <r>
    <n v="1"/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169"/>
    <x v="6"/>
    <x v="6"/>
    <n v="12"/>
    <x v="2"/>
    <d v="2012-06-17T05:00:00"/>
    <s v="June"/>
    <n v="6"/>
    <n v="17"/>
    <n v="2012"/>
    <b v="0"/>
    <b v="0"/>
    <s v="technology/wearables"/>
    <x v="2"/>
    <x v="11"/>
  </r>
  <r>
    <n v="1"/>
    <n v="513"/>
    <s v="Harrison, Blackwell and Mendez"/>
    <s v="Synchronized 6thgeneration adapter"/>
    <n v="8300"/>
    <n v="3260"/>
    <n v="0.39277108433734942"/>
    <x v="2"/>
    <n v="35"/>
    <n v="93.142857142857139"/>
    <x v="1"/>
    <s v="USD"/>
    <n v="1284008400"/>
    <n v="1284181200"/>
    <x v="170"/>
    <x v="10"/>
    <x v="10"/>
    <n v="9"/>
    <x v="6"/>
    <d v="2010-09-11T05:00:00"/>
    <s v="Sept"/>
    <n v="9"/>
    <n v="11"/>
    <n v="2010"/>
    <b v="0"/>
    <b v="0"/>
    <s v="film &amp; video/television"/>
    <x v="3"/>
    <x v="21"/>
  </r>
  <r>
    <n v="1"/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171"/>
    <x v="11"/>
    <x v="11"/>
    <n v="9"/>
    <x v="1"/>
    <d v="2013-05-28T05:00:00"/>
    <s v="May"/>
    <n v="5"/>
    <n v="28"/>
    <n v="2013"/>
    <b v="0"/>
    <b v="1"/>
    <s v="technology/web"/>
    <x v="2"/>
    <x v="2"/>
  </r>
  <r>
    <n v="1"/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172"/>
    <x v="3"/>
    <x v="3"/>
    <n v="30"/>
    <x v="0"/>
    <d v="2015-11-04T06:00:00"/>
    <s v="Nov"/>
    <n v="11"/>
    <n v="4"/>
    <n v="2015"/>
    <b v="1"/>
    <b v="0"/>
    <s v="publishing/nonfiction"/>
    <x v="6"/>
    <x v="7"/>
  </r>
  <r>
    <n v="1"/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173"/>
    <x v="11"/>
    <x v="11"/>
    <n v="5"/>
    <x v="4"/>
    <d v="2011-04-19T05:00:00"/>
    <s v="Apr"/>
    <n v="4"/>
    <n v="19"/>
    <n v="2011"/>
    <b v="0"/>
    <b v="0"/>
    <s v="music/rock"/>
    <x v="4"/>
    <x v="4"/>
  </r>
  <r>
    <n v="1"/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174"/>
    <x v="7"/>
    <x v="7"/>
    <n v="6"/>
    <x v="2"/>
    <d v="2012-02-22T06:00:00"/>
    <s v="Feb"/>
    <n v="2"/>
    <n v="22"/>
    <n v="2012"/>
    <b v="0"/>
    <b v="1"/>
    <s v="film &amp; video/shorts"/>
    <x v="3"/>
    <x v="19"/>
  </r>
  <r>
    <n v="1"/>
    <n v="379"/>
    <s v="Reilly, Aguirre and Johnson"/>
    <s v="Realigned clear-thinking migration"/>
    <n v="7200"/>
    <n v="2912"/>
    <n v="0.40444444444444444"/>
    <x v="0"/>
    <n v="44"/>
    <n v="66.181818181818187"/>
    <x v="2"/>
    <s v="GBP"/>
    <n v="1319691600"/>
    <n v="1320904800"/>
    <x v="175"/>
    <x v="3"/>
    <x v="3"/>
    <n v="27"/>
    <x v="4"/>
    <d v="2011-11-10T06:00:00"/>
    <s v="Nov"/>
    <n v="11"/>
    <n v="10"/>
    <n v="2011"/>
    <b v="0"/>
    <b v="0"/>
    <s v="theater/plays"/>
    <x v="1"/>
    <x v="1"/>
  </r>
  <r>
    <n v="1"/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176"/>
    <x v="11"/>
    <x v="11"/>
    <n v="18"/>
    <x v="5"/>
    <d v="2018-04-24T05:00:00"/>
    <s v="Apr"/>
    <n v="4"/>
    <n v="24"/>
    <n v="2018"/>
    <b v="0"/>
    <b v="0"/>
    <s v="music/indie rock"/>
    <x v="4"/>
    <x v="10"/>
  </r>
  <r>
    <n v="1"/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177"/>
    <x v="11"/>
    <x v="11"/>
    <n v="14"/>
    <x v="7"/>
    <d v="2019-04-30T05:00:00"/>
    <s v="Apr"/>
    <n v="4"/>
    <n v="30"/>
    <n v="2019"/>
    <b v="0"/>
    <b v="0"/>
    <s v="theater/plays"/>
    <x v="1"/>
    <x v="1"/>
  </r>
  <r>
    <n v="1"/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178"/>
    <x v="8"/>
    <x v="8"/>
    <n v="15"/>
    <x v="4"/>
    <d v="2011-09-18T05:00:00"/>
    <s v="Sept"/>
    <n v="9"/>
    <n v="18"/>
    <n v="2011"/>
    <b v="0"/>
    <b v="0"/>
    <s v="theater/plays"/>
    <x v="1"/>
    <x v="1"/>
  </r>
  <r>
    <n v="1"/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179"/>
    <x v="11"/>
    <x v="11"/>
    <n v="9"/>
    <x v="5"/>
    <d v="2018-05-03T05:00:00"/>
    <s v="May"/>
    <n v="5"/>
    <n v="3"/>
    <n v="2018"/>
    <b v="0"/>
    <b v="0"/>
    <s v="publishing/translations"/>
    <x v="6"/>
    <x v="14"/>
  </r>
  <r>
    <n v="1"/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180"/>
    <x v="2"/>
    <x v="2"/>
    <n v="13"/>
    <x v="3"/>
    <d v="2017-02-18T06:00:00"/>
    <s v="Feb"/>
    <n v="2"/>
    <n v="18"/>
    <n v="2017"/>
    <b v="0"/>
    <b v="0"/>
    <s v="film &amp; video/animation"/>
    <x v="3"/>
    <x v="3"/>
  </r>
  <r>
    <n v="1"/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181"/>
    <x v="7"/>
    <x v="7"/>
    <n v="22"/>
    <x v="5"/>
    <d v="2018-03-03T06:00:00"/>
    <s v="Mar"/>
    <n v="3"/>
    <n v="3"/>
    <n v="2018"/>
    <b v="0"/>
    <b v="0"/>
    <s v="games/video games"/>
    <x v="7"/>
    <x v="17"/>
  </r>
  <r>
    <n v="1"/>
    <n v="656"/>
    <s v="Hobbs, Brown and Lee"/>
    <s v="Vision-oriented systematic Graphical User Interface"/>
    <n v="118400"/>
    <n v="49879"/>
    <n v="0.42127533783783783"/>
    <x v="0"/>
    <n v="504"/>
    <n v="98.966269841269835"/>
    <x v="5"/>
    <s v="AUD"/>
    <n v="1514440800"/>
    <n v="1514872800"/>
    <x v="182"/>
    <x v="4"/>
    <x v="4"/>
    <n v="28"/>
    <x v="3"/>
    <d v="2018-01-02T06:00:00"/>
    <s v="Jan"/>
    <n v="1"/>
    <n v="2"/>
    <n v="2018"/>
    <b v="0"/>
    <b v="0"/>
    <s v="food/food trucks"/>
    <x v="0"/>
    <x v="0"/>
  </r>
  <r>
    <n v="1"/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43"/>
    <x v="8"/>
    <x v="8"/>
    <n v="6"/>
    <x v="6"/>
    <d v="2010-09-13T05:00:00"/>
    <s v="Sept"/>
    <n v="9"/>
    <n v="13"/>
    <n v="2010"/>
    <b v="0"/>
    <b v="0"/>
    <s v="publishing/nonfiction"/>
    <x v="6"/>
    <x v="7"/>
  </r>
  <r>
    <n v="1"/>
    <n v="632"/>
    <s v="Parker PLC"/>
    <s v="Reduced interactive matrix"/>
    <n v="72100"/>
    <n v="30902"/>
    <n v="0.42859916782246882"/>
    <x v="1"/>
    <n v="278"/>
    <n v="111.15827338129496"/>
    <x v="1"/>
    <s v="USD"/>
    <n v="1414904400"/>
    <n v="1416463200"/>
    <x v="183"/>
    <x v="0"/>
    <x v="0"/>
    <n v="2"/>
    <x v="8"/>
    <d v="2014-11-20T06:00:00"/>
    <s v="Nov"/>
    <n v="11"/>
    <n v="20"/>
    <n v="2014"/>
    <b v="0"/>
    <b v="0"/>
    <s v="theater/plays"/>
    <x v="1"/>
    <x v="1"/>
  </r>
  <r>
    <n v="1"/>
    <n v="866"/>
    <s v="Jackson-Brown"/>
    <s v="Versatile 5thgeneration matrices"/>
    <n v="182800"/>
    <n v="79045"/>
    <n v="0.43241247264770238"/>
    <x v="2"/>
    <n v="898"/>
    <n v="88.023385300668153"/>
    <x v="1"/>
    <s v="USD"/>
    <n v="1304830800"/>
    <n v="1304917200"/>
    <x v="184"/>
    <x v="1"/>
    <x v="1"/>
    <n v="8"/>
    <x v="4"/>
    <d v="2011-05-09T05:00:00"/>
    <s v="May"/>
    <n v="5"/>
    <n v="9"/>
    <n v="2011"/>
    <b v="0"/>
    <b v="0"/>
    <s v="photography/photography books"/>
    <x v="5"/>
    <x v="6"/>
  </r>
  <r>
    <n v="1"/>
    <n v="673"/>
    <s v="Turner, Scott and Gentry"/>
    <s v="Assimilated regional groupware"/>
    <n v="5600"/>
    <n v="2445"/>
    <n v="0.43660714285714286"/>
    <x v="0"/>
    <n v="58"/>
    <n v="42.155172413793103"/>
    <x v="4"/>
    <s v="EUR"/>
    <n v="1460696400"/>
    <n v="1462510800"/>
    <x v="185"/>
    <x v="11"/>
    <x v="11"/>
    <n v="15"/>
    <x v="9"/>
    <d v="2016-05-06T05:00:00"/>
    <s v="May"/>
    <n v="5"/>
    <n v="6"/>
    <n v="2016"/>
    <b v="0"/>
    <b v="0"/>
    <s v="music/indie rock"/>
    <x v="4"/>
    <x v="10"/>
  </r>
  <r>
    <n v="1"/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186"/>
    <x v="7"/>
    <x v="7"/>
    <n v="17"/>
    <x v="4"/>
    <d v="2011-01-26T06:00:00"/>
    <s v="Jan"/>
    <n v="1"/>
    <n v="26"/>
    <n v="2011"/>
    <b v="0"/>
    <b v="1"/>
    <s v="film &amp; video/documentary"/>
    <x v="3"/>
    <x v="13"/>
  </r>
  <r>
    <n v="1"/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187"/>
    <x v="7"/>
    <x v="7"/>
    <n v="2"/>
    <x v="4"/>
    <d v="2011-01-03T06:00:00"/>
    <s v="Jan"/>
    <n v="1"/>
    <n v="3"/>
    <n v="2011"/>
    <b v="0"/>
    <b v="0"/>
    <s v="music/rock"/>
    <x v="4"/>
    <x v="4"/>
  </r>
  <r>
    <n v="1"/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188"/>
    <x v="3"/>
    <x v="3"/>
    <n v="21"/>
    <x v="1"/>
    <d v="2013-11-26T06:00:00"/>
    <s v="Nov"/>
    <n v="11"/>
    <n v="26"/>
    <n v="2013"/>
    <b v="0"/>
    <b v="1"/>
    <s v="film &amp; video/drama"/>
    <x v="3"/>
    <x v="12"/>
  </r>
  <r>
    <n v="1"/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189"/>
    <x v="2"/>
    <x v="2"/>
    <n v="24"/>
    <x v="9"/>
    <d v="2016-03-18T05:00:00"/>
    <s v="Mar"/>
    <n v="3"/>
    <n v="18"/>
    <n v="2016"/>
    <b v="0"/>
    <b v="1"/>
    <s v="music/electric music"/>
    <x v="4"/>
    <x v="5"/>
  </r>
  <r>
    <n v="1"/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121"/>
    <x v="11"/>
    <x v="11"/>
    <n v="28"/>
    <x v="7"/>
    <d v="2019-05-07T05:00:00"/>
    <s v="May"/>
    <n v="5"/>
    <n v="7"/>
    <n v="2019"/>
    <b v="0"/>
    <b v="0"/>
    <s v="film &amp; video/science fiction"/>
    <x v="3"/>
    <x v="15"/>
  </r>
  <r>
    <n v="1"/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190"/>
    <x v="11"/>
    <x v="11"/>
    <n v="8"/>
    <x v="0"/>
    <d v="2015-04-13T05:00:00"/>
    <s v="Apr"/>
    <n v="4"/>
    <n v="13"/>
    <n v="2015"/>
    <b v="0"/>
    <b v="1"/>
    <s v="theater/plays"/>
    <x v="1"/>
    <x v="1"/>
  </r>
  <r>
    <n v="1"/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1"/>
    <x v="11"/>
    <x v="11"/>
    <n v="8"/>
    <x v="5"/>
    <d v="2018-04-12T05:00:00"/>
    <s v="Apr"/>
    <n v="4"/>
    <n v="12"/>
    <n v="2018"/>
    <b v="1"/>
    <b v="0"/>
    <s v="music/indie rock"/>
    <x v="4"/>
    <x v="10"/>
  </r>
  <r>
    <n v="1"/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192"/>
    <x v="5"/>
    <x v="5"/>
    <n v="12"/>
    <x v="2"/>
    <d v="2012-08-10T05:00:00"/>
    <s v="Aug"/>
    <n v="8"/>
    <n v="10"/>
    <n v="2012"/>
    <b v="0"/>
    <b v="0"/>
    <s v="theater/plays"/>
    <x v="1"/>
    <x v="1"/>
  </r>
  <r>
    <n v="1"/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193"/>
    <x v="4"/>
    <x v="4"/>
    <n v="26"/>
    <x v="0"/>
    <d v="2016-01-01T06:00:00"/>
    <s v="Jan"/>
    <n v="1"/>
    <n v="1"/>
    <n v="2016"/>
    <b v="0"/>
    <b v="0"/>
    <s v="film &amp; video/animation"/>
    <x v="3"/>
    <x v="3"/>
  </r>
  <r>
    <n v="1"/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194"/>
    <x v="11"/>
    <x v="11"/>
    <n v="18"/>
    <x v="3"/>
    <d v="2017-04-22T05:00:00"/>
    <s v="Apr"/>
    <n v="4"/>
    <n v="22"/>
    <n v="2017"/>
    <b v="0"/>
    <b v="0"/>
    <s v="music/rock"/>
    <x v="4"/>
    <x v="4"/>
  </r>
  <r>
    <n v="1"/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195"/>
    <x v="2"/>
    <x v="2"/>
    <n v="11"/>
    <x v="4"/>
    <d v="2011-02-18T06:00:00"/>
    <s v="Feb"/>
    <n v="2"/>
    <n v="18"/>
    <n v="2011"/>
    <b v="0"/>
    <b v="0"/>
    <s v="film &amp; video/animation"/>
    <x v="3"/>
    <x v="3"/>
  </r>
  <r>
    <n v="1"/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196"/>
    <x v="10"/>
    <x v="10"/>
    <n v="27"/>
    <x v="6"/>
    <d v="2010-10-11T05:00:00"/>
    <s v="Oct"/>
    <n v="10"/>
    <n v="11"/>
    <n v="2010"/>
    <b v="0"/>
    <b v="1"/>
    <s v="film &amp; video/animation"/>
    <x v="3"/>
    <x v="3"/>
  </r>
  <r>
    <n v="1"/>
    <n v="659"/>
    <s v="Bailey and Sons"/>
    <s v="Grass-roots dynamic emulation"/>
    <n v="120700"/>
    <n v="57010"/>
    <n v="0.47232808616404309"/>
    <x v="0"/>
    <n v="750"/>
    <n v="76.013333333333335"/>
    <x v="2"/>
    <s v="GBP"/>
    <n v="1296108000"/>
    <n v="1296194400"/>
    <x v="197"/>
    <x v="7"/>
    <x v="7"/>
    <n v="27"/>
    <x v="4"/>
    <d v="2011-01-28T06:00:00"/>
    <s v="Jan"/>
    <n v="1"/>
    <n v="28"/>
    <n v="2011"/>
    <b v="0"/>
    <b v="0"/>
    <s v="film &amp; video/documentary"/>
    <x v="3"/>
    <x v="13"/>
  </r>
  <r>
    <n v="1"/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98"/>
    <x v="4"/>
    <x v="4"/>
    <n v="10"/>
    <x v="7"/>
    <d v="2019-12-14T06:00:00"/>
    <s v="Dec"/>
    <n v="12"/>
    <n v="14"/>
    <n v="2019"/>
    <b v="0"/>
    <b v="0"/>
    <s v="technology/wearables"/>
    <x v="2"/>
    <x v="11"/>
  </r>
  <r>
    <n v="1"/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199"/>
    <x v="0"/>
    <x v="0"/>
    <n v="2"/>
    <x v="9"/>
    <d v="2016-11-17T06:00:00"/>
    <s v="Nov"/>
    <n v="11"/>
    <n v="17"/>
    <n v="2016"/>
    <b v="0"/>
    <b v="1"/>
    <s v="theater/plays"/>
    <x v="1"/>
    <x v="1"/>
  </r>
  <r>
    <n v="1"/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200"/>
    <x v="9"/>
    <x v="9"/>
    <n v="15"/>
    <x v="9"/>
    <d v="2016-03-20T05:00:00"/>
    <s v="Mar"/>
    <n v="3"/>
    <n v="20"/>
    <n v="2016"/>
    <b v="0"/>
    <b v="1"/>
    <s v="film &amp; video/documentary"/>
    <x v="3"/>
    <x v="13"/>
  </r>
  <r>
    <n v="1"/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201"/>
    <x v="10"/>
    <x v="10"/>
    <n v="21"/>
    <x v="6"/>
    <d v="2010-09-27T05:00:00"/>
    <s v="Sept"/>
    <n v="9"/>
    <n v="27"/>
    <n v="2010"/>
    <b v="0"/>
    <b v="1"/>
    <s v="theater/plays"/>
    <x v="1"/>
    <x v="1"/>
  </r>
  <r>
    <n v="1"/>
    <n v="26"/>
    <s v="Spencer-Bates"/>
    <s v="Optional responsive customer loyalty"/>
    <n v="107500"/>
    <n v="51814"/>
    <n v="0.4819906976744186"/>
    <x v="2"/>
    <n v="1480"/>
    <n v="35.009459459459457"/>
    <x v="1"/>
    <s v="USD"/>
    <n v="1533013200"/>
    <n v="1535346000"/>
    <x v="202"/>
    <x v="5"/>
    <x v="5"/>
    <n v="31"/>
    <x v="5"/>
    <d v="2018-08-27T05:00:00"/>
    <s v="Aug"/>
    <n v="8"/>
    <n v="27"/>
    <n v="2018"/>
    <b v="0"/>
    <b v="0"/>
    <s v="theater/plays"/>
    <x v="1"/>
    <x v="1"/>
  </r>
  <r>
    <n v="1"/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203"/>
    <x v="4"/>
    <x v="4"/>
    <n v="18"/>
    <x v="5"/>
    <d v="2019-01-03T06:00:00"/>
    <s v="Jan"/>
    <n v="1"/>
    <n v="3"/>
    <n v="2019"/>
    <b v="0"/>
    <b v="0"/>
    <s v="theater/plays"/>
    <x v="1"/>
    <x v="1"/>
  </r>
  <r>
    <n v="1"/>
    <n v="91"/>
    <s v="Frazier, Patrick and Smith"/>
    <s v="Enhanced systemic analyzer"/>
    <n v="154300"/>
    <n v="74688"/>
    <n v="0.48404406999351912"/>
    <x v="0"/>
    <n v="679"/>
    <n v="109.99705449189985"/>
    <x v="4"/>
    <s v="EUR"/>
    <n v="1470459600"/>
    <n v="1472878800"/>
    <x v="204"/>
    <x v="8"/>
    <x v="8"/>
    <n v="6"/>
    <x v="9"/>
    <d v="2016-09-03T05:00:00"/>
    <s v="Sept"/>
    <n v="9"/>
    <n v="3"/>
    <n v="2016"/>
    <b v="0"/>
    <b v="0"/>
    <s v="publishing/translations"/>
    <x v="6"/>
    <x v="14"/>
  </r>
  <r>
    <n v="1"/>
    <n v="649"/>
    <s v="Yang and Sons"/>
    <s v="Reactive 6thgeneration hub"/>
    <n v="121700"/>
    <n v="59003"/>
    <n v="0.48482333607230893"/>
    <x v="0"/>
    <n v="602"/>
    <n v="98.011627906976742"/>
    <x v="3"/>
    <s v="CHF"/>
    <n v="1287550800"/>
    <n v="1288501200"/>
    <x v="205"/>
    <x v="3"/>
    <x v="3"/>
    <n v="20"/>
    <x v="6"/>
    <d v="2010-10-31T05:00:00"/>
    <s v="Oct"/>
    <n v="10"/>
    <n v="31"/>
    <n v="2010"/>
    <b v="1"/>
    <b v="1"/>
    <s v="theater/plays"/>
    <x v="1"/>
    <x v="1"/>
  </r>
  <r>
    <n v="1"/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206"/>
    <x v="9"/>
    <x v="9"/>
    <n v="4"/>
    <x v="7"/>
    <d v="2019-03-25T05:00:00"/>
    <s v="Mar"/>
    <n v="3"/>
    <n v="25"/>
    <n v="2019"/>
    <b v="0"/>
    <b v="1"/>
    <s v="theater/plays"/>
    <x v="1"/>
    <x v="1"/>
  </r>
  <r>
    <n v="1"/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207"/>
    <x v="1"/>
    <x v="1"/>
    <n v="2"/>
    <x v="1"/>
    <d v="2013-05-23T05:00:00"/>
    <s v="May"/>
    <n v="5"/>
    <n v="23"/>
    <n v="2013"/>
    <b v="0"/>
    <b v="0"/>
    <s v="publishing/nonfiction"/>
    <x v="6"/>
    <x v="7"/>
  </r>
  <r>
    <n v="1"/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208"/>
    <x v="10"/>
    <x v="10"/>
    <n v="23"/>
    <x v="4"/>
    <d v="2011-10-22T05:00:00"/>
    <s v="Oct"/>
    <n v="10"/>
    <n v="22"/>
    <n v="2011"/>
    <b v="0"/>
    <b v="0"/>
    <s v="theater/plays"/>
    <x v="1"/>
    <x v="1"/>
  </r>
  <r>
    <n v="1"/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209"/>
    <x v="1"/>
    <x v="1"/>
    <n v="7"/>
    <x v="4"/>
    <d v="2011-05-24T05:00:00"/>
    <s v="May"/>
    <n v="5"/>
    <n v="24"/>
    <n v="2011"/>
    <b v="0"/>
    <b v="1"/>
    <s v="games/video games"/>
    <x v="7"/>
    <x v="17"/>
  </r>
  <r>
    <n v="1"/>
    <n v="771"/>
    <s v="Smith, Mack and Williams"/>
    <s v="Self-enabling 5thgeneration paradigm"/>
    <n v="5600"/>
    <n v="2769"/>
    <n v="0.49446428571428569"/>
    <x v="2"/>
    <n v="26"/>
    <n v="106.5"/>
    <x v="1"/>
    <s v="USD"/>
    <n v="1548482400"/>
    <n v="1550815200"/>
    <x v="210"/>
    <x v="7"/>
    <x v="7"/>
    <n v="26"/>
    <x v="7"/>
    <d v="2019-02-22T06:00:00"/>
    <s v="Feb"/>
    <n v="2"/>
    <n v="22"/>
    <n v="2019"/>
    <b v="0"/>
    <b v="0"/>
    <s v="theater/plays"/>
    <x v="1"/>
    <x v="1"/>
  </r>
  <r>
    <n v="1"/>
    <n v="937"/>
    <s v="Tapia, Sandoval and Hurley"/>
    <s v="Cloned fresh-thinking model"/>
    <n v="171000"/>
    <n v="84891"/>
    <n v="0.49643859649122807"/>
    <x v="2"/>
    <n v="976"/>
    <n v="86.978483606557376"/>
    <x v="1"/>
    <s v="USD"/>
    <n v="1448517600"/>
    <n v="1449295200"/>
    <x v="211"/>
    <x v="0"/>
    <x v="0"/>
    <n v="26"/>
    <x v="0"/>
    <d v="2015-12-05T06:00:00"/>
    <s v="Dec"/>
    <n v="12"/>
    <n v="5"/>
    <n v="2015"/>
    <b v="0"/>
    <b v="0"/>
    <s v="film &amp; video/documentary"/>
    <x v="3"/>
    <x v="13"/>
  </r>
  <r>
    <n v="1"/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212"/>
    <x v="0"/>
    <x v="0"/>
    <n v="15"/>
    <x v="8"/>
    <d v="2014-11-17T06:00:00"/>
    <s v="Nov"/>
    <n v="11"/>
    <n v="17"/>
    <n v="2014"/>
    <b v="0"/>
    <b v="0"/>
    <s v="games/mobile games"/>
    <x v="7"/>
    <x v="20"/>
  </r>
  <r>
    <n v="1"/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213"/>
    <x v="11"/>
    <x v="11"/>
    <n v="14"/>
    <x v="1"/>
    <d v="2013-04-16T05:00:00"/>
    <s v="Apr"/>
    <n v="4"/>
    <n v="16"/>
    <n v="2013"/>
    <b v="0"/>
    <b v="1"/>
    <s v="games/video games"/>
    <x v="7"/>
    <x v="17"/>
  </r>
  <r>
    <n v="1"/>
    <n v="913"/>
    <s v="Rivera-Pearson"/>
    <s v="Re-engineered asymmetric challenge"/>
    <n v="70200"/>
    <n v="35536"/>
    <n v="0.50621082621082625"/>
    <x v="0"/>
    <n v="523"/>
    <n v="67.946462715105156"/>
    <x v="5"/>
    <s v="AUD"/>
    <n v="1557637200"/>
    <n v="1558760400"/>
    <x v="214"/>
    <x v="1"/>
    <x v="1"/>
    <n v="12"/>
    <x v="7"/>
    <d v="2019-05-25T05:00:00"/>
    <s v="May"/>
    <n v="5"/>
    <n v="25"/>
    <n v="2019"/>
    <b v="0"/>
    <b v="0"/>
    <s v="film &amp; video/drama"/>
    <x v="3"/>
    <x v="12"/>
  </r>
  <r>
    <n v="1"/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215"/>
    <x v="0"/>
    <x v="0"/>
    <n v="24"/>
    <x v="2"/>
    <d v="2012-12-09T06:00:00"/>
    <s v="Dec"/>
    <n v="12"/>
    <n v="9"/>
    <n v="2012"/>
    <b v="1"/>
    <b v="0"/>
    <s v="games/video games"/>
    <x v="7"/>
    <x v="17"/>
  </r>
  <r>
    <n v="1"/>
    <n v="781"/>
    <s v="Thomas Ltd"/>
    <s v="Cross-group interactive architecture"/>
    <n v="8700"/>
    <n v="4414"/>
    <n v="0.50735632183908042"/>
    <x v="2"/>
    <n v="56"/>
    <n v="78.821428571428569"/>
    <x v="3"/>
    <s v="CHF"/>
    <n v="1288501200"/>
    <n v="1292911200"/>
    <x v="216"/>
    <x v="3"/>
    <x v="3"/>
    <n v="31"/>
    <x v="6"/>
    <d v="2010-12-21T06:00:00"/>
    <s v="Dec"/>
    <n v="12"/>
    <n v="21"/>
    <n v="2010"/>
    <b v="0"/>
    <b v="0"/>
    <s v="theater/plays"/>
    <x v="1"/>
    <x v="1"/>
  </r>
  <r>
    <n v="1"/>
    <n v="39"/>
    <s v="Kim-Rice"/>
    <s v="Organized bi-directional function"/>
    <n v="9900"/>
    <n v="5027"/>
    <n v="0.50777777777777777"/>
    <x v="0"/>
    <n v="88"/>
    <n v="57.125"/>
    <x v="6"/>
    <s v="DKK"/>
    <n v="1361772000"/>
    <n v="1362978000"/>
    <x v="217"/>
    <x v="2"/>
    <x v="2"/>
    <n v="25"/>
    <x v="1"/>
    <d v="2013-03-11T05:00:00"/>
    <s v="Mar"/>
    <n v="3"/>
    <n v="11"/>
    <n v="2013"/>
    <b v="0"/>
    <b v="0"/>
    <s v="theater/plays"/>
    <x v="1"/>
    <x v="1"/>
  </r>
  <r>
    <n v="1"/>
    <n v="805"/>
    <s v="Smith-Nguyen"/>
    <s v="Advanced intermediate Graphic Interface"/>
    <n v="9700"/>
    <n v="4932"/>
    <n v="0.50845360824742269"/>
    <x v="0"/>
    <n v="67"/>
    <n v="73.611940298507463"/>
    <x v="5"/>
    <s v="AUD"/>
    <n v="1416031200"/>
    <n v="1420437600"/>
    <x v="212"/>
    <x v="0"/>
    <x v="0"/>
    <n v="15"/>
    <x v="8"/>
    <d v="2015-01-05T06:00:00"/>
    <s v="Jan"/>
    <n v="1"/>
    <n v="5"/>
    <n v="2015"/>
    <b v="0"/>
    <b v="0"/>
    <s v="film &amp; video/documentary"/>
    <x v="3"/>
    <x v="13"/>
  </r>
  <r>
    <n v="1"/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218"/>
    <x v="5"/>
    <x v="5"/>
    <n v="16"/>
    <x v="4"/>
    <d v="2011-07-26T05:00:00"/>
    <s v="July"/>
    <n v="7"/>
    <n v="26"/>
    <n v="2011"/>
    <b v="0"/>
    <b v="1"/>
    <s v="games/video games"/>
    <x v="7"/>
    <x v="17"/>
  </r>
  <r>
    <n v="1"/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219"/>
    <x v="6"/>
    <x v="6"/>
    <n v="9"/>
    <x v="0"/>
    <d v="2015-06-24T05:00:00"/>
    <s v="June"/>
    <n v="6"/>
    <n v="24"/>
    <n v="2015"/>
    <b v="0"/>
    <b v="0"/>
    <s v="theater/plays"/>
    <x v="1"/>
    <x v="1"/>
  </r>
  <r>
    <n v="1"/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20"/>
    <x v="9"/>
    <x v="9"/>
    <n v="3"/>
    <x v="9"/>
    <d v="2016-04-28T05:00:00"/>
    <s v="Apr"/>
    <n v="4"/>
    <n v="28"/>
    <n v="2016"/>
    <b v="0"/>
    <b v="0"/>
    <s v="food/food trucks"/>
    <x v="0"/>
    <x v="0"/>
  </r>
  <r>
    <n v="1"/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221"/>
    <x v="1"/>
    <x v="1"/>
    <n v="12"/>
    <x v="6"/>
    <d v="2010-05-15T05:00:00"/>
    <s v="May"/>
    <n v="5"/>
    <n v="15"/>
    <n v="2010"/>
    <b v="0"/>
    <b v="0"/>
    <s v="theater/plays"/>
    <x v="1"/>
    <x v="1"/>
  </r>
  <r>
    <n v="1"/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222"/>
    <x v="10"/>
    <x v="10"/>
    <n v="19"/>
    <x v="1"/>
    <d v="2013-11-07T06:00:00"/>
    <s v="Nov"/>
    <n v="11"/>
    <n v="7"/>
    <n v="2013"/>
    <b v="0"/>
    <b v="0"/>
    <s v="music/electric music"/>
    <x v="4"/>
    <x v="5"/>
  </r>
  <r>
    <n v="1"/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110"/>
    <x v="6"/>
    <x v="6"/>
    <n v="10"/>
    <x v="0"/>
    <d v="2015-06-15T05:00:00"/>
    <s v="June"/>
    <n v="6"/>
    <n v="15"/>
    <n v="2015"/>
    <b v="0"/>
    <b v="1"/>
    <s v="games/video games"/>
    <x v="7"/>
    <x v="17"/>
  </r>
  <r>
    <n v="1"/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223"/>
    <x v="0"/>
    <x v="0"/>
    <n v="12"/>
    <x v="9"/>
    <d v="2016-12-03T06:00:00"/>
    <s v="Dec"/>
    <n v="12"/>
    <n v="3"/>
    <n v="2016"/>
    <b v="0"/>
    <b v="0"/>
    <s v="publishing/radio &amp; podcasts"/>
    <x v="6"/>
    <x v="18"/>
  </r>
  <r>
    <n v="1"/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224"/>
    <x v="4"/>
    <x v="4"/>
    <n v="16"/>
    <x v="7"/>
    <d v="2019-12-22T06:00:00"/>
    <s v="Dec"/>
    <n v="12"/>
    <n v="22"/>
    <n v="2019"/>
    <b v="0"/>
    <b v="0"/>
    <s v="film &amp; video/documentary"/>
    <x v="3"/>
    <x v="13"/>
  </r>
  <r>
    <n v="1"/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225"/>
    <x v="3"/>
    <x v="3"/>
    <n v="17"/>
    <x v="8"/>
    <d v="2014-10-23T05:00:00"/>
    <s v="Oct"/>
    <n v="10"/>
    <n v="23"/>
    <n v="2014"/>
    <b v="0"/>
    <b v="1"/>
    <s v="publishing/translations"/>
    <x v="6"/>
    <x v="14"/>
  </r>
  <r>
    <n v="1"/>
    <n v="157"/>
    <s v="Curtis-Curtis"/>
    <s v="User-friendly reciprocal initiative"/>
    <n v="4200"/>
    <n v="2212"/>
    <n v="0.52666666666666662"/>
    <x v="0"/>
    <n v="30"/>
    <n v="73.733333333333334"/>
    <x v="5"/>
    <s v="AUD"/>
    <n v="1388383200"/>
    <n v="1389420000"/>
    <x v="226"/>
    <x v="4"/>
    <x v="4"/>
    <n v="30"/>
    <x v="1"/>
    <d v="2014-01-11T06:00:00"/>
    <s v="Jan"/>
    <n v="1"/>
    <n v="11"/>
    <n v="2014"/>
    <b v="0"/>
    <b v="0"/>
    <s v="photography/photography books"/>
    <x v="5"/>
    <x v="6"/>
  </r>
  <r>
    <n v="1"/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227"/>
    <x v="4"/>
    <x v="4"/>
    <n v="12"/>
    <x v="7"/>
    <d v="2019-12-19T06:00:00"/>
    <s v="Dec"/>
    <n v="12"/>
    <n v="19"/>
    <n v="2019"/>
    <b v="0"/>
    <b v="0"/>
    <s v="theater/plays"/>
    <x v="1"/>
    <x v="1"/>
  </r>
  <r>
    <n v="1"/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40"/>
    <x v="5"/>
    <x v="5"/>
    <n v="14"/>
    <x v="3"/>
    <d v="2017-08-13T05:00:00"/>
    <s v="Aug"/>
    <n v="8"/>
    <n v="13"/>
    <n v="2017"/>
    <b v="0"/>
    <b v="0"/>
    <s v="theater/plays"/>
    <x v="1"/>
    <x v="1"/>
  </r>
  <r>
    <n v="1"/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228"/>
    <x v="5"/>
    <x v="5"/>
    <n v="7"/>
    <x v="0"/>
    <d v="2015-07-11T05:00:00"/>
    <s v="July"/>
    <n v="7"/>
    <n v="11"/>
    <n v="2015"/>
    <b v="0"/>
    <b v="0"/>
    <s v="music/rock"/>
    <x v="4"/>
    <x v="4"/>
  </r>
  <r>
    <n v="1"/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229"/>
    <x v="0"/>
    <x v="0"/>
    <n v="19"/>
    <x v="1"/>
    <d v="2014-01-11T06:00:00"/>
    <s v="Jan"/>
    <n v="1"/>
    <n v="11"/>
    <n v="2014"/>
    <b v="0"/>
    <b v="0"/>
    <s v="theater/plays"/>
    <x v="1"/>
    <x v="1"/>
  </r>
  <r>
    <n v="1"/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30"/>
    <x v="4"/>
    <x v="4"/>
    <n v="9"/>
    <x v="2"/>
    <d v="2012-12-11T06:00:00"/>
    <s v="Dec"/>
    <n v="12"/>
    <n v="11"/>
    <n v="2012"/>
    <b v="0"/>
    <b v="0"/>
    <s v="theater/plays"/>
    <x v="1"/>
    <x v="1"/>
  </r>
  <r>
    <n v="1"/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231"/>
    <x v="5"/>
    <x v="5"/>
    <n v="22"/>
    <x v="1"/>
    <d v="2013-07-27T05:00:00"/>
    <s v="July"/>
    <n v="7"/>
    <n v="27"/>
    <n v="2013"/>
    <b v="0"/>
    <b v="0"/>
    <s v="technology/wearables"/>
    <x v="2"/>
    <x v="11"/>
  </r>
  <r>
    <n v="1"/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232"/>
    <x v="0"/>
    <x v="0"/>
    <n v="25"/>
    <x v="1"/>
    <d v="2013-12-11T06:00:00"/>
    <s v="Dec"/>
    <n v="12"/>
    <n v="11"/>
    <n v="2013"/>
    <b v="0"/>
    <b v="1"/>
    <s v="film &amp; video/documentary"/>
    <x v="3"/>
    <x v="13"/>
  </r>
  <r>
    <n v="1"/>
    <n v="661"/>
    <s v="Smith Group"/>
    <s v="Right-sized secondary challenge"/>
    <n v="106800"/>
    <n v="57872"/>
    <n v="0.54187265917603"/>
    <x v="0"/>
    <n v="752"/>
    <n v="76.957446808510639"/>
    <x v="6"/>
    <s v="DKK"/>
    <n v="1332910800"/>
    <n v="1335502800"/>
    <x v="233"/>
    <x v="9"/>
    <x v="9"/>
    <n v="28"/>
    <x v="2"/>
    <d v="2012-04-27T05:00:00"/>
    <s v="Apr"/>
    <n v="4"/>
    <n v="27"/>
    <n v="2012"/>
    <b v="0"/>
    <b v="0"/>
    <s v="music/jazz"/>
    <x v="4"/>
    <x v="9"/>
  </r>
  <r>
    <n v="1"/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234"/>
    <x v="6"/>
    <x v="6"/>
    <n v="26"/>
    <x v="4"/>
    <d v="2011-07-23T05:00:00"/>
    <s v="July"/>
    <n v="7"/>
    <n v="23"/>
    <n v="2011"/>
    <b v="0"/>
    <b v="0"/>
    <s v="film &amp; video/science fiction"/>
    <x v="3"/>
    <x v="15"/>
  </r>
  <r>
    <n v="1"/>
    <n v="572"/>
    <s v="Clements Group"/>
    <s v="Assimilated actuating policy"/>
    <n v="9000"/>
    <n v="4896"/>
    <n v="0.54400000000000004"/>
    <x v="2"/>
    <n v="94"/>
    <n v="52.085106382978722"/>
    <x v="1"/>
    <s v="USD"/>
    <n v="1443416400"/>
    <n v="1444798800"/>
    <x v="235"/>
    <x v="10"/>
    <x v="10"/>
    <n v="28"/>
    <x v="0"/>
    <d v="2015-10-14T05:00:00"/>
    <s v="Oct"/>
    <n v="10"/>
    <n v="14"/>
    <n v="2015"/>
    <b v="0"/>
    <b v="1"/>
    <s v="music/rock"/>
    <x v="4"/>
    <x v="4"/>
  </r>
  <r>
    <n v="1"/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36"/>
    <x v="1"/>
    <x v="1"/>
    <n v="10"/>
    <x v="1"/>
    <d v="2013-06-11T05:00:00"/>
    <s v="June"/>
    <n v="6"/>
    <n v="11"/>
    <n v="2013"/>
    <b v="0"/>
    <b v="1"/>
    <s v="film &amp; video/documentary"/>
    <x v="3"/>
    <x v="13"/>
  </r>
  <r>
    <n v="1"/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237"/>
    <x v="3"/>
    <x v="3"/>
    <n v="16"/>
    <x v="0"/>
    <d v="2015-12-12T06:00:00"/>
    <s v="Dec"/>
    <n v="12"/>
    <n v="12"/>
    <n v="2015"/>
    <b v="0"/>
    <b v="0"/>
    <s v="music/indie rock"/>
    <x v="4"/>
    <x v="10"/>
  </r>
  <r>
    <n v="1"/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238"/>
    <x v="8"/>
    <x v="8"/>
    <n v="8"/>
    <x v="8"/>
    <d v="2014-08-15T05:00:00"/>
    <s v="Aug"/>
    <n v="8"/>
    <n v="15"/>
    <n v="2014"/>
    <b v="0"/>
    <b v="1"/>
    <s v="games/mobile games"/>
    <x v="7"/>
    <x v="20"/>
  </r>
  <r>
    <n v="1"/>
    <n v="296"/>
    <s v="Smith-Hess"/>
    <s v="Grass-roots real-time Local Area Network"/>
    <n v="6100"/>
    <n v="3352"/>
    <n v="0.54950819672131146"/>
    <x v="0"/>
    <n v="38"/>
    <n v="88.21052631578948"/>
    <x v="5"/>
    <s v="AUD"/>
    <n v="1548655200"/>
    <n v="1550556000"/>
    <x v="239"/>
    <x v="7"/>
    <x v="7"/>
    <n v="28"/>
    <x v="7"/>
    <d v="2019-02-19T06:00:00"/>
    <s v="Feb"/>
    <n v="2"/>
    <n v="19"/>
    <n v="2019"/>
    <b v="0"/>
    <b v="0"/>
    <s v="theater/plays"/>
    <x v="1"/>
    <x v="1"/>
  </r>
  <r>
    <n v="1"/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240"/>
    <x v="0"/>
    <x v="0"/>
    <n v="3"/>
    <x v="5"/>
    <d v="2018-11-27T06:00:00"/>
    <s v="Nov"/>
    <n v="11"/>
    <n v="27"/>
    <n v="2018"/>
    <b v="0"/>
    <b v="0"/>
    <s v="theater/plays"/>
    <x v="1"/>
    <x v="1"/>
  </r>
  <r>
    <n v="1"/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241"/>
    <x v="4"/>
    <x v="4"/>
    <n v="23"/>
    <x v="4"/>
    <d v="2011-12-25T06:00:00"/>
    <s v="Dec"/>
    <n v="12"/>
    <n v="25"/>
    <n v="2011"/>
    <b v="0"/>
    <b v="1"/>
    <s v="theater/plays"/>
    <x v="1"/>
    <x v="1"/>
  </r>
  <r>
    <n v="1"/>
    <n v="672"/>
    <s v="Kelly-Colon"/>
    <s v="Stand-alone grid-enabled leverage"/>
    <n v="197900"/>
    <n v="110689"/>
    <n v="0.55931783729156137"/>
    <x v="0"/>
    <n v="4428"/>
    <n v="24.997515808491418"/>
    <x v="5"/>
    <s v="AUD"/>
    <n v="1521608400"/>
    <n v="1522472400"/>
    <x v="242"/>
    <x v="9"/>
    <x v="9"/>
    <n v="21"/>
    <x v="5"/>
    <d v="2018-03-31T05:00:00"/>
    <s v="Mar"/>
    <n v="3"/>
    <n v="31"/>
    <n v="2018"/>
    <b v="0"/>
    <b v="0"/>
    <s v="theater/plays"/>
    <x v="1"/>
    <x v="1"/>
  </r>
  <r>
    <n v="1"/>
    <n v="639"/>
    <s v="Barnes-Williams"/>
    <s v="Upgradable explicit forecast"/>
    <n v="8600"/>
    <n v="4832"/>
    <n v="0.56186046511627907"/>
    <x v="1"/>
    <n v="45"/>
    <n v="107.37777777777778"/>
    <x v="1"/>
    <s v="USD"/>
    <n v="1532754000"/>
    <n v="1532754000"/>
    <x v="243"/>
    <x v="5"/>
    <x v="5"/>
    <n v="28"/>
    <x v="5"/>
    <d v="2018-07-28T05:00:00"/>
    <s v="July"/>
    <n v="7"/>
    <n v="28"/>
    <n v="2018"/>
    <b v="0"/>
    <b v="1"/>
    <s v="film &amp; video/drama"/>
    <x v="3"/>
    <x v="12"/>
  </r>
  <r>
    <n v="1"/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77"/>
    <x v="4"/>
    <x v="4"/>
    <n v="1"/>
    <x v="9"/>
    <d v="2017-01-11T06:00:00"/>
    <s v="Jan"/>
    <n v="1"/>
    <n v="11"/>
    <n v="2017"/>
    <b v="0"/>
    <b v="0"/>
    <s v="film &amp; video/science fiction"/>
    <x v="3"/>
    <x v="15"/>
  </r>
  <r>
    <n v="1"/>
    <n v="999"/>
    <s v="Hernandez, Norton and Kelley"/>
    <s v="Expanded eco-centric policy"/>
    <n v="111100"/>
    <n v="62819"/>
    <n v="0.56542754275427543"/>
    <x v="2"/>
    <n v="1122"/>
    <n v="55.98841354723708"/>
    <x v="1"/>
    <s v="USD"/>
    <n v="1467176400"/>
    <n v="1467781200"/>
    <x v="244"/>
    <x v="6"/>
    <x v="6"/>
    <n v="29"/>
    <x v="9"/>
    <d v="2016-07-06T05:00:00"/>
    <s v="July"/>
    <n v="7"/>
    <n v="6"/>
    <n v="2016"/>
    <b v="0"/>
    <b v="0"/>
    <s v="food/food trucks"/>
    <x v="0"/>
    <x v="0"/>
  </r>
  <r>
    <n v="1"/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245"/>
    <x v="2"/>
    <x v="2"/>
    <n v="11"/>
    <x v="6"/>
    <d v="2010-02-25T06:00:00"/>
    <s v="Feb"/>
    <n v="2"/>
    <n v="25"/>
    <n v="2010"/>
    <b v="0"/>
    <b v="1"/>
    <s v="music/indie rock"/>
    <x v="4"/>
    <x v="10"/>
  </r>
  <r>
    <n v="1"/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246"/>
    <x v="3"/>
    <x v="3"/>
    <n v="6"/>
    <x v="0"/>
    <d v="2015-11-20T06:00:00"/>
    <s v="Nov"/>
    <n v="11"/>
    <n v="20"/>
    <n v="2015"/>
    <b v="0"/>
    <b v="0"/>
    <s v="publishing/translations"/>
    <x v="6"/>
    <x v="14"/>
  </r>
  <r>
    <n v="1"/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247"/>
    <x v="1"/>
    <x v="1"/>
    <n v="6"/>
    <x v="2"/>
    <d v="2012-05-07T05:00:00"/>
    <s v="May"/>
    <n v="5"/>
    <n v="7"/>
    <n v="2012"/>
    <b v="0"/>
    <b v="0"/>
    <s v="film &amp; video/documentary"/>
    <x v="3"/>
    <x v="13"/>
  </r>
  <r>
    <n v="1"/>
    <n v="914"/>
    <s v="Ramirez, Padilla and Barrera"/>
    <s v="Diverse client-driven conglomeration"/>
    <n v="6400"/>
    <n v="3676"/>
    <n v="0.57437499999999997"/>
    <x v="0"/>
    <n v="141"/>
    <n v="26.070921985815602"/>
    <x v="2"/>
    <s v="GBP"/>
    <n v="1375592400"/>
    <n v="1376629200"/>
    <x v="248"/>
    <x v="8"/>
    <x v="8"/>
    <n v="4"/>
    <x v="1"/>
    <d v="2013-08-16T05:00:00"/>
    <s v="Aug"/>
    <n v="8"/>
    <n v="16"/>
    <n v="2013"/>
    <b v="0"/>
    <b v="0"/>
    <s v="theater/plays"/>
    <x v="1"/>
    <x v="1"/>
  </r>
  <r>
    <n v="1"/>
    <n v="917"/>
    <s v="Cooper Inc"/>
    <s v="Polarized discrete product"/>
    <n v="3600"/>
    <n v="2097"/>
    <n v="0.58250000000000002"/>
    <x v="1"/>
    <n v="27"/>
    <n v="77.666666666666671"/>
    <x v="2"/>
    <s v="GBP"/>
    <n v="1309237200"/>
    <n v="1311310800"/>
    <x v="249"/>
    <x v="6"/>
    <x v="6"/>
    <n v="28"/>
    <x v="4"/>
    <d v="2011-07-22T05:00:00"/>
    <s v="July"/>
    <n v="7"/>
    <n v="22"/>
    <n v="2011"/>
    <b v="0"/>
    <b v="1"/>
    <s v="film &amp; video/shorts"/>
    <x v="3"/>
    <x v="19"/>
  </r>
  <r>
    <n v="1"/>
    <n v="551"/>
    <s v="Martin-James"/>
    <s v="Streamlined upward-trending analyzer"/>
    <n v="180100"/>
    <n v="105598"/>
    <n v="0.58632981676846196"/>
    <x v="0"/>
    <n v="2779"/>
    <n v="37.99856063332134"/>
    <x v="5"/>
    <s v="AUD"/>
    <n v="1419055200"/>
    <n v="1422511200"/>
    <x v="250"/>
    <x v="4"/>
    <x v="4"/>
    <n v="20"/>
    <x v="8"/>
    <d v="2015-01-29T06:00:00"/>
    <s v="Jan"/>
    <n v="1"/>
    <n v="29"/>
    <n v="2015"/>
    <b v="0"/>
    <b v="1"/>
    <s v="technology/web"/>
    <x v="2"/>
    <x v="2"/>
  </r>
  <r>
    <n v="1"/>
    <n v="919"/>
    <s v="Fox Ltd"/>
    <s v="Extended multimedia firmware"/>
    <n v="35600"/>
    <n v="20915"/>
    <n v="0.58750000000000002"/>
    <x v="0"/>
    <n v="225"/>
    <n v="92.955555555555549"/>
    <x v="5"/>
    <s v="AUD"/>
    <n v="1507957200"/>
    <n v="1510725600"/>
    <x v="251"/>
    <x v="3"/>
    <x v="3"/>
    <n v="14"/>
    <x v="3"/>
    <d v="2017-11-15T06:00:00"/>
    <s v="Nov"/>
    <n v="11"/>
    <n v="15"/>
    <n v="2017"/>
    <b v="0"/>
    <b v="1"/>
    <s v="theater/plays"/>
    <x v="1"/>
    <x v="1"/>
  </r>
  <r>
    <n v="1"/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83"/>
    <x v="1"/>
    <x v="1"/>
    <n v="12"/>
    <x v="9"/>
    <d v="2016-06-04T05:00:00"/>
    <s v="June"/>
    <n v="6"/>
    <n v="4"/>
    <n v="2016"/>
    <b v="0"/>
    <b v="1"/>
    <s v="music/indie rock"/>
    <x v="4"/>
    <x v="10"/>
  </r>
  <r>
    <n v="1"/>
    <n v="355"/>
    <s v="Burns-Burnett"/>
    <s v="Front-line scalable definition"/>
    <n v="3800"/>
    <n v="2241"/>
    <n v="0.58973684210526311"/>
    <x v="1"/>
    <n v="86"/>
    <n v="26.058139534883722"/>
    <x v="1"/>
    <s v="USD"/>
    <n v="1485064800"/>
    <n v="1488520800"/>
    <x v="252"/>
    <x v="7"/>
    <x v="7"/>
    <n v="22"/>
    <x v="3"/>
    <d v="2017-03-03T06:00:00"/>
    <s v="Mar"/>
    <n v="3"/>
    <n v="3"/>
    <n v="2017"/>
    <b v="0"/>
    <b v="0"/>
    <s v="technology/wearables"/>
    <x v="2"/>
    <x v="11"/>
  </r>
  <r>
    <n v="1"/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253"/>
    <x v="8"/>
    <x v="8"/>
    <n v="11"/>
    <x v="7"/>
    <d v="2019-09-20T05:00:00"/>
    <s v="Sept"/>
    <n v="9"/>
    <n v="20"/>
    <n v="2019"/>
    <b v="0"/>
    <b v="0"/>
    <s v="music/rock"/>
    <x v="4"/>
    <x v="4"/>
  </r>
  <r>
    <n v="1"/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254"/>
    <x v="11"/>
    <x v="11"/>
    <n v="20"/>
    <x v="0"/>
    <d v="2015-04-21T05:00:00"/>
    <s v="Apr"/>
    <n v="4"/>
    <n v="21"/>
    <n v="2015"/>
    <b v="0"/>
    <b v="1"/>
    <s v="theater/plays"/>
    <x v="1"/>
    <x v="1"/>
  </r>
  <r>
    <n v="1"/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255"/>
    <x v="7"/>
    <x v="7"/>
    <n v="12"/>
    <x v="8"/>
    <d v="2014-01-14T06:00:00"/>
    <s v="Jan"/>
    <n v="1"/>
    <n v="14"/>
    <n v="2014"/>
    <b v="0"/>
    <b v="0"/>
    <s v="film &amp; video/television"/>
    <x v="3"/>
    <x v="21"/>
  </r>
  <r>
    <n v="1"/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256"/>
    <x v="4"/>
    <x v="4"/>
    <n v="20"/>
    <x v="0"/>
    <d v="2016-01-25T06:00:00"/>
    <s v="Jan"/>
    <n v="1"/>
    <n v="25"/>
    <n v="2016"/>
    <b v="0"/>
    <b v="1"/>
    <s v="film &amp; video/science fiction"/>
    <x v="3"/>
    <x v="15"/>
  </r>
  <r>
    <n v="1"/>
    <n v="658"/>
    <s v="Howell, Myers and Olson"/>
    <s v="Self-enabling mission-critical success"/>
    <n v="52600"/>
    <n v="31594"/>
    <n v="0.60064638783269964"/>
    <x v="2"/>
    <n v="390"/>
    <n v="81.010256410256417"/>
    <x v="1"/>
    <s v="USD"/>
    <n v="1440910800"/>
    <n v="1442898000"/>
    <x v="257"/>
    <x v="8"/>
    <x v="8"/>
    <n v="30"/>
    <x v="0"/>
    <d v="2015-09-22T05:00:00"/>
    <s v="Sept"/>
    <n v="9"/>
    <n v="22"/>
    <n v="2015"/>
    <b v="0"/>
    <b v="0"/>
    <s v="music/rock"/>
    <x v="4"/>
    <x v="4"/>
  </r>
  <r>
    <n v="1"/>
    <n v="128"/>
    <s v="Allen-Curtis"/>
    <s v="Phased human-resource core"/>
    <n v="70600"/>
    <n v="42596"/>
    <n v="0.60334277620396604"/>
    <x v="2"/>
    <n v="532"/>
    <n v="80.067669172932327"/>
    <x v="1"/>
    <s v="USD"/>
    <n v="1282885200"/>
    <n v="1284008400"/>
    <x v="258"/>
    <x v="8"/>
    <x v="8"/>
    <n v="27"/>
    <x v="6"/>
    <d v="2010-09-09T05:00:00"/>
    <s v="Sept"/>
    <n v="9"/>
    <n v="9"/>
    <n v="2010"/>
    <b v="0"/>
    <b v="0"/>
    <s v="music/rock"/>
    <x v="4"/>
    <x v="4"/>
  </r>
  <r>
    <n v="1"/>
    <n v="93"/>
    <s v="Hall and Sons"/>
    <s v="Pre-emptive radical architecture"/>
    <n v="108800"/>
    <n v="65877"/>
    <n v="0.60548713235294116"/>
    <x v="2"/>
    <n v="610"/>
    <n v="107.99508196721311"/>
    <x v="1"/>
    <s v="USD"/>
    <n v="1350709200"/>
    <n v="1351054800"/>
    <x v="259"/>
    <x v="3"/>
    <x v="3"/>
    <n v="20"/>
    <x v="2"/>
    <d v="2012-10-24T05:00:00"/>
    <s v="Oct"/>
    <n v="10"/>
    <n v="24"/>
    <n v="2012"/>
    <b v="0"/>
    <b v="1"/>
    <s v="theater/plays"/>
    <x v="1"/>
    <x v="1"/>
  </r>
  <r>
    <n v="1"/>
    <n v="997"/>
    <s v="Ball LLC"/>
    <s v="Right-sized full-range throughput"/>
    <n v="7600"/>
    <n v="4603"/>
    <n v="0.60565789473684206"/>
    <x v="2"/>
    <n v="139"/>
    <n v="33.115107913669064"/>
    <x v="4"/>
    <s v="EUR"/>
    <n v="1390197600"/>
    <n v="1390629600"/>
    <x v="260"/>
    <x v="7"/>
    <x v="7"/>
    <n v="20"/>
    <x v="8"/>
    <d v="2014-01-25T06:00:00"/>
    <s v="Jan"/>
    <n v="1"/>
    <n v="25"/>
    <n v="2014"/>
    <b v="0"/>
    <b v="0"/>
    <s v="theater/plays"/>
    <x v="1"/>
    <x v="1"/>
  </r>
  <r>
    <n v="1"/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261"/>
    <x v="1"/>
    <x v="1"/>
    <n v="9"/>
    <x v="4"/>
    <d v="2011-05-10T05:00:00"/>
    <s v="May"/>
    <n v="5"/>
    <n v="10"/>
    <n v="2011"/>
    <b v="0"/>
    <b v="0"/>
    <s v="theater/plays"/>
    <x v="1"/>
    <x v="1"/>
  </r>
  <r>
    <n v="1"/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262"/>
    <x v="6"/>
    <x v="6"/>
    <n v="29"/>
    <x v="2"/>
    <d v="2012-06-30T05:00:00"/>
    <s v="June"/>
    <n v="6"/>
    <n v="30"/>
    <n v="2012"/>
    <b v="0"/>
    <b v="0"/>
    <s v="music/indie rock"/>
    <x v="4"/>
    <x v="10"/>
  </r>
  <r>
    <n v="1"/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263"/>
    <x v="3"/>
    <x v="3"/>
    <n v="4"/>
    <x v="3"/>
    <d v="2017-10-22T05:00:00"/>
    <s v="Oct"/>
    <n v="10"/>
    <n v="22"/>
    <n v="2017"/>
    <b v="0"/>
    <b v="0"/>
    <s v="technology/web"/>
    <x v="2"/>
    <x v="2"/>
  </r>
  <r>
    <n v="1"/>
    <n v="87"/>
    <s v="Farrell and Sons"/>
    <s v="Synergized 4thgeneration conglomeration"/>
    <n v="198500"/>
    <n v="123040"/>
    <n v="0.6198488664987406"/>
    <x v="0"/>
    <n v="1482"/>
    <n v="83.022941970310384"/>
    <x v="5"/>
    <s v="AUD"/>
    <n v="1299564000"/>
    <n v="1300510800"/>
    <x v="264"/>
    <x v="9"/>
    <x v="9"/>
    <n v="8"/>
    <x v="4"/>
    <d v="2011-03-19T05:00:00"/>
    <s v="Mar"/>
    <n v="3"/>
    <n v="19"/>
    <n v="2011"/>
    <b v="0"/>
    <b v="1"/>
    <s v="music/rock"/>
    <x v="4"/>
    <x v="4"/>
  </r>
  <r>
    <n v="1"/>
    <n v="413"/>
    <s v="Rush-Bowers"/>
    <s v="Persevering analyzing extranet"/>
    <n v="189500"/>
    <n v="117628"/>
    <n v="0.62072823218997364"/>
    <x v="1"/>
    <n v="1089"/>
    <n v="108.01469237832875"/>
    <x v="1"/>
    <s v="USD"/>
    <n v="1543298400"/>
    <n v="1545631200"/>
    <x v="265"/>
    <x v="0"/>
    <x v="0"/>
    <n v="27"/>
    <x v="5"/>
    <d v="2018-12-24T06:00:00"/>
    <s v="Dec"/>
    <n v="12"/>
    <n v="24"/>
    <n v="2018"/>
    <b v="0"/>
    <b v="0"/>
    <s v="film &amp; video/animation"/>
    <x v="3"/>
    <x v="3"/>
  </r>
  <r>
    <n v="1"/>
    <n v="940"/>
    <s v="Wiggins Ltd"/>
    <s v="Upgradable analyzing core"/>
    <n v="9900"/>
    <n v="6161"/>
    <n v="0.62232323232323228"/>
    <x v="1"/>
    <n v="66"/>
    <n v="93.348484848484844"/>
    <x v="0"/>
    <s v="CAD"/>
    <n v="1354341600"/>
    <n v="1356242400"/>
    <x v="266"/>
    <x v="4"/>
    <x v="4"/>
    <n v="1"/>
    <x v="2"/>
    <d v="2012-12-23T06:00:00"/>
    <s v="Dec"/>
    <n v="12"/>
    <n v="23"/>
    <n v="2012"/>
    <b v="0"/>
    <b v="0"/>
    <s v="technology/web"/>
    <x v="2"/>
    <x v="2"/>
  </r>
  <r>
    <n v="1"/>
    <n v="630"/>
    <s v="Patterson-Johnson"/>
    <s v="Grass-roots directional workforce"/>
    <n v="9500"/>
    <n v="5973"/>
    <n v="0.62873684210526315"/>
    <x v="2"/>
    <n v="87"/>
    <n v="68.65517241379311"/>
    <x v="1"/>
    <s v="USD"/>
    <n v="1556686800"/>
    <n v="1557637200"/>
    <x v="267"/>
    <x v="1"/>
    <x v="1"/>
    <n v="1"/>
    <x v="7"/>
    <d v="2019-05-12T05:00:00"/>
    <s v="May"/>
    <n v="5"/>
    <n v="12"/>
    <n v="2019"/>
    <b v="0"/>
    <b v="1"/>
    <s v="theater/plays"/>
    <x v="1"/>
    <x v="1"/>
  </r>
  <r>
    <n v="1"/>
    <n v="809"/>
    <s v="Williams and Sons"/>
    <s v="Public-key bottom-line algorithm"/>
    <n v="140800"/>
    <n v="88536"/>
    <n v="0.62880681818181816"/>
    <x v="0"/>
    <n v="2108"/>
    <n v="42"/>
    <x v="3"/>
    <s v="CHF"/>
    <n v="1344920400"/>
    <n v="1345006800"/>
    <x v="268"/>
    <x v="8"/>
    <x v="8"/>
    <n v="14"/>
    <x v="2"/>
    <d v="2012-08-15T05:00:00"/>
    <s v="Aug"/>
    <n v="8"/>
    <n v="15"/>
    <n v="2012"/>
    <b v="0"/>
    <b v="0"/>
    <s v="film &amp; video/documentary"/>
    <x v="3"/>
    <x v="13"/>
  </r>
  <r>
    <n v="1"/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269"/>
    <x v="1"/>
    <x v="1"/>
    <n v="20"/>
    <x v="8"/>
    <d v="2014-05-23T05:00:00"/>
    <s v="May"/>
    <n v="5"/>
    <n v="23"/>
    <n v="2014"/>
    <b v="0"/>
    <b v="1"/>
    <s v="theater/plays"/>
    <x v="1"/>
    <x v="1"/>
  </r>
  <r>
    <n v="1"/>
    <n v="948"/>
    <s v="Smith-Hill"/>
    <s v="Integrated holistic paradigm"/>
    <n v="9400"/>
    <n v="5918"/>
    <n v="0.62957446808510642"/>
    <x v="2"/>
    <n v="160"/>
    <n v="36.987499999999997"/>
    <x v="1"/>
    <s v="USD"/>
    <n v="1418364000"/>
    <n v="1419228000"/>
    <x v="270"/>
    <x v="4"/>
    <x v="4"/>
    <n v="12"/>
    <x v="8"/>
    <d v="2014-12-22T06:00:00"/>
    <s v="Dec"/>
    <n v="12"/>
    <n v="22"/>
    <n v="2014"/>
    <b v="1"/>
    <b v="1"/>
    <s v="film &amp; video/documentary"/>
    <x v="3"/>
    <x v="13"/>
  </r>
  <r>
    <n v="1"/>
    <n v="648"/>
    <s v="Vargas-Cox"/>
    <s v="Vision-oriented local contingency"/>
    <n v="98600"/>
    <n v="62174"/>
    <n v="0.63056795131845844"/>
    <x v="2"/>
    <n v="723"/>
    <n v="85.994467496542185"/>
    <x v="1"/>
    <s v="USD"/>
    <n v="1499317200"/>
    <n v="1500872400"/>
    <x v="271"/>
    <x v="5"/>
    <x v="5"/>
    <n v="6"/>
    <x v="3"/>
    <d v="2017-07-24T05:00:00"/>
    <s v="July"/>
    <n v="7"/>
    <n v="24"/>
    <n v="2017"/>
    <b v="1"/>
    <b v="0"/>
    <s v="food/food trucks"/>
    <x v="0"/>
    <x v="0"/>
  </r>
  <r>
    <n v="1"/>
    <n v="196"/>
    <s v="King Inc"/>
    <s v="Organic bandwidth-monitored frame"/>
    <n v="8200"/>
    <n v="5178"/>
    <n v="0.63146341463414635"/>
    <x v="0"/>
    <n v="100"/>
    <n v="51.78"/>
    <x v="6"/>
    <s v="DKK"/>
    <n v="1472878800"/>
    <n v="1474520400"/>
    <x v="272"/>
    <x v="10"/>
    <x v="10"/>
    <n v="3"/>
    <x v="9"/>
    <d v="2016-09-22T05:00:00"/>
    <s v="Sept"/>
    <n v="9"/>
    <n v="22"/>
    <n v="2016"/>
    <b v="0"/>
    <b v="0"/>
    <s v="technology/wearables"/>
    <x v="2"/>
    <x v="11"/>
  </r>
  <r>
    <n v="1"/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273"/>
    <x v="5"/>
    <x v="5"/>
    <n v="6"/>
    <x v="6"/>
    <d v="2010-07-07T05:00:00"/>
    <s v="July"/>
    <n v="7"/>
    <n v="7"/>
    <n v="2010"/>
    <b v="0"/>
    <b v="0"/>
    <s v="film &amp; video/drama"/>
    <x v="3"/>
    <x v="12"/>
  </r>
  <r>
    <n v="1"/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274"/>
    <x v="3"/>
    <x v="3"/>
    <n v="16"/>
    <x v="3"/>
    <d v="2017-11-04T05:00:00"/>
    <s v="Nov"/>
    <n v="11"/>
    <n v="4"/>
    <n v="2017"/>
    <b v="0"/>
    <b v="0"/>
    <s v="photography/photography books"/>
    <x v="5"/>
    <x v="6"/>
  </r>
  <r>
    <n v="1"/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275"/>
    <x v="2"/>
    <x v="2"/>
    <n v="2"/>
    <x v="4"/>
    <d v="2011-02-09T06:00:00"/>
    <s v="Feb"/>
    <n v="2"/>
    <n v="9"/>
    <n v="2011"/>
    <b v="0"/>
    <b v="0"/>
    <s v="music/indie rock"/>
    <x v="4"/>
    <x v="10"/>
  </r>
  <r>
    <n v="1"/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276"/>
    <x v="3"/>
    <x v="3"/>
    <n v="17"/>
    <x v="3"/>
    <d v="2017-11-03T05:00:00"/>
    <s v="Nov"/>
    <n v="11"/>
    <n v="3"/>
    <n v="2017"/>
    <b v="0"/>
    <b v="0"/>
    <s v="theater/plays"/>
    <x v="1"/>
    <x v="1"/>
  </r>
  <r>
    <n v="1"/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277"/>
    <x v="6"/>
    <x v="6"/>
    <n v="29"/>
    <x v="3"/>
    <d v="2017-07-29T05:00:00"/>
    <s v="July"/>
    <n v="7"/>
    <n v="29"/>
    <n v="2017"/>
    <b v="0"/>
    <b v="1"/>
    <s v="technology/wearables"/>
    <x v="2"/>
    <x v="11"/>
  </r>
  <r>
    <n v="1"/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278"/>
    <x v="11"/>
    <x v="11"/>
    <n v="29"/>
    <x v="4"/>
    <d v="2011-05-14T05:00:00"/>
    <s v="May"/>
    <n v="5"/>
    <n v="14"/>
    <n v="2011"/>
    <b v="0"/>
    <b v="0"/>
    <s v="technology/web"/>
    <x v="2"/>
    <x v="2"/>
  </r>
  <r>
    <n v="1"/>
    <n v="666"/>
    <s v="York, Barr and Grant"/>
    <s v="Cloned bottom-line success"/>
    <n v="3100"/>
    <n v="1985"/>
    <n v="0.64032258064516134"/>
    <x v="2"/>
    <n v="25"/>
    <n v="79.400000000000006"/>
    <x v="1"/>
    <s v="USD"/>
    <n v="1377838800"/>
    <n v="1378357200"/>
    <x v="279"/>
    <x v="8"/>
    <x v="8"/>
    <n v="30"/>
    <x v="1"/>
    <d v="2013-09-05T05:00:00"/>
    <s v="Sept"/>
    <n v="9"/>
    <n v="5"/>
    <n v="2013"/>
    <b v="0"/>
    <b v="1"/>
    <s v="theater/plays"/>
    <x v="1"/>
    <x v="1"/>
  </r>
  <r>
    <n v="1"/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280"/>
    <x v="1"/>
    <x v="1"/>
    <n v="4"/>
    <x v="8"/>
    <d v="2014-05-06T05:00:00"/>
    <s v="May"/>
    <n v="5"/>
    <n v="6"/>
    <n v="2014"/>
    <b v="0"/>
    <b v="1"/>
    <s v="theater/plays"/>
    <x v="1"/>
    <x v="1"/>
  </r>
  <r>
    <n v="1"/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281"/>
    <x v="6"/>
    <x v="6"/>
    <n v="9"/>
    <x v="8"/>
    <d v="2014-07-30T05:00:00"/>
    <s v="July"/>
    <n v="7"/>
    <n v="30"/>
    <n v="2014"/>
    <b v="0"/>
    <b v="0"/>
    <s v="music/electric music"/>
    <x v="4"/>
    <x v="5"/>
  </r>
  <r>
    <n v="1"/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282"/>
    <x v="0"/>
    <x v="0"/>
    <n v="27"/>
    <x v="8"/>
    <d v="2014-12-24T06:00:00"/>
    <s v="Dec"/>
    <n v="12"/>
    <n v="24"/>
    <n v="2014"/>
    <b v="0"/>
    <b v="0"/>
    <s v="publishing/fiction"/>
    <x v="6"/>
    <x v="16"/>
  </r>
  <r>
    <n v="1"/>
    <n v="636"/>
    <s v="Lamb-Sanders"/>
    <s v="Stand-alone reciprocal frame"/>
    <n v="197700"/>
    <n v="127591"/>
    <n v="0.64537683358624176"/>
    <x v="0"/>
    <n v="2604"/>
    <n v="48.998079877112133"/>
    <x v="6"/>
    <s v="DKK"/>
    <n v="1326866400"/>
    <n v="1330754400"/>
    <x v="283"/>
    <x v="7"/>
    <x v="7"/>
    <n v="18"/>
    <x v="2"/>
    <d v="2012-03-03T06:00:00"/>
    <s v="Mar"/>
    <n v="3"/>
    <n v="3"/>
    <n v="2012"/>
    <b v="0"/>
    <b v="1"/>
    <s v="film &amp; video/animation"/>
    <x v="3"/>
    <x v="3"/>
  </r>
  <r>
    <n v="1"/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284"/>
    <x v="5"/>
    <x v="5"/>
    <n v="6"/>
    <x v="9"/>
    <d v="2016-07-08T05:00:00"/>
    <s v="July"/>
    <n v="7"/>
    <n v="8"/>
    <n v="2016"/>
    <b v="0"/>
    <b v="1"/>
    <s v="theater/plays"/>
    <x v="1"/>
    <x v="1"/>
  </r>
  <r>
    <n v="1"/>
    <n v="942"/>
    <s v="Allen Inc"/>
    <s v="Horizontal optimizing model"/>
    <n v="9600"/>
    <n v="6205"/>
    <n v="0.64635416666666667"/>
    <x v="0"/>
    <n v="67"/>
    <n v="92.611940298507463"/>
    <x v="5"/>
    <s v="AUD"/>
    <n v="1295935200"/>
    <n v="1296194400"/>
    <x v="285"/>
    <x v="7"/>
    <x v="7"/>
    <n v="25"/>
    <x v="4"/>
    <d v="2011-01-28T06:00:00"/>
    <s v="Jan"/>
    <n v="1"/>
    <n v="28"/>
    <n v="2011"/>
    <b v="0"/>
    <b v="0"/>
    <s v="theater/plays"/>
    <x v="1"/>
    <x v="1"/>
  </r>
  <r>
    <n v="1"/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286"/>
    <x v="5"/>
    <x v="5"/>
    <n v="5"/>
    <x v="0"/>
    <d v="2015-07-12T05:00:00"/>
    <s v="July"/>
    <n v="7"/>
    <n v="12"/>
    <n v="2015"/>
    <b v="0"/>
    <b v="0"/>
    <s v="film &amp; video/documentary"/>
    <x v="3"/>
    <x v="13"/>
  </r>
  <r>
    <n v="1"/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287"/>
    <x v="0"/>
    <x v="0"/>
    <n v="1"/>
    <x v="3"/>
    <d v="2017-11-18T06:00:00"/>
    <s v="Nov"/>
    <n v="11"/>
    <n v="18"/>
    <n v="2017"/>
    <b v="0"/>
    <b v="0"/>
    <s v="theater/plays"/>
    <x v="1"/>
    <x v="1"/>
  </r>
  <r>
    <n v="1"/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4"/>
    <x v="9"/>
    <x v="9"/>
    <n v="25"/>
    <x v="6"/>
    <d v="2010-04-09T05:00:00"/>
    <s v="Apr"/>
    <n v="4"/>
    <n v="9"/>
    <n v="2010"/>
    <b v="0"/>
    <b v="0"/>
    <s v="theater/plays"/>
    <x v="1"/>
    <x v="1"/>
  </r>
  <r>
    <n v="1"/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288"/>
    <x v="5"/>
    <x v="5"/>
    <n v="4"/>
    <x v="7"/>
    <d v="2019-07-22T05:00:00"/>
    <s v="July"/>
    <n v="7"/>
    <n v="22"/>
    <n v="2019"/>
    <b v="0"/>
    <b v="0"/>
    <s v="theater/plays"/>
    <x v="1"/>
    <x v="1"/>
  </r>
  <r>
    <n v="1"/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289"/>
    <x v="7"/>
    <x v="7"/>
    <n v="6"/>
    <x v="4"/>
    <d v="2011-01-08T06:00:00"/>
    <s v="Jan"/>
    <n v="1"/>
    <n v="8"/>
    <n v="2011"/>
    <b v="0"/>
    <b v="0"/>
    <s v="technology/wearables"/>
    <x v="2"/>
    <x v="11"/>
  </r>
  <r>
    <n v="1"/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290"/>
    <x v="5"/>
    <x v="5"/>
    <n v="20"/>
    <x v="1"/>
    <d v="2013-08-01T05:00:00"/>
    <s v="Aug"/>
    <n v="8"/>
    <n v="1"/>
    <n v="2013"/>
    <b v="0"/>
    <b v="0"/>
    <s v="theater/plays"/>
    <x v="1"/>
    <x v="1"/>
  </r>
  <r>
    <n v="1"/>
    <n v="316"/>
    <s v="Martin-Marshall"/>
    <s v="Configurable demand-driven matrix"/>
    <n v="9600"/>
    <n v="6401"/>
    <n v="0.66677083333333331"/>
    <x v="0"/>
    <n v="108"/>
    <n v="59.268518518518519"/>
    <x v="4"/>
    <s v="EUR"/>
    <n v="1574143200"/>
    <n v="1574229600"/>
    <x v="291"/>
    <x v="0"/>
    <x v="0"/>
    <n v="19"/>
    <x v="7"/>
    <d v="2019-11-20T06:00:00"/>
    <s v="Nov"/>
    <n v="11"/>
    <n v="20"/>
    <n v="2019"/>
    <b v="0"/>
    <b v="1"/>
    <s v="food/food trucks"/>
    <x v="0"/>
    <x v="0"/>
  </r>
  <r>
    <n v="1"/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292"/>
    <x v="9"/>
    <x v="9"/>
    <n v="6"/>
    <x v="2"/>
    <d v="2012-04-02T05:00:00"/>
    <s v="Apr"/>
    <n v="4"/>
    <n v="2"/>
    <n v="2012"/>
    <b v="0"/>
    <b v="0"/>
    <s v="music/indie rock"/>
    <x v="4"/>
    <x v="10"/>
  </r>
  <r>
    <n v="1"/>
    <n v="18"/>
    <s v="Johnson-Gould"/>
    <s v="Exclusive needs-based adapter"/>
    <n v="9100"/>
    <n v="6089"/>
    <n v="0.66912087912087914"/>
    <x v="2"/>
    <n v="135"/>
    <n v="45.103703703703701"/>
    <x v="1"/>
    <s v="USD"/>
    <n v="1536382800"/>
    <n v="1537074000"/>
    <x v="293"/>
    <x v="10"/>
    <x v="10"/>
    <n v="8"/>
    <x v="5"/>
    <d v="2018-09-16T05:00:00"/>
    <s v="Sept"/>
    <n v="9"/>
    <n v="16"/>
    <n v="2018"/>
    <b v="0"/>
    <b v="0"/>
    <s v="theater/plays"/>
    <x v="1"/>
    <x v="1"/>
  </r>
  <r>
    <n v="1"/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101"/>
    <x v="4"/>
    <x v="4"/>
    <n v="6"/>
    <x v="1"/>
    <d v="2014-01-01T06:00:00"/>
    <s v="Jan"/>
    <n v="1"/>
    <n v="1"/>
    <n v="2014"/>
    <b v="0"/>
    <b v="1"/>
    <s v="music/rock"/>
    <x v="4"/>
    <x v="4"/>
  </r>
  <r>
    <n v="1"/>
    <n v="210"/>
    <s v="Schultz Inc"/>
    <s v="Synergistic tertiary time-frame"/>
    <n v="9400"/>
    <n v="6338"/>
    <n v="0.67425531914893622"/>
    <x v="0"/>
    <n v="226"/>
    <n v="28.044247787610619"/>
    <x v="6"/>
    <s v="DKK"/>
    <n v="1488520800"/>
    <n v="1490850000"/>
    <x v="294"/>
    <x v="9"/>
    <x v="9"/>
    <n v="3"/>
    <x v="3"/>
    <d v="2017-03-30T05:00:00"/>
    <s v="Mar"/>
    <n v="3"/>
    <n v="30"/>
    <n v="2017"/>
    <b v="0"/>
    <b v="0"/>
    <s v="film &amp; video/science fiction"/>
    <x v="3"/>
    <x v="15"/>
  </r>
  <r>
    <n v="1"/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295"/>
    <x v="8"/>
    <x v="8"/>
    <n v="23"/>
    <x v="0"/>
    <d v="2015-09-16T05:00:00"/>
    <s v="Sept"/>
    <n v="9"/>
    <n v="16"/>
    <n v="2015"/>
    <b v="0"/>
    <b v="0"/>
    <s v="theater/plays"/>
    <x v="1"/>
    <x v="1"/>
  </r>
  <r>
    <n v="1"/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296"/>
    <x v="10"/>
    <x v="10"/>
    <n v="29"/>
    <x v="7"/>
    <d v="2019-11-02T05:00:00"/>
    <s v="Nov"/>
    <n v="11"/>
    <n v="2"/>
    <n v="2019"/>
    <b v="0"/>
    <b v="0"/>
    <s v="theater/plays"/>
    <x v="1"/>
    <x v="1"/>
  </r>
  <r>
    <n v="1"/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297"/>
    <x v="2"/>
    <x v="2"/>
    <n v="8"/>
    <x v="0"/>
    <d v="2015-03-31T05:00:00"/>
    <s v="Mar"/>
    <n v="3"/>
    <n v="31"/>
    <n v="2015"/>
    <b v="0"/>
    <b v="0"/>
    <s v="theater/plays"/>
    <x v="1"/>
    <x v="1"/>
  </r>
  <r>
    <n v="1"/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298"/>
    <x v="2"/>
    <x v="2"/>
    <n v="5"/>
    <x v="5"/>
    <d v="2018-03-07T06:00:00"/>
    <s v="Mar"/>
    <n v="3"/>
    <n v="7"/>
    <n v="2018"/>
    <b v="0"/>
    <b v="0"/>
    <s v="music/electric music"/>
    <x v="4"/>
    <x v="5"/>
  </r>
  <r>
    <n v="1"/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299"/>
    <x v="6"/>
    <x v="6"/>
    <n v="4"/>
    <x v="1"/>
    <d v="2013-06-05T05:00:00"/>
    <s v="June"/>
    <n v="6"/>
    <n v="5"/>
    <n v="2013"/>
    <b v="0"/>
    <b v="1"/>
    <s v="theater/plays"/>
    <x v="1"/>
    <x v="1"/>
  </r>
  <r>
    <n v="1"/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300"/>
    <x v="8"/>
    <x v="8"/>
    <n v="28"/>
    <x v="5"/>
    <d v="2018-09-22T05:00:00"/>
    <s v="Sept"/>
    <n v="9"/>
    <n v="22"/>
    <n v="2018"/>
    <b v="0"/>
    <b v="0"/>
    <s v="theater/plays"/>
    <x v="1"/>
    <x v="1"/>
  </r>
  <r>
    <n v="1"/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70"/>
    <x v="10"/>
    <x v="10"/>
    <n v="9"/>
    <x v="6"/>
    <d v="2010-09-22T05:00:00"/>
    <s v="Sept"/>
    <n v="9"/>
    <n v="22"/>
    <n v="2010"/>
    <b v="0"/>
    <b v="0"/>
    <s v="music/rock"/>
    <x v="4"/>
    <x v="4"/>
  </r>
  <r>
    <n v="1"/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301"/>
    <x v="7"/>
    <x v="7"/>
    <n v="13"/>
    <x v="4"/>
    <d v="2011-01-14T06:00:00"/>
    <s v="Jan"/>
    <n v="1"/>
    <n v="14"/>
    <n v="2011"/>
    <b v="0"/>
    <b v="0"/>
    <s v="music/rock"/>
    <x v="4"/>
    <x v="4"/>
  </r>
  <r>
    <n v="1"/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302"/>
    <x v="7"/>
    <x v="7"/>
    <n v="20"/>
    <x v="7"/>
    <d v="2019-01-24T06:00:00"/>
    <s v="Jan"/>
    <n v="1"/>
    <n v="24"/>
    <n v="2019"/>
    <b v="0"/>
    <b v="0"/>
    <s v="theater/plays"/>
    <x v="1"/>
    <x v="1"/>
  </r>
  <r>
    <n v="1"/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303"/>
    <x v="11"/>
    <x v="11"/>
    <n v="21"/>
    <x v="5"/>
    <d v="2018-04-28T05:00:00"/>
    <s v="Apr"/>
    <n v="4"/>
    <n v="28"/>
    <n v="2018"/>
    <b v="1"/>
    <b v="0"/>
    <s v="food/food trucks"/>
    <x v="0"/>
    <x v="0"/>
  </r>
  <r>
    <n v="1"/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304"/>
    <x v="6"/>
    <x v="6"/>
    <n v="16"/>
    <x v="5"/>
    <d v="2018-06-21T05:00:00"/>
    <s v="June"/>
    <n v="6"/>
    <n v="21"/>
    <n v="2018"/>
    <b v="0"/>
    <b v="0"/>
    <s v="theater/plays"/>
    <x v="1"/>
    <x v="1"/>
  </r>
  <r>
    <n v="1"/>
    <n v="952"/>
    <s v="Cummings-Hayes"/>
    <s v="Virtual multi-tasking core"/>
    <n v="145500"/>
    <n v="101987"/>
    <n v="0.70094158075601376"/>
    <x v="2"/>
    <n v="2266"/>
    <n v="45.007502206531335"/>
    <x v="1"/>
    <s v="USD"/>
    <n v="1470718800"/>
    <n v="1471928400"/>
    <x v="305"/>
    <x v="8"/>
    <x v="8"/>
    <n v="9"/>
    <x v="9"/>
    <d v="2016-08-23T05:00:00"/>
    <s v="Aug"/>
    <n v="8"/>
    <n v="23"/>
    <n v="2016"/>
    <b v="0"/>
    <b v="0"/>
    <s v="film &amp; video/documentary"/>
    <x v="3"/>
    <x v="13"/>
  </r>
  <r>
    <n v="1"/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306"/>
    <x v="9"/>
    <x v="9"/>
    <n v="12"/>
    <x v="1"/>
    <d v="2013-03-14T05:00:00"/>
    <s v="Mar"/>
    <n v="3"/>
    <n v="14"/>
    <n v="2013"/>
    <b v="0"/>
    <b v="0"/>
    <s v="film &amp; video/documentary"/>
    <x v="3"/>
    <x v="13"/>
  </r>
  <r>
    <n v="1"/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12"/>
    <x v="1"/>
    <x v="1"/>
    <n v="5"/>
    <x v="2"/>
    <d v="2012-05-15T05:00:00"/>
    <s v="May"/>
    <n v="5"/>
    <n v="15"/>
    <n v="2012"/>
    <b v="0"/>
    <b v="0"/>
    <s v="theater/plays"/>
    <x v="1"/>
    <x v="1"/>
  </r>
  <r>
    <n v="1"/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307"/>
    <x v="9"/>
    <x v="9"/>
    <n v="7"/>
    <x v="1"/>
    <d v="2013-03-12T05:00:00"/>
    <s v="Mar"/>
    <n v="3"/>
    <n v="12"/>
    <n v="2013"/>
    <b v="0"/>
    <b v="1"/>
    <s v="theater/plays"/>
    <x v="1"/>
    <x v="1"/>
  </r>
  <r>
    <n v="1"/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08"/>
    <x v="2"/>
    <x v="2"/>
    <n v="16"/>
    <x v="3"/>
    <d v="2017-03-01T06:00:00"/>
    <s v="Mar"/>
    <n v="3"/>
    <n v="1"/>
    <n v="2017"/>
    <b v="0"/>
    <b v="0"/>
    <s v="food/food trucks"/>
    <x v="0"/>
    <x v="0"/>
  </r>
  <r>
    <n v="1"/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309"/>
    <x v="1"/>
    <x v="1"/>
    <n v="13"/>
    <x v="5"/>
    <d v="2018-05-24T05:00:00"/>
    <s v="May"/>
    <n v="5"/>
    <n v="24"/>
    <n v="2018"/>
    <b v="0"/>
    <b v="0"/>
    <s v="film &amp; video/television"/>
    <x v="3"/>
    <x v="21"/>
  </r>
  <r>
    <n v="1"/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310"/>
    <x v="6"/>
    <x v="6"/>
    <n v="28"/>
    <x v="8"/>
    <d v="2014-06-30T05:00:00"/>
    <s v="June"/>
    <n v="6"/>
    <n v="30"/>
    <n v="2014"/>
    <b v="0"/>
    <b v="1"/>
    <s v="theater/plays"/>
    <x v="1"/>
    <x v="1"/>
  </r>
  <r>
    <n v="1"/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311"/>
    <x v="5"/>
    <x v="5"/>
    <n v="1"/>
    <x v="7"/>
    <d v="2019-07-07T05:00:00"/>
    <s v="July"/>
    <n v="7"/>
    <n v="7"/>
    <n v="2019"/>
    <b v="0"/>
    <b v="1"/>
    <s v="food/food trucks"/>
    <x v="0"/>
    <x v="0"/>
  </r>
  <r>
    <n v="1"/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82"/>
    <x v="7"/>
    <x v="7"/>
    <n v="19"/>
    <x v="7"/>
    <d v="2019-03-12T05:00:00"/>
    <s v="Mar"/>
    <n v="3"/>
    <n v="12"/>
    <n v="2019"/>
    <b v="0"/>
    <b v="1"/>
    <s v="food/food trucks"/>
    <x v="0"/>
    <x v="0"/>
  </r>
  <r>
    <n v="1"/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312"/>
    <x v="7"/>
    <x v="7"/>
    <n v="2"/>
    <x v="1"/>
    <d v="2013-02-01T06:00:00"/>
    <s v="Feb"/>
    <n v="2"/>
    <n v="1"/>
    <n v="2013"/>
    <b v="0"/>
    <b v="0"/>
    <s v="theater/plays"/>
    <x v="1"/>
    <x v="1"/>
  </r>
  <r>
    <n v="1"/>
    <n v="156"/>
    <s v="Meza-Rogers"/>
    <s v="Streamlined encompassing encryption"/>
    <n v="36400"/>
    <n v="26914"/>
    <n v="0.73939560439560437"/>
    <x v="2"/>
    <n v="379"/>
    <n v="71.013192612137203"/>
    <x v="5"/>
    <s v="AUD"/>
    <n v="1570251600"/>
    <n v="1572325200"/>
    <x v="313"/>
    <x v="3"/>
    <x v="3"/>
    <n v="5"/>
    <x v="7"/>
    <d v="2019-10-29T05:00:00"/>
    <s v="Oct"/>
    <n v="10"/>
    <n v="29"/>
    <n v="2019"/>
    <b v="0"/>
    <b v="0"/>
    <s v="music/rock"/>
    <x v="4"/>
    <x v="4"/>
  </r>
  <r>
    <n v="1"/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314"/>
    <x v="2"/>
    <x v="2"/>
    <n v="7"/>
    <x v="5"/>
    <d v="2018-03-11T06:00:00"/>
    <s v="Mar"/>
    <n v="3"/>
    <n v="11"/>
    <n v="2018"/>
    <b v="0"/>
    <b v="0"/>
    <s v="food/food trucks"/>
    <x v="0"/>
    <x v="0"/>
  </r>
  <r>
    <n v="1"/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315"/>
    <x v="11"/>
    <x v="11"/>
    <n v="18"/>
    <x v="4"/>
    <d v="2011-04-19T05:00:00"/>
    <s v="Apr"/>
    <n v="4"/>
    <n v="19"/>
    <n v="2011"/>
    <b v="0"/>
    <b v="0"/>
    <s v="theater/plays"/>
    <x v="1"/>
    <x v="1"/>
  </r>
  <r>
    <n v="1"/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272"/>
    <x v="10"/>
    <x v="10"/>
    <n v="3"/>
    <x v="9"/>
    <d v="2016-09-12T05:00:00"/>
    <s v="Sept"/>
    <n v="9"/>
    <n v="12"/>
    <n v="2016"/>
    <b v="0"/>
    <b v="0"/>
    <s v="theater/plays"/>
    <x v="1"/>
    <x v="1"/>
  </r>
  <r>
    <n v="1"/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316"/>
    <x v="2"/>
    <x v="2"/>
    <n v="5"/>
    <x v="6"/>
    <d v="2010-02-16T06:00:00"/>
    <s v="Feb"/>
    <n v="2"/>
    <n v="16"/>
    <n v="2010"/>
    <b v="0"/>
    <b v="0"/>
    <s v="music/indie rock"/>
    <x v="4"/>
    <x v="10"/>
  </r>
  <r>
    <n v="1"/>
    <n v="309"/>
    <s v="Harris-Perry"/>
    <s v="User-centric 6thgeneration attitude"/>
    <n v="4100"/>
    <n v="3087"/>
    <n v="0.75292682926829269"/>
    <x v="2"/>
    <n v="75"/>
    <n v="41.16"/>
    <x v="1"/>
    <s v="USD"/>
    <n v="1316581200"/>
    <n v="1318309200"/>
    <x v="317"/>
    <x v="10"/>
    <x v="10"/>
    <n v="21"/>
    <x v="4"/>
    <d v="2011-10-11T05:00:00"/>
    <s v="Oct"/>
    <n v="10"/>
    <n v="11"/>
    <n v="2011"/>
    <b v="0"/>
    <b v="1"/>
    <s v="music/indie rock"/>
    <x v="4"/>
    <x v="10"/>
  </r>
  <r>
    <n v="1"/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18"/>
    <x v="6"/>
    <x v="6"/>
    <n v="26"/>
    <x v="6"/>
    <d v="2010-07-08T05:00:00"/>
    <s v="July"/>
    <n v="7"/>
    <n v="8"/>
    <n v="2010"/>
    <b v="0"/>
    <b v="0"/>
    <s v="theater/plays"/>
    <x v="1"/>
    <x v="1"/>
  </r>
  <r>
    <n v="1"/>
    <n v="231"/>
    <s v="Williams, Carter and Gonzalez"/>
    <s v="Cross-platform uniform hardware"/>
    <n v="7200"/>
    <n v="5523"/>
    <n v="0.76708333333333334"/>
    <x v="2"/>
    <n v="67"/>
    <n v="82.432835820895519"/>
    <x v="1"/>
    <s v="USD"/>
    <n v="1369112400"/>
    <n v="1374123600"/>
    <x v="319"/>
    <x v="1"/>
    <x v="1"/>
    <n v="21"/>
    <x v="1"/>
    <d v="2013-07-18T05:00:00"/>
    <s v="July"/>
    <n v="7"/>
    <n v="18"/>
    <n v="2013"/>
    <b v="0"/>
    <b v="0"/>
    <s v="theater/plays"/>
    <x v="1"/>
    <x v="1"/>
  </r>
  <r>
    <n v="1"/>
    <n v="266"/>
    <s v="Cole LLC"/>
    <s v="Proactive responsive emulation"/>
    <n v="111900"/>
    <n v="85902"/>
    <n v="0.76766756032171579"/>
    <x v="0"/>
    <n v="3182"/>
    <n v="26.996228786926462"/>
    <x v="4"/>
    <s v="EUR"/>
    <n v="1415340000"/>
    <n v="1418191200"/>
    <x v="320"/>
    <x v="0"/>
    <x v="0"/>
    <n v="7"/>
    <x v="8"/>
    <d v="2014-12-10T06:00:00"/>
    <s v="Dec"/>
    <n v="12"/>
    <n v="10"/>
    <n v="2014"/>
    <b v="0"/>
    <b v="1"/>
    <s v="music/jazz"/>
    <x v="4"/>
    <x v="9"/>
  </r>
  <r>
    <n v="1"/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321"/>
    <x v="7"/>
    <x v="7"/>
    <n v="9"/>
    <x v="9"/>
    <d v="2016-01-11T06:00:00"/>
    <s v="Jan"/>
    <n v="1"/>
    <n v="11"/>
    <n v="2016"/>
    <b v="0"/>
    <b v="1"/>
    <s v="games/video games"/>
    <x v="7"/>
    <x v="17"/>
  </r>
  <r>
    <n v="1"/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322"/>
    <x v="3"/>
    <x v="3"/>
    <n v="7"/>
    <x v="6"/>
    <d v="2010-10-30T05:00:00"/>
    <s v="Oct"/>
    <n v="10"/>
    <n v="30"/>
    <n v="2010"/>
    <b v="0"/>
    <b v="0"/>
    <s v="theater/plays"/>
    <x v="1"/>
    <x v="1"/>
  </r>
  <r>
    <n v="1"/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323"/>
    <x v="7"/>
    <x v="7"/>
    <n v="27"/>
    <x v="10"/>
    <d v="2020-02-10T06:00:00"/>
    <s v="Feb"/>
    <n v="2"/>
    <n v="10"/>
    <n v="2020"/>
    <b v="0"/>
    <b v="0"/>
    <s v="theater/plays"/>
    <x v="1"/>
    <x v="1"/>
  </r>
  <r>
    <n v="1"/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324"/>
    <x v="5"/>
    <x v="5"/>
    <n v="26"/>
    <x v="9"/>
    <d v="2016-07-27T05:00:00"/>
    <s v="July"/>
    <n v="7"/>
    <n v="27"/>
    <n v="2016"/>
    <b v="0"/>
    <b v="0"/>
    <s v="food/food trucks"/>
    <x v="0"/>
    <x v="0"/>
  </r>
  <r>
    <n v="1"/>
    <n v="993"/>
    <s v="Erickson-Rogers"/>
    <s v="De-engineered even-keeled definition"/>
    <n v="9800"/>
    <n v="7608"/>
    <n v="0.77632653061224488"/>
    <x v="2"/>
    <n v="75"/>
    <n v="101.44"/>
    <x v="4"/>
    <s v="EUR"/>
    <n v="1450936800"/>
    <n v="1452405600"/>
    <x v="325"/>
    <x v="4"/>
    <x v="4"/>
    <n v="24"/>
    <x v="0"/>
    <d v="2016-01-10T06:00:00"/>
    <s v="Jan"/>
    <n v="1"/>
    <n v="10"/>
    <n v="2016"/>
    <b v="0"/>
    <b v="1"/>
    <s v="photography/photography books"/>
    <x v="5"/>
    <x v="6"/>
  </r>
  <r>
    <n v="1"/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326"/>
    <x v="7"/>
    <x v="7"/>
    <n v="23"/>
    <x v="0"/>
    <d v="2015-03-13T05:00:00"/>
    <s v="Mar"/>
    <n v="3"/>
    <n v="13"/>
    <n v="2015"/>
    <b v="1"/>
    <b v="1"/>
    <s v="theater/plays"/>
    <x v="1"/>
    <x v="1"/>
  </r>
  <r>
    <n v="1"/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327"/>
    <x v="10"/>
    <x v="10"/>
    <n v="23"/>
    <x v="0"/>
    <d v="2015-09-29T05:00:00"/>
    <s v="Sept"/>
    <n v="9"/>
    <n v="29"/>
    <n v="2015"/>
    <b v="0"/>
    <b v="1"/>
    <s v="technology/web"/>
    <x v="2"/>
    <x v="2"/>
  </r>
  <r>
    <n v="1"/>
    <n v="634"/>
    <s v="Taylor, Johnson and Hernandez"/>
    <s v="Polarized incremental portal"/>
    <n v="118200"/>
    <n v="92824"/>
    <n v="0.78531302876480547"/>
    <x v="2"/>
    <n v="1658"/>
    <n v="55.985524728588658"/>
    <x v="1"/>
    <s v="USD"/>
    <n v="1490418000"/>
    <n v="1491627600"/>
    <x v="328"/>
    <x v="9"/>
    <x v="9"/>
    <n v="25"/>
    <x v="3"/>
    <d v="2017-04-08T05:00:00"/>
    <s v="Apr"/>
    <n v="4"/>
    <n v="8"/>
    <n v="2017"/>
    <b v="0"/>
    <b v="0"/>
    <s v="film &amp; video/television"/>
    <x v="3"/>
    <x v="21"/>
  </r>
  <r>
    <n v="1"/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329"/>
    <x v="2"/>
    <x v="2"/>
    <n v="25"/>
    <x v="9"/>
    <d v="2016-02-25T06:00:00"/>
    <s v="Feb"/>
    <n v="2"/>
    <n v="25"/>
    <n v="2016"/>
    <b v="0"/>
    <b v="1"/>
    <s v="theater/plays"/>
    <x v="1"/>
    <x v="1"/>
  </r>
  <r>
    <n v="1"/>
    <n v="202"/>
    <s v="Mcknight-Freeman"/>
    <s v="Upgradable scalable methodology"/>
    <n v="8300"/>
    <n v="6543"/>
    <n v="0.78831325301204824"/>
    <x v="2"/>
    <n v="82"/>
    <n v="79.792682926829272"/>
    <x v="1"/>
    <s v="USD"/>
    <n v="1317531600"/>
    <n v="1317877200"/>
    <x v="330"/>
    <x v="3"/>
    <x v="3"/>
    <n v="2"/>
    <x v="4"/>
    <d v="2011-10-06T05:00:00"/>
    <s v="Oct"/>
    <n v="10"/>
    <n v="6"/>
    <n v="2011"/>
    <b v="0"/>
    <b v="0"/>
    <s v="food/food trucks"/>
    <x v="0"/>
    <x v="0"/>
  </r>
  <r>
    <n v="1"/>
    <n v="588"/>
    <s v="Weber Inc"/>
    <s v="Up-sized discrete firmware"/>
    <n v="157600"/>
    <n v="124517"/>
    <n v="0.7900824873096447"/>
    <x v="0"/>
    <n v="1368"/>
    <n v="91.021198830409361"/>
    <x v="2"/>
    <s v="GBP"/>
    <n v="1269493200"/>
    <n v="1272171600"/>
    <x v="14"/>
    <x v="9"/>
    <x v="9"/>
    <n v="25"/>
    <x v="6"/>
    <d v="2010-04-25T05:00:00"/>
    <s v="Apr"/>
    <n v="4"/>
    <n v="25"/>
    <n v="2010"/>
    <b v="0"/>
    <b v="0"/>
    <s v="theater/plays"/>
    <x v="1"/>
    <x v="1"/>
  </r>
  <r>
    <n v="1"/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331"/>
    <x v="0"/>
    <x v="0"/>
    <n v="14"/>
    <x v="9"/>
    <d v="2016-11-22T06:00:00"/>
    <s v="Nov"/>
    <n v="11"/>
    <n v="22"/>
    <n v="2016"/>
    <b v="0"/>
    <b v="0"/>
    <s v="theater/plays"/>
    <x v="1"/>
    <x v="1"/>
  </r>
  <r>
    <n v="1"/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332"/>
    <x v="3"/>
    <x v="3"/>
    <n v="3"/>
    <x v="0"/>
    <d v="2015-10-11T05:00:00"/>
    <s v="Oct"/>
    <n v="10"/>
    <n v="11"/>
    <n v="2015"/>
    <b v="0"/>
    <b v="0"/>
    <s v="music/rock"/>
    <x v="4"/>
    <x v="4"/>
  </r>
  <r>
    <n v="1"/>
    <n v="339"/>
    <s v="Lewis, Taylor and Rivers"/>
    <s v="Front-line transitional algorithm"/>
    <n v="136300"/>
    <n v="108974"/>
    <n v="0.79951577402787966"/>
    <x v="2"/>
    <n v="1297"/>
    <n v="84.02004626060139"/>
    <x v="0"/>
    <s v="CAD"/>
    <n v="1501650000"/>
    <n v="1502859600"/>
    <x v="333"/>
    <x v="8"/>
    <x v="8"/>
    <n v="2"/>
    <x v="3"/>
    <d v="2017-08-16T05:00:00"/>
    <s v="Aug"/>
    <n v="8"/>
    <n v="16"/>
    <n v="2017"/>
    <b v="0"/>
    <b v="0"/>
    <s v="theater/plays"/>
    <x v="1"/>
    <x v="1"/>
  </r>
  <r>
    <n v="1"/>
    <n v="528"/>
    <s v="Avila, Ford and Welch"/>
    <s v="Focused leadingedge matrix"/>
    <n v="9000"/>
    <n v="7227"/>
    <n v="0.80300000000000005"/>
    <x v="0"/>
    <n v="80"/>
    <n v="90.337500000000006"/>
    <x v="2"/>
    <s v="GBP"/>
    <n v="1385186400"/>
    <n v="1389074400"/>
    <x v="334"/>
    <x v="0"/>
    <x v="0"/>
    <n v="23"/>
    <x v="1"/>
    <d v="2014-01-07T06:00:00"/>
    <s v="Jan"/>
    <n v="1"/>
    <n v="7"/>
    <n v="2014"/>
    <b v="0"/>
    <b v="0"/>
    <s v="music/indie rock"/>
    <x v="4"/>
    <x v="10"/>
  </r>
  <r>
    <n v="1"/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335"/>
    <x v="8"/>
    <x v="8"/>
    <n v="14"/>
    <x v="0"/>
    <d v="2015-08-23T05:00:00"/>
    <s v="Aug"/>
    <n v="8"/>
    <n v="23"/>
    <n v="2015"/>
    <b v="0"/>
    <b v="1"/>
    <s v="theater/plays"/>
    <x v="1"/>
    <x v="1"/>
  </r>
  <r>
    <n v="1"/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336"/>
    <x v="3"/>
    <x v="3"/>
    <n v="1"/>
    <x v="8"/>
    <d v="2014-11-12T06:00:00"/>
    <s v="Nov"/>
    <n v="11"/>
    <n v="12"/>
    <n v="2014"/>
    <b v="0"/>
    <b v="1"/>
    <s v="theater/plays"/>
    <x v="1"/>
    <x v="1"/>
  </r>
  <r>
    <n v="1"/>
    <n v="944"/>
    <s v="Walter Inc"/>
    <s v="Streamlined 5thgeneration intranet"/>
    <n v="10000"/>
    <n v="8142"/>
    <n v="0.81420000000000003"/>
    <x v="0"/>
    <n v="263"/>
    <n v="30.958174904942965"/>
    <x v="5"/>
    <s v="AUD"/>
    <n v="1486706400"/>
    <n v="1488348000"/>
    <x v="337"/>
    <x v="2"/>
    <x v="2"/>
    <n v="10"/>
    <x v="3"/>
    <d v="2017-03-01T06:00:00"/>
    <s v="Mar"/>
    <n v="3"/>
    <n v="1"/>
    <n v="2017"/>
    <b v="0"/>
    <b v="0"/>
    <s v="photography/photography books"/>
    <x v="5"/>
    <x v="6"/>
  </r>
  <r>
    <n v="1"/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338"/>
    <x v="8"/>
    <x v="8"/>
    <n v="21"/>
    <x v="0"/>
    <d v="2015-08-30T05:00:00"/>
    <s v="Aug"/>
    <n v="8"/>
    <n v="30"/>
    <n v="2015"/>
    <b v="1"/>
    <b v="0"/>
    <s v="theater/plays"/>
    <x v="1"/>
    <x v="1"/>
  </r>
  <r>
    <n v="1"/>
    <n v="590"/>
    <s v="Cox Group"/>
    <s v="Synergized analyzing process improvement"/>
    <n v="7100"/>
    <n v="5824"/>
    <n v="0.82028169014084507"/>
    <x v="0"/>
    <n v="86"/>
    <n v="67.720930232558146"/>
    <x v="5"/>
    <s v="AUD"/>
    <n v="1419141600"/>
    <n v="1420092000"/>
    <x v="339"/>
    <x v="4"/>
    <x v="4"/>
    <n v="21"/>
    <x v="8"/>
    <d v="2015-01-01T06:00:00"/>
    <s v="Jan"/>
    <n v="1"/>
    <n v="1"/>
    <n v="2015"/>
    <b v="0"/>
    <b v="0"/>
    <s v="publishing/radio &amp; podcasts"/>
    <x v="6"/>
    <x v="18"/>
  </r>
  <r>
    <n v="1"/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340"/>
    <x v="4"/>
    <x v="4"/>
    <n v="18"/>
    <x v="2"/>
    <d v="2012-12-20T06:00:00"/>
    <s v="Dec"/>
    <n v="12"/>
    <n v="20"/>
    <n v="2012"/>
    <b v="0"/>
    <b v="0"/>
    <s v="technology/wearables"/>
    <x v="2"/>
    <x v="11"/>
  </r>
  <r>
    <n v="1"/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341"/>
    <x v="7"/>
    <x v="7"/>
    <n v="7"/>
    <x v="9"/>
    <d v="2016-01-12T06:00:00"/>
    <s v="Jan"/>
    <n v="1"/>
    <n v="12"/>
    <n v="2016"/>
    <b v="0"/>
    <b v="0"/>
    <s v="music/indie rock"/>
    <x v="4"/>
    <x v="10"/>
  </r>
  <r>
    <n v="1"/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342"/>
    <x v="1"/>
    <x v="1"/>
    <n v="2"/>
    <x v="8"/>
    <d v="2014-05-22T05:00:00"/>
    <s v="May"/>
    <n v="5"/>
    <n v="22"/>
    <n v="2014"/>
    <b v="0"/>
    <b v="0"/>
    <s v="theater/plays"/>
    <x v="1"/>
    <x v="1"/>
  </r>
  <r>
    <n v="1"/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343"/>
    <x v="5"/>
    <x v="5"/>
    <n v="19"/>
    <x v="8"/>
    <d v="2014-08-03T05:00:00"/>
    <s v="Aug"/>
    <n v="8"/>
    <n v="3"/>
    <n v="2014"/>
    <b v="0"/>
    <b v="1"/>
    <s v="film &amp; video/documentary"/>
    <x v="3"/>
    <x v="13"/>
  </r>
  <r>
    <n v="1"/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152"/>
    <x v="0"/>
    <x v="0"/>
    <n v="7"/>
    <x v="0"/>
    <d v="2015-11-11T06:00:00"/>
    <s v="Nov"/>
    <n v="11"/>
    <n v="11"/>
    <n v="2015"/>
    <b v="0"/>
    <b v="0"/>
    <s v="film &amp; video/animation"/>
    <x v="3"/>
    <x v="3"/>
  </r>
  <r>
    <n v="1"/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344"/>
    <x v="1"/>
    <x v="1"/>
    <n v="1"/>
    <x v="2"/>
    <d v="2012-05-06T05:00:00"/>
    <s v="May"/>
    <n v="5"/>
    <n v="6"/>
    <n v="2012"/>
    <b v="0"/>
    <b v="0"/>
    <s v="technology/web"/>
    <x v="2"/>
    <x v="2"/>
  </r>
  <r>
    <n v="1"/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345"/>
    <x v="5"/>
    <x v="5"/>
    <n v="10"/>
    <x v="9"/>
    <d v="2016-08-29T05:00:00"/>
    <s v="Aug"/>
    <n v="8"/>
    <n v="29"/>
    <n v="2016"/>
    <b v="0"/>
    <b v="0"/>
    <s v="publishing/fiction"/>
    <x v="6"/>
    <x v="16"/>
  </r>
  <r>
    <n v="1"/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346"/>
    <x v="9"/>
    <x v="9"/>
    <n v="15"/>
    <x v="0"/>
    <d v="2015-03-23T05:00:00"/>
    <s v="Mar"/>
    <n v="3"/>
    <n v="23"/>
    <n v="2015"/>
    <b v="0"/>
    <b v="0"/>
    <s v="theater/plays"/>
    <x v="1"/>
    <x v="1"/>
  </r>
  <r>
    <n v="1"/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347"/>
    <x v="11"/>
    <x v="11"/>
    <n v="26"/>
    <x v="6"/>
    <d v="2010-05-09T05:00:00"/>
    <s v="May"/>
    <n v="5"/>
    <n v="9"/>
    <n v="2010"/>
    <b v="0"/>
    <b v="0"/>
    <s v="theater/plays"/>
    <x v="1"/>
    <x v="1"/>
  </r>
  <r>
    <n v="1"/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348"/>
    <x v="0"/>
    <x v="0"/>
    <n v="27"/>
    <x v="3"/>
    <d v="2018-01-03T06:00:00"/>
    <s v="Jan"/>
    <n v="1"/>
    <n v="3"/>
    <n v="2018"/>
    <b v="0"/>
    <b v="0"/>
    <s v="theater/plays"/>
    <x v="1"/>
    <x v="1"/>
  </r>
  <r>
    <n v="1"/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349"/>
    <x v="0"/>
    <x v="0"/>
    <n v="23"/>
    <x v="6"/>
    <d v="2010-11-27T06:00:00"/>
    <s v="Nov"/>
    <n v="11"/>
    <n v="27"/>
    <n v="2010"/>
    <b v="0"/>
    <b v="0"/>
    <s v="technology/wearables"/>
    <x v="2"/>
    <x v="11"/>
  </r>
  <r>
    <n v="1"/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51"/>
    <x v="6"/>
    <x v="6"/>
    <n v="25"/>
    <x v="7"/>
    <d v="2019-06-26T05:00:00"/>
    <s v="June"/>
    <n v="6"/>
    <n v="26"/>
    <n v="2019"/>
    <b v="0"/>
    <b v="0"/>
    <s v="film &amp; video/drama"/>
    <x v="3"/>
    <x v="12"/>
  </r>
  <r>
    <n v="1"/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50"/>
    <x v="8"/>
    <x v="8"/>
    <n v="28"/>
    <x v="0"/>
    <d v="2015-09-04T05:00:00"/>
    <s v="Sept"/>
    <n v="9"/>
    <n v="4"/>
    <n v="2015"/>
    <b v="0"/>
    <b v="0"/>
    <s v="music/indie rock"/>
    <x v="4"/>
    <x v="10"/>
  </r>
  <r>
    <n v="1"/>
    <n v="963"/>
    <s v="Rodriguez-Robinson"/>
    <s v="Ergonomic methodical hub"/>
    <n v="5900"/>
    <n v="4997"/>
    <n v="0.84694915254237291"/>
    <x v="0"/>
    <n v="114"/>
    <n v="43.833333333333336"/>
    <x v="4"/>
    <s v="EUR"/>
    <n v="1299304800"/>
    <n v="1299823200"/>
    <x v="351"/>
    <x v="9"/>
    <x v="9"/>
    <n v="5"/>
    <x v="4"/>
    <d v="2011-03-11T06:00:00"/>
    <s v="Mar"/>
    <n v="3"/>
    <n v="11"/>
    <n v="2011"/>
    <b v="0"/>
    <b v="1"/>
    <s v="photography/photography books"/>
    <x v="5"/>
    <x v="6"/>
  </r>
  <r>
    <n v="1"/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52"/>
    <x v="11"/>
    <x v="11"/>
    <n v="20"/>
    <x v="6"/>
    <d v="2010-04-28T05:00:00"/>
    <s v="Apr"/>
    <n v="4"/>
    <n v="28"/>
    <n v="2010"/>
    <b v="0"/>
    <b v="1"/>
    <s v="food/food trucks"/>
    <x v="0"/>
    <x v="0"/>
  </r>
  <r>
    <n v="1"/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353"/>
    <x v="8"/>
    <x v="8"/>
    <n v="26"/>
    <x v="6"/>
    <d v="2010-09-13T05:00:00"/>
    <s v="Sept"/>
    <n v="9"/>
    <n v="13"/>
    <n v="2010"/>
    <b v="0"/>
    <b v="0"/>
    <s v="music/indie rock"/>
    <x v="4"/>
    <x v="10"/>
  </r>
  <r>
    <n v="1"/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354"/>
    <x v="5"/>
    <x v="5"/>
    <n v="19"/>
    <x v="4"/>
    <d v="2011-07-21T05:00:00"/>
    <s v="July"/>
    <n v="7"/>
    <n v="21"/>
    <n v="2011"/>
    <b v="0"/>
    <b v="1"/>
    <s v="film &amp; video/documentary"/>
    <x v="3"/>
    <x v="13"/>
  </r>
  <r>
    <n v="1"/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355"/>
    <x v="2"/>
    <x v="2"/>
    <n v="8"/>
    <x v="9"/>
    <d v="2016-03-16T05:00:00"/>
    <s v="Mar"/>
    <n v="3"/>
    <n v="16"/>
    <n v="2016"/>
    <b v="0"/>
    <b v="0"/>
    <s v="technology/web"/>
    <x v="2"/>
    <x v="2"/>
  </r>
  <r>
    <n v="1"/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221"/>
    <x v="1"/>
    <x v="1"/>
    <n v="12"/>
    <x v="6"/>
    <d v="2010-06-17T05:00:00"/>
    <s v="June"/>
    <n v="6"/>
    <n v="17"/>
    <n v="2010"/>
    <b v="0"/>
    <b v="1"/>
    <s v="theater/plays"/>
    <x v="1"/>
    <x v="1"/>
  </r>
  <r>
    <n v="1"/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356"/>
    <x v="4"/>
    <x v="4"/>
    <n v="21"/>
    <x v="4"/>
    <d v="2011-12-27T06:00:00"/>
    <s v="Dec"/>
    <n v="12"/>
    <n v="27"/>
    <n v="2011"/>
    <b v="0"/>
    <b v="0"/>
    <s v="theater/plays"/>
    <x v="1"/>
    <x v="1"/>
  </r>
  <r>
    <n v="1"/>
    <n v="32"/>
    <s v="Jackson PLC"/>
    <s v="Ergonomic 6thgeneration success"/>
    <n v="101000"/>
    <n v="87676"/>
    <n v="0.86807920792079207"/>
    <x v="0"/>
    <n v="2307"/>
    <n v="38.004334633723452"/>
    <x v="4"/>
    <s v="EUR"/>
    <n v="1515564000"/>
    <n v="1517896800"/>
    <x v="357"/>
    <x v="7"/>
    <x v="7"/>
    <n v="10"/>
    <x v="5"/>
    <d v="2018-02-06T06:00:00"/>
    <s v="Feb"/>
    <n v="2"/>
    <n v="6"/>
    <n v="2018"/>
    <b v="0"/>
    <b v="0"/>
    <s v="film &amp; video/documentary"/>
    <x v="3"/>
    <x v="13"/>
  </r>
  <r>
    <n v="1"/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358"/>
    <x v="8"/>
    <x v="8"/>
    <n v="15"/>
    <x v="1"/>
    <d v="2013-09-10T05:00:00"/>
    <s v="Sept"/>
    <n v="9"/>
    <n v="10"/>
    <n v="2013"/>
    <b v="0"/>
    <b v="0"/>
    <s v="games/video games"/>
    <x v="7"/>
    <x v="17"/>
  </r>
  <r>
    <n v="1"/>
    <n v="799"/>
    <s v="Reid-Day"/>
    <s v="Devolved tertiary time-frame"/>
    <n v="84500"/>
    <n v="73522"/>
    <n v="0.87008284023668636"/>
    <x v="0"/>
    <n v="1225"/>
    <n v="60.017959183673469"/>
    <x v="2"/>
    <s v="GBP"/>
    <n v="1454133600"/>
    <n v="1454479200"/>
    <x v="359"/>
    <x v="7"/>
    <x v="7"/>
    <n v="30"/>
    <x v="9"/>
    <d v="2016-02-03T06:00:00"/>
    <s v="Feb"/>
    <n v="2"/>
    <n v="3"/>
    <n v="2016"/>
    <b v="0"/>
    <b v="0"/>
    <s v="theater/plays"/>
    <x v="1"/>
    <x v="1"/>
  </r>
  <r>
    <n v="1"/>
    <n v="115"/>
    <s v="Barrett PLC"/>
    <s v="Team-oriented clear-thinking capacity"/>
    <n v="166700"/>
    <n v="145382"/>
    <n v="0.87211757648470301"/>
    <x v="0"/>
    <n v="3304"/>
    <n v="44.001815980629537"/>
    <x v="4"/>
    <s v="EUR"/>
    <n v="1510898400"/>
    <n v="1513922400"/>
    <x v="360"/>
    <x v="0"/>
    <x v="0"/>
    <n v="17"/>
    <x v="3"/>
    <d v="2017-12-22T06:00:00"/>
    <s v="Dec"/>
    <n v="12"/>
    <n v="22"/>
    <n v="2017"/>
    <b v="0"/>
    <b v="0"/>
    <s v="publishing/fiction"/>
    <x v="6"/>
    <x v="16"/>
  </r>
  <r>
    <n v="1"/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20"/>
    <x v="9"/>
    <x v="9"/>
    <n v="3"/>
    <x v="9"/>
    <d v="2016-03-25T05:00:00"/>
    <s v="Mar"/>
    <n v="3"/>
    <n v="25"/>
    <n v="2016"/>
    <b v="0"/>
    <b v="1"/>
    <s v="film &amp; video/drama"/>
    <x v="3"/>
    <x v="12"/>
  </r>
  <r>
    <n v="1"/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361"/>
    <x v="10"/>
    <x v="10"/>
    <n v="18"/>
    <x v="0"/>
    <d v="2015-09-19T05:00:00"/>
    <s v="Sept"/>
    <n v="9"/>
    <n v="19"/>
    <n v="2015"/>
    <b v="0"/>
    <b v="0"/>
    <s v="theater/plays"/>
    <x v="1"/>
    <x v="1"/>
  </r>
  <r>
    <n v="1"/>
    <n v="788"/>
    <s v="Joyce PLC"/>
    <s v="Synchronized directional capability"/>
    <n v="3600"/>
    <n v="3174"/>
    <n v="0.88166666666666671"/>
    <x v="1"/>
    <n v="31"/>
    <n v="102.38709677419355"/>
    <x v="1"/>
    <s v="USD"/>
    <n v="1350709200"/>
    <n v="1352527200"/>
    <x v="259"/>
    <x v="3"/>
    <x v="3"/>
    <n v="20"/>
    <x v="2"/>
    <d v="2012-11-10T06:00:00"/>
    <s v="Nov"/>
    <n v="11"/>
    <n v="10"/>
    <n v="2012"/>
    <b v="0"/>
    <b v="0"/>
    <s v="film &amp; video/animation"/>
    <x v="3"/>
    <x v="3"/>
  </r>
  <r>
    <n v="1"/>
    <n v="651"/>
    <s v="Wang, Koch and Weaver"/>
    <s v="Digitized analyzing capacity"/>
    <n v="196700"/>
    <n v="174039"/>
    <n v="0.88479410269445857"/>
    <x v="0"/>
    <n v="3868"/>
    <n v="44.994570837642193"/>
    <x v="4"/>
    <s v="EUR"/>
    <n v="1393048800"/>
    <n v="1394344800"/>
    <x v="362"/>
    <x v="2"/>
    <x v="2"/>
    <n v="22"/>
    <x v="8"/>
    <d v="2014-03-09T06:00:00"/>
    <s v="Mar"/>
    <n v="3"/>
    <n v="9"/>
    <n v="2014"/>
    <b v="0"/>
    <b v="0"/>
    <s v="film &amp; video/shorts"/>
    <x v="3"/>
    <x v="19"/>
  </r>
  <r>
    <n v="1"/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363"/>
    <x v="9"/>
    <x v="9"/>
    <n v="13"/>
    <x v="1"/>
    <d v="2013-03-24T05:00:00"/>
    <s v="Mar"/>
    <n v="3"/>
    <n v="24"/>
    <n v="2013"/>
    <b v="0"/>
    <b v="0"/>
    <s v="games/video games"/>
    <x v="7"/>
    <x v="17"/>
  </r>
  <r>
    <n v="1"/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364"/>
    <x v="4"/>
    <x v="4"/>
    <n v="25"/>
    <x v="7"/>
    <d v="2020-01-14T06:00:00"/>
    <s v="Jan"/>
    <n v="1"/>
    <n v="14"/>
    <n v="2020"/>
    <b v="0"/>
    <b v="0"/>
    <s v="theater/plays"/>
    <x v="1"/>
    <x v="1"/>
  </r>
  <r>
    <n v="1"/>
    <n v="726"/>
    <s v="Johns-Thomas"/>
    <s v="Realigned web-enabled functionalities"/>
    <n v="54300"/>
    <n v="48227"/>
    <n v="0.88815837937384901"/>
    <x v="2"/>
    <n v="524"/>
    <n v="92.036259541984734"/>
    <x v="1"/>
    <s v="USD"/>
    <n v="1287982800"/>
    <n v="1288501200"/>
    <x v="365"/>
    <x v="3"/>
    <x v="3"/>
    <n v="25"/>
    <x v="6"/>
    <d v="2010-10-31T05:00:00"/>
    <s v="Oct"/>
    <n v="10"/>
    <n v="31"/>
    <n v="2010"/>
    <b v="0"/>
    <b v="1"/>
    <s v="theater/plays"/>
    <x v="1"/>
    <x v="1"/>
  </r>
  <r>
    <n v="1"/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366"/>
    <x v="11"/>
    <x v="11"/>
    <n v="8"/>
    <x v="4"/>
    <d v="2011-04-20T05:00:00"/>
    <s v="Apr"/>
    <n v="4"/>
    <n v="20"/>
    <n v="2011"/>
    <b v="0"/>
    <b v="0"/>
    <s v="film &amp; video/drama"/>
    <x v="3"/>
    <x v="12"/>
  </r>
  <r>
    <n v="1"/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47"/>
    <x v="3"/>
    <x v="3"/>
    <n v="22"/>
    <x v="7"/>
    <d v="2019-10-30T05:00:00"/>
    <s v="Oct"/>
    <n v="10"/>
    <n v="30"/>
    <n v="2019"/>
    <b v="0"/>
    <b v="0"/>
    <s v="film &amp; video/drama"/>
    <x v="3"/>
    <x v="12"/>
  </r>
  <r>
    <n v="1"/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67"/>
    <x v="6"/>
    <x v="6"/>
    <n v="4"/>
    <x v="5"/>
    <d v="2018-07-24T05:00:00"/>
    <s v="July"/>
    <n v="7"/>
    <n v="24"/>
    <n v="2018"/>
    <b v="0"/>
    <b v="0"/>
    <s v="theater/plays"/>
    <x v="1"/>
    <x v="1"/>
  </r>
  <r>
    <n v="1"/>
    <n v="134"/>
    <s v="Caldwell LLC"/>
    <s v="Secured executive concept"/>
    <n v="99500"/>
    <n v="89288"/>
    <n v="0.89736683417085428"/>
    <x v="0"/>
    <n v="940"/>
    <n v="94.987234042553197"/>
    <x v="3"/>
    <s v="CHF"/>
    <n v="1308459600"/>
    <n v="1312693200"/>
    <x v="368"/>
    <x v="6"/>
    <x v="6"/>
    <n v="19"/>
    <x v="4"/>
    <d v="2011-08-07T05:00:00"/>
    <s v="Aug"/>
    <n v="8"/>
    <n v="7"/>
    <n v="2011"/>
    <b v="0"/>
    <b v="1"/>
    <s v="film &amp; video/documentary"/>
    <x v="3"/>
    <x v="13"/>
  </r>
  <r>
    <n v="1"/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369"/>
    <x v="2"/>
    <x v="2"/>
    <n v="28"/>
    <x v="0"/>
    <d v="2015-03-06T06:00:00"/>
    <s v="Mar"/>
    <n v="3"/>
    <n v="6"/>
    <n v="2015"/>
    <b v="0"/>
    <b v="0"/>
    <s v="technology/web"/>
    <x v="2"/>
    <x v="2"/>
  </r>
  <r>
    <n v="1"/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370"/>
    <x v="9"/>
    <x v="9"/>
    <n v="11"/>
    <x v="5"/>
    <d v="2018-03-17T05:00:00"/>
    <s v="Mar"/>
    <n v="3"/>
    <n v="17"/>
    <n v="2018"/>
    <b v="0"/>
    <b v="0"/>
    <s v="technology/wearables"/>
    <x v="2"/>
    <x v="11"/>
  </r>
  <r>
    <n v="1"/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71"/>
    <x v="8"/>
    <x v="8"/>
    <n v="24"/>
    <x v="0"/>
    <d v="2015-09-18T05:00:00"/>
    <s v="Sept"/>
    <n v="9"/>
    <n v="18"/>
    <n v="2015"/>
    <b v="0"/>
    <b v="0"/>
    <s v="theater/plays"/>
    <x v="1"/>
    <x v="1"/>
  </r>
  <r>
    <n v="1"/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372"/>
    <x v="4"/>
    <x v="4"/>
    <n v="28"/>
    <x v="8"/>
    <d v="2015-01-22T06:00:00"/>
    <s v="Jan"/>
    <n v="1"/>
    <n v="22"/>
    <n v="2015"/>
    <b v="0"/>
    <b v="0"/>
    <s v="film &amp; video/documentary"/>
    <x v="3"/>
    <x v="13"/>
  </r>
  <r>
    <n v="1"/>
    <n v="731"/>
    <s v="Cruz, Hall and Mason"/>
    <s v="Synergized content-based hierarchy"/>
    <n v="8000"/>
    <n v="7220"/>
    <n v="0.90249999999999997"/>
    <x v="2"/>
    <n v="219"/>
    <n v="32.968036529680369"/>
    <x v="1"/>
    <s v="USD"/>
    <n v="1500786000"/>
    <n v="1500872400"/>
    <x v="373"/>
    <x v="5"/>
    <x v="5"/>
    <n v="23"/>
    <x v="3"/>
    <d v="2017-07-24T05:00:00"/>
    <s v="July"/>
    <n v="7"/>
    <n v="24"/>
    <n v="2017"/>
    <b v="0"/>
    <b v="0"/>
    <s v="technology/web"/>
    <x v="2"/>
    <x v="2"/>
  </r>
  <r>
    <n v="1"/>
    <n v="692"/>
    <s v="Murray Ltd"/>
    <s v="Decentralized 4thgeneration challenge"/>
    <n v="6000"/>
    <n v="5438"/>
    <n v="0.90633333333333332"/>
    <x v="0"/>
    <n v="77"/>
    <n v="70.623376623376629"/>
    <x v="2"/>
    <s v="GBP"/>
    <n v="1562648400"/>
    <n v="1564203600"/>
    <x v="374"/>
    <x v="5"/>
    <x v="5"/>
    <n v="9"/>
    <x v="7"/>
    <d v="2019-07-27T05:00:00"/>
    <s v="July"/>
    <n v="7"/>
    <n v="27"/>
    <n v="2019"/>
    <b v="0"/>
    <b v="0"/>
    <s v="music/rock"/>
    <x v="4"/>
    <x v="4"/>
  </r>
  <r>
    <n v="1"/>
    <n v="429"/>
    <s v="Robles Ltd"/>
    <s v="Right-sized demand-driven adapter"/>
    <n v="191000"/>
    <n v="173191"/>
    <n v="0.90675916230366493"/>
    <x v="2"/>
    <n v="2138"/>
    <n v="81.006080449017773"/>
    <x v="1"/>
    <s v="USD"/>
    <n v="1392012000"/>
    <n v="1394427600"/>
    <x v="375"/>
    <x v="2"/>
    <x v="2"/>
    <n v="10"/>
    <x v="8"/>
    <d v="2014-03-10T05:00:00"/>
    <s v="Mar"/>
    <n v="3"/>
    <n v="10"/>
    <n v="2014"/>
    <b v="0"/>
    <b v="1"/>
    <s v="photography/photography books"/>
    <x v="5"/>
    <x v="6"/>
  </r>
  <r>
    <n v="1"/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304"/>
    <x v="6"/>
    <x v="6"/>
    <n v="16"/>
    <x v="5"/>
    <d v="2018-07-09T05:00:00"/>
    <s v="July"/>
    <n v="7"/>
    <n v="9"/>
    <n v="2018"/>
    <b v="0"/>
    <b v="1"/>
    <s v="theater/plays"/>
    <x v="1"/>
    <x v="1"/>
  </r>
  <r>
    <n v="1"/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376"/>
    <x v="9"/>
    <x v="9"/>
    <n v="11"/>
    <x v="2"/>
    <d v="2012-04-01T05:00:00"/>
    <s v="Apr"/>
    <n v="4"/>
    <n v="1"/>
    <n v="2012"/>
    <b v="0"/>
    <b v="1"/>
    <s v="theater/plays"/>
    <x v="1"/>
    <x v="1"/>
  </r>
  <r>
    <n v="1"/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377"/>
    <x v="8"/>
    <x v="8"/>
    <n v="31"/>
    <x v="6"/>
    <d v="2010-09-14T05:00:00"/>
    <s v="Sept"/>
    <n v="9"/>
    <n v="14"/>
    <n v="2010"/>
    <b v="0"/>
    <b v="1"/>
    <s v="publishing/fiction"/>
    <x v="6"/>
    <x v="16"/>
  </r>
  <r>
    <n v="1"/>
    <n v="51"/>
    <s v="Bradshaw, Gill and Donovan"/>
    <s v="Inverse secondary infrastructure"/>
    <n v="158100"/>
    <n v="145243"/>
    <n v="0.91867805186590767"/>
    <x v="0"/>
    <n v="1467"/>
    <n v="99.006816632583508"/>
    <x v="2"/>
    <s v="GBP"/>
    <n v="1332824400"/>
    <n v="1334206800"/>
    <x v="378"/>
    <x v="9"/>
    <x v="9"/>
    <n v="27"/>
    <x v="2"/>
    <d v="2012-04-12T05:00:00"/>
    <s v="Apr"/>
    <n v="4"/>
    <n v="12"/>
    <n v="2012"/>
    <b v="0"/>
    <b v="1"/>
    <s v="technology/wearables"/>
    <x v="2"/>
    <x v="11"/>
  </r>
  <r>
    <n v="1"/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379"/>
    <x v="9"/>
    <x v="9"/>
    <n v="22"/>
    <x v="3"/>
    <d v="2017-04-14T05:00:00"/>
    <s v="Apr"/>
    <n v="4"/>
    <n v="14"/>
    <n v="2017"/>
    <b v="0"/>
    <b v="1"/>
    <s v="music/rock"/>
    <x v="4"/>
    <x v="4"/>
  </r>
  <r>
    <n v="1"/>
    <n v="814"/>
    <s v="Vincent PLC"/>
    <s v="Visionary 24hour analyzer"/>
    <n v="3200"/>
    <n v="2950"/>
    <n v="0.921875"/>
    <x v="0"/>
    <n v="36"/>
    <n v="81.944444444444443"/>
    <x v="6"/>
    <s v="DKK"/>
    <n v="1464325200"/>
    <n v="1464498000"/>
    <x v="380"/>
    <x v="1"/>
    <x v="1"/>
    <n v="27"/>
    <x v="9"/>
    <d v="2016-05-29T05:00:00"/>
    <s v="May"/>
    <n v="5"/>
    <n v="29"/>
    <n v="2016"/>
    <b v="0"/>
    <b v="1"/>
    <s v="music/rock"/>
    <x v="4"/>
    <x v="4"/>
  </r>
  <r>
    <n v="1"/>
    <n v="504"/>
    <s v="Smith-Miller"/>
    <s v="De-engineered cohesive moderator"/>
    <n v="7500"/>
    <n v="6924"/>
    <n v="0.92320000000000002"/>
    <x v="0"/>
    <n v="62"/>
    <n v="111.6774193548387"/>
    <x v="4"/>
    <s v="EUR"/>
    <n v="1431925200"/>
    <n v="1432011600"/>
    <x v="381"/>
    <x v="1"/>
    <x v="1"/>
    <n v="18"/>
    <x v="0"/>
    <d v="2015-05-19T05:00:00"/>
    <s v="May"/>
    <n v="5"/>
    <n v="19"/>
    <n v="2015"/>
    <b v="0"/>
    <b v="0"/>
    <s v="music/rock"/>
    <x v="4"/>
    <x v="4"/>
  </r>
  <r>
    <n v="1"/>
    <n v="752"/>
    <s v="Lowery Group"/>
    <s v="Sharable motivating emulation"/>
    <n v="5800"/>
    <n v="5362"/>
    <n v="0.92448275862068963"/>
    <x v="2"/>
    <n v="114"/>
    <n v="47.035087719298247"/>
    <x v="1"/>
    <s v="USD"/>
    <n v="1280984400"/>
    <n v="1282539600"/>
    <x v="382"/>
    <x v="8"/>
    <x v="8"/>
    <n v="5"/>
    <x v="6"/>
    <d v="2010-08-23T05:00:00"/>
    <s v="Aug"/>
    <n v="8"/>
    <n v="23"/>
    <n v="2010"/>
    <b v="0"/>
    <b v="1"/>
    <s v="theater/plays"/>
    <x v="1"/>
    <x v="1"/>
  </r>
  <r>
    <n v="1"/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383"/>
    <x v="2"/>
    <x v="2"/>
    <n v="21"/>
    <x v="4"/>
    <d v="2011-04-02T05:00:00"/>
    <s v="Apr"/>
    <n v="4"/>
    <n v="2"/>
    <n v="2011"/>
    <b v="0"/>
    <b v="0"/>
    <s v="theater/plays"/>
    <x v="1"/>
    <x v="1"/>
  </r>
  <r>
    <n v="1"/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384"/>
    <x v="10"/>
    <x v="10"/>
    <n v="26"/>
    <x v="5"/>
    <d v="2018-10-17T05:00:00"/>
    <s v="Oct"/>
    <n v="10"/>
    <n v="17"/>
    <n v="2018"/>
    <b v="0"/>
    <b v="1"/>
    <s v="music/rock"/>
    <x v="4"/>
    <x v="4"/>
  </r>
  <r>
    <n v="1"/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385"/>
    <x v="3"/>
    <x v="3"/>
    <n v="19"/>
    <x v="2"/>
    <d v="2012-10-25T05:00:00"/>
    <s v="Oct"/>
    <n v="10"/>
    <n v="25"/>
    <n v="2012"/>
    <b v="0"/>
    <b v="0"/>
    <s v="theater/plays"/>
    <x v="1"/>
    <x v="1"/>
  </r>
  <r>
    <n v="1"/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386"/>
    <x v="9"/>
    <x v="9"/>
    <n v="16"/>
    <x v="9"/>
    <d v="2016-03-30T05:00:00"/>
    <s v="Mar"/>
    <n v="3"/>
    <n v="30"/>
    <n v="2016"/>
    <b v="0"/>
    <b v="0"/>
    <s v="theater/plays"/>
    <x v="1"/>
    <x v="1"/>
  </r>
  <r>
    <n v="1"/>
    <n v="571"/>
    <s v="Wilson and Sons"/>
    <s v="Monitored grid-enabled model"/>
    <n v="3500"/>
    <n v="3295"/>
    <n v="0.94142857142857139"/>
    <x v="0"/>
    <n v="35"/>
    <n v="94.142857142857139"/>
    <x v="4"/>
    <s v="EUR"/>
    <n v="1434690000"/>
    <n v="1438750800"/>
    <x v="387"/>
    <x v="6"/>
    <x v="6"/>
    <n v="19"/>
    <x v="0"/>
    <d v="2015-08-05T05:00:00"/>
    <s v="Aug"/>
    <n v="8"/>
    <n v="5"/>
    <n v="2015"/>
    <b v="0"/>
    <b v="0"/>
    <s v="film &amp; video/shorts"/>
    <x v="3"/>
    <x v="19"/>
  </r>
  <r>
    <n v="1"/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88"/>
    <x v="11"/>
    <x v="11"/>
    <n v="1"/>
    <x v="4"/>
    <d v="2011-04-09T05:00:00"/>
    <s v="Apr"/>
    <n v="4"/>
    <n v="9"/>
    <n v="2011"/>
    <b v="0"/>
    <b v="0"/>
    <s v="film &amp; video/shorts"/>
    <x v="3"/>
    <x v="19"/>
  </r>
  <r>
    <n v="1"/>
    <n v="297"/>
    <s v="Brown, Herring and Bass"/>
    <s v="Organized client-driven capacity"/>
    <n v="7200"/>
    <n v="6785"/>
    <n v="0.94236111111111109"/>
    <x v="0"/>
    <n v="104"/>
    <n v="65.240384615384613"/>
    <x v="5"/>
    <s v="AUD"/>
    <n v="1389679200"/>
    <n v="1390456800"/>
    <x v="39"/>
    <x v="7"/>
    <x v="7"/>
    <n v="14"/>
    <x v="8"/>
    <d v="2014-01-23T06:00:00"/>
    <s v="Jan"/>
    <n v="1"/>
    <n v="23"/>
    <n v="2014"/>
    <b v="0"/>
    <b v="1"/>
    <s v="theater/plays"/>
    <x v="1"/>
    <x v="1"/>
  </r>
  <r>
    <n v="1"/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89"/>
    <x v="4"/>
    <x v="4"/>
    <n v="12"/>
    <x v="4"/>
    <d v="2011-12-13T06:00:00"/>
    <s v="Dec"/>
    <n v="12"/>
    <n v="13"/>
    <n v="2011"/>
    <b v="0"/>
    <b v="0"/>
    <s v="photography/photography books"/>
    <x v="5"/>
    <x v="6"/>
  </r>
  <r>
    <n v="1"/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390"/>
    <x v="8"/>
    <x v="8"/>
    <n v="27"/>
    <x v="1"/>
    <d v="2013-09-20T05:00:00"/>
    <s v="Sept"/>
    <n v="9"/>
    <n v="20"/>
    <n v="2013"/>
    <b v="0"/>
    <b v="0"/>
    <s v="theater/plays"/>
    <x v="1"/>
    <x v="1"/>
  </r>
  <r>
    <n v="1"/>
    <n v="531"/>
    <s v="Berry-Richardson"/>
    <s v="Automated zero tolerance implementation"/>
    <n v="186700"/>
    <n v="178338"/>
    <n v="0.95521156936261387"/>
    <x v="1"/>
    <n v="3640"/>
    <n v="48.993956043956047"/>
    <x v="3"/>
    <s v="CHF"/>
    <n v="1384149600"/>
    <n v="1388988000"/>
    <x v="391"/>
    <x v="0"/>
    <x v="0"/>
    <n v="11"/>
    <x v="1"/>
    <d v="2014-01-06T06:00:00"/>
    <s v="Jan"/>
    <n v="1"/>
    <n v="6"/>
    <n v="2014"/>
    <b v="0"/>
    <b v="0"/>
    <s v="games/video games"/>
    <x v="7"/>
    <x v="17"/>
  </r>
  <r>
    <n v="1"/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392"/>
    <x v="10"/>
    <x v="10"/>
    <n v="28"/>
    <x v="2"/>
    <d v="2012-10-04T05:00:00"/>
    <s v="Oct"/>
    <n v="10"/>
    <n v="4"/>
    <n v="2012"/>
    <b v="0"/>
    <b v="0"/>
    <s v="games/mobile games"/>
    <x v="7"/>
    <x v="20"/>
  </r>
  <r>
    <n v="1"/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393"/>
    <x v="10"/>
    <x v="10"/>
    <n v="21"/>
    <x v="3"/>
    <d v="2017-09-30T05:00:00"/>
    <s v="Sept"/>
    <n v="9"/>
    <n v="30"/>
    <n v="2017"/>
    <b v="0"/>
    <b v="0"/>
    <s v="food/food trucks"/>
    <x v="0"/>
    <x v="0"/>
  </r>
  <r>
    <n v="1"/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394"/>
    <x v="11"/>
    <x v="11"/>
    <n v="19"/>
    <x v="2"/>
    <d v="2012-04-24T05:00:00"/>
    <s v="Apr"/>
    <n v="4"/>
    <n v="24"/>
    <n v="2012"/>
    <b v="0"/>
    <b v="1"/>
    <s v="games/video games"/>
    <x v="7"/>
    <x v="17"/>
  </r>
  <r>
    <n v="1"/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95"/>
    <x v="4"/>
    <x v="4"/>
    <n v="15"/>
    <x v="6"/>
    <d v="2010-12-16T06:00:00"/>
    <s v="Dec"/>
    <n v="12"/>
    <n v="16"/>
    <n v="2010"/>
    <b v="0"/>
    <b v="1"/>
    <s v="music/rock"/>
    <x v="4"/>
    <x v="4"/>
  </r>
  <r>
    <n v="1"/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396"/>
    <x v="4"/>
    <x v="4"/>
    <n v="14"/>
    <x v="7"/>
    <d v="2019-12-16T06:00:00"/>
    <s v="Dec"/>
    <n v="12"/>
    <n v="16"/>
    <n v="2019"/>
    <b v="0"/>
    <b v="1"/>
    <s v="games/mobile games"/>
    <x v="7"/>
    <x v="20"/>
  </r>
  <r>
    <n v="1"/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397"/>
    <x v="5"/>
    <x v="5"/>
    <n v="2"/>
    <x v="5"/>
    <d v="2018-07-17T05:00:00"/>
    <s v="July"/>
    <n v="7"/>
    <n v="17"/>
    <n v="2018"/>
    <b v="0"/>
    <b v="1"/>
    <s v="technology/web"/>
    <x v="2"/>
    <x v="2"/>
  </r>
  <r>
    <n v="1"/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398"/>
    <x v="8"/>
    <x v="8"/>
    <n v="29"/>
    <x v="0"/>
    <d v="2015-09-02T05:00:00"/>
    <s v="Sept"/>
    <n v="9"/>
    <n v="2"/>
    <n v="2015"/>
    <b v="0"/>
    <b v="0"/>
    <s v="technology/wearables"/>
    <x v="2"/>
    <x v="11"/>
  </r>
  <r>
    <n v="1"/>
    <n v="288"/>
    <s v="Garcia Ltd"/>
    <s v="Secured global success"/>
    <n v="5600"/>
    <n v="5476"/>
    <n v="0.97785714285714287"/>
    <x v="0"/>
    <n v="137"/>
    <n v="39.970802919708028"/>
    <x v="6"/>
    <s v="DKK"/>
    <n v="1331701200"/>
    <n v="1331787600"/>
    <x v="399"/>
    <x v="9"/>
    <x v="9"/>
    <n v="14"/>
    <x v="2"/>
    <d v="2012-03-15T05:00:00"/>
    <s v="Mar"/>
    <n v="3"/>
    <n v="15"/>
    <n v="2012"/>
    <b v="0"/>
    <b v="1"/>
    <s v="music/metal"/>
    <x v="4"/>
    <x v="8"/>
  </r>
  <r>
    <n v="1"/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400"/>
    <x v="4"/>
    <x v="4"/>
    <n v="9"/>
    <x v="5"/>
    <d v="2018-12-13T06:00:00"/>
    <s v="Dec"/>
    <n v="12"/>
    <n v="13"/>
    <n v="2018"/>
    <b v="0"/>
    <b v="0"/>
    <s v="theater/plays"/>
    <x v="1"/>
    <x v="1"/>
  </r>
  <r>
    <n v="1"/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401"/>
    <x v="0"/>
    <x v="0"/>
    <n v="26"/>
    <x v="9"/>
    <d v="2016-11-28T06:00:00"/>
    <s v="Nov"/>
    <n v="11"/>
    <n v="28"/>
    <n v="2016"/>
    <b v="0"/>
    <b v="0"/>
    <s v="theater/plays"/>
    <x v="1"/>
    <x v="1"/>
  </r>
  <r>
    <n v="1"/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402"/>
    <x v="6"/>
    <x v="6"/>
    <n v="21"/>
    <x v="2"/>
    <d v="2012-06-23T05:00:00"/>
    <s v="June"/>
    <n v="6"/>
    <n v="23"/>
    <n v="2012"/>
    <b v="1"/>
    <b v="0"/>
    <s v="food/food trucks"/>
    <x v="0"/>
    <x v="0"/>
  </r>
  <r>
    <n v="1"/>
    <n v="705"/>
    <s v="Ford LLC"/>
    <s v="Centralized tangible success"/>
    <n v="169700"/>
    <n v="168048"/>
    <n v="0.99026517383618151"/>
    <x v="0"/>
    <n v="2025"/>
    <n v="82.986666666666665"/>
    <x v="2"/>
    <s v="GBP"/>
    <n v="1386741600"/>
    <n v="1387087200"/>
    <x v="403"/>
    <x v="4"/>
    <x v="4"/>
    <n v="11"/>
    <x v="1"/>
    <d v="2013-12-15T06:00:00"/>
    <s v="Dec"/>
    <n v="12"/>
    <n v="15"/>
    <n v="2013"/>
    <b v="0"/>
    <b v="0"/>
    <s v="publishing/nonfiction"/>
    <x v="6"/>
    <x v="7"/>
  </r>
  <r>
    <n v="1"/>
    <n v="844"/>
    <s v="Rodriguez-Hansen"/>
    <s v="Intuitive cohesive groupware"/>
    <n v="8800"/>
    <n v="8747"/>
    <n v="0.99397727272727276"/>
    <x v="2"/>
    <n v="94"/>
    <n v="93.053191489361708"/>
    <x v="1"/>
    <s v="USD"/>
    <n v="1327212000"/>
    <n v="1327471200"/>
    <x v="404"/>
    <x v="7"/>
    <x v="7"/>
    <n v="22"/>
    <x v="2"/>
    <d v="2012-01-25T06:00:00"/>
    <s v="Jan"/>
    <n v="1"/>
    <n v="25"/>
    <n v="2012"/>
    <b v="0"/>
    <b v="0"/>
    <s v="film &amp; video/documentary"/>
    <x v="3"/>
    <x v="13"/>
  </r>
  <r>
    <n v="1"/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05"/>
    <x v="2"/>
    <x v="2"/>
    <n v="5"/>
    <x v="9"/>
    <d v="2016-03-12T06:00:00"/>
    <s v="Mar"/>
    <n v="3"/>
    <n v="12"/>
    <n v="2016"/>
    <b v="0"/>
    <b v="0"/>
    <s v="film &amp; video/animation"/>
    <x v="3"/>
    <x v="3"/>
  </r>
  <r>
    <n v="1"/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406"/>
    <x v="1"/>
    <x v="1"/>
    <n v="21"/>
    <x v="4"/>
    <d v="2011-05-30T05:00:00"/>
    <s v="May"/>
    <n v="5"/>
    <n v="30"/>
    <n v="2011"/>
    <b v="0"/>
    <b v="0"/>
    <s v="music/rock"/>
    <x v="4"/>
    <x v="4"/>
  </r>
  <r>
    <n v="1"/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407"/>
    <x v="9"/>
    <x v="9"/>
    <n v="5"/>
    <x v="9"/>
    <d v="2016-03-12T06:00:00"/>
    <s v="Mar"/>
    <n v="3"/>
    <n v="12"/>
    <n v="2016"/>
    <b v="0"/>
    <b v="1"/>
    <s v="film &amp; video/drama"/>
    <x v="3"/>
    <x v="12"/>
  </r>
  <r>
    <n v="1"/>
    <n v="159"/>
    <s v="Clarke, Anderson and Lee"/>
    <s v="Robust explicit hardware"/>
    <n v="191200"/>
    <n v="191222"/>
    <n v="1.0001150627615063"/>
    <x v="3"/>
    <n v="1821"/>
    <n v="105.00933552992861"/>
    <x v="1"/>
    <s v="USD"/>
    <n v="1553662800"/>
    <n v="1555218000"/>
    <x v="408"/>
    <x v="9"/>
    <x v="9"/>
    <n v="27"/>
    <x v="7"/>
    <d v="2019-04-14T05:00:00"/>
    <s v="Apr"/>
    <n v="4"/>
    <n v="14"/>
    <n v="2019"/>
    <b v="0"/>
    <b v="1"/>
    <s v="theater/plays"/>
    <x v="1"/>
    <x v="1"/>
  </r>
  <r>
    <n v="1"/>
    <n v="164"/>
    <s v="Lopez and Sons"/>
    <s v="Polarized human-resource protocol"/>
    <n v="150500"/>
    <n v="150755"/>
    <n v="1.0016943521594683"/>
    <x v="3"/>
    <n v="1396"/>
    <n v="107.99068767908309"/>
    <x v="1"/>
    <s v="USD"/>
    <n v="1507438800"/>
    <n v="1507525200"/>
    <x v="409"/>
    <x v="3"/>
    <x v="3"/>
    <n v="8"/>
    <x v="3"/>
    <d v="2017-10-09T05:00:00"/>
    <s v="Oct"/>
    <n v="10"/>
    <n v="9"/>
    <n v="2017"/>
    <b v="0"/>
    <b v="0"/>
    <s v="theater/plays"/>
    <x v="1"/>
    <x v="1"/>
  </r>
  <r>
    <n v="1"/>
    <n v="718"/>
    <s v="Reyes PLC"/>
    <s v="Expanded optimal pricing structure"/>
    <n v="8300"/>
    <n v="8317"/>
    <n v="1.0020481927710843"/>
    <x v="3"/>
    <n v="297"/>
    <n v="28.003367003367003"/>
    <x v="1"/>
    <s v="USD"/>
    <n v="1371445200"/>
    <n v="1373691600"/>
    <x v="410"/>
    <x v="6"/>
    <x v="6"/>
    <n v="17"/>
    <x v="1"/>
    <d v="2013-07-13T05:00:00"/>
    <s v="July"/>
    <n v="7"/>
    <n v="13"/>
    <n v="2013"/>
    <b v="0"/>
    <b v="0"/>
    <s v="technology/wearables"/>
    <x v="2"/>
    <x v="11"/>
  </r>
  <r>
    <n v="1"/>
    <n v="840"/>
    <s v="Howell and Sons"/>
    <s v="Enhanced regional moderator"/>
    <n v="116300"/>
    <n v="116583"/>
    <n v="1.0024333619948409"/>
    <x v="3"/>
    <n v="3533"/>
    <n v="32.998301726577978"/>
    <x v="1"/>
    <s v="USD"/>
    <n v="1405486800"/>
    <n v="1405659600"/>
    <x v="411"/>
    <x v="5"/>
    <x v="5"/>
    <n v="16"/>
    <x v="8"/>
    <d v="2014-07-18T05:00:00"/>
    <s v="July"/>
    <n v="7"/>
    <n v="18"/>
    <n v="2014"/>
    <b v="0"/>
    <b v="1"/>
    <s v="theater/plays"/>
    <x v="1"/>
    <x v="1"/>
  </r>
  <r>
    <n v="1"/>
    <n v="480"/>
    <s v="Robles-Hudson"/>
    <s v="Balanced bifurcated leverage"/>
    <n v="8600"/>
    <n v="8656"/>
    <n v="1.0065116279069768"/>
    <x v="3"/>
    <n v="87"/>
    <n v="99.494252873563212"/>
    <x v="1"/>
    <s v="USD"/>
    <n v="1268287200"/>
    <n v="1269061200"/>
    <x v="412"/>
    <x v="9"/>
    <x v="9"/>
    <n v="11"/>
    <x v="6"/>
    <d v="2010-03-20T05:00:00"/>
    <s v="Mar"/>
    <n v="3"/>
    <n v="20"/>
    <n v="2010"/>
    <b v="0"/>
    <b v="1"/>
    <s v="photography/photography books"/>
    <x v="5"/>
    <x v="6"/>
  </r>
  <r>
    <n v="1"/>
    <n v="689"/>
    <s v="Nguyen Inc"/>
    <s v="Seamless directional capacity"/>
    <n v="7300"/>
    <n v="7348"/>
    <n v="1.0065753424657535"/>
    <x v="3"/>
    <n v="69"/>
    <n v="106.49275362318841"/>
    <x v="1"/>
    <s v="USD"/>
    <n v="1383022800"/>
    <n v="1384063200"/>
    <x v="413"/>
    <x v="3"/>
    <x v="3"/>
    <n v="29"/>
    <x v="1"/>
    <d v="2013-11-10T06:00:00"/>
    <s v="Nov"/>
    <n v="11"/>
    <n v="10"/>
    <n v="2013"/>
    <b v="0"/>
    <b v="0"/>
    <s v="technology/web"/>
    <x v="2"/>
    <x v="2"/>
  </r>
  <r>
    <n v="1"/>
    <n v="131"/>
    <s v="Fleming, Zhang and Henderson"/>
    <s v="Distributed 5thgeneration implementation"/>
    <n v="164700"/>
    <n v="166116"/>
    <n v="1.0085974499089254"/>
    <x v="3"/>
    <n v="2443"/>
    <n v="67.996725337699544"/>
    <x v="2"/>
    <s v="GBP"/>
    <n v="1385704800"/>
    <n v="1386828000"/>
    <x v="414"/>
    <x v="0"/>
    <x v="0"/>
    <n v="29"/>
    <x v="1"/>
    <d v="2013-12-12T06:00:00"/>
    <s v="Dec"/>
    <n v="12"/>
    <n v="12"/>
    <n v="2013"/>
    <b v="0"/>
    <b v="0"/>
    <s v="technology/web"/>
    <x v="2"/>
    <x v="2"/>
  </r>
  <r>
    <n v="1"/>
    <n v="559"/>
    <s v="Brown, Estrada and Jensen"/>
    <s v="Exclusive systematic productivity"/>
    <n v="105300"/>
    <n v="106321"/>
    <n v="1.009696106362773"/>
    <x v="3"/>
    <n v="1022"/>
    <n v="104.03228962818004"/>
    <x v="1"/>
    <s v="USD"/>
    <n v="1470114000"/>
    <n v="1470718800"/>
    <x v="415"/>
    <x v="8"/>
    <x v="8"/>
    <n v="2"/>
    <x v="9"/>
    <d v="2016-08-09T05:00:00"/>
    <s v="Aug"/>
    <n v="8"/>
    <n v="9"/>
    <n v="2016"/>
    <b v="0"/>
    <b v="0"/>
    <s v="theater/plays"/>
    <x v="1"/>
    <x v="1"/>
  </r>
  <r>
    <n v="1"/>
    <n v="579"/>
    <s v="Franklin Inc"/>
    <s v="Focused multimedia knowledgebase"/>
    <n v="6200"/>
    <n v="6269"/>
    <n v="1.0111290322580646"/>
    <x v="3"/>
    <n v="87"/>
    <n v="72.05747126436782"/>
    <x v="1"/>
    <s v="USD"/>
    <n v="1312693200"/>
    <n v="1313730000"/>
    <x v="416"/>
    <x v="8"/>
    <x v="8"/>
    <n v="7"/>
    <x v="4"/>
    <d v="2011-08-19T05:00:00"/>
    <s v="Aug"/>
    <n v="8"/>
    <n v="19"/>
    <n v="2011"/>
    <b v="0"/>
    <b v="0"/>
    <s v="music/jazz"/>
    <x v="4"/>
    <x v="9"/>
  </r>
  <r>
    <n v="1"/>
    <n v="208"/>
    <s v="Jackson Inc"/>
    <s v="Mandatory multi-tasking encryption"/>
    <n v="196900"/>
    <n v="199110"/>
    <n v="1.0112239715591671"/>
    <x v="3"/>
    <n v="2053"/>
    <n v="96.984900146127615"/>
    <x v="1"/>
    <s v="USD"/>
    <n v="1510207200"/>
    <n v="1512280800"/>
    <x v="417"/>
    <x v="0"/>
    <x v="0"/>
    <n v="9"/>
    <x v="3"/>
    <d v="2017-12-03T06:00:00"/>
    <s v="Dec"/>
    <n v="12"/>
    <n v="3"/>
    <n v="2017"/>
    <b v="0"/>
    <b v="0"/>
    <s v="film &amp; video/documentary"/>
    <x v="3"/>
    <x v="13"/>
  </r>
  <r>
    <n v="1"/>
    <n v="489"/>
    <s v="Clark Inc"/>
    <s v="Down-sized mobile time-frame"/>
    <n v="9200"/>
    <n v="9339"/>
    <n v="1.015108695652174"/>
    <x v="3"/>
    <n v="85"/>
    <n v="109.87058823529412"/>
    <x v="4"/>
    <s v="EUR"/>
    <n v="1281934800"/>
    <n v="1282366800"/>
    <x v="418"/>
    <x v="8"/>
    <x v="8"/>
    <n v="16"/>
    <x v="6"/>
    <d v="2010-08-21T05:00:00"/>
    <s v="Aug"/>
    <n v="8"/>
    <n v="21"/>
    <n v="2010"/>
    <b v="0"/>
    <b v="0"/>
    <s v="technology/wearables"/>
    <x v="2"/>
    <x v="11"/>
  </r>
  <r>
    <n v="1"/>
    <n v="141"/>
    <s v="Jackson LLC"/>
    <s v="Distributed motivating algorithm"/>
    <n v="64300"/>
    <n v="65323"/>
    <n v="1.0159097978227061"/>
    <x v="3"/>
    <n v="1071"/>
    <n v="60.992530345471522"/>
    <x v="1"/>
    <s v="USD"/>
    <n v="1434085200"/>
    <n v="1434603600"/>
    <x v="7"/>
    <x v="6"/>
    <x v="6"/>
    <n v="12"/>
    <x v="0"/>
    <d v="2015-06-18T05:00:00"/>
    <s v="June"/>
    <n v="6"/>
    <n v="18"/>
    <n v="2015"/>
    <b v="0"/>
    <b v="0"/>
    <s v="technology/web"/>
    <x v="2"/>
    <x v="2"/>
  </r>
  <r>
    <n v="1"/>
    <n v="519"/>
    <s v="Marsh-Coleman"/>
    <s v="Exclusive asymmetric analyzer"/>
    <n v="177700"/>
    <n v="180802"/>
    <n v="1.0174563871693867"/>
    <x v="3"/>
    <n v="1773"/>
    <n v="101.97518330513255"/>
    <x v="1"/>
    <s v="USD"/>
    <n v="1420696800"/>
    <n v="1421906400"/>
    <x v="419"/>
    <x v="7"/>
    <x v="7"/>
    <n v="8"/>
    <x v="0"/>
    <d v="2015-01-22T06:00:00"/>
    <s v="Jan"/>
    <n v="1"/>
    <n v="22"/>
    <n v="2015"/>
    <b v="0"/>
    <b v="1"/>
    <s v="music/rock"/>
    <x v="4"/>
    <x v="4"/>
  </r>
  <r>
    <n v="1"/>
    <n v="241"/>
    <s v="Gonzalez-Martinez"/>
    <s v="Vision-oriented actuating open system"/>
    <n v="168500"/>
    <n v="171729"/>
    <n v="1.0191632047477746"/>
    <x v="3"/>
    <n v="1684"/>
    <n v="101.97684085510689"/>
    <x v="5"/>
    <s v="AUD"/>
    <n v="1397365200"/>
    <n v="1398229200"/>
    <x v="420"/>
    <x v="11"/>
    <x v="11"/>
    <n v="13"/>
    <x v="8"/>
    <d v="2014-04-23T05:00:00"/>
    <s v="Apr"/>
    <n v="4"/>
    <n v="23"/>
    <n v="2014"/>
    <b v="0"/>
    <b v="1"/>
    <s v="publishing/nonfiction"/>
    <x v="6"/>
    <x v="7"/>
  </r>
  <r>
    <n v="1"/>
    <n v="855"/>
    <s v="Moses-Terry"/>
    <s v="Horizontal clear-thinking framework"/>
    <n v="23400"/>
    <n v="23956"/>
    <n v="1.0237606837606839"/>
    <x v="3"/>
    <n v="452"/>
    <n v="53"/>
    <x v="5"/>
    <s v="AUD"/>
    <n v="1308373200"/>
    <n v="1311051600"/>
    <x v="421"/>
    <x v="6"/>
    <x v="6"/>
    <n v="18"/>
    <x v="4"/>
    <d v="2011-07-19T05:00:00"/>
    <s v="July"/>
    <n v="7"/>
    <n v="19"/>
    <n v="2011"/>
    <b v="0"/>
    <b v="0"/>
    <s v="theater/plays"/>
    <x v="1"/>
    <x v="1"/>
  </r>
  <r>
    <n v="1"/>
    <n v="456"/>
    <s v="Wilson, Brooks and Clark"/>
    <s v="Operative well-modulated data-warehouse"/>
    <n v="146400"/>
    <n v="152438"/>
    <n v="1.041243169398907"/>
    <x v="3"/>
    <n v="1605"/>
    <n v="94.976947040498445"/>
    <x v="1"/>
    <s v="USD"/>
    <n v="1518242400"/>
    <n v="1518242400"/>
    <x v="422"/>
    <x v="2"/>
    <x v="2"/>
    <n v="10"/>
    <x v="5"/>
    <d v="2018-02-10T06:00:00"/>
    <s v="Feb"/>
    <n v="2"/>
    <n v="10"/>
    <n v="2018"/>
    <b v="0"/>
    <b v="1"/>
    <s v="music/indie rock"/>
    <x v="4"/>
    <x v="10"/>
  </r>
  <r>
    <n v="1"/>
    <n v="411"/>
    <s v="Beck, Thompson and Martinez"/>
    <s v="Down-sized maximized function"/>
    <n v="7800"/>
    <n v="8161"/>
    <n v="1.0462820512820512"/>
    <x v="3"/>
    <n v="82"/>
    <n v="99.524390243902445"/>
    <x v="1"/>
    <s v="USD"/>
    <n v="1496034000"/>
    <n v="1496206800"/>
    <x v="423"/>
    <x v="1"/>
    <x v="1"/>
    <n v="29"/>
    <x v="3"/>
    <d v="2017-05-31T05:00:00"/>
    <s v="May"/>
    <n v="5"/>
    <n v="31"/>
    <n v="2017"/>
    <b v="0"/>
    <b v="0"/>
    <s v="theater/plays"/>
    <x v="1"/>
    <x v="1"/>
  </r>
  <r>
    <n v="1"/>
    <n v="28"/>
    <s v="Campbell, Brown and Powell"/>
    <s v="Synchronized global task-force"/>
    <n v="130800"/>
    <n v="137635"/>
    <n v="1.0522553516819573"/>
    <x v="3"/>
    <n v="2220"/>
    <n v="61.997747747747745"/>
    <x v="1"/>
    <s v="USD"/>
    <n v="1265695200"/>
    <n v="1267682400"/>
    <x v="424"/>
    <x v="2"/>
    <x v="2"/>
    <n v="9"/>
    <x v="6"/>
    <d v="2010-03-04T06:00:00"/>
    <s v="Mar"/>
    <n v="3"/>
    <n v="4"/>
    <n v="2010"/>
    <b v="0"/>
    <b v="1"/>
    <s v="theater/plays"/>
    <x v="1"/>
    <x v="1"/>
  </r>
  <r>
    <n v="1"/>
    <n v="861"/>
    <s v="Young, Ramsey and Powell"/>
    <s v="Devolved disintermediate analyzer"/>
    <n v="8800"/>
    <n v="9317"/>
    <n v="1.0587500000000001"/>
    <x v="3"/>
    <n v="163"/>
    <n v="57.159509202453989"/>
    <x v="1"/>
    <s v="USD"/>
    <n v="1269147600"/>
    <n v="1269838800"/>
    <x v="425"/>
    <x v="9"/>
    <x v="9"/>
    <n v="21"/>
    <x v="6"/>
    <d v="2010-03-29T05:00:00"/>
    <s v="Mar"/>
    <n v="3"/>
    <n v="29"/>
    <n v="2010"/>
    <b v="0"/>
    <b v="0"/>
    <s v="theater/plays"/>
    <x v="1"/>
    <x v="1"/>
  </r>
  <r>
    <n v="1"/>
    <n v="780"/>
    <s v="Brooks-Rodriguez"/>
    <s v="Implemented intangible instruction set"/>
    <n v="5100"/>
    <n v="5421"/>
    <n v="1.0629411764705883"/>
    <x v="3"/>
    <n v="164"/>
    <n v="33.054878048780488"/>
    <x v="1"/>
    <s v="USD"/>
    <n v="1469163600"/>
    <n v="1470805200"/>
    <x v="426"/>
    <x v="5"/>
    <x v="5"/>
    <n v="22"/>
    <x v="9"/>
    <d v="2016-08-10T05:00:00"/>
    <s v="Aug"/>
    <n v="8"/>
    <n v="10"/>
    <n v="2016"/>
    <b v="0"/>
    <b v="1"/>
    <s v="film &amp; video/drama"/>
    <x v="3"/>
    <x v="12"/>
  </r>
  <r>
    <n v="1"/>
    <n v="803"/>
    <s v="Perez, Brown and Meyers"/>
    <s v="Stand-alone background customer loyalty"/>
    <n v="6100"/>
    <n v="6527"/>
    <n v="1.07"/>
    <x v="3"/>
    <n v="233"/>
    <n v="28.012875536480685"/>
    <x v="1"/>
    <s v="USD"/>
    <n v="1548568800"/>
    <n v="1551506400"/>
    <x v="427"/>
    <x v="7"/>
    <x v="7"/>
    <n v="27"/>
    <x v="7"/>
    <d v="2019-03-02T06:00:00"/>
    <s v="Mar"/>
    <n v="3"/>
    <n v="2"/>
    <n v="2019"/>
    <b v="0"/>
    <b v="0"/>
    <s v="theater/plays"/>
    <x v="1"/>
    <x v="1"/>
  </r>
  <r>
    <n v="1"/>
    <n v="282"/>
    <s v="Ross, Kelly and Brown"/>
    <s v="Virtual contextually-based circuit"/>
    <n v="8400"/>
    <n v="9076"/>
    <n v="1.0804761904761904"/>
    <x v="3"/>
    <n v="133"/>
    <n v="68.240601503759393"/>
    <x v="1"/>
    <s v="USD"/>
    <n v="1480226400"/>
    <n v="1480744800"/>
    <x v="428"/>
    <x v="0"/>
    <x v="0"/>
    <n v="27"/>
    <x v="9"/>
    <d v="2016-12-03T06:00:00"/>
    <s v="Dec"/>
    <n v="12"/>
    <n v="3"/>
    <n v="2016"/>
    <b v="0"/>
    <b v="1"/>
    <s v="film &amp; video/television"/>
    <x v="3"/>
    <x v="21"/>
  </r>
  <r>
    <n v="1"/>
    <n v="71"/>
    <s v="Tate, Bass and House"/>
    <s v="Organic object-oriented budgetary management"/>
    <n v="6000"/>
    <n v="6484"/>
    <n v="1.0806666666666667"/>
    <x v="3"/>
    <n v="76"/>
    <n v="85.315789473684205"/>
    <x v="1"/>
    <s v="USD"/>
    <n v="1575093600"/>
    <n v="1575439200"/>
    <x v="429"/>
    <x v="0"/>
    <x v="0"/>
    <n v="30"/>
    <x v="7"/>
    <d v="2019-12-04T06:00:00"/>
    <s v="Dec"/>
    <n v="12"/>
    <n v="4"/>
    <n v="2019"/>
    <b v="0"/>
    <b v="0"/>
    <s v="theater/plays"/>
    <x v="1"/>
    <x v="1"/>
  </r>
  <r>
    <n v="1"/>
    <n v="463"/>
    <s v="Mckee-Hill"/>
    <s v="Cross-platform upward-trending parallelism"/>
    <n v="134300"/>
    <n v="145265"/>
    <n v="1.0816455696202532"/>
    <x v="3"/>
    <n v="2105"/>
    <n v="69.009501187648453"/>
    <x v="1"/>
    <s v="USD"/>
    <n v="1388469600"/>
    <n v="1388815200"/>
    <x v="430"/>
    <x v="4"/>
    <x v="4"/>
    <n v="31"/>
    <x v="1"/>
    <d v="2014-01-04T06:00:00"/>
    <s v="Jan"/>
    <n v="1"/>
    <n v="4"/>
    <n v="2014"/>
    <b v="0"/>
    <b v="0"/>
    <s v="film &amp; video/animation"/>
    <x v="3"/>
    <x v="3"/>
  </r>
  <r>
    <n v="1"/>
    <n v="969"/>
    <s v="Lopez-King"/>
    <s v="Multi-lateral radical solution"/>
    <n v="7900"/>
    <n v="8550"/>
    <n v="1.0822784810126582"/>
    <x v="3"/>
    <n v="93"/>
    <n v="91.935483870967744"/>
    <x v="1"/>
    <s v="USD"/>
    <n v="1576994400"/>
    <n v="1577599200"/>
    <x v="431"/>
    <x v="4"/>
    <x v="4"/>
    <n v="22"/>
    <x v="7"/>
    <d v="2019-12-29T06:00:00"/>
    <s v="Dec"/>
    <n v="12"/>
    <n v="29"/>
    <n v="2019"/>
    <b v="0"/>
    <b v="0"/>
    <s v="theater/plays"/>
    <x v="1"/>
    <x v="1"/>
  </r>
  <r>
    <n v="1"/>
    <n v="831"/>
    <s v="Ward PLC"/>
    <s v="Front-line bottom-line Graphic Interface"/>
    <n v="97100"/>
    <n v="105817"/>
    <n v="1.089773429454171"/>
    <x v="3"/>
    <n v="4233"/>
    <n v="24.998110087408456"/>
    <x v="1"/>
    <s v="USD"/>
    <n v="1332738000"/>
    <n v="1335675600"/>
    <x v="432"/>
    <x v="9"/>
    <x v="9"/>
    <n v="26"/>
    <x v="2"/>
    <d v="2012-04-29T05:00:00"/>
    <s v="Apr"/>
    <n v="4"/>
    <n v="29"/>
    <n v="2012"/>
    <b v="0"/>
    <b v="0"/>
    <s v="photography/photography books"/>
    <x v="5"/>
    <x v="6"/>
  </r>
  <r>
    <n v="1"/>
    <n v="234"/>
    <s v="Mendoza-Parker"/>
    <s v="Enterprise-wide motivating matrices"/>
    <n v="7500"/>
    <n v="8181"/>
    <n v="1.0908"/>
    <x v="3"/>
    <n v="149"/>
    <n v="54.906040268456373"/>
    <x v="4"/>
    <s v="EUR"/>
    <n v="1503378000"/>
    <n v="1503982800"/>
    <x v="433"/>
    <x v="8"/>
    <x v="8"/>
    <n v="22"/>
    <x v="3"/>
    <d v="2017-08-29T05:00:00"/>
    <s v="Aug"/>
    <n v="8"/>
    <n v="29"/>
    <n v="2017"/>
    <b v="0"/>
    <b v="1"/>
    <s v="games/video games"/>
    <x v="7"/>
    <x v="17"/>
  </r>
  <r>
    <n v="1"/>
    <n v="797"/>
    <s v="Houston, Moore and Rogers"/>
    <s v="Optional tangible utilization"/>
    <n v="7600"/>
    <n v="8332"/>
    <n v="1.0963157894736841"/>
    <x v="3"/>
    <n v="185"/>
    <n v="45.037837837837834"/>
    <x v="1"/>
    <s v="USD"/>
    <n v="1546149600"/>
    <n v="1548136800"/>
    <x v="434"/>
    <x v="4"/>
    <x v="4"/>
    <n v="30"/>
    <x v="5"/>
    <d v="2019-01-22T06:00:00"/>
    <s v="Jan"/>
    <n v="1"/>
    <n v="22"/>
    <n v="2019"/>
    <b v="0"/>
    <b v="0"/>
    <s v="technology/web"/>
    <x v="2"/>
    <x v="2"/>
  </r>
  <r>
    <n v="1"/>
    <n v="938"/>
    <s v="Allen Inc"/>
    <s v="Total dedicated benchmark"/>
    <n v="9200"/>
    <n v="10093"/>
    <n v="1.0970652173913042"/>
    <x v="3"/>
    <n v="96"/>
    <n v="105.13541666666667"/>
    <x v="1"/>
    <s v="USD"/>
    <n v="1528779600"/>
    <n v="1531890000"/>
    <x v="435"/>
    <x v="6"/>
    <x v="6"/>
    <n v="12"/>
    <x v="5"/>
    <d v="2018-07-18T05:00:00"/>
    <s v="July"/>
    <n v="7"/>
    <n v="18"/>
    <n v="2018"/>
    <b v="0"/>
    <b v="1"/>
    <s v="publishing/fiction"/>
    <x v="6"/>
    <x v="16"/>
  </r>
  <r>
    <n v="1"/>
    <n v="573"/>
    <s v="Valenzuela-Cook"/>
    <s v="Total incremental productivity"/>
    <n v="6700"/>
    <n v="7496"/>
    <n v="1.1188059701492536"/>
    <x v="3"/>
    <n v="300"/>
    <n v="24.986666666666668"/>
    <x v="1"/>
    <s v="USD"/>
    <n v="1399006800"/>
    <n v="1399179600"/>
    <x v="342"/>
    <x v="1"/>
    <x v="1"/>
    <n v="2"/>
    <x v="8"/>
    <d v="2014-05-04T05:00:00"/>
    <s v="May"/>
    <n v="5"/>
    <n v="4"/>
    <n v="2014"/>
    <b v="0"/>
    <b v="0"/>
    <s v="journalism/audio"/>
    <x v="8"/>
    <x v="22"/>
  </r>
  <r>
    <n v="1"/>
    <n v="517"/>
    <s v="Ramirez LLC"/>
    <s v="Multi-tiered maximized orchestration"/>
    <n v="5900"/>
    <n v="6608"/>
    <n v="1.1200000000000001"/>
    <x v="3"/>
    <n v="78"/>
    <n v="84.717948717948715"/>
    <x v="1"/>
    <s v="USD"/>
    <n v="1493960400"/>
    <n v="1494392400"/>
    <x v="436"/>
    <x v="1"/>
    <x v="1"/>
    <n v="5"/>
    <x v="3"/>
    <d v="2017-05-10T05:00:00"/>
    <s v="May"/>
    <n v="5"/>
    <n v="10"/>
    <n v="2017"/>
    <b v="0"/>
    <b v="0"/>
    <s v="food/food trucks"/>
    <x v="0"/>
    <x v="0"/>
  </r>
  <r>
    <n v="1"/>
    <n v="508"/>
    <s v="Roberts Group"/>
    <s v="Up-sized radical pricing structure"/>
    <n v="172700"/>
    <n v="193820"/>
    <n v="1.1222929936305732"/>
    <x v="3"/>
    <n v="3657"/>
    <n v="52.999726551818434"/>
    <x v="1"/>
    <s v="USD"/>
    <n v="1532840400"/>
    <n v="1534654800"/>
    <x v="437"/>
    <x v="5"/>
    <x v="5"/>
    <n v="29"/>
    <x v="5"/>
    <d v="2018-08-19T05:00:00"/>
    <s v="Aug"/>
    <n v="8"/>
    <n v="19"/>
    <n v="2018"/>
    <b v="0"/>
    <b v="0"/>
    <s v="theater/plays"/>
    <x v="1"/>
    <x v="1"/>
  </r>
  <r>
    <n v="1"/>
    <n v="20"/>
    <s v="Reeves, Thompson and Richardson"/>
    <s v="Proactive composite alliance"/>
    <n v="131800"/>
    <n v="147936"/>
    <n v="1.1224279210925645"/>
    <x v="3"/>
    <n v="1396"/>
    <n v="105.97134670487107"/>
    <x v="1"/>
    <s v="USD"/>
    <n v="1406523600"/>
    <n v="1406523600"/>
    <x v="438"/>
    <x v="5"/>
    <x v="5"/>
    <n v="28"/>
    <x v="8"/>
    <d v="2014-07-28T05:00:00"/>
    <s v="July"/>
    <n v="7"/>
    <n v="28"/>
    <n v="2014"/>
    <b v="0"/>
    <b v="0"/>
    <s v="film &amp; video/drama"/>
    <x v="3"/>
    <x v="12"/>
  </r>
  <r>
    <n v="1"/>
    <n v="930"/>
    <s v="Hall, Buchanan and Benton"/>
    <s v="Configurable fault-tolerant structure"/>
    <n v="3500"/>
    <n v="3930"/>
    <n v="1.1228571428571428"/>
    <x v="3"/>
    <n v="85"/>
    <n v="46.235294117647058"/>
    <x v="1"/>
    <s v="USD"/>
    <n v="1424844000"/>
    <n v="1425448800"/>
    <x v="439"/>
    <x v="2"/>
    <x v="2"/>
    <n v="25"/>
    <x v="0"/>
    <d v="2015-03-04T06:00:00"/>
    <s v="Mar"/>
    <n v="3"/>
    <n v="4"/>
    <n v="2015"/>
    <b v="0"/>
    <b v="1"/>
    <s v="theater/plays"/>
    <x v="1"/>
    <x v="1"/>
  </r>
  <r>
    <n v="1"/>
    <n v="147"/>
    <s v="Moss, Norman and Dunlap"/>
    <s v="Upgradable upward-trending workforce"/>
    <n v="8300"/>
    <n v="9337"/>
    <n v="1.1249397590361445"/>
    <x v="3"/>
    <n v="199"/>
    <n v="46.91959798994975"/>
    <x v="1"/>
    <s v="USD"/>
    <n v="1465794000"/>
    <n v="1466312400"/>
    <x v="440"/>
    <x v="6"/>
    <x v="6"/>
    <n v="13"/>
    <x v="9"/>
    <d v="2016-06-19T05:00:00"/>
    <s v="June"/>
    <n v="6"/>
    <n v="19"/>
    <n v="2016"/>
    <b v="0"/>
    <b v="1"/>
    <s v="theater/plays"/>
    <x v="1"/>
    <x v="1"/>
  </r>
  <r>
    <n v="1"/>
    <n v="24"/>
    <s v="Scott, Wilson and Martin"/>
    <s v="Cross-platform intermediate frame"/>
    <n v="92400"/>
    <n v="104257"/>
    <n v="1.1283225108225108"/>
    <x v="3"/>
    <n v="2673"/>
    <n v="39.003741114852225"/>
    <x v="1"/>
    <s v="USD"/>
    <n v="1403326800"/>
    <n v="1403499600"/>
    <x v="441"/>
    <x v="6"/>
    <x v="6"/>
    <n v="21"/>
    <x v="8"/>
    <d v="2014-06-23T05:00:00"/>
    <s v="June"/>
    <n v="6"/>
    <n v="23"/>
    <n v="2014"/>
    <b v="0"/>
    <b v="0"/>
    <s v="technology/wearables"/>
    <x v="2"/>
    <x v="11"/>
  </r>
  <r>
    <n v="1"/>
    <n v="427"/>
    <s v="Hicks, Wall and Webb"/>
    <s v="Managed discrete framework"/>
    <n v="174500"/>
    <n v="197018"/>
    <n v="1.1290429799426933"/>
    <x v="3"/>
    <n v="2526"/>
    <n v="77.996041171813147"/>
    <x v="1"/>
    <s v="USD"/>
    <n v="1410584400"/>
    <n v="1413349200"/>
    <x v="442"/>
    <x v="10"/>
    <x v="10"/>
    <n v="13"/>
    <x v="8"/>
    <d v="2014-10-15T05:00:00"/>
    <s v="Oct"/>
    <n v="10"/>
    <n v="15"/>
    <n v="2014"/>
    <b v="0"/>
    <b v="1"/>
    <s v="theater/plays"/>
    <x v="1"/>
    <x v="1"/>
  </r>
  <r>
    <n v="1"/>
    <n v="95"/>
    <s v="Sanchez LLC"/>
    <s v="Stand-alone system-worthy standardization"/>
    <n v="900"/>
    <n v="1017"/>
    <n v="1.1299999999999999"/>
    <x v="3"/>
    <n v="27"/>
    <n v="37.666666666666664"/>
    <x v="1"/>
    <s v="USD"/>
    <n v="1571029200"/>
    <n v="1571634000"/>
    <x v="443"/>
    <x v="3"/>
    <x v="3"/>
    <n v="14"/>
    <x v="7"/>
    <d v="2019-10-21T05:00:00"/>
    <s v="Oct"/>
    <n v="10"/>
    <n v="21"/>
    <n v="2019"/>
    <b v="0"/>
    <b v="0"/>
    <s v="film &amp; video/documentary"/>
    <x v="3"/>
    <x v="13"/>
  </r>
  <r>
    <n v="1"/>
    <n v="991"/>
    <s v="Ramirez LLC"/>
    <s v="Reduced reciprocal focus group"/>
    <n v="9800"/>
    <n v="11091"/>
    <n v="1.131734693877551"/>
    <x v="3"/>
    <n v="241"/>
    <n v="46.020746887966808"/>
    <x v="1"/>
    <s v="USD"/>
    <n v="1411621200"/>
    <n v="1411966800"/>
    <x v="444"/>
    <x v="10"/>
    <x v="10"/>
    <n v="25"/>
    <x v="8"/>
    <d v="2014-09-29T05:00:00"/>
    <s v="Sept"/>
    <n v="9"/>
    <n v="29"/>
    <n v="2014"/>
    <b v="0"/>
    <b v="1"/>
    <s v="music/rock"/>
    <x v="4"/>
    <x v="4"/>
  </r>
  <r>
    <n v="1"/>
    <n v="763"/>
    <s v="Rowland PLC"/>
    <s v="Inverse client-driven product"/>
    <n v="5600"/>
    <n v="6338"/>
    <n v="1.1317857142857144"/>
    <x v="3"/>
    <n v="235"/>
    <n v="26.970212765957445"/>
    <x v="1"/>
    <s v="USD"/>
    <n v="1336453200"/>
    <n v="1339477200"/>
    <x v="445"/>
    <x v="1"/>
    <x v="1"/>
    <n v="8"/>
    <x v="2"/>
    <d v="2012-06-12T05:00:00"/>
    <s v="June"/>
    <n v="6"/>
    <n v="12"/>
    <n v="2012"/>
    <b v="0"/>
    <b v="1"/>
    <s v="theater/plays"/>
    <x v="1"/>
    <x v="1"/>
  </r>
  <r>
    <n v="1"/>
    <n v="772"/>
    <s v="Johnson-Pace"/>
    <s v="Persistent 3rdgeneration moratorium"/>
    <n v="149600"/>
    <n v="169586"/>
    <n v="1.1335962566844919"/>
    <x v="3"/>
    <n v="5139"/>
    <n v="32.999805409612762"/>
    <x v="1"/>
    <s v="USD"/>
    <n v="1549692000"/>
    <n v="1550037600"/>
    <x v="446"/>
    <x v="2"/>
    <x v="2"/>
    <n v="9"/>
    <x v="7"/>
    <d v="2019-02-13T06:00:00"/>
    <s v="Feb"/>
    <n v="2"/>
    <n v="13"/>
    <n v="2019"/>
    <b v="0"/>
    <b v="0"/>
    <s v="music/indie rock"/>
    <x v="4"/>
    <x v="10"/>
  </r>
  <r>
    <n v="1"/>
    <n v="854"/>
    <s v="Campbell, Thomas and Obrien"/>
    <s v="Multi-channeled secondary middleware"/>
    <n v="171000"/>
    <n v="194309"/>
    <n v="1.1363099415204678"/>
    <x v="3"/>
    <n v="2662"/>
    <n v="72.993613824192337"/>
    <x v="0"/>
    <s v="CAD"/>
    <n v="1574056800"/>
    <n v="1576389600"/>
    <x v="447"/>
    <x v="0"/>
    <x v="0"/>
    <n v="18"/>
    <x v="7"/>
    <d v="2019-12-15T06:00:00"/>
    <s v="Dec"/>
    <n v="12"/>
    <n v="15"/>
    <n v="2019"/>
    <b v="0"/>
    <b v="0"/>
    <s v="publishing/fiction"/>
    <x v="6"/>
    <x v="16"/>
  </r>
  <r>
    <n v="1"/>
    <n v="475"/>
    <s v="Nichols Ltd"/>
    <s v="Function-based attitude-oriented groupware"/>
    <n v="7400"/>
    <n v="8432"/>
    <n v="1.1394594594594594"/>
    <x v="3"/>
    <n v="211"/>
    <n v="39.962085308056871"/>
    <x v="1"/>
    <s v="USD"/>
    <n v="1372136400"/>
    <n v="1372482000"/>
    <x v="448"/>
    <x v="6"/>
    <x v="6"/>
    <n v="25"/>
    <x v="1"/>
    <d v="2013-06-29T05:00:00"/>
    <s v="June"/>
    <n v="6"/>
    <n v="29"/>
    <n v="2013"/>
    <b v="0"/>
    <b v="1"/>
    <s v="publishing/translations"/>
    <x v="6"/>
    <x v="14"/>
  </r>
  <r>
    <n v="1"/>
    <n v="635"/>
    <s v="Mack Ltd"/>
    <s v="Reactive regional access"/>
    <n v="139000"/>
    <n v="158590"/>
    <n v="1.1409352517985611"/>
    <x v="3"/>
    <n v="2266"/>
    <n v="69.986760812003524"/>
    <x v="1"/>
    <s v="USD"/>
    <n v="1360389600"/>
    <n v="1363150800"/>
    <x v="449"/>
    <x v="2"/>
    <x v="2"/>
    <n v="9"/>
    <x v="1"/>
    <d v="2013-03-13T05:00:00"/>
    <s v="Mar"/>
    <n v="3"/>
    <n v="13"/>
    <n v="2013"/>
    <b v="0"/>
    <b v="0"/>
    <s v="film &amp; video/television"/>
    <x v="3"/>
    <x v="21"/>
  </r>
  <r>
    <n v="1"/>
    <n v="335"/>
    <s v="Jordan-Acosta"/>
    <s v="Operative uniform hub"/>
    <n v="173800"/>
    <n v="198628"/>
    <n v="1.1428538550057536"/>
    <x v="3"/>
    <n v="2283"/>
    <n v="87.003066141042481"/>
    <x v="1"/>
    <s v="USD"/>
    <n v="1573797600"/>
    <n v="1574920800"/>
    <x v="450"/>
    <x v="0"/>
    <x v="0"/>
    <n v="15"/>
    <x v="7"/>
    <d v="2019-11-28T06:00:00"/>
    <s v="Nov"/>
    <n v="11"/>
    <n v="28"/>
    <n v="2019"/>
    <b v="0"/>
    <b v="0"/>
    <s v="music/rock"/>
    <x v="4"/>
    <x v="4"/>
  </r>
  <r>
    <n v="1"/>
    <n v="46"/>
    <s v="Vaughn, Hunt and Caldwell"/>
    <s v="Virtual grid-enabled task-force"/>
    <n v="3700"/>
    <n v="4247"/>
    <n v="1.1478378378378378"/>
    <x v="3"/>
    <n v="92"/>
    <n v="46.163043478260867"/>
    <x v="1"/>
    <s v="USD"/>
    <n v="1278565200"/>
    <n v="1280552400"/>
    <x v="451"/>
    <x v="5"/>
    <x v="5"/>
    <n v="8"/>
    <x v="6"/>
    <d v="2010-07-31T05:00:00"/>
    <s v="July"/>
    <n v="7"/>
    <n v="31"/>
    <n v="2010"/>
    <b v="0"/>
    <b v="0"/>
    <s v="music/rock"/>
    <x v="4"/>
    <x v="4"/>
  </r>
  <r>
    <n v="1"/>
    <n v="784"/>
    <s v="Byrd Group"/>
    <s v="Profound fault-tolerant model"/>
    <n v="88900"/>
    <n v="102535"/>
    <n v="1.1533745781777278"/>
    <x v="3"/>
    <n v="3308"/>
    <n v="30.996070133010882"/>
    <x v="1"/>
    <s v="USD"/>
    <n v="1457244000"/>
    <n v="1458190800"/>
    <x v="452"/>
    <x v="9"/>
    <x v="9"/>
    <n v="6"/>
    <x v="9"/>
    <d v="2016-03-17T05:00:00"/>
    <s v="Mar"/>
    <n v="3"/>
    <n v="17"/>
    <n v="2016"/>
    <b v="0"/>
    <b v="0"/>
    <s v="technology/web"/>
    <x v="2"/>
    <x v="2"/>
  </r>
  <r>
    <n v="1"/>
    <n v="890"/>
    <s v="Christian, Kim and Jimenez"/>
    <s v="Devolved foreground throughput"/>
    <n v="134400"/>
    <n v="155849"/>
    <n v="1.1595907738095239"/>
    <x v="3"/>
    <n v="1470"/>
    <n v="106.01972789115646"/>
    <x v="1"/>
    <s v="USD"/>
    <n v="1561352400"/>
    <n v="1561438800"/>
    <x v="453"/>
    <x v="6"/>
    <x v="6"/>
    <n v="24"/>
    <x v="7"/>
    <d v="2019-06-25T05:00:00"/>
    <s v="June"/>
    <n v="6"/>
    <n v="25"/>
    <n v="2019"/>
    <b v="0"/>
    <b v="0"/>
    <s v="music/indie rock"/>
    <x v="4"/>
    <x v="10"/>
  </r>
  <r>
    <n v="1"/>
    <n v="132"/>
    <s v="Flowers and Sons"/>
    <s v="Virtual static core"/>
    <n v="3300"/>
    <n v="3834"/>
    <n v="1.1618181818181819"/>
    <x v="3"/>
    <n v="89"/>
    <n v="43.078651685393261"/>
    <x v="1"/>
    <s v="USD"/>
    <n v="1515736800"/>
    <n v="1517119200"/>
    <x v="454"/>
    <x v="7"/>
    <x v="7"/>
    <n v="12"/>
    <x v="5"/>
    <d v="2018-01-28T06:00:00"/>
    <s v="Jan"/>
    <n v="1"/>
    <n v="28"/>
    <n v="2018"/>
    <b v="0"/>
    <b v="1"/>
    <s v="theater/plays"/>
    <x v="1"/>
    <x v="1"/>
  </r>
  <r>
    <n v="1"/>
    <n v="435"/>
    <s v="Spence, Jackson and Kelly"/>
    <s v="Advanced discrete leverage"/>
    <n v="152400"/>
    <n v="178120"/>
    <n v="1.168766404199475"/>
    <x v="3"/>
    <n v="1713"/>
    <n v="103.98131932282546"/>
    <x v="4"/>
    <s v="EUR"/>
    <n v="1418623200"/>
    <n v="1419660000"/>
    <x v="455"/>
    <x v="4"/>
    <x v="4"/>
    <n v="15"/>
    <x v="8"/>
    <d v="2014-12-27T06:00:00"/>
    <s v="Dec"/>
    <n v="12"/>
    <n v="27"/>
    <n v="2014"/>
    <b v="0"/>
    <b v="1"/>
    <s v="theater/plays"/>
    <x v="1"/>
    <x v="1"/>
  </r>
  <r>
    <n v="1"/>
    <n v="537"/>
    <s v="Murillo-Mcfarland"/>
    <s v="Synchronized client-driven projection"/>
    <n v="84400"/>
    <n v="98935"/>
    <n v="1.1722156398104266"/>
    <x v="3"/>
    <n v="1052"/>
    <n v="94.044676806083643"/>
    <x v="6"/>
    <s v="DKK"/>
    <n v="1535605200"/>
    <n v="1537592400"/>
    <x v="456"/>
    <x v="8"/>
    <x v="8"/>
    <n v="30"/>
    <x v="5"/>
    <d v="2018-09-22T05:00:00"/>
    <s v="Sept"/>
    <n v="9"/>
    <n v="22"/>
    <n v="2018"/>
    <b v="1"/>
    <b v="1"/>
    <s v="film &amp; video/documentary"/>
    <x v="3"/>
    <x v="13"/>
  </r>
  <r>
    <n v="1"/>
    <n v="928"/>
    <s v="Dawson Group"/>
    <s v="Triple-buffered bi-directional model"/>
    <n v="167400"/>
    <n v="196386"/>
    <n v="1.1731541218637993"/>
    <x v="3"/>
    <n v="3777"/>
    <n v="51.995234312946785"/>
    <x v="4"/>
    <s v="EUR"/>
    <n v="1388296800"/>
    <n v="1389074400"/>
    <x v="457"/>
    <x v="4"/>
    <x v="4"/>
    <n v="29"/>
    <x v="1"/>
    <d v="2014-01-07T06:00:00"/>
    <s v="Jan"/>
    <n v="1"/>
    <n v="7"/>
    <n v="2014"/>
    <b v="0"/>
    <b v="0"/>
    <s v="technology/web"/>
    <x v="2"/>
    <x v="2"/>
  </r>
  <r>
    <n v="1"/>
    <n v="118"/>
    <s v="Robinson, Lopez and Christensen"/>
    <s v="Organic next generation protocol"/>
    <n v="5400"/>
    <n v="6351"/>
    <n v="1.1761111111111111"/>
    <x v="3"/>
    <n v="67"/>
    <n v="94.791044776119406"/>
    <x v="1"/>
    <s v="USD"/>
    <n v="1390716000"/>
    <n v="1391234400"/>
    <x v="458"/>
    <x v="7"/>
    <x v="7"/>
    <n v="26"/>
    <x v="8"/>
    <d v="2014-02-01T06:00:00"/>
    <s v="Feb"/>
    <n v="2"/>
    <n v="1"/>
    <n v="2014"/>
    <b v="0"/>
    <b v="0"/>
    <s v="photography/photography books"/>
    <x v="5"/>
    <x v="6"/>
  </r>
  <r>
    <n v="1"/>
    <n v="885"/>
    <s v="Lynch Ltd"/>
    <s v="Virtual analyzing collaboration"/>
    <n v="1800"/>
    <n v="2129"/>
    <n v="1.1827777777777777"/>
    <x v="3"/>
    <n v="52"/>
    <n v="40.942307692307693"/>
    <x v="1"/>
    <s v="USD"/>
    <n v="1275800400"/>
    <n v="1279083600"/>
    <x v="459"/>
    <x v="6"/>
    <x v="6"/>
    <n v="6"/>
    <x v="6"/>
    <d v="2010-07-14T05:00:00"/>
    <s v="July"/>
    <n v="7"/>
    <n v="14"/>
    <n v="2010"/>
    <b v="0"/>
    <b v="0"/>
    <s v="theater/plays"/>
    <x v="1"/>
    <x v="1"/>
  </r>
  <r>
    <n v="1"/>
    <n v="455"/>
    <s v="Villanueva, Wright and Richardson"/>
    <s v="Profit-focused global product"/>
    <n v="116500"/>
    <n v="137904"/>
    <n v="1.1837253218884121"/>
    <x v="3"/>
    <n v="3727"/>
    <n v="37.001341561577675"/>
    <x v="1"/>
    <s v="USD"/>
    <n v="1316754000"/>
    <n v="1318741200"/>
    <x v="208"/>
    <x v="10"/>
    <x v="10"/>
    <n v="23"/>
    <x v="4"/>
    <d v="2011-10-16T05:00:00"/>
    <s v="Oct"/>
    <n v="10"/>
    <n v="16"/>
    <n v="2011"/>
    <b v="0"/>
    <b v="0"/>
    <s v="theater/plays"/>
    <x v="1"/>
    <x v="1"/>
  </r>
  <r>
    <n v="1"/>
    <n v="510"/>
    <s v="Best, Miller and Thomas"/>
    <s v="Re-engineered mobile task-force"/>
    <n v="7800"/>
    <n v="9289"/>
    <n v="1.1908974358974358"/>
    <x v="3"/>
    <n v="131"/>
    <n v="70.908396946564892"/>
    <x v="5"/>
    <s v="AUD"/>
    <n v="1527742800"/>
    <n v="1529816400"/>
    <x v="460"/>
    <x v="1"/>
    <x v="1"/>
    <n v="31"/>
    <x v="5"/>
    <d v="2018-06-24T05:00:00"/>
    <s v="June"/>
    <n v="6"/>
    <n v="24"/>
    <n v="2018"/>
    <b v="0"/>
    <b v="0"/>
    <s v="film &amp; video/drama"/>
    <x v="3"/>
    <x v="12"/>
  </r>
  <r>
    <n v="1"/>
    <n v="961"/>
    <s v="Mason, Case and May"/>
    <s v="Optimized content-based collaboration"/>
    <n v="5700"/>
    <n v="6800"/>
    <n v="1.1929824561403508"/>
    <x v="3"/>
    <n v="155"/>
    <n v="43.87096774193548"/>
    <x v="1"/>
    <s v="USD"/>
    <n v="1297922400"/>
    <n v="1298268000"/>
    <x v="461"/>
    <x v="2"/>
    <x v="2"/>
    <n v="17"/>
    <x v="4"/>
    <d v="2011-02-21T06:00:00"/>
    <s v="Feb"/>
    <n v="2"/>
    <n v="21"/>
    <n v="2011"/>
    <b v="0"/>
    <b v="0"/>
    <s v="publishing/translations"/>
    <x v="6"/>
    <x v="14"/>
  </r>
  <r>
    <n v="1"/>
    <n v="584"/>
    <s v="Nunez-Richards"/>
    <s v="De-engineered cohesive system engine"/>
    <n v="86400"/>
    <n v="103255"/>
    <n v="1.1950810185185186"/>
    <x v="3"/>
    <n v="1613"/>
    <n v="64.01425914445133"/>
    <x v="1"/>
    <s v="USD"/>
    <n v="1335330000"/>
    <n v="1336539600"/>
    <x v="462"/>
    <x v="11"/>
    <x v="11"/>
    <n v="25"/>
    <x v="2"/>
    <d v="2012-05-09T05:00:00"/>
    <s v="May"/>
    <n v="5"/>
    <n v="9"/>
    <n v="2012"/>
    <b v="0"/>
    <b v="0"/>
    <s v="technology/web"/>
    <x v="2"/>
    <x v="2"/>
  </r>
  <r>
    <n v="1"/>
    <n v="603"/>
    <s v="Christian, Yates and Greer"/>
    <s v="Vision-oriented 5thgeneration array"/>
    <n v="5300"/>
    <n v="6342"/>
    <n v="1.1966037735849056"/>
    <x v="3"/>
    <n v="102"/>
    <n v="62.176470588235297"/>
    <x v="1"/>
    <s v="USD"/>
    <n v="1555563600"/>
    <n v="1557896400"/>
    <x v="463"/>
    <x v="11"/>
    <x v="11"/>
    <n v="18"/>
    <x v="7"/>
    <d v="2019-05-15T05:00:00"/>
    <s v="May"/>
    <n v="5"/>
    <n v="15"/>
    <n v="2019"/>
    <b v="0"/>
    <b v="0"/>
    <s v="theater/plays"/>
    <x v="1"/>
    <x v="1"/>
  </r>
  <r>
    <n v="1"/>
    <n v="228"/>
    <s v="Pineda Group"/>
    <s v="Exclusive real-time protocol"/>
    <n v="137900"/>
    <n v="165352"/>
    <n v="1.1990717911530093"/>
    <x v="3"/>
    <n v="2468"/>
    <n v="66.998379254457049"/>
    <x v="1"/>
    <s v="USD"/>
    <n v="1472619600"/>
    <n v="1474779600"/>
    <x v="117"/>
    <x v="8"/>
    <x v="8"/>
    <n v="31"/>
    <x v="9"/>
    <d v="2016-09-25T05:00:00"/>
    <s v="Sept"/>
    <n v="9"/>
    <n v="25"/>
    <n v="2016"/>
    <b v="0"/>
    <b v="0"/>
    <s v="film &amp; video/animation"/>
    <x v="3"/>
    <x v="3"/>
  </r>
  <r>
    <n v="1"/>
    <n v="111"/>
    <s v="Hart-Briggs"/>
    <s v="Re-engineered user-facing approach"/>
    <n v="61400"/>
    <n v="73653"/>
    <n v="1.1995602605863191"/>
    <x v="3"/>
    <n v="676"/>
    <n v="108.95414201183432"/>
    <x v="1"/>
    <s v="USD"/>
    <n v="1348290000"/>
    <n v="1348808400"/>
    <x v="464"/>
    <x v="10"/>
    <x v="10"/>
    <n v="22"/>
    <x v="2"/>
    <d v="2012-09-28T05:00:00"/>
    <s v="Sept"/>
    <n v="9"/>
    <n v="28"/>
    <n v="2012"/>
    <b v="0"/>
    <b v="0"/>
    <s v="publishing/radio &amp; podcasts"/>
    <x v="6"/>
    <x v="18"/>
  </r>
  <r>
    <n v="1"/>
    <n v="641"/>
    <s v="Hunt, Barker and Baker"/>
    <s v="Business-focused leadingedge instruction set"/>
    <n v="9400"/>
    <n v="11277"/>
    <n v="1.1996808510638297"/>
    <x v="3"/>
    <n v="194"/>
    <n v="58.128865979381445"/>
    <x v="3"/>
    <s v="CHF"/>
    <n v="1487570400"/>
    <n v="1489986000"/>
    <x v="465"/>
    <x v="2"/>
    <x v="2"/>
    <n v="20"/>
    <x v="3"/>
    <d v="2017-03-20T05:00:00"/>
    <s v="Mar"/>
    <n v="3"/>
    <n v="20"/>
    <n v="2017"/>
    <b v="0"/>
    <b v="0"/>
    <s v="theater/plays"/>
    <x v="1"/>
    <x v="1"/>
  </r>
  <r>
    <n v="1"/>
    <n v="255"/>
    <s v="Rosales, Branch and Harmon"/>
    <s v="Upgradable grid-enabled superstructure"/>
    <n v="80500"/>
    <n v="96735"/>
    <n v="1.2016770186335404"/>
    <x v="3"/>
    <n v="1697"/>
    <n v="57.003535651149086"/>
    <x v="1"/>
    <s v="USD"/>
    <n v="1297836000"/>
    <n v="1298268000"/>
    <x v="466"/>
    <x v="2"/>
    <x v="2"/>
    <n v="16"/>
    <x v="4"/>
    <d v="2011-02-21T06:00:00"/>
    <s v="Feb"/>
    <n v="2"/>
    <n v="21"/>
    <n v="2011"/>
    <b v="0"/>
    <b v="1"/>
    <s v="music/rock"/>
    <x v="4"/>
    <x v="4"/>
  </r>
  <r>
    <n v="1"/>
    <n v="609"/>
    <s v="Rose-Fuller"/>
    <s v="Upgradable holistic system engine"/>
    <n v="10000"/>
    <n v="12042"/>
    <n v="1.2041999999999999"/>
    <x v="3"/>
    <n v="117"/>
    <n v="102.92307692307692"/>
    <x v="1"/>
    <s v="USD"/>
    <n v="1547618400"/>
    <n v="1549087200"/>
    <x v="467"/>
    <x v="7"/>
    <x v="7"/>
    <n v="16"/>
    <x v="7"/>
    <d v="2019-02-02T06:00:00"/>
    <s v="Feb"/>
    <n v="2"/>
    <n v="2"/>
    <n v="2019"/>
    <b v="0"/>
    <b v="0"/>
    <s v="film &amp; video/science fiction"/>
    <x v="3"/>
    <x v="15"/>
  </r>
  <r>
    <n v="1"/>
    <n v="148"/>
    <s v="White, Larson and Wright"/>
    <s v="Upgradable hybrid capability"/>
    <n v="9300"/>
    <n v="11255"/>
    <n v="1.2102150537634409"/>
    <x v="3"/>
    <n v="107"/>
    <n v="105.18691588785046"/>
    <x v="1"/>
    <s v="USD"/>
    <n v="1500958800"/>
    <n v="1501736400"/>
    <x v="468"/>
    <x v="5"/>
    <x v="5"/>
    <n v="25"/>
    <x v="3"/>
    <d v="2017-08-03T05:00:00"/>
    <s v="Aug"/>
    <n v="8"/>
    <n v="3"/>
    <n v="2017"/>
    <b v="0"/>
    <b v="0"/>
    <s v="technology/wearables"/>
    <x v="2"/>
    <x v="11"/>
  </r>
  <r>
    <n v="1"/>
    <n v="165"/>
    <s v="Cordova Ltd"/>
    <s v="Synergized radical product"/>
    <n v="90400"/>
    <n v="110279"/>
    <n v="1.2199004424778761"/>
    <x v="3"/>
    <n v="2506"/>
    <n v="44.005985634477256"/>
    <x v="1"/>
    <s v="USD"/>
    <n v="1501563600"/>
    <n v="1504328400"/>
    <x v="469"/>
    <x v="8"/>
    <x v="8"/>
    <n v="1"/>
    <x v="3"/>
    <d v="2017-09-02T05:00:00"/>
    <s v="Sept"/>
    <n v="9"/>
    <n v="2"/>
    <n v="2017"/>
    <b v="0"/>
    <b v="0"/>
    <s v="technology/web"/>
    <x v="2"/>
    <x v="2"/>
  </r>
  <r>
    <n v="1"/>
    <n v="671"/>
    <s v="Robinson-Kelly"/>
    <s v="Monitored bi-directional standardization"/>
    <n v="97600"/>
    <n v="119127"/>
    <n v="1.220563524590164"/>
    <x v="3"/>
    <n v="1073"/>
    <n v="111.02236719478098"/>
    <x v="1"/>
    <s v="USD"/>
    <n v="1280552400"/>
    <n v="1280898000"/>
    <x v="470"/>
    <x v="5"/>
    <x v="5"/>
    <n v="31"/>
    <x v="6"/>
    <d v="2010-08-04T05:00:00"/>
    <s v="Aug"/>
    <n v="8"/>
    <n v="4"/>
    <n v="2010"/>
    <b v="0"/>
    <b v="1"/>
    <s v="theater/plays"/>
    <x v="1"/>
    <x v="1"/>
  </r>
  <r>
    <n v="1"/>
    <n v="389"/>
    <s v="Knox-Garner"/>
    <s v="Automated systemic hierarchy"/>
    <n v="83000"/>
    <n v="101352"/>
    <n v="1.2211084337349398"/>
    <x v="3"/>
    <n v="1152"/>
    <n v="87.979166666666671"/>
    <x v="1"/>
    <s v="USD"/>
    <n v="1288242000"/>
    <n v="1290578400"/>
    <x v="471"/>
    <x v="3"/>
    <x v="3"/>
    <n v="28"/>
    <x v="6"/>
    <d v="2010-11-24T06:00:00"/>
    <s v="Nov"/>
    <n v="11"/>
    <n v="24"/>
    <n v="2010"/>
    <b v="0"/>
    <b v="0"/>
    <s v="theater/plays"/>
    <x v="1"/>
    <x v="1"/>
  </r>
  <r>
    <n v="1"/>
    <n v="74"/>
    <s v="Davis-Michael"/>
    <s v="Progressive tertiary framework"/>
    <n v="3900"/>
    <n v="4776"/>
    <n v="1.2246153846153847"/>
    <x v="3"/>
    <n v="85"/>
    <n v="56.188235294117646"/>
    <x v="2"/>
    <s v="GBP"/>
    <n v="1459054800"/>
    <n v="1459141200"/>
    <x v="472"/>
    <x v="9"/>
    <x v="9"/>
    <n v="27"/>
    <x v="9"/>
    <d v="2016-03-28T05:00:00"/>
    <s v="Mar"/>
    <n v="3"/>
    <n v="28"/>
    <n v="2016"/>
    <b v="0"/>
    <b v="0"/>
    <s v="music/metal"/>
    <x v="4"/>
    <x v="8"/>
  </r>
  <r>
    <n v="1"/>
    <n v="194"/>
    <s v="Sandoval Group"/>
    <s v="Assimilated multi-tasking archive"/>
    <n v="7100"/>
    <n v="8716"/>
    <n v="1.227605633802817"/>
    <x v="3"/>
    <n v="126"/>
    <n v="69.174603174603178"/>
    <x v="1"/>
    <s v="USD"/>
    <n v="1442206800"/>
    <n v="1443589200"/>
    <x v="473"/>
    <x v="10"/>
    <x v="10"/>
    <n v="14"/>
    <x v="0"/>
    <d v="2015-09-30T05:00:00"/>
    <s v="Sept"/>
    <n v="9"/>
    <n v="30"/>
    <n v="2015"/>
    <b v="0"/>
    <b v="0"/>
    <s v="music/metal"/>
    <x v="4"/>
    <x v="8"/>
  </r>
  <r>
    <n v="1"/>
    <n v="704"/>
    <s v="Haynes-Williams"/>
    <s v="Seamless clear-thinking artificial intelligence"/>
    <n v="8700"/>
    <n v="10682"/>
    <n v="1.2278160919540231"/>
    <x v="3"/>
    <n v="116"/>
    <n v="92.08620689655173"/>
    <x v="1"/>
    <s v="USD"/>
    <n v="1467608400"/>
    <n v="1468904400"/>
    <x v="474"/>
    <x v="5"/>
    <x v="5"/>
    <n v="4"/>
    <x v="9"/>
    <d v="2016-07-19T05:00:00"/>
    <s v="July"/>
    <n v="7"/>
    <n v="19"/>
    <n v="2016"/>
    <b v="0"/>
    <b v="0"/>
    <s v="film &amp; video/animation"/>
    <x v="3"/>
    <x v="3"/>
  </r>
  <r>
    <n v="1"/>
    <n v="337"/>
    <s v="Hayden Ltd"/>
    <s v="Innovative didactic analyzer"/>
    <n v="94500"/>
    <n v="116064"/>
    <n v="1.2281904761904763"/>
    <x v="3"/>
    <n v="1095"/>
    <n v="105.9945205479452"/>
    <x v="1"/>
    <s v="USD"/>
    <n v="1573452000"/>
    <n v="1573538400"/>
    <x v="475"/>
    <x v="0"/>
    <x v="0"/>
    <n v="11"/>
    <x v="7"/>
    <d v="2019-11-12T06:00:00"/>
    <s v="Nov"/>
    <n v="11"/>
    <n v="12"/>
    <n v="2019"/>
    <b v="0"/>
    <b v="0"/>
    <s v="theater/plays"/>
    <x v="1"/>
    <x v="1"/>
  </r>
  <r>
    <n v="1"/>
    <n v="451"/>
    <s v="Padilla-Porter"/>
    <s v="Innovative exuding matrix"/>
    <n v="148400"/>
    <n v="182302"/>
    <n v="1.2284501347708894"/>
    <x v="3"/>
    <n v="6286"/>
    <n v="29.001272669424118"/>
    <x v="1"/>
    <s v="USD"/>
    <n v="1500440400"/>
    <n v="1503118800"/>
    <x v="476"/>
    <x v="5"/>
    <x v="5"/>
    <n v="19"/>
    <x v="3"/>
    <d v="2017-08-19T05:00:00"/>
    <s v="Aug"/>
    <n v="8"/>
    <n v="19"/>
    <n v="2017"/>
    <b v="0"/>
    <b v="0"/>
    <s v="music/rock"/>
    <x v="4"/>
    <x v="4"/>
  </r>
  <r>
    <n v="1"/>
    <n v="675"/>
    <s v="Giles-Smith"/>
    <s v="Right-sized web-enabled intranet"/>
    <n v="9700"/>
    <n v="11929"/>
    <n v="1.2297938144329896"/>
    <x v="3"/>
    <n v="331"/>
    <n v="36.0392749244713"/>
    <x v="1"/>
    <s v="USD"/>
    <n v="1568178000"/>
    <n v="1568782800"/>
    <x v="477"/>
    <x v="10"/>
    <x v="10"/>
    <n v="11"/>
    <x v="7"/>
    <d v="2019-09-18T05:00:00"/>
    <s v="Sept"/>
    <n v="9"/>
    <n v="18"/>
    <n v="2019"/>
    <b v="0"/>
    <b v="0"/>
    <s v="journalism/audio"/>
    <x v="8"/>
    <x v="22"/>
  </r>
  <r>
    <n v="1"/>
    <n v="437"/>
    <s v="Hansen Group"/>
    <s v="Centralized regional interface"/>
    <n v="8100"/>
    <n v="9969"/>
    <n v="1.2307407407407407"/>
    <x v="3"/>
    <n v="192"/>
    <n v="51.921875"/>
    <x v="1"/>
    <s v="USD"/>
    <n v="1442120400"/>
    <n v="1442379600"/>
    <x v="478"/>
    <x v="10"/>
    <x v="10"/>
    <n v="13"/>
    <x v="0"/>
    <d v="2015-09-16T05:00:00"/>
    <s v="Sept"/>
    <n v="9"/>
    <n v="16"/>
    <n v="2015"/>
    <b v="0"/>
    <b v="1"/>
    <s v="film &amp; video/animation"/>
    <x v="3"/>
    <x v="3"/>
  </r>
  <r>
    <n v="1"/>
    <n v="265"/>
    <s v="Lee and Sons"/>
    <s v="Persevering interactive emulation"/>
    <n v="4900"/>
    <n v="6031"/>
    <n v="1.2308163265306122"/>
    <x v="3"/>
    <n v="86"/>
    <n v="70.127906976744185"/>
    <x v="1"/>
    <s v="USD"/>
    <n v="1451800800"/>
    <n v="1455602400"/>
    <x v="479"/>
    <x v="7"/>
    <x v="7"/>
    <n v="3"/>
    <x v="9"/>
    <d v="2016-02-16T06:00:00"/>
    <s v="Feb"/>
    <n v="2"/>
    <n v="16"/>
    <n v="2016"/>
    <b v="0"/>
    <b v="0"/>
    <s v="theater/plays"/>
    <x v="1"/>
    <x v="1"/>
  </r>
  <r>
    <n v="1"/>
    <n v="419"/>
    <s v="Ware-Arias"/>
    <s v="Upgradable maximized protocol"/>
    <n v="113800"/>
    <n v="140469"/>
    <n v="1.2343497363796134"/>
    <x v="3"/>
    <n v="5203"/>
    <n v="26.997693638285604"/>
    <x v="1"/>
    <s v="USD"/>
    <n v="1324533600"/>
    <n v="1325052000"/>
    <x v="480"/>
    <x v="4"/>
    <x v="4"/>
    <n v="22"/>
    <x v="4"/>
    <d v="2011-12-28T06:00:00"/>
    <s v="Dec"/>
    <n v="12"/>
    <n v="28"/>
    <n v="2011"/>
    <b v="0"/>
    <b v="0"/>
    <s v="technology/web"/>
    <x v="2"/>
    <x v="2"/>
  </r>
  <r>
    <n v="1"/>
    <n v="354"/>
    <s v="Brown Group"/>
    <s v="Profit-focused transitional capability"/>
    <n v="6100"/>
    <n v="7548"/>
    <n v="1.2373770491803278"/>
    <x v="3"/>
    <n v="80"/>
    <n v="94.35"/>
    <x v="6"/>
    <s v="DKK"/>
    <n v="1378184400"/>
    <n v="1378789200"/>
    <x v="481"/>
    <x v="10"/>
    <x v="10"/>
    <n v="3"/>
    <x v="1"/>
    <d v="2013-09-10T05:00:00"/>
    <s v="Sept"/>
    <n v="9"/>
    <n v="10"/>
    <n v="2013"/>
    <b v="0"/>
    <b v="0"/>
    <s v="film &amp; video/documentary"/>
    <x v="3"/>
    <x v="13"/>
  </r>
  <r>
    <n v="1"/>
    <n v="70"/>
    <s v="Barker Inc"/>
    <s v="Re-engineered 24/7 task-force"/>
    <n v="128000"/>
    <n v="158389"/>
    <n v="1.2374140625000001"/>
    <x v="3"/>
    <n v="2475"/>
    <n v="63.995555555555555"/>
    <x v="4"/>
    <s v="EUR"/>
    <n v="1288674000"/>
    <n v="1292911200"/>
    <x v="482"/>
    <x v="0"/>
    <x v="0"/>
    <n v="2"/>
    <x v="6"/>
    <d v="2010-12-21T06:00:00"/>
    <s v="Dec"/>
    <n v="12"/>
    <n v="21"/>
    <n v="2010"/>
    <b v="0"/>
    <b v="1"/>
    <s v="theater/plays"/>
    <x v="1"/>
    <x v="1"/>
  </r>
  <r>
    <n v="1"/>
    <n v="333"/>
    <s v="Carlson, Dixon and Jones"/>
    <s v="Persistent well-modulated synergy"/>
    <n v="9600"/>
    <n v="11900"/>
    <n v="1.2395833333333333"/>
    <x v="3"/>
    <n v="253"/>
    <n v="47.035573122529641"/>
    <x v="1"/>
    <s v="USD"/>
    <n v="1542693600"/>
    <n v="1545112800"/>
    <x v="483"/>
    <x v="0"/>
    <x v="0"/>
    <n v="20"/>
    <x v="5"/>
    <d v="2018-12-18T06:00:00"/>
    <s v="Dec"/>
    <n v="12"/>
    <n v="18"/>
    <n v="2018"/>
    <b v="0"/>
    <b v="0"/>
    <s v="theater/plays"/>
    <x v="1"/>
    <x v="1"/>
  </r>
  <r>
    <n v="1"/>
    <n v="794"/>
    <s v="Welch Inc"/>
    <s v="Optional optimal website"/>
    <n v="6600"/>
    <n v="8276"/>
    <n v="1.2539393939393939"/>
    <x v="3"/>
    <n v="110"/>
    <n v="75.236363636363635"/>
    <x v="1"/>
    <s v="USD"/>
    <n v="1513922400"/>
    <n v="1514959200"/>
    <x v="484"/>
    <x v="4"/>
    <x v="4"/>
    <n v="22"/>
    <x v="3"/>
    <d v="2018-01-03T06:00:00"/>
    <s v="Jan"/>
    <n v="1"/>
    <n v="3"/>
    <n v="2018"/>
    <b v="0"/>
    <b v="0"/>
    <s v="music/rock"/>
    <x v="4"/>
    <x v="4"/>
  </r>
  <r>
    <n v="1"/>
    <n v="824"/>
    <s v="Anderson, Williams and Cox"/>
    <s v="Streamlined national benchmark"/>
    <n v="85000"/>
    <n v="107516"/>
    <n v="1.2648941176470587"/>
    <x v="3"/>
    <n v="1280"/>
    <n v="83.996875000000003"/>
    <x v="1"/>
    <s v="USD"/>
    <n v="1276923600"/>
    <n v="1279688400"/>
    <x v="485"/>
    <x v="6"/>
    <x v="6"/>
    <n v="19"/>
    <x v="6"/>
    <d v="2010-07-21T05:00:00"/>
    <s v="July"/>
    <n v="7"/>
    <n v="21"/>
    <n v="2010"/>
    <b v="0"/>
    <b v="1"/>
    <s v="publishing/nonfiction"/>
    <x v="6"/>
    <x v="7"/>
  </r>
  <r>
    <n v="1"/>
    <n v="652"/>
    <s v="Cisneros Ltd"/>
    <s v="Vision-oriented regional hub"/>
    <n v="10000"/>
    <n v="12684"/>
    <n v="1.2684"/>
    <x v="3"/>
    <n v="409"/>
    <n v="31.012224938875306"/>
    <x v="1"/>
    <s v="USD"/>
    <n v="1470373200"/>
    <n v="1474088400"/>
    <x v="486"/>
    <x v="8"/>
    <x v="8"/>
    <n v="5"/>
    <x v="9"/>
    <d v="2016-09-17T05:00:00"/>
    <s v="Sept"/>
    <n v="9"/>
    <n v="17"/>
    <n v="2016"/>
    <b v="0"/>
    <b v="0"/>
    <s v="technology/web"/>
    <x v="2"/>
    <x v="2"/>
  </r>
  <r>
    <n v="1"/>
    <n v="957"/>
    <s v="Riley, Cohen and Goodman"/>
    <s v="Profound mission-critical function"/>
    <n v="9800"/>
    <n v="12434"/>
    <n v="1.2687755102040816"/>
    <x v="3"/>
    <n v="131"/>
    <n v="94.916030534351151"/>
    <x v="1"/>
    <s v="USD"/>
    <n v="1329372000"/>
    <n v="1329631200"/>
    <x v="487"/>
    <x v="2"/>
    <x v="2"/>
    <n v="16"/>
    <x v="2"/>
    <d v="2012-02-19T06:00:00"/>
    <s v="Feb"/>
    <n v="2"/>
    <n v="19"/>
    <n v="2012"/>
    <b v="0"/>
    <b v="0"/>
    <s v="theater/plays"/>
    <x v="1"/>
    <x v="1"/>
  </r>
  <r>
    <n v="1"/>
    <n v="422"/>
    <s v="Brown, Davies and Pacheco"/>
    <s v="Reverse-engineered regional knowledge user"/>
    <n v="8700"/>
    <n v="11075"/>
    <n v="1.2729885057471264"/>
    <x v="3"/>
    <n v="205"/>
    <n v="54.024390243902438"/>
    <x v="1"/>
    <s v="USD"/>
    <n v="1271480400"/>
    <n v="1273208400"/>
    <x v="488"/>
    <x v="11"/>
    <x v="11"/>
    <n v="17"/>
    <x v="6"/>
    <d v="2010-05-07T05:00:00"/>
    <s v="May"/>
    <n v="5"/>
    <n v="7"/>
    <n v="2010"/>
    <b v="0"/>
    <b v="1"/>
    <s v="theater/plays"/>
    <x v="1"/>
    <x v="1"/>
  </r>
  <r>
    <n v="1"/>
    <n v="351"/>
    <s v="Young LLC"/>
    <s v="Universal maximized methodology"/>
    <n v="74100"/>
    <n v="94631"/>
    <n v="1.2770715249662619"/>
    <x v="3"/>
    <n v="2013"/>
    <n v="47.009935419771487"/>
    <x v="1"/>
    <s v="USD"/>
    <n v="1440392400"/>
    <n v="1441602000"/>
    <x v="371"/>
    <x v="8"/>
    <x v="8"/>
    <n v="24"/>
    <x v="0"/>
    <d v="2015-09-07T05:00:00"/>
    <s v="Sept"/>
    <n v="9"/>
    <n v="7"/>
    <n v="2015"/>
    <b v="0"/>
    <b v="0"/>
    <s v="music/rock"/>
    <x v="4"/>
    <x v="4"/>
  </r>
  <r>
    <n v="1"/>
    <n v="242"/>
    <s v="Hill, Martin and Garcia"/>
    <s v="Sharable scalable core"/>
    <n v="8400"/>
    <n v="10729"/>
    <n v="1.2772619047619047"/>
    <x v="3"/>
    <n v="250"/>
    <n v="42.915999999999997"/>
    <x v="1"/>
    <s v="USD"/>
    <n v="1494392400"/>
    <n v="1495256400"/>
    <x v="489"/>
    <x v="1"/>
    <x v="1"/>
    <n v="10"/>
    <x v="3"/>
    <d v="2017-05-20T05:00:00"/>
    <s v="May"/>
    <n v="5"/>
    <n v="20"/>
    <n v="2017"/>
    <b v="0"/>
    <b v="1"/>
    <s v="music/rock"/>
    <x v="4"/>
    <x v="4"/>
  </r>
  <r>
    <n v="1"/>
    <n v="706"/>
    <s v="Moreno Ltd"/>
    <s v="Customer-focused multimedia methodology"/>
    <n v="108400"/>
    <n v="138586"/>
    <n v="1.278468634686347"/>
    <x v="3"/>
    <n v="1345"/>
    <n v="103.03791821561339"/>
    <x v="5"/>
    <s v="AUD"/>
    <n v="1546754400"/>
    <n v="1547445600"/>
    <x v="490"/>
    <x v="7"/>
    <x v="7"/>
    <n v="6"/>
    <x v="7"/>
    <d v="2019-01-14T06:00:00"/>
    <s v="Jan"/>
    <n v="1"/>
    <n v="14"/>
    <n v="2019"/>
    <b v="0"/>
    <b v="1"/>
    <s v="technology/web"/>
    <x v="2"/>
    <x v="2"/>
  </r>
  <r>
    <n v="1"/>
    <n v="22"/>
    <s v="Collier Inc"/>
    <s v="Enhanced dynamic definition"/>
    <n v="59100"/>
    <n v="75690"/>
    <n v="1.2807106598984772"/>
    <x v="3"/>
    <n v="890"/>
    <n v="85.044943820224717"/>
    <x v="1"/>
    <s v="USD"/>
    <n v="1522731600"/>
    <n v="1524027600"/>
    <x v="491"/>
    <x v="11"/>
    <x v="11"/>
    <n v="3"/>
    <x v="5"/>
    <d v="2018-04-18T05:00:00"/>
    <s v="Apr"/>
    <n v="4"/>
    <n v="18"/>
    <n v="2018"/>
    <b v="0"/>
    <b v="0"/>
    <s v="theater/plays"/>
    <x v="1"/>
    <x v="1"/>
  </r>
  <r>
    <n v="1"/>
    <n v="893"/>
    <s v="Collins-Martinez"/>
    <s v="Progressive grid-enabled website"/>
    <n v="8400"/>
    <n v="10770"/>
    <n v="1.2821428571428573"/>
    <x v="3"/>
    <n v="199"/>
    <n v="54.120603015075375"/>
    <x v="4"/>
    <s v="EUR"/>
    <n v="1434344400"/>
    <n v="1434690000"/>
    <x v="492"/>
    <x v="6"/>
    <x v="6"/>
    <n v="15"/>
    <x v="0"/>
    <d v="2015-06-19T05:00:00"/>
    <s v="June"/>
    <n v="6"/>
    <n v="19"/>
    <n v="2015"/>
    <b v="0"/>
    <b v="1"/>
    <s v="film &amp; video/documentary"/>
    <x v="3"/>
    <x v="13"/>
  </r>
  <r>
    <n v="1"/>
    <n v="602"/>
    <s v="Brown Ltd"/>
    <s v="Quality-focused system-worthy support"/>
    <n v="71100"/>
    <n v="91176"/>
    <n v="1.2823628691983122"/>
    <x v="3"/>
    <n v="1140"/>
    <n v="79.978947368421046"/>
    <x v="1"/>
    <s v="USD"/>
    <n v="1433480400"/>
    <n v="1434430800"/>
    <x v="493"/>
    <x v="6"/>
    <x v="6"/>
    <n v="5"/>
    <x v="0"/>
    <d v="2015-06-16T05:00:00"/>
    <s v="June"/>
    <n v="6"/>
    <n v="16"/>
    <n v="2015"/>
    <b v="0"/>
    <b v="0"/>
    <s v="theater/plays"/>
    <x v="1"/>
    <x v="1"/>
  </r>
  <r>
    <n v="1"/>
    <n v="420"/>
    <s v="Blair, Reyes and Woods"/>
    <s v="Cross-platform interactive synergy"/>
    <n v="5000"/>
    <n v="6423"/>
    <n v="1.2846"/>
    <x v="3"/>
    <n v="94"/>
    <n v="68.329787234042556"/>
    <x v="1"/>
    <s v="USD"/>
    <n v="1498366800"/>
    <n v="1499576400"/>
    <x v="494"/>
    <x v="6"/>
    <x v="6"/>
    <n v="25"/>
    <x v="3"/>
    <d v="2017-07-09T05:00:00"/>
    <s v="July"/>
    <n v="7"/>
    <n v="9"/>
    <n v="2017"/>
    <b v="0"/>
    <b v="0"/>
    <s v="theater/plays"/>
    <x v="1"/>
    <x v="1"/>
  </r>
  <r>
    <n v="1"/>
    <n v="144"/>
    <s v="Martin, Lopez and Hunter"/>
    <s v="Multi-lateral actuating installation"/>
    <n v="9000"/>
    <n v="11619"/>
    <n v="1.2909999999999999"/>
    <x v="3"/>
    <n v="135"/>
    <n v="86.066666666666663"/>
    <x v="1"/>
    <s v="USD"/>
    <n v="1560747600"/>
    <n v="1561438800"/>
    <x v="495"/>
    <x v="6"/>
    <x v="6"/>
    <n v="17"/>
    <x v="7"/>
    <d v="2019-06-25T05:00:00"/>
    <s v="June"/>
    <n v="6"/>
    <n v="25"/>
    <n v="2019"/>
    <b v="0"/>
    <b v="0"/>
    <s v="theater/plays"/>
    <x v="1"/>
    <x v="1"/>
  </r>
  <r>
    <n v="1"/>
    <n v="395"/>
    <s v="Taylor PLC"/>
    <s v="Enhanced incremental budgetary management"/>
    <n v="7100"/>
    <n v="9238"/>
    <n v="1.3011267605633803"/>
    <x v="3"/>
    <n v="220"/>
    <n v="41.990909090909092"/>
    <x v="1"/>
    <s v="USD"/>
    <n v="1323324000"/>
    <n v="1323410400"/>
    <x v="496"/>
    <x v="4"/>
    <x v="4"/>
    <n v="8"/>
    <x v="4"/>
    <d v="2011-12-09T06:00:00"/>
    <s v="Dec"/>
    <n v="12"/>
    <n v="9"/>
    <n v="2011"/>
    <b v="1"/>
    <b v="0"/>
    <s v="theater/plays"/>
    <x v="1"/>
    <x v="1"/>
  </r>
  <r>
    <n v="1"/>
    <n v="815"/>
    <s v="Watson-Douglas"/>
    <s v="Centralized bandwidth-monitored leverage"/>
    <n v="9000"/>
    <n v="11721"/>
    <n v="1.3023333333333333"/>
    <x v="3"/>
    <n v="183"/>
    <n v="64.049180327868854"/>
    <x v="0"/>
    <s v="CAD"/>
    <n v="1511935200"/>
    <n v="1514181600"/>
    <x v="497"/>
    <x v="0"/>
    <x v="0"/>
    <n v="29"/>
    <x v="3"/>
    <d v="2017-12-25T06:00:00"/>
    <s v="Dec"/>
    <n v="12"/>
    <n v="25"/>
    <n v="2017"/>
    <b v="0"/>
    <b v="0"/>
    <s v="music/rock"/>
    <x v="4"/>
    <x v="4"/>
  </r>
  <r>
    <n v="1"/>
    <n v="85"/>
    <s v="Hill, Lawson and Wilkinson"/>
    <s v="Multi-tiered eco-centric architecture"/>
    <n v="4900"/>
    <n v="6430"/>
    <n v="1.3122448979591836"/>
    <x v="3"/>
    <n v="71"/>
    <n v="90.563380281690144"/>
    <x v="5"/>
    <s v="AUD"/>
    <n v="1315717200"/>
    <n v="1316408400"/>
    <x v="498"/>
    <x v="10"/>
    <x v="10"/>
    <n v="11"/>
    <x v="4"/>
    <d v="2011-09-19T05:00:00"/>
    <s v="Sept"/>
    <n v="9"/>
    <n v="19"/>
    <n v="2011"/>
    <b v="0"/>
    <b v="0"/>
    <s v="music/indie rock"/>
    <x v="4"/>
    <x v="10"/>
  </r>
  <r>
    <n v="1"/>
    <n v="607"/>
    <s v="Gordon, Mendez and Johnson"/>
    <s v="Fundamental needs-based frame"/>
    <n v="137600"/>
    <n v="180667"/>
    <n v="1.3129869186046512"/>
    <x v="3"/>
    <n v="2230"/>
    <n v="81.016591928251117"/>
    <x v="1"/>
    <s v="USD"/>
    <n v="1395550800"/>
    <n v="1395723600"/>
    <x v="499"/>
    <x v="9"/>
    <x v="9"/>
    <n v="23"/>
    <x v="8"/>
    <d v="2014-03-25T05:00:00"/>
    <s v="Mar"/>
    <n v="3"/>
    <n v="25"/>
    <n v="2014"/>
    <b v="0"/>
    <b v="0"/>
    <s v="food/food trucks"/>
    <x v="0"/>
    <x v="0"/>
  </r>
  <r>
    <n v="1"/>
    <n v="2"/>
    <s v="Melton, Robinson and Fritz"/>
    <s v="Function-based leadingedge pricing structure"/>
    <n v="108400"/>
    <n v="142523"/>
    <n v="1.3147878228782288"/>
    <x v="3"/>
    <n v="1425"/>
    <n v="100.01614035087719"/>
    <x v="5"/>
    <s v="AUD"/>
    <n v="1384668000"/>
    <n v="1384840800"/>
    <x v="500"/>
    <x v="0"/>
    <x v="0"/>
    <n v="17"/>
    <x v="1"/>
    <d v="2013-11-19T06:00:00"/>
    <s v="Nov"/>
    <n v="11"/>
    <n v="19"/>
    <n v="2013"/>
    <b v="0"/>
    <b v="0"/>
    <s v="technology/web"/>
    <x v="2"/>
    <x v="2"/>
  </r>
  <r>
    <n v="1"/>
    <n v="408"/>
    <s v="Mahoney, Adams and Lucas"/>
    <s v="Cloned leadingedge utilization"/>
    <n v="9200"/>
    <n v="12129"/>
    <n v="1.3183695652173912"/>
    <x v="3"/>
    <n v="154"/>
    <n v="78.759740259740255"/>
    <x v="0"/>
    <s v="CAD"/>
    <n v="1466398800"/>
    <n v="1468126800"/>
    <x v="501"/>
    <x v="6"/>
    <x v="6"/>
    <n v="20"/>
    <x v="9"/>
    <d v="2016-07-10T05:00:00"/>
    <s v="July"/>
    <n v="7"/>
    <n v="10"/>
    <n v="2016"/>
    <b v="0"/>
    <b v="0"/>
    <s v="film &amp; video/documentary"/>
    <x v="3"/>
    <x v="13"/>
  </r>
  <r>
    <n v="1"/>
    <n v="307"/>
    <s v="Salazar-Dodson"/>
    <s v="Face-to-face zero tolerance moderator"/>
    <n v="32900"/>
    <n v="43473"/>
    <n v="1.3213677811550153"/>
    <x v="3"/>
    <n v="659"/>
    <n v="65.968133535660087"/>
    <x v="6"/>
    <s v="DKK"/>
    <n v="1338958800"/>
    <n v="1340686800"/>
    <x v="502"/>
    <x v="6"/>
    <x v="6"/>
    <n v="6"/>
    <x v="2"/>
    <d v="2012-06-26T05:00:00"/>
    <s v="June"/>
    <n v="6"/>
    <n v="26"/>
    <n v="2012"/>
    <b v="0"/>
    <b v="1"/>
    <s v="publishing/fiction"/>
    <x v="6"/>
    <x v="16"/>
  </r>
  <r>
    <n v="1"/>
    <n v="84"/>
    <s v="Cisneros-Burton"/>
    <s v="Public-key zero tolerance orchestration"/>
    <n v="31400"/>
    <n v="41564"/>
    <n v="1.3236942675159236"/>
    <x v="3"/>
    <n v="374"/>
    <n v="111.1336898395722"/>
    <x v="1"/>
    <s v="USD"/>
    <n v="1343451600"/>
    <n v="1344315600"/>
    <x v="503"/>
    <x v="5"/>
    <x v="5"/>
    <n v="28"/>
    <x v="2"/>
    <d v="2012-08-07T05:00:00"/>
    <s v="Aug"/>
    <n v="8"/>
    <n v="7"/>
    <n v="2012"/>
    <b v="0"/>
    <b v="0"/>
    <s v="technology/wearables"/>
    <x v="2"/>
    <x v="11"/>
  </r>
  <r>
    <n v="1"/>
    <n v="849"/>
    <s v="Jones-Ryan"/>
    <s v="Vision-oriented uniform instruction set"/>
    <n v="6700"/>
    <n v="8917"/>
    <n v="1.3308955223880596"/>
    <x v="3"/>
    <n v="307"/>
    <n v="29.045602605863191"/>
    <x v="1"/>
    <s v="USD"/>
    <n v="1328767200"/>
    <n v="1329026400"/>
    <x v="504"/>
    <x v="2"/>
    <x v="2"/>
    <n v="9"/>
    <x v="2"/>
    <d v="2012-02-12T06:00:00"/>
    <s v="Feb"/>
    <n v="2"/>
    <n v="12"/>
    <n v="2012"/>
    <b v="0"/>
    <b v="1"/>
    <s v="music/indie rock"/>
    <x v="4"/>
    <x v="10"/>
  </r>
  <r>
    <n v="1"/>
    <n v="464"/>
    <s v="Gomez LLC"/>
    <s v="Pre-emptive mission-critical hardware"/>
    <n v="71200"/>
    <n v="95020"/>
    <n v="1.3345505617977529"/>
    <x v="3"/>
    <n v="2436"/>
    <n v="39.006568144499177"/>
    <x v="1"/>
    <s v="USD"/>
    <n v="1518328800"/>
    <n v="1519538400"/>
    <x v="505"/>
    <x v="2"/>
    <x v="2"/>
    <n v="11"/>
    <x v="5"/>
    <d v="2018-02-25T06:00:00"/>
    <s v="Feb"/>
    <n v="2"/>
    <n v="25"/>
    <n v="2018"/>
    <b v="0"/>
    <b v="0"/>
    <s v="theater/plays"/>
    <x v="1"/>
    <x v="1"/>
  </r>
  <r>
    <n v="1"/>
    <n v="328"/>
    <s v="Young PLC"/>
    <s v="Innovative well-modulated functionalities"/>
    <n v="98700"/>
    <n v="131826"/>
    <n v="1.3356231003039514"/>
    <x v="3"/>
    <n v="2441"/>
    <n v="54.004916018025398"/>
    <x v="1"/>
    <s v="USD"/>
    <n v="1543557600"/>
    <n v="1544508000"/>
    <x v="506"/>
    <x v="0"/>
    <x v="0"/>
    <n v="30"/>
    <x v="5"/>
    <d v="2018-12-11T06:00:00"/>
    <s v="Dec"/>
    <n v="12"/>
    <n v="11"/>
    <n v="2018"/>
    <b v="0"/>
    <b v="0"/>
    <s v="music/rock"/>
    <x v="4"/>
    <x v="4"/>
  </r>
  <r>
    <n v="1"/>
    <n v="695"/>
    <s v="Cardenas, Thompson and Carey"/>
    <s v="Configurable full-range emulation"/>
    <n v="9200"/>
    <n v="12322"/>
    <n v="1.3393478260869565"/>
    <x v="3"/>
    <n v="196"/>
    <n v="62.867346938775512"/>
    <x v="4"/>
    <s v="EUR"/>
    <n v="1447480800"/>
    <n v="1448863200"/>
    <x v="507"/>
    <x v="0"/>
    <x v="0"/>
    <n v="14"/>
    <x v="0"/>
    <d v="2015-11-30T06:00:00"/>
    <s v="Nov"/>
    <n v="11"/>
    <n v="30"/>
    <n v="2015"/>
    <b v="1"/>
    <b v="0"/>
    <s v="music/rock"/>
    <x v="4"/>
    <x v="4"/>
  </r>
  <r>
    <n v="1"/>
    <n v="724"/>
    <s v="Mccoy Ltd"/>
    <s v="Business-focused encompassing intranet"/>
    <n v="8400"/>
    <n v="11261"/>
    <n v="1.3405952380952382"/>
    <x v="3"/>
    <n v="121"/>
    <n v="93.066115702479337"/>
    <x v="2"/>
    <s v="GBP"/>
    <n v="1413954000"/>
    <n v="1414126800"/>
    <x v="508"/>
    <x v="3"/>
    <x v="3"/>
    <n v="22"/>
    <x v="8"/>
    <d v="2014-10-24T05:00:00"/>
    <s v="Oct"/>
    <n v="10"/>
    <n v="24"/>
    <n v="2014"/>
    <b v="0"/>
    <b v="1"/>
    <s v="theater/plays"/>
    <x v="1"/>
    <x v="1"/>
  </r>
  <r>
    <n v="1"/>
    <n v="203"/>
    <s v="Hayden, Shannon and Stein"/>
    <s v="Customer-focused client-server service-desk"/>
    <n v="143900"/>
    <n v="193413"/>
    <n v="1.3440792216817234"/>
    <x v="3"/>
    <n v="4498"/>
    <n v="42.999777678968428"/>
    <x v="5"/>
    <s v="AUD"/>
    <n v="1484632800"/>
    <n v="1484805600"/>
    <x v="509"/>
    <x v="7"/>
    <x v="7"/>
    <n v="17"/>
    <x v="3"/>
    <d v="2017-01-19T06:00:00"/>
    <s v="Jan"/>
    <n v="1"/>
    <n v="19"/>
    <n v="2017"/>
    <b v="0"/>
    <b v="0"/>
    <s v="theater/plays"/>
    <x v="1"/>
    <x v="1"/>
  </r>
  <r>
    <n v="1"/>
    <n v="774"/>
    <s v="Gonzalez-Snow"/>
    <s v="Polarized user-facing interface"/>
    <n v="5000"/>
    <n v="6775"/>
    <n v="1.355"/>
    <x v="3"/>
    <n v="78"/>
    <n v="86.858974358974365"/>
    <x v="4"/>
    <s v="EUR"/>
    <n v="1463979600"/>
    <n v="1467522000"/>
    <x v="510"/>
    <x v="1"/>
    <x v="1"/>
    <n v="23"/>
    <x v="9"/>
    <d v="2016-07-03T05:00:00"/>
    <s v="July"/>
    <n v="7"/>
    <n v="3"/>
    <n v="2016"/>
    <b v="0"/>
    <b v="0"/>
    <s v="technology/web"/>
    <x v="2"/>
    <x v="2"/>
  </r>
  <r>
    <n v="1"/>
    <n v="143"/>
    <s v="Avila-Jones"/>
    <s v="Implemented discrete secured line"/>
    <n v="5400"/>
    <n v="7322"/>
    <n v="1.355925925925926"/>
    <x v="3"/>
    <n v="70"/>
    <n v="104.6"/>
    <x v="1"/>
    <s v="USD"/>
    <n v="1277701200"/>
    <n v="1279429200"/>
    <x v="31"/>
    <x v="6"/>
    <x v="6"/>
    <n v="28"/>
    <x v="6"/>
    <d v="2010-07-18T05:00:00"/>
    <s v="July"/>
    <n v="7"/>
    <n v="18"/>
    <n v="2010"/>
    <b v="0"/>
    <b v="0"/>
    <s v="music/indie rock"/>
    <x v="4"/>
    <x v="10"/>
  </r>
  <r>
    <n v="1"/>
    <n v="737"/>
    <s v="Gardner Inc"/>
    <s v="Function-based systematic Graphical User Interface"/>
    <n v="3700"/>
    <n v="5028"/>
    <n v="1.358918918918919"/>
    <x v="3"/>
    <n v="180"/>
    <n v="27.933333333333334"/>
    <x v="1"/>
    <s v="USD"/>
    <n v="1478844000"/>
    <n v="1479880800"/>
    <x v="511"/>
    <x v="0"/>
    <x v="0"/>
    <n v="11"/>
    <x v="9"/>
    <d v="2016-11-23T06:00:00"/>
    <s v="Nov"/>
    <n v="11"/>
    <n v="23"/>
    <n v="2016"/>
    <b v="0"/>
    <b v="0"/>
    <s v="music/indie rock"/>
    <x v="4"/>
    <x v="10"/>
  </r>
  <r>
    <n v="1"/>
    <n v="967"/>
    <s v="Howard-Douglas"/>
    <s v="Organized human-resource attitude"/>
    <n v="88400"/>
    <n v="121138"/>
    <n v="1.3703393665158372"/>
    <x v="3"/>
    <n v="1573"/>
    <n v="77.010807374443743"/>
    <x v="1"/>
    <s v="USD"/>
    <n v="1333688400"/>
    <n v="1336885200"/>
    <x v="512"/>
    <x v="11"/>
    <x v="11"/>
    <n v="6"/>
    <x v="2"/>
    <d v="2012-05-13T05:00:00"/>
    <s v="May"/>
    <n v="5"/>
    <n v="13"/>
    <n v="2012"/>
    <b v="0"/>
    <b v="0"/>
    <s v="music/world music"/>
    <x v="4"/>
    <x v="23"/>
  </r>
  <r>
    <n v="1"/>
    <n v="166"/>
    <s v="Brown-Vang"/>
    <s v="Robust heuristic artificial intelligence"/>
    <n v="9800"/>
    <n v="13439"/>
    <n v="1.3713265306122449"/>
    <x v="3"/>
    <n v="244"/>
    <n v="55.077868852459019"/>
    <x v="1"/>
    <s v="USD"/>
    <n v="1292997600"/>
    <n v="1293343200"/>
    <x v="513"/>
    <x v="4"/>
    <x v="4"/>
    <n v="22"/>
    <x v="6"/>
    <d v="2010-12-26T06:00:00"/>
    <s v="Dec"/>
    <n v="12"/>
    <n v="26"/>
    <n v="2010"/>
    <b v="0"/>
    <b v="0"/>
    <s v="photography/photography books"/>
    <x v="5"/>
    <x v="6"/>
  </r>
  <r>
    <n v="1"/>
    <n v="273"/>
    <s v="Thomas and Sons"/>
    <s v="Re-engineered heuristic forecast"/>
    <n v="7800"/>
    <n v="10704"/>
    <n v="1.3723076923076922"/>
    <x v="3"/>
    <n v="282"/>
    <n v="37.957446808510639"/>
    <x v="0"/>
    <s v="CAD"/>
    <n v="1505624400"/>
    <n v="1505883600"/>
    <x v="514"/>
    <x v="10"/>
    <x v="10"/>
    <n v="17"/>
    <x v="3"/>
    <d v="2017-09-20T05:00:00"/>
    <s v="Sept"/>
    <n v="9"/>
    <n v="20"/>
    <n v="2017"/>
    <b v="0"/>
    <b v="0"/>
    <s v="theater/plays"/>
    <x v="1"/>
    <x v="1"/>
  </r>
  <r>
    <n v="1"/>
    <n v="558"/>
    <s v="Ho Ltd"/>
    <s v="Enhanced client-driven capacity"/>
    <n v="5800"/>
    <n v="7966"/>
    <n v="1.373448275862069"/>
    <x v="3"/>
    <n v="126"/>
    <n v="63.222222222222221"/>
    <x v="1"/>
    <s v="USD"/>
    <n v="1456293600"/>
    <n v="1460005200"/>
    <x v="189"/>
    <x v="2"/>
    <x v="2"/>
    <n v="24"/>
    <x v="9"/>
    <d v="2016-04-07T05:00:00"/>
    <s v="Apr"/>
    <n v="4"/>
    <n v="7"/>
    <n v="2016"/>
    <b v="0"/>
    <b v="0"/>
    <s v="theater/plays"/>
    <x v="1"/>
    <x v="1"/>
  </r>
  <r>
    <n v="1"/>
    <n v="222"/>
    <s v="Johnson LLC"/>
    <s v="Cross-group cohesive circuit"/>
    <n v="4800"/>
    <n v="6623"/>
    <n v="1.3797916666666667"/>
    <x v="3"/>
    <n v="138"/>
    <n v="47.992753623188406"/>
    <x v="1"/>
    <s v="USD"/>
    <n v="1412226000"/>
    <n v="1412312400"/>
    <x v="515"/>
    <x v="3"/>
    <x v="3"/>
    <n v="2"/>
    <x v="8"/>
    <d v="2014-10-03T05:00:00"/>
    <s v="Oct"/>
    <n v="10"/>
    <n v="3"/>
    <n v="2014"/>
    <b v="0"/>
    <b v="0"/>
    <s v="photography/photography books"/>
    <x v="5"/>
    <x v="6"/>
  </r>
  <r>
    <n v="1"/>
    <n v="563"/>
    <s v="Kelley, Stanton and Sanchez"/>
    <s v="Optional tangible pricing structure"/>
    <n v="3700"/>
    <n v="5107"/>
    <n v="1.3802702702702703"/>
    <x v="3"/>
    <n v="85"/>
    <n v="60.082352941176474"/>
    <x v="5"/>
    <s v="AUD"/>
    <n v="1542088800"/>
    <n v="1543816800"/>
    <x v="516"/>
    <x v="0"/>
    <x v="0"/>
    <n v="13"/>
    <x v="5"/>
    <d v="2018-12-03T06:00:00"/>
    <s v="Dec"/>
    <n v="12"/>
    <n v="3"/>
    <n v="2018"/>
    <b v="0"/>
    <b v="0"/>
    <s v="film &amp; video/documentary"/>
    <x v="3"/>
    <x v="13"/>
  </r>
  <r>
    <n v="1"/>
    <n v="838"/>
    <s v="Jordan-Fischer"/>
    <s v="Vision-oriented high-level extranet"/>
    <n v="6400"/>
    <n v="8890"/>
    <n v="1.3890625000000001"/>
    <x v="3"/>
    <n v="261"/>
    <n v="34.061302681992338"/>
    <x v="1"/>
    <s v="USD"/>
    <n v="1538024400"/>
    <n v="1538802000"/>
    <x v="517"/>
    <x v="10"/>
    <x v="10"/>
    <n v="27"/>
    <x v="5"/>
    <d v="2018-10-06T05:00:00"/>
    <s v="Oct"/>
    <n v="10"/>
    <n v="6"/>
    <n v="2018"/>
    <b v="0"/>
    <b v="0"/>
    <s v="theater/plays"/>
    <x v="1"/>
    <x v="1"/>
  </r>
  <r>
    <n v="1"/>
    <n v="512"/>
    <s v="Williams-Walsh"/>
    <s v="Organized explicit core"/>
    <n v="9100"/>
    <n v="12678"/>
    <n v="1.3931868131868133"/>
    <x v="3"/>
    <n v="239"/>
    <n v="53.046025104602514"/>
    <x v="1"/>
    <s v="USD"/>
    <n v="1404536400"/>
    <n v="1404622800"/>
    <x v="518"/>
    <x v="5"/>
    <x v="5"/>
    <n v="5"/>
    <x v="8"/>
    <d v="2014-07-06T05:00:00"/>
    <s v="July"/>
    <n v="7"/>
    <n v="6"/>
    <n v="2014"/>
    <b v="0"/>
    <b v="1"/>
    <s v="games/video games"/>
    <x v="7"/>
    <x v="17"/>
  </r>
  <r>
    <n v="1"/>
    <n v="612"/>
    <s v="Wang, Nguyen and Horton"/>
    <s v="Innovative holistic hub"/>
    <n v="6200"/>
    <n v="8645"/>
    <n v="1.3943548387096774"/>
    <x v="3"/>
    <n v="192"/>
    <n v="45.026041666666664"/>
    <x v="1"/>
    <s v="USD"/>
    <n v="1287810000"/>
    <n v="1289800800"/>
    <x v="519"/>
    <x v="3"/>
    <x v="3"/>
    <n v="23"/>
    <x v="6"/>
    <d v="2010-11-15T06:00:00"/>
    <s v="Nov"/>
    <n v="11"/>
    <n v="15"/>
    <n v="2010"/>
    <b v="0"/>
    <b v="0"/>
    <s v="music/electric music"/>
    <x v="4"/>
    <x v="5"/>
  </r>
  <r>
    <n v="1"/>
    <n v="857"/>
    <s v="Miranda, Gray and Hale"/>
    <s v="Programmable disintermediate matrices"/>
    <n v="5300"/>
    <n v="7413"/>
    <n v="1.3986792452830188"/>
    <x v="3"/>
    <n v="225"/>
    <n v="32.946666666666665"/>
    <x v="3"/>
    <s v="CHF"/>
    <n v="1328421600"/>
    <n v="1330408800"/>
    <x v="520"/>
    <x v="2"/>
    <x v="2"/>
    <n v="5"/>
    <x v="2"/>
    <d v="2012-02-28T06:00:00"/>
    <s v="Feb"/>
    <n v="2"/>
    <n v="28"/>
    <n v="2012"/>
    <b v="1"/>
    <b v="0"/>
    <s v="film &amp; video/shorts"/>
    <x v="3"/>
    <x v="19"/>
  </r>
  <r>
    <n v="1"/>
    <n v="37"/>
    <s v="Black, Armstrong and Anderson"/>
    <s v="Profound attitude-oriented functionalities"/>
    <n v="8100"/>
    <n v="11339"/>
    <n v="1.3998765432098765"/>
    <x v="3"/>
    <n v="107"/>
    <n v="105.97196261682242"/>
    <x v="1"/>
    <s v="USD"/>
    <n v="1570338000"/>
    <n v="1573192800"/>
    <x v="521"/>
    <x v="3"/>
    <x v="3"/>
    <n v="6"/>
    <x v="7"/>
    <d v="2019-11-08T06:00:00"/>
    <s v="Nov"/>
    <n v="11"/>
    <n v="8"/>
    <n v="2019"/>
    <b v="0"/>
    <b v="1"/>
    <s v="publishing/fiction"/>
    <x v="6"/>
    <x v="16"/>
  </r>
  <r>
    <n v="1"/>
    <n v="53"/>
    <s v="Smith-Jones"/>
    <s v="Reverse-engineered static concept"/>
    <n v="8800"/>
    <n v="12356"/>
    <n v="1.4040909090909091"/>
    <x v="3"/>
    <n v="209"/>
    <n v="59.119617224880386"/>
    <x v="1"/>
    <s v="USD"/>
    <n v="1400562000"/>
    <n v="1403931600"/>
    <x v="269"/>
    <x v="1"/>
    <x v="1"/>
    <n v="20"/>
    <x v="8"/>
    <d v="2014-06-28T05:00:00"/>
    <s v="June"/>
    <n v="6"/>
    <n v="28"/>
    <n v="2014"/>
    <b v="0"/>
    <b v="0"/>
    <s v="film &amp; video/drama"/>
    <x v="3"/>
    <x v="12"/>
  </r>
  <r>
    <n v="1"/>
    <n v="461"/>
    <s v="Terry-Salinas"/>
    <s v="Networked secondary structure"/>
    <n v="98800"/>
    <n v="139354"/>
    <n v="1.4104655870445344"/>
    <x v="3"/>
    <n v="2080"/>
    <n v="66.997115384615384"/>
    <x v="1"/>
    <s v="USD"/>
    <n v="1398661200"/>
    <n v="1400389200"/>
    <x v="522"/>
    <x v="11"/>
    <x v="11"/>
    <n v="28"/>
    <x v="8"/>
    <d v="2014-05-18T05:00:00"/>
    <s v="May"/>
    <n v="5"/>
    <n v="18"/>
    <n v="2014"/>
    <b v="0"/>
    <b v="0"/>
    <s v="film &amp; video/drama"/>
    <x v="3"/>
    <x v="12"/>
  </r>
  <r>
    <n v="1"/>
    <n v="783"/>
    <s v="Vega, Chan and Carney"/>
    <s v="Down-sized systematic utilization"/>
    <n v="7400"/>
    <n v="10451"/>
    <n v="1.4122972972972974"/>
    <x v="3"/>
    <n v="138"/>
    <n v="75.731884057971016"/>
    <x v="1"/>
    <s v="USD"/>
    <n v="1387260000"/>
    <n v="1387864800"/>
    <x v="523"/>
    <x v="4"/>
    <x v="4"/>
    <n v="17"/>
    <x v="1"/>
    <d v="2013-12-24T06:00:00"/>
    <s v="Dec"/>
    <n v="12"/>
    <n v="24"/>
    <n v="2013"/>
    <b v="0"/>
    <b v="0"/>
    <s v="music/rock"/>
    <x v="4"/>
    <x v="4"/>
  </r>
  <r>
    <n v="1"/>
    <n v="691"/>
    <s v="Ray, Li and Li"/>
    <s v="Front-line disintermediate hub"/>
    <n v="5000"/>
    <n v="7119"/>
    <n v="1.4238"/>
    <x v="3"/>
    <n v="237"/>
    <n v="30.037974683544302"/>
    <x v="1"/>
    <s v="USD"/>
    <n v="1349240400"/>
    <n v="1350709200"/>
    <x v="524"/>
    <x v="3"/>
    <x v="3"/>
    <n v="3"/>
    <x v="2"/>
    <d v="2012-10-20T05:00:00"/>
    <s v="Oct"/>
    <n v="10"/>
    <n v="20"/>
    <n v="2012"/>
    <b v="1"/>
    <b v="1"/>
    <s v="film &amp; video/documentary"/>
    <x v="3"/>
    <x v="13"/>
  </r>
  <r>
    <n v="1"/>
    <n v="709"/>
    <s v="Silva, Walker and Martin"/>
    <s v="Grass-roots 4thgeneration product"/>
    <n v="9800"/>
    <n v="13954"/>
    <n v="1.4238775510204082"/>
    <x v="3"/>
    <n v="186"/>
    <n v="75.021505376344081"/>
    <x v="4"/>
    <s v="EUR"/>
    <n v="1334811600"/>
    <n v="1335416400"/>
    <x v="394"/>
    <x v="11"/>
    <x v="11"/>
    <n v="19"/>
    <x v="2"/>
    <d v="2012-04-26T05:00:00"/>
    <s v="Apr"/>
    <n v="4"/>
    <n v="26"/>
    <n v="2012"/>
    <b v="0"/>
    <b v="0"/>
    <s v="theater/plays"/>
    <x v="1"/>
    <x v="1"/>
  </r>
  <r>
    <n v="1"/>
    <n v="841"/>
    <s v="Garcia, Dunn and Richardson"/>
    <s v="Automated even-keeled emulation"/>
    <n v="9100"/>
    <n v="12991"/>
    <n v="1.4275824175824177"/>
    <x v="3"/>
    <n v="155"/>
    <n v="83.812903225806451"/>
    <x v="1"/>
    <s v="USD"/>
    <n v="1455861600"/>
    <n v="1457244000"/>
    <x v="525"/>
    <x v="2"/>
    <x v="2"/>
    <n v="19"/>
    <x v="9"/>
    <d v="2016-03-06T06:00:00"/>
    <s v="Mar"/>
    <n v="3"/>
    <n v="6"/>
    <n v="2016"/>
    <b v="0"/>
    <b v="0"/>
    <s v="technology/web"/>
    <x v="2"/>
    <x v="2"/>
  </r>
  <r>
    <n v="1"/>
    <n v="104"/>
    <s v="Smith, Wells and Nguyen"/>
    <s v="Self-enabling grid-enabled initiative"/>
    <n v="119200"/>
    <n v="170623"/>
    <n v="1.4314010067114094"/>
    <x v="3"/>
    <n v="1917"/>
    <n v="89.005216484089729"/>
    <x v="1"/>
    <s v="USD"/>
    <n v="1495515600"/>
    <n v="1495602000"/>
    <x v="526"/>
    <x v="1"/>
    <x v="1"/>
    <n v="23"/>
    <x v="3"/>
    <d v="2017-05-24T05:00:00"/>
    <s v="May"/>
    <n v="5"/>
    <n v="24"/>
    <n v="2017"/>
    <b v="0"/>
    <b v="0"/>
    <s v="music/indie rock"/>
    <x v="4"/>
    <x v="10"/>
  </r>
  <r>
    <n v="1"/>
    <n v="979"/>
    <s v="Williams, Martin and Meyer"/>
    <s v="Innovative well-modulated capability"/>
    <n v="60200"/>
    <n v="86244"/>
    <n v="1.432624584717608"/>
    <x v="3"/>
    <n v="1015"/>
    <n v="84.969458128078813"/>
    <x v="2"/>
    <s v="GBP"/>
    <n v="1426395600"/>
    <n v="1426914000"/>
    <x v="346"/>
    <x v="9"/>
    <x v="9"/>
    <n v="15"/>
    <x v="0"/>
    <d v="2015-03-21T05:00:00"/>
    <s v="Mar"/>
    <n v="3"/>
    <n v="21"/>
    <n v="2015"/>
    <b v="0"/>
    <b v="0"/>
    <s v="theater/plays"/>
    <x v="1"/>
    <x v="1"/>
  </r>
  <r>
    <n v="1"/>
    <n v="56"/>
    <s v="Flores, Miller and Johnson"/>
    <s v="Horizontal context-sensitive knowledge user"/>
    <n v="8000"/>
    <n v="11493"/>
    <n v="1.436625"/>
    <x v="3"/>
    <n v="164"/>
    <n v="70.079268292682926"/>
    <x v="1"/>
    <s v="USD"/>
    <n v="1420869600"/>
    <n v="1421474400"/>
    <x v="527"/>
    <x v="7"/>
    <x v="7"/>
    <n v="10"/>
    <x v="0"/>
    <d v="2015-01-17T06:00:00"/>
    <s v="Jan"/>
    <n v="1"/>
    <n v="17"/>
    <n v="2015"/>
    <b v="0"/>
    <b v="0"/>
    <s v="technology/wearables"/>
    <x v="2"/>
    <x v="11"/>
  </r>
  <r>
    <n v="1"/>
    <n v="298"/>
    <s v="Chase, Garcia and Johnson"/>
    <s v="Adaptive intangible database"/>
    <n v="3500"/>
    <n v="5037"/>
    <n v="1.4391428571428571"/>
    <x v="3"/>
    <n v="72"/>
    <n v="69.958333333333329"/>
    <x v="1"/>
    <s v="USD"/>
    <n v="1456466400"/>
    <n v="1458018000"/>
    <x v="528"/>
    <x v="2"/>
    <x v="2"/>
    <n v="26"/>
    <x v="9"/>
    <d v="2016-03-15T05:00:00"/>
    <s v="Mar"/>
    <n v="3"/>
    <n v="15"/>
    <n v="2016"/>
    <b v="0"/>
    <b v="1"/>
    <s v="music/rock"/>
    <x v="4"/>
    <x v="4"/>
  </r>
  <r>
    <n v="1"/>
    <n v="60"/>
    <s v="Crawford-Peters"/>
    <s v="User-centric regional database"/>
    <n v="94200"/>
    <n v="135997"/>
    <n v="1.4437048832271762"/>
    <x v="3"/>
    <n v="1600"/>
    <n v="84.998125000000002"/>
    <x v="0"/>
    <s v="CAD"/>
    <n v="1342501200"/>
    <n v="1342760400"/>
    <x v="529"/>
    <x v="5"/>
    <x v="5"/>
    <n v="17"/>
    <x v="2"/>
    <d v="2012-07-20T05:00:00"/>
    <s v="July"/>
    <n v="7"/>
    <n v="20"/>
    <n v="2012"/>
    <b v="0"/>
    <b v="0"/>
    <s v="theater/plays"/>
    <x v="1"/>
    <x v="1"/>
  </r>
  <r>
    <n v="1"/>
    <n v="105"/>
    <s v="Charles-Johnson"/>
    <s v="Total fresh-thinking system engine"/>
    <n v="6800"/>
    <n v="9829"/>
    <n v="1.4454411764705883"/>
    <x v="3"/>
    <n v="95"/>
    <n v="103.46315789473684"/>
    <x v="1"/>
    <s v="USD"/>
    <n v="1364878800"/>
    <n v="1366434000"/>
    <x v="530"/>
    <x v="11"/>
    <x v="11"/>
    <n v="2"/>
    <x v="1"/>
    <d v="2013-04-20T05:00:00"/>
    <s v="Apr"/>
    <n v="4"/>
    <n v="20"/>
    <n v="2013"/>
    <b v="0"/>
    <b v="0"/>
    <s v="technology/web"/>
    <x v="2"/>
    <x v="2"/>
  </r>
  <r>
    <n v="1"/>
    <n v="642"/>
    <s v="Ramos, Moreno and Lewis"/>
    <s v="Extended multi-state knowledge user"/>
    <n v="9200"/>
    <n v="13382"/>
    <n v="1.4545652173913044"/>
    <x v="3"/>
    <n v="129"/>
    <n v="103.73643410852713"/>
    <x v="0"/>
    <s v="CAD"/>
    <n v="1545026400"/>
    <n v="1545804000"/>
    <x v="531"/>
    <x v="4"/>
    <x v="4"/>
    <n v="17"/>
    <x v="5"/>
    <d v="2018-12-26T06:00:00"/>
    <s v="Dec"/>
    <n v="12"/>
    <n v="26"/>
    <n v="2018"/>
    <b v="0"/>
    <b v="0"/>
    <s v="technology/wearables"/>
    <x v="2"/>
    <x v="11"/>
  </r>
  <r>
    <n v="1"/>
    <n v="521"/>
    <s v="Wilson Ltd"/>
    <s v="Function-based multi-state software"/>
    <n v="7600"/>
    <n v="11061"/>
    <n v="1.4553947368421052"/>
    <x v="3"/>
    <n v="369"/>
    <n v="29.975609756097562"/>
    <x v="1"/>
    <s v="USD"/>
    <n v="1471928400"/>
    <n v="1472446800"/>
    <x v="532"/>
    <x v="8"/>
    <x v="8"/>
    <n v="23"/>
    <x v="9"/>
    <d v="2016-08-29T05:00:00"/>
    <s v="Aug"/>
    <n v="8"/>
    <n v="29"/>
    <n v="2016"/>
    <b v="0"/>
    <b v="1"/>
    <s v="film &amp; video/drama"/>
    <x v="3"/>
    <x v="12"/>
  </r>
  <r>
    <n v="1"/>
    <n v="983"/>
    <s v="Beck-Weber"/>
    <s v="Business-focused full-range core"/>
    <n v="129100"/>
    <n v="188404"/>
    <n v="1.4593648334624323"/>
    <x v="3"/>
    <n v="2326"/>
    <n v="80.999140154772135"/>
    <x v="1"/>
    <s v="USD"/>
    <n v="1564894800"/>
    <n v="1566190800"/>
    <x v="533"/>
    <x v="8"/>
    <x v="8"/>
    <n v="4"/>
    <x v="7"/>
    <d v="2019-08-19T05:00:00"/>
    <s v="Aug"/>
    <n v="8"/>
    <n v="19"/>
    <n v="2019"/>
    <b v="0"/>
    <b v="0"/>
    <s v="film &amp; video/documentary"/>
    <x v="3"/>
    <x v="13"/>
  </r>
  <r>
    <n v="1"/>
    <n v="257"/>
    <s v="Williams Inc"/>
    <s v="Decentralized exuding strategy"/>
    <n v="5700"/>
    <n v="8322"/>
    <n v="1.46"/>
    <x v="3"/>
    <n v="92"/>
    <n v="90.456521739130437"/>
    <x v="1"/>
    <s v="USD"/>
    <n v="1362463200"/>
    <n v="1363669200"/>
    <x v="534"/>
    <x v="9"/>
    <x v="9"/>
    <n v="5"/>
    <x v="1"/>
    <d v="2013-03-19T05:00:00"/>
    <s v="Mar"/>
    <n v="3"/>
    <n v="19"/>
    <n v="2013"/>
    <b v="0"/>
    <b v="0"/>
    <s v="theater/plays"/>
    <x v="1"/>
    <x v="1"/>
  </r>
  <r>
    <n v="1"/>
    <n v="385"/>
    <s v="Warren-Harrison"/>
    <s v="Programmable incremental knowledge user"/>
    <n v="38900"/>
    <n v="56859"/>
    <n v="1.4616709511568124"/>
    <x v="3"/>
    <n v="1137"/>
    <n v="50.007915567282325"/>
    <x v="1"/>
    <s v="USD"/>
    <n v="1553835600"/>
    <n v="1556600400"/>
    <x v="535"/>
    <x v="9"/>
    <x v="9"/>
    <n v="29"/>
    <x v="7"/>
    <d v="2019-04-30T05:00:00"/>
    <s v="Apr"/>
    <n v="4"/>
    <n v="30"/>
    <n v="2019"/>
    <b v="0"/>
    <b v="0"/>
    <s v="publishing/nonfiction"/>
    <x v="6"/>
    <x v="7"/>
  </r>
  <r>
    <n v="1"/>
    <n v="585"/>
    <s v="Pugh LLC"/>
    <s v="Reactive analyzing function"/>
    <n v="8900"/>
    <n v="13065"/>
    <n v="1.4679775280898877"/>
    <x v="3"/>
    <n v="136"/>
    <n v="96.066176470588232"/>
    <x v="1"/>
    <s v="USD"/>
    <n v="1268888400"/>
    <n v="1269752400"/>
    <x v="536"/>
    <x v="9"/>
    <x v="9"/>
    <n v="18"/>
    <x v="6"/>
    <d v="2010-03-28T05:00:00"/>
    <s v="Mar"/>
    <n v="3"/>
    <n v="28"/>
    <n v="2010"/>
    <b v="0"/>
    <b v="0"/>
    <s v="publishing/translations"/>
    <x v="6"/>
    <x v="14"/>
  </r>
  <r>
    <n v="1"/>
    <n v="710"/>
    <s v="Huynh, Gallegos and Mills"/>
    <s v="Reduced next generation info-mediaries"/>
    <n v="4300"/>
    <n v="6358"/>
    <n v="1.4786046511627906"/>
    <x v="3"/>
    <n v="125"/>
    <n v="50.863999999999997"/>
    <x v="1"/>
    <s v="USD"/>
    <n v="1531544400"/>
    <n v="1532149200"/>
    <x v="537"/>
    <x v="5"/>
    <x v="5"/>
    <n v="14"/>
    <x v="5"/>
    <d v="2018-07-21T05:00:00"/>
    <s v="July"/>
    <n v="7"/>
    <n v="21"/>
    <n v="2018"/>
    <b v="0"/>
    <b v="1"/>
    <s v="theater/plays"/>
    <x v="1"/>
    <x v="1"/>
  </r>
  <r>
    <n v="1"/>
    <n v="120"/>
    <s v="Vega Group"/>
    <s v="Synchronized regional synergy"/>
    <n v="75100"/>
    <n v="112272"/>
    <n v="1.4949667110519307"/>
    <x v="3"/>
    <n v="1782"/>
    <n v="63.003367003367003"/>
    <x v="1"/>
    <s v="USD"/>
    <n v="1429246800"/>
    <n v="1429592400"/>
    <x v="538"/>
    <x v="11"/>
    <x v="11"/>
    <n v="17"/>
    <x v="0"/>
    <d v="2015-04-21T05:00:00"/>
    <s v="Apr"/>
    <n v="4"/>
    <n v="21"/>
    <n v="2015"/>
    <b v="0"/>
    <b v="1"/>
    <s v="games/mobile games"/>
    <x v="7"/>
    <x v="20"/>
  </r>
  <r>
    <n v="1"/>
    <n v="162"/>
    <s v="Keith, Alvarez and Potter"/>
    <s v="Extended bottom-line open architecture"/>
    <n v="6100"/>
    <n v="9134"/>
    <n v="1.4973770491803278"/>
    <x v="3"/>
    <n v="157"/>
    <n v="58.178343949044589"/>
    <x v="3"/>
    <s v="CHF"/>
    <n v="1544248800"/>
    <n v="1546840800"/>
    <x v="539"/>
    <x v="4"/>
    <x v="4"/>
    <n v="8"/>
    <x v="5"/>
    <d v="2019-01-07T06:00:00"/>
    <s v="Jan"/>
    <n v="1"/>
    <n v="7"/>
    <n v="2019"/>
    <b v="0"/>
    <b v="0"/>
    <s v="music/rock"/>
    <x v="4"/>
    <x v="4"/>
  </r>
  <r>
    <n v="1"/>
    <n v="536"/>
    <s v="Shannon-Olson"/>
    <s v="Enhanced methodical middleware"/>
    <n v="9800"/>
    <n v="14697"/>
    <n v="1.4996938775510205"/>
    <x v="3"/>
    <n v="140"/>
    <n v="104.97857142857143"/>
    <x v="4"/>
    <s v="EUR"/>
    <n v="1282626000"/>
    <n v="1284872400"/>
    <x v="540"/>
    <x v="8"/>
    <x v="8"/>
    <n v="24"/>
    <x v="6"/>
    <d v="2010-09-19T05:00:00"/>
    <s v="Sept"/>
    <n v="9"/>
    <n v="19"/>
    <n v="2010"/>
    <b v="0"/>
    <b v="0"/>
    <s v="publishing/fiction"/>
    <x v="6"/>
    <x v="16"/>
  </r>
  <r>
    <n v="1"/>
    <n v="682"/>
    <s v="Nguyen and Sons"/>
    <s v="Compatible 5thgeneration concept"/>
    <n v="5400"/>
    <n v="8109"/>
    <n v="1.5016666666666667"/>
    <x v="3"/>
    <n v="103"/>
    <n v="78.728155339805824"/>
    <x v="1"/>
    <s v="USD"/>
    <n v="1386741600"/>
    <n v="1387519200"/>
    <x v="403"/>
    <x v="4"/>
    <x v="4"/>
    <n v="11"/>
    <x v="1"/>
    <d v="2013-12-20T06:00:00"/>
    <s v="Dec"/>
    <n v="12"/>
    <n v="20"/>
    <n v="2013"/>
    <b v="0"/>
    <b v="0"/>
    <s v="theater/plays"/>
    <x v="1"/>
    <x v="1"/>
  </r>
  <r>
    <n v="1"/>
    <n v="35"/>
    <s v="Mitchell and Sons"/>
    <s v="Synergized intangible challenge"/>
    <n v="125500"/>
    <n v="188628"/>
    <n v="1.5030119521912351"/>
    <x v="3"/>
    <n v="1965"/>
    <n v="95.993893129770996"/>
    <x v="6"/>
    <s v="DKK"/>
    <n v="1547877600"/>
    <n v="1551506400"/>
    <x v="82"/>
    <x v="7"/>
    <x v="7"/>
    <n v="19"/>
    <x v="7"/>
    <d v="2019-03-02T06:00:00"/>
    <s v="Mar"/>
    <n v="3"/>
    <n v="2"/>
    <n v="2019"/>
    <b v="0"/>
    <b v="1"/>
    <s v="film &amp; video/drama"/>
    <x v="3"/>
    <x v="12"/>
  </r>
  <r>
    <n v="1"/>
    <n v="75"/>
    <s v="White, Torres and Bishop"/>
    <s v="Multi-layered dynamic protocol"/>
    <n v="9700"/>
    <n v="14606"/>
    <n v="1.5057731958762886"/>
    <x v="3"/>
    <n v="170"/>
    <n v="85.917647058823533"/>
    <x v="1"/>
    <s v="USD"/>
    <n v="1531630800"/>
    <n v="1532322000"/>
    <x v="541"/>
    <x v="5"/>
    <x v="5"/>
    <n v="15"/>
    <x v="5"/>
    <d v="2018-07-23T05:00:00"/>
    <s v="July"/>
    <n v="7"/>
    <n v="23"/>
    <n v="2018"/>
    <b v="0"/>
    <b v="0"/>
    <s v="photography/photography books"/>
    <x v="5"/>
    <x v="6"/>
  </r>
  <r>
    <n v="1"/>
    <n v="34"/>
    <s v="Maldonado and Sons"/>
    <s v="Reverse-engineered asynchronous archive"/>
    <n v="9300"/>
    <n v="14025"/>
    <n v="1.5080645161290323"/>
    <x v="3"/>
    <n v="165"/>
    <n v="85"/>
    <x v="1"/>
    <s v="USD"/>
    <n v="1490245200"/>
    <n v="1490677200"/>
    <x v="542"/>
    <x v="9"/>
    <x v="9"/>
    <n v="23"/>
    <x v="3"/>
    <d v="2017-03-28T05:00:00"/>
    <s v="Mar"/>
    <n v="3"/>
    <n v="28"/>
    <n v="2017"/>
    <b v="0"/>
    <b v="0"/>
    <s v="film &amp; video/documentary"/>
    <x v="3"/>
    <x v="13"/>
  </r>
  <r>
    <n v="1"/>
    <n v="554"/>
    <s v="Ritter PLC"/>
    <s v="Multi-channeled upward-trending application"/>
    <n v="9500"/>
    <n v="14408"/>
    <n v="1.5166315789473683"/>
    <x v="3"/>
    <n v="554"/>
    <n v="26.007220216606498"/>
    <x v="0"/>
    <s v="CAD"/>
    <n v="1482127200"/>
    <n v="1482645600"/>
    <x v="543"/>
    <x v="4"/>
    <x v="4"/>
    <n v="19"/>
    <x v="9"/>
    <d v="2016-12-25T06:00:00"/>
    <s v="Dec"/>
    <n v="12"/>
    <n v="25"/>
    <n v="2016"/>
    <b v="0"/>
    <b v="0"/>
    <s v="music/indie rock"/>
    <x v="4"/>
    <x v="10"/>
  </r>
  <r>
    <n v="1"/>
    <n v="628"/>
    <s v="Dunn, Moreno and Green"/>
    <s v="Intuitive object-oriented task-force"/>
    <n v="1900"/>
    <n v="2884"/>
    <n v="1.5178947368421052"/>
    <x v="3"/>
    <n v="96"/>
    <n v="30.041666666666668"/>
    <x v="1"/>
    <s v="USD"/>
    <n v="1286168400"/>
    <n v="1286427600"/>
    <x v="544"/>
    <x v="3"/>
    <x v="3"/>
    <n v="4"/>
    <x v="6"/>
    <d v="2010-10-07T05:00:00"/>
    <s v="Oct"/>
    <n v="10"/>
    <n v="7"/>
    <n v="2010"/>
    <b v="0"/>
    <b v="0"/>
    <s v="music/indie rock"/>
    <x v="4"/>
    <x v="10"/>
  </r>
  <r>
    <n v="1"/>
    <n v="212"/>
    <s v="Johnson Inc"/>
    <s v="Profound next generation infrastructure"/>
    <n v="8100"/>
    <n v="12300"/>
    <n v="1.5185185185185186"/>
    <x v="3"/>
    <n v="168"/>
    <n v="73.214285714285708"/>
    <x v="1"/>
    <s v="USD"/>
    <n v="1576389600"/>
    <n v="1580364000"/>
    <x v="545"/>
    <x v="4"/>
    <x v="4"/>
    <n v="15"/>
    <x v="7"/>
    <d v="2020-01-30T06:00:00"/>
    <s v="Jan"/>
    <n v="1"/>
    <n v="30"/>
    <n v="2020"/>
    <b v="0"/>
    <b v="0"/>
    <s v="theater/plays"/>
    <x v="1"/>
    <x v="1"/>
  </r>
  <r>
    <n v="1"/>
    <n v="984"/>
    <s v="Lewis-Jacobson"/>
    <s v="Exclusive system-worthy Graphic Interface"/>
    <n v="6500"/>
    <n v="9910"/>
    <n v="1.5246153846153847"/>
    <x v="3"/>
    <n v="381"/>
    <n v="26.010498687664043"/>
    <x v="1"/>
    <s v="USD"/>
    <n v="1567918800"/>
    <n v="1570165200"/>
    <x v="546"/>
    <x v="10"/>
    <x v="10"/>
    <n v="8"/>
    <x v="7"/>
    <d v="2019-10-04T05:00:00"/>
    <s v="Oct"/>
    <n v="10"/>
    <n v="4"/>
    <n v="2019"/>
    <b v="0"/>
    <b v="0"/>
    <s v="theater/plays"/>
    <x v="1"/>
    <x v="1"/>
  </r>
  <r>
    <n v="1"/>
    <n v="697"/>
    <s v="Fox-Williams"/>
    <s v="Profound system-worthy functionalities"/>
    <n v="128900"/>
    <n v="196960"/>
    <n v="1.5280062063615205"/>
    <x v="3"/>
    <n v="7295"/>
    <n v="26.999314599040439"/>
    <x v="1"/>
    <s v="USD"/>
    <n v="1522472400"/>
    <n v="1522645200"/>
    <x v="547"/>
    <x v="9"/>
    <x v="9"/>
    <n v="31"/>
    <x v="5"/>
    <d v="2018-04-02T05:00:00"/>
    <s v="Apr"/>
    <n v="4"/>
    <n v="2"/>
    <n v="2018"/>
    <b v="0"/>
    <b v="0"/>
    <s v="music/electric music"/>
    <x v="4"/>
    <x v="5"/>
  </r>
  <r>
    <n v="1"/>
    <n v="719"/>
    <s v="Pace, Simpson and Watkins"/>
    <s v="Down-sized uniform ability"/>
    <n v="6900"/>
    <n v="10557"/>
    <n v="1.53"/>
    <x v="3"/>
    <n v="123"/>
    <n v="85.829268292682926"/>
    <x v="1"/>
    <s v="USD"/>
    <n v="1338267600"/>
    <n v="1339218000"/>
    <x v="548"/>
    <x v="1"/>
    <x v="1"/>
    <n v="29"/>
    <x v="2"/>
    <d v="2012-06-09T05:00:00"/>
    <s v="June"/>
    <n v="6"/>
    <n v="9"/>
    <n v="2012"/>
    <b v="0"/>
    <b v="0"/>
    <s v="publishing/fiction"/>
    <x v="6"/>
    <x v="16"/>
  </r>
  <r>
    <n v="1"/>
    <n v="834"/>
    <s v="Gallegos, Wagner and Gaines"/>
    <s v="Expanded fault-tolerant emulation"/>
    <n v="7300"/>
    <n v="11228"/>
    <n v="1.5380821917808218"/>
    <x v="3"/>
    <n v="119"/>
    <n v="94.352941176470594"/>
    <x v="1"/>
    <s v="USD"/>
    <n v="1371963600"/>
    <n v="1372482000"/>
    <x v="549"/>
    <x v="6"/>
    <x v="6"/>
    <n v="23"/>
    <x v="1"/>
    <d v="2013-06-29T05:00:00"/>
    <s v="June"/>
    <n v="6"/>
    <n v="29"/>
    <n v="2013"/>
    <b v="0"/>
    <b v="0"/>
    <s v="theater/plays"/>
    <x v="1"/>
    <x v="1"/>
  </r>
  <r>
    <n v="1"/>
    <n v="593"/>
    <s v="Hale-Hayes"/>
    <s v="Ameliorated client-driven open system"/>
    <n v="121600"/>
    <n v="188288"/>
    <n v="1.5484210526315789"/>
    <x v="3"/>
    <n v="4006"/>
    <n v="47.001497753369947"/>
    <x v="1"/>
    <s v="USD"/>
    <n v="1395810000"/>
    <n v="1396933200"/>
    <x v="550"/>
    <x v="9"/>
    <x v="9"/>
    <n v="26"/>
    <x v="8"/>
    <d v="2014-04-08T05:00:00"/>
    <s v="Apr"/>
    <n v="4"/>
    <n v="8"/>
    <n v="2014"/>
    <b v="0"/>
    <b v="0"/>
    <s v="film &amp; video/animation"/>
    <x v="3"/>
    <x v="3"/>
  </r>
  <r>
    <n v="1"/>
    <n v="975"/>
    <s v="Ayala Group"/>
    <s v="Right-sized maximized migration"/>
    <n v="5400"/>
    <n v="8366"/>
    <n v="1.5492592592592593"/>
    <x v="3"/>
    <n v="135"/>
    <n v="61.970370370370368"/>
    <x v="1"/>
    <s v="USD"/>
    <n v="1448776800"/>
    <n v="1452146400"/>
    <x v="551"/>
    <x v="0"/>
    <x v="0"/>
    <n v="29"/>
    <x v="0"/>
    <d v="2016-01-07T06:00:00"/>
    <s v="Jan"/>
    <n v="1"/>
    <n v="7"/>
    <n v="2016"/>
    <b v="0"/>
    <b v="1"/>
    <s v="theater/plays"/>
    <x v="1"/>
    <x v="1"/>
  </r>
  <r>
    <n v="1"/>
    <n v="216"/>
    <s v="Johnson, Dixon and Zimmerman"/>
    <s v="Organic dynamic algorithm"/>
    <n v="121700"/>
    <n v="188721"/>
    <n v="1.5507066557107643"/>
    <x v="3"/>
    <n v="1815"/>
    <n v="103.97851239669421"/>
    <x v="1"/>
    <s v="USD"/>
    <n v="1321941600"/>
    <n v="1322114400"/>
    <x v="552"/>
    <x v="0"/>
    <x v="0"/>
    <n v="22"/>
    <x v="4"/>
    <d v="2011-11-24T06:00:00"/>
    <s v="Nov"/>
    <n v="11"/>
    <n v="24"/>
    <n v="2011"/>
    <b v="0"/>
    <b v="0"/>
    <s v="theater/plays"/>
    <x v="1"/>
    <x v="1"/>
  </r>
  <r>
    <n v="1"/>
    <n v="130"/>
    <s v="Luna, Anderson and Fox"/>
    <s v="Secured directional encryption"/>
    <n v="9600"/>
    <n v="14925"/>
    <n v="1.5546875"/>
    <x v="3"/>
    <n v="533"/>
    <n v="28.001876172607879"/>
    <x v="6"/>
    <s v="DKK"/>
    <n v="1319605200"/>
    <n v="1320991200"/>
    <x v="553"/>
    <x v="3"/>
    <x v="3"/>
    <n v="26"/>
    <x v="4"/>
    <d v="2011-11-11T06:00:00"/>
    <s v="Nov"/>
    <n v="11"/>
    <n v="11"/>
    <n v="2011"/>
    <b v="0"/>
    <b v="0"/>
    <s v="film &amp; video/drama"/>
    <x v="3"/>
    <x v="12"/>
  </r>
  <r>
    <n v="1"/>
    <n v="614"/>
    <s v="Barnett and Sons"/>
    <s v="Business-focused dynamic info-mediaries"/>
    <n v="26500"/>
    <n v="41205"/>
    <n v="1.5549056603773586"/>
    <x v="3"/>
    <n v="723"/>
    <n v="56.991701244813278"/>
    <x v="1"/>
    <s v="USD"/>
    <n v="1484114400"/>
    <n v="1485669600"/>
    <x v="554"/>
    <x v="7"/>
    <x v="7"/>
    <n v="11"/>
    <x v="3"/>
    <d v="2017-01-29T06:00:00"/>
    <s v="Jan"/>
    <n v="1"/>
    <n v="29"/>
    <n v="2017"/>
    <b v="0"/>
    <b v="0"/>
    <s v="theater/plays"/>
    <x v="1"/>
    <x v="1"/>
  </r>
  <r>
    <n v="1"/>
    <n v="915"/>
    <s v="Riggs Group"/>
    <s v="Configurable upward-trending solution"/>
    <n v="125900"/>
    <n v="195936"/>
    <n v="1.5562827640984909"/>
    <x v="3"/>
    <n v="1866"/>
    <n v="105.0032154340836"/>
    <x v="2"/>
    <s v="GBP"/>
    <n v="1503982800"/>
    <n v="1504760400"/>
    <x v="555"/>
    <x v="8"/>
    <x v="8"/>
    <n v="29"/>
    <x v="3"/>
    <d v="2017-09-07T05:00:00"/>
    <s v="Sept"/>
    <n v="9"/>
    <n v="7"/>
    <n v="2017"/>
    <b v="0"/>
    <b v="0"/>
    <s v="film &amp; video/television"/>
    <x v="3"/>
    <x v="21"/>
  </r>
  <r>
    <n v="1"/>
    <n v="526"/>
    <s v="Smith-Sparks"/>
    <s v="Digitized bandwidth-monitored open architecture"/>
    <n v="8300"/>
    <n v="12944"/>
    <n v="1.5595180722891566"/>
    <x v="3"/>
    <n v="147"/>
    <n v="88.054421768707485"/>
    <x v="1"/>
    <s v="USD"/>
    <n v="1451109600"/>
    <n v="1454306400"/>
    <x v="193"/>
    <x v="4"/>
    <x v="4"/>
    <n v="26"/>
    <x v="0"/>
    <d v="2016-02-01T06:00:00"/>
    <s v="Feb"/>
    <n v="2"/>
    <n v="1"/>
    <n v="2016"/>
    <b v="0"/>
    <b v="1"/>
    <s v="theater/plays"/>
    <x v="1"/>
    <x v="1"/>
  </r>
  <r>
    <n v="1"/>
    <n v="901"/>
    <s v="Hogan Group"/>
    <s v="Versatile bottom-line definition"/>
    <n v="5600"/>
    <n v="8746"/>
    <n v="1.5617857142857143"/>
    <x v="3"/>
    <n v="159"/>
    <n v="55.0062893081761"/>
    <x v="1"/>
    <s v="USD"/>
    <n v="1531803600"/>
    <n v="1534654800"/>
    <x v="556"/>
    <x v="5"/>
    <x v="5"/>
    <n v="17"/>
    <x v="5"/>
    <d v="2018-08-19T05:00:00"/>
    <s v="Aug"/>
    <n v="8"/>
    <n v="19"/>
    <n v="2018"/>
    <b v="0"/>
    <b v="1"/>
    <s v="music/rock"/>
    <x v="4"/>
    <x v="4"/>
  </r>
  <r>
    <n v="1"/>
    <n v="722"/>
    <s v="Thomas-Simmons"/>
    <s v="Proactive 24hour frame"/>
    <n v="48500"/>
    <n v="75906"/>
    <n v="1.5650721649484536"/>
    <x v="3"/>
    <n v="3036"/>
    <n v="25.00197628458498"/>
    <x v="1"/>
    <s v="USD"/>
    <n v="1509948000"/>
    <n v="1512280800"/>
    <x v="138"/>
    <x v="0"/>
    <x v="0"/>
    <n v="6"/>
    <x v="3"/>
    <d v="2017-12-03T06:00:00"/>
    <s v="Dec"/>
    <n v="12"/>
    <n v="3"/>
    <n v="2017"/>
    <b v="0"/>
    <b v="0"/>
    <s v="film &amp; video/documentary"/>
    <x v="3"/>
    <x v="13"/>
  </r>
  <r>
    <n v="1"/>
    <n v="36"/>
    <s v="Jackson-Lewis"/>
    <s v="Monitored multi-state encryption"/>
    <n v="700"/>
    <n v="1101"/>
    <n v="1.572857142857143"/>
    <x v="3"/>
    <n v="16"/>
    <n v="68.8125"/>
    <x v="1"/>
    <s v="USD"/>
    <n v="1298700000"/>
    <n v="1300856400"/>
    <x v="557"/>
    <x v="2"/>
    <x v="2"/>
    <n v="26"/>
    <x v="4"/>
    <d v="2011-03-23T05:00:00"/>
    <s v="Mar"/>
    <n v="3"/>
    <n v="23"/>
    <n v="2011"/>
    <b v="0"/>
    <b v="0"/>
    <s v="theater/plays"/>
    <x v="1"/>
    <x v="1"/>
  </r>
  <r>
    <n v="1"/>
    <n v="749"/>
    <s v="Hunter-Logan"/>
    <s v="Down-sized needs-based task-force"/>
    <n v="8600"/>
    <n v="13527"/>
    <n v="1.5729069767441861"/>
    <x v="3"/>
    <n v="366"/>
    <n v="36.959016393442624"/>
    <x v="4"/>
    <s v="EUR"/>
    <n v="1412744400"/>
    <n v="1413781200"/>
    <x v="558"/>
    <x v="3"/>
    <x v="3"/>
    <n v="8"/>
    <x v="8"/>
    <d v="2014-10-20T05:00:00"/>
    <s v="Oct"/>
    <n v="10"/>
    <n v="20"/>
    <n v="2014"/>
    <b v="0"/>
    <b v="1"/>
    <s v="technology/wearables"/>
    <x v="2"/>
    <x v="11"/>
  </r>
  <r>
    <n v="1"/>
    <n v="995"/>
    <s v="Manning-Hamilton"/>
    <s v="Vision-oriented scalable definition"/>
    <n v="97300"/>
    <n v="153216"/>
    <n v="1.5746762589928058"/>
    <x v="3"/>
    <n v="2043"/>
    <n v="74.995594713656388"/>
    <x v="1"/>
    <s v="USD"/>
    <n v="1541307600"/>
    <n v="1543816800"/>
    <x v="559"/>
    <x v="0"/>
    <x v="0"/>
    <n v="4"/>
    <x v="5"/>
    <d v="2018-12-03T06:00:00"/>
    <s v="Dec"/>
    <n v="12"/>
    <n v="3"/>
    <n v="2018"/>
    <b v="0"/>
    <b v="1"/>
    <s v="food/food trucks"/>
    <x v="0"/>
    <x v="0"/>
  </r>
  <r>
    <n v="1"/>
    <n v="833"/>
    <s v="Levine, Martin and Hernandez"/>
    <s v="Expanded asynchronous groupware"/>
    <n v="6800"/>
    <n v="10723"/>
    <n v="1.5769117647058823"/>
    <x v="3"/>
    <n v="165"/>
    <n v="64.987878787878785"/>
    <x v="6"/>
    <s v="DKK"/>
    <n v="1297663200"/>
    <n v="1298613600"/>
    <x v="560"/>
    <x v="2"/>
    <x v="2"/>
    <n v="14"/>
    <x v="4"/>
    <d v="2011-02-25T06:00:00"/>
    <s v="Feb"/>
    <n v="2"/>
    <n v="25"/>
    <n v="2011"/>
    <b v="0"/>
    <b v="0"/>
    <s v="publishing/translations"/>
    <x v="6"/>
    <x v="14"/>
  </r>
  <r>
    <n v="1"/>
    <n v="260"/>
    <s v="Allen-Jones"/>
    <s v="Centralized modular initiative"/>
    <n v="6300"/>
    <n v="9935"/>
    <n v="1.5769841269841269"/>
    <x v="3"/>
    <n v="261"/>
    <n v="38.065134099616856"/>
    <x v="1"/>
    <s v="USD"/>
    <n v="1348808400"/>
    <n v="1349845200"/>
    <x v="392"/>
    <x v="10"/>
    <x v="10"/>
    <n v="28"/>
    <x v="2"/>
    <d v="2012-10-10T05:00:00"/>
    <s v="Oct"/>
    <n v="10"/>
    <n v="10"/>
    <n v="2012"/>
    <b v="0"/>
    <b v="0"/>
    <s v="music/rock"/>
    <x v="4"/>
    <x v="4"/>
  </r>
  <r>
    <n v="1"/>
    <n v="233"/>
    <s v="Reid, Rivera and Perry"/>
    <s v="Multi-lateral national adapter"/>
    <n v="3800"/>
    <n v="6000"/>
    <n v="1.5789473684210527"/>
    <x v="3"/>
    <n v="62"/>
    <n v="96.774193548387103"/>
    <x v="1"/>
    <s v="USD"/>
    <n v="1307854800"/>
    <n v="1309237200"/>
    <x v="561"/>
    <x v="6"/>
    <x v="6"/>
    <n v="12"/>
    <x v="4"/>
    <d v="2011-06-28T05:00:00"/>
    <s v="June"/>
    <n v="6"/>
    <n v="28"/>
    <n v="2011"/>
    <b v="0"/>
    <b v="0"/>
    <s v="film &amp; video/animation"/>
    <x v="3"/>
    <x v="3"/>
  </r>
  <r>
    <n v="1"/>
    <n v="707"/>
    <s v="Moore, Cook and Wright"/>
    <s v="Visionary maximized Local Area Network"/>
    <n v="7300"/>
    <n v="11579"/>
    <n v="1.5861643835616439"/>
    <x v="3"/>
    <n v="168"/>
    <n v="68.922619047619051"/>
    <x v="1"/>
    <s v="USD"/>
    <n v="1544248800"/>
    <n v="1547359200"/>
    <x v="539"/>
    <x v="4"/>
    <x v="4"/>
    <n v="8"/>
    <x v="5"/>
    <d v="2019-01-13T06:00:00"/>
    <s v="Jan"/>
    <n v="1"/>
    <n v="13"/>
    <n v="2019"/>
    <b v="0"/>
    <b v="0"/>
    <s v="film &amp; video/drama"/>
    <x v="3"/>
    <x v="12"/>
  </r>
  <r>
    <n v="1"/>
    <n v="533"/>
    <s v="Holt, Bernard and Johnson"/>
    <s v="Multi-lateral didactic encoding"/>
    <n v="115600"/>
    <n v="184086"/>
    <n v="1.5924394463667819"/>
    <x v="3"/>
    <n v="2218"/>
    <n v="82.996393146979258"/>
    <x v="2"/>
    <s v="GBP"/>
    <n v="1374642000"/>
    <n v="1377752400"/>
    <x v="562"/>
    <x v="5"/>
    <x v="5"/>
    <n v="24"/>
    <x v="1"/>
    <d v="2013-08-29T05:00:00"/>
    <s v="Aug"/>
    <n v="8"/>
    <n v="29"/>
    <n v="2013"/>
    <b v="0"/>
    <b v="0"/>
    <s v="music/indie rock"/>
    <x v="4"/>
    <x v="10"/>
  </r>
  <r>
    <n v="1"/>
    <n v="370"/>
    <s v="Skinner PLC"/>
    <s v="Intuitive well-modulated middleware"/>
    <n v="112300"/>
    <n v="178965"/>
    <n v="1.593633125556545"/>
    <x v="3"/>
    <n v="5966"/>
    <n v="29.997485752598056"/>
    <x v="1"/>
    <s v="USD"/>
    <n v="1555304400"/>
    <n v="1555822800"/>
    <x v="563"/>
    <x v="11"/>
    <x v="11"/>
    <n v="15"/>
    <x v="7"/>
    <d v="2019-04-21T05:00:00"/>
    <s v="Apr"/>
    <n v="4"/>
    <n v="21"/>
    <n v="2019"/>
    <b v="0"/>
    <b v="0"/>
    <s v="theater/plays"/>
    <x v="1"/>
    <x v="1"/>
  </r>
  <r>
    <n v="1"/>
    <n v="237"/>
    <s v="Ellison PLC"/>
    <s v="Re-contextualized tangible open architecture"/>
    <n v="9300"/>
    <n v="14822"/>
    <n v="1.593763440860215"/>
    <x v="3"/>
    <n v="329"/>
    <n v="45.051671732522799"/>
    <x v="1"/>
    <s v="USD"/>
    <n v="1398402000"/>
    <n v="1398574800"/>
    <x v="564"/>
    <x v="11"/>
    <x v="11"/>
    <n v="25"/>
    <x v="8"/>
    <d v="2014-04-27T05:00:00"/>
    <s v="Apr"/>
    <n v="4"/>
    <n v="27"/>
    <n v="2014"/>
    <b v="0"/>
    <b v="0"/>
    <s v="film &amp; video/animation"/>
    <x v="3"/>
    <x v="3"/>
  </r>
  <r>
    <n v="1"/>
    <n v="17"/>
    <s v="Cochran-Nguyen"/>
    <s v="Seamless 4thgeneration methodology"/>
    <n v="84600"/>
    <n v="134845"/>
    <n v="1.5939125295508274"/>
    <x v="3"/>
    <n v="1249"/>
    <n v="107.96236989591674"/>
    <x v="1"/>
    <s v="USD"/>
    <n v="1294812000"/>
    <n v="1294898400"/>
    <x v="565"/>
    <x v="7"/>
    <x v="7"/>
    <n v="12"/>
    <x v="4"/>
    <d v="2011-01-13T06:00:00"/>
    <s v="Jan"/>
    <n v="1"/>
    <n v="13"/>
    <n v="2011"/>
    <b v="0"/>
    <b v="0"/>
    <s v="film &amp; video/animation"/>
    <x v="3"/>
    <x v="3"/>
  </r>
  <r>
    <n v="1"/>
    <n v="943"/>
    <s v="Peterson, Gonzalez and Spencer"/>
    <s v="Synchronized fault-tolerant algorithm"/>
    <n v="7500"/>
    <n v="11969"/>
    <n v="1.5958666666666668"/>
    <x v="3"/>
    <n v="114"/>
    <n v="104.99122807017544"/>
    <x v="1"/>
    <s v="USD"/>
    <n v="1411534800"/>
    <n v="1414558800"/>
    <x v="566"/>
    <x v="10"/>
    <x v="10"/>
    <n v="24"/>
    <x v="8"/>
    <d v="2014-10-29T05:00:00"/>
    <s v="Oct"/>
    <n v="10"/>
    <n v="29"/>
    <n v="2014"/>
    <b v="0"/>
    <b v="0"/>
    <s v="food/food trucks"/>
    <x v="0"/>
    <x v="0"/>
  </r>
  <r>
    <n v="1"/>
    <n v="125"/>
    <s v="Pratt LLC"/>
    <s v="Stand-alone web-enabled moderator"/>
    <n v="5300"/>
    <n v="8475"/>
    <n v="1.5990566037735849"/>
    <x v="3"/>
    <n v="180"/>
    <n v="47.083333333333336"/>
    <x v="1"/>
    <s v="USD"/>
    <n v="1537333200"/>
    <n v="1537678800"/>
    <x v="132"/>
    <x v="10"/>
    <x v="10"/>
    <n v="19"/>
    <x v="5"/>
    <d v="2018-09-23T05:00:00"/>
    <s v="Sept"/>
    <n v="9"/>
    <n v="23"/>
    <n v="2018"/>
    <b v="0"/>
    <b v="0"/>
    <s v="theater/plays"/>
    <x v="1"/>
    <x v="1"/>
  </r>
  <r>
    <n v="1"/>
    <n v="623"/>
    <s v="Smith, Scott and Rodriguez"/>
    <s v="Organic actuating protocol"/>
    <n v="94300"/>
    <n v="150806"/>
    <n v="1.5992152704135738"/>
    <x v="3"/>
    <n v="2693"/>
    <n v="55.999257333828446"/>
    <x v="2"/>
    <s v="GBP"/>
    <n v="1437022800"/>
    <n v="1437454800"/>
    <x v="567"/>
    <x v="5"/>
    <x v="5"/>
    <n v="16"/>
    <x v="0"/>
    <d v="2015-07-21T05:00:00"/>
    <s v="July"/>
    <n v="7"/>
    <n v="21"/>
    <n v="2015"/>
    <b v="0"/>
    <b v="0"/>
    <s v="theater/plays"/>
    <x v="1"/>
    <x v="1"/>
  </r>
  <r>
    <n v="1"/>
    <n v="363"/>
    <s v="Gray-Davis"/>
    <s v="Re-contextualized local initiative"/>
    <n v="5200"/>
    <n v="8330"/>
    <n v="1.601923076923077"/>
    <x v="3"/>
    <n v="139"/>
    <n v="59.928057553956833"/>
    <x v="1"/>
    <s v="USD"/>
    <n v="1324965600"/>
    <n v="1325052000"/>
    <x v="568"/>
    <x v="4"/>
    <x v="4"/>
    <n v="27"/>
    <x v="4"/>
    <d v="2011-12-28T06:00:00"/>
    <s v="Dec"/>
    <n v="12"/>
    <n v="28"/>
    <n v="2011"/>
    <b v="0"/>
    <b v="0"/>
    <s v="music/rock"/>
    <x v="4"/>
    <x v="4"/>
  </r>
  <r>
    <n v="1"/>
    <n v="380"/>
    <s v="Davidson, Wilcox and Lewis"/>
    <s v="Optional clear-thinking process improvement"/>
    <n v="2500"/>
    <n v="4008"/>
    <n v="1.6032"/>
    <x v="3"/>
    <n v="84"/>
    <n v="47.714285714285715"/>
    <x v="1"/>
    <s v="USD"/>
    <n v="1371963600"/>
    <n v="1372395600"/>
    <x v="549"/>
    <x v="6"/>
    <x v="6"/>
    <n v="23"/>
    <x v="1"/>
    <d v="2013-06-28T05:00:00"/>
    <s v="June"/>
    <n v="6"/>
    <n v="28"/>
    <n v="2013"/>
    <b v="0"/>
    <b v="0"/>
    <s v="theater/plays"/>
    <x v="1"/>
    <x v="1"/>
  </r>
  <r>
    <n v="1"/>
    <n v="30"/>
    <s v="Clark-Cooke"/>
    <s v="Down-sized analyzing challenge"/>
    <n v="9000"/>
    <n v="14455"/>
    <n v="1.606111111111111"/>
    <x v="3"/>
    <n v="129"/>
    <n v="112.05426356589147"/>
    <x v="1"/>
    <s v="USD"/>
    <n v="1558674000"/>
    <n v="1559106000"/>
    <x v="569"/>
    <x v="1"/>
    <x v="1"/>
    <n v="24"/>
    <x v="7"/>
    <d v="2019-05-29T05:00:00"/>
    <s v="May"/>
    <n v="5"/>
    <n v="29"/>
    <n v="2019"/>
    <b v="0"/>
    <b v="0"/>
    <s v="film &amp; video/animation"/>
    <x v="3"/>
    <x v="3"/>
  </r>
  <r>
    <n v="1"/>
    <n v="949"/>
    <s v="Wright LLC"/>
    <s v="Seamless clear-thinking conglomeration"/>
    <n v="5900"/>
    <n v="9520"/>
    <n v="1.6135593220338984"/>
    <x v="3"/>
    <n v="203"/>
    <n v="46.896551724137929"/>
    <x v="1"/>
    <s v="USD"/>
    <n v="1429333200"/>
    <n v="1430974800"/>
    <x v="570"/>
    <x v="11"/>
    <x v="11"/>
    <n v="18"/>
    <x v="0"/>
    <d v="2015-05-07T05:00:00"/>
    <s v="May"/>
    <n v="5"/>
    <n v="7"/>
    <n v="2015"/>
    <b v="0"/>
    <b v="0"/>
    <s v="technology/web"/>
    <x v="2"/>
    <x v="2"/>
  </r>
  <r>
    <n v="1"/>
    <n v="440"/>
    <s v="Miller-Poole"/>
    <s v="Networked optimal adapter"/>
    <n v="102500"/>
    <n v="165954"/>
    <n v="1.6190634146341463"/>
    <x v="3"/>
    <n v="3131"/>
    <n v="53.003513254551258"/>
    <x v="1"/>
    <s v="USD"/>
    <n v="1498798800"/>
    <n v="1499662800"/>
    <x v="571"/>
    <x v="6"/>
    <x v="6"/>
    <n v="30"/>
    <x v="3"/>
    <d v="2017-07-10T05:00:00"/>
    <s v="July"/>
    <n v="7"/>
    <n v="10"/>
    <n v="2017"/>
    <b v="0"/>
    <b v="0"/>
    <s v="film &amp; video/television"/>
    <x v="3"/>
    <x v="21"/>
  </r>
  <r>
    <n v="1"/>
    <n v="713"/>
    <s v="Mays LLC"/>
    <s v="Multi-layered global groupware"/>
    <n v="6900"/>
    <n v="11174"/>
    <n v="1.6194202898550725"/>
    <x v="3"/>
    <n v="103"/>
    <n v="108.48543689320388"/>
    <x v="1"/>
    <s v="USD"/>
    <n v="1471842000"/>
    <n v="1472878800"/>
    <x v="572"/>
    <x v="8"/>
    <x v="8"/>
    <n v="22"/>
    <x v="9"/>
    <d v="2016-09-03T05:00:00"/>
    <s v="Sept"/>
    <n v="9"/>
    <n v="3"/>
    <n v="2016"/>
    <b v="0"/>
    <b v="0"/>
    <s v="publishing/radio &amp; podcasts"/>
    <x v="6"/>
    <x v="18"/>
  </r>
  <r>
    <n v="1"/>
    <n v="598"/>
    <s v="Martinez, Garza and Young"/>
    <s v="Up-sized web-enabled info-mediaries"/>
    <n v="108500"/>
    <n v="175868"/>
    <n v="1.6209032258064515"/>
    <x v="3"/>
    <n v="2409"/>
    <n v="73.004566210045667"/>
    <x v="4"/>
    <s v="EUR"/>
    <n v="1276578000"/>
    <n v="1279083600"/>
    <x v="573"/>
    <x v="6"/>
    <x v="6"/>
    <n v="15"/>
    <x v="6"/>
    <d v="2010-07-14T05:00:00"/>
    <s v="July"/>
    <n v="7"/>
    <n v="14"/>
    <n v="2010"/>
    <b v="0"/>
    <b v="0"/>
    <s v="music/rock"/>
    <x v="4"/>
    <x v="4"/>
  </r>
  <r>
    <n v="1"/>
    <n v="160"/>
    <s v="Evans Group"/>
    <s v="Stand-alone actuating support"/>
    <n v="8000"/>
    <n v="12985"/>
    <n v="1.6231249999999999"/>
    <x v="3"/>
    <n v="164"/>
    <n v="79.176829268292678"/>
    <x v="1"/>
    <s v="USD"/>
    <n v="1556341200"/>
    <n v="1557723600"/>
    <x v="574"/>
    <x v="11"/>
    <x v="11"/>
    <n v="27"/>
    <x v="7"/>
    <d v="2019-05-13T05:00:00"/>
    <s v="May"/>
    <n v="5"/>
    <n v="13"/>
    <n v="2019"/>
    <b v="0"/>
    <b v="0"/>
    <s v="technology/wearables"/>
    <x v="2"/>
    <x v="11"/>
  </r>
  <r>
    <n v="1"/>
    <n v="67"/>
    <s v="Lopez Inc"/>
    <s v="Team-oriented 6thgeneration middleware"/>
    <n v="72600"/>
    <n v="117892"/>
    <n v="1.6238567493112948"/>
    <x v="3"/>
    <n v="4065"/>
    <n v="29.001722017220171"/>
    <x v="2"/>
    <s v="GBP"/>
    <n v="1264399200"/>
    <n v="1264831200"/>
    <x v="21"/>
    <x v="7"/>
    <x v="7"/>
    <n v="25"/>
    <x v="6"/>
    <d v="2010-01-30T06:00:00"/>
    <s v="Jan"/>
    <n v="1"/>
    <n v="30"/>
    <n v="2010"/>
    <b v="0"/>
    <b v="1"/>
    <s v="technology/wearables"/>
    <x v="2"/>
    <x v="11"/>
  </r>
  <r>
    <n v="1"/>
    <n v="867"/>
    <s v="Kane, Pruitt and Rivera"/>
    <s v="Cross-platform next generation service-desk"/>
    <n v="4800"/>
    <n v="7797"/>
    <n v="1.6243749999999999"/>
    <x v="3"/>
    <n v="300"/>
    <n v="25.99"/>
    <x v="1"/>
    <s v="USD"/>
    <n v="1539061200"/>
    <n v="1539579600"/>
    <x v="575"/>
    <x v="3"/>
    <x v="3"/>
    <n v="9"/>
    <x v="5"/>
    <d v="2018-10-15T05:00:00"/>
    <s v="Oct"/>
    <n v="10"/>
    <n v="15"/>
    <n v="2018"/>
    <b v="0"/>
    <b v="0"/>
    <s v="food/food trucks"/>
    <x v="0"/>
    <x v="0"/>
  </r>
  <r>
    <n v="1"/>
    <n v="906"/>
    <s v="Hayes Group"/>
    <s v="Implemented even-keeled standardization"/>
    <n v="5500"/>
    <n v="8964"/>
    <n v="1.6298181818181818"/>
    <x v="3"/>
    <n v="191"/>
    <n v="46.931937172774866"/>
    <x v="1"/>
    <s v="USD"/>
    <n v="1494651600"/>
    <n v="1497762000"/>
    <x v="576"/>
    <x v="1"/>
    <x v="1"/>
    <n v="13"/>
    <x v="3"/>
    <d v="2017-06-18T05:00:00"/>
    <s v="June"/>
    <n v="6"/>
    <n v="18"/>
    <n v="2017"/>
    <b v="1"/>
    <b v="1"/>
    <s v="film &amp; video/documentary"/>
    <x v="3"/>
    <x v="13"/>
  </r>
  <r>
    <n v="1"/>
    <n v="173"/>
    <s v="White LLC"/>
    <s v="Cross-group 4thgeneration middleware"/>
    <n v="96700"/>
    <n v="157635"/>
    <n v="1.6301447776628748"/>
    <x v="3"/>
    <n v="1561"/>
    <n v="100.98334401024984"/>
    <x v="1"/>
    <s v="USD"/>
    <n v="1368853200"/>
    <n v="1369371600"/>
    <x v="577"/>
    <x v="1"/>
    <x v="1"/>
    <n v="18"/>
    <x v="1"/>
    <d v="2013-05-24T05:00:00"/>
    <s v="May"/>
    <n v="5"/>
    <n v="24"/>
    <n v="2013"/>
    <b v="0"/>
    <b v="0"/>
    <s v="theater/plays"/>
    <x v="1"/>
    <x v="1"/>
  </r>
  <r>
    <n v="1"/>
    <n v="546"/>
    <s v="Benjamin, Paul and Ferguson"/>
    <s v="Cloned global Graphical User Interface"/>
    <n v="4200"/>
    <n v="6870"/>
    <n v="1.6357142857142857"/>
    <x v="3"/>
    <n v="88"/>
    <n v="78.068181818181813"/>
    <x v="1"/>
    <s v="USD"/>
    <n v="1537160400"/>
    <n v="1537419600"/>
    <x v="578"/>
    <x v="10"/>
    <x v="10"/>
    <n v="17"/>
    <x v="5"/>
    <d v="2018-09-20T05:00:00"/>
    <s v="Sept"/>
    <n v="9"/>
    <n v="20"/>
    <n v="2018"/>
    <b v="0"/>
    <b v="1"/>
    <s v="theater/plays"/>
    <x v="1"/>
    <x v="1"/>
  </r>
  <r>
    <n v="1"/>
    <n v="905"/>
    <s v="Haynes PLC"/>
    <s v="Re-engineered clear-thinking project"/>
    <n v="7900"/>
    <n v="12955"/>
    <n v="1.6398734177215191"/>
    <x v="3"/>
    <n v="236"/>
    <n v="54.894067796610166"/>
    <x v="1"/>
    <s v="USD"/>
    <n v="1379566800"/>
    <n v="1379826000"/>
    <x v="222"/>
    <x v="10"/>
    <x v="10"/>
    <n v="19"/>
    <x v="1"/>
    <d v="2013-09-22T05:00:00"/>
    <s v="Sept"/>
    <n v="9"/>
    <n v="22"/>
    <n v="2013"/>
    <b v="0"/>
    <b v="0"/>
    <s v="theater/plays"/>
    <x v="1"/>
    <x v="1"/>
  </r>
  <r>
    <n v="1"/>
    <n v="324"/>
    <s v="Harris, Hall and Harris"/>
    <s v="Inverse analyzing matrices"/>
    <n v="7100"/>
    <n v="11648"/>
    <n v="1.6405633802816901"/>
    <x v="3"/>
    <n v="307"/>
    <n v="37.941368078175898"/>
    <x v="1"/>
    <s v="USD"/>
    <n v="1434862800"/>
    <n v="1435899600"/>
    <x v="579"/>
    <x v="6"/>
    <x v="6"/>
    <n v="21"/>
    <x v="0"/>
    <d v="2015-07-03T05:00:00"/>
    <s v="July"/>
    <n v="7"/>
    <n v="3"/>
    <n v="2015"/>
    <b v="0"/>
    <b v="1"/>
    <s v="theater/plays"/>
    <x v="1"/>
    <x v="1"/>
  </r>
  <r>
    <n v="1"/>
    <n v="935"/>
    <s v="Richards, Stevens and Fleming"/>
    <s v="Object-based full-range knowledge user"/>
    <n v="6100"/>
    <n v="10012"/>
    <n v="1.6413114754098361"/>
    <x v="3"/>
    <n v="132"/>
    <n v="75.848484848484844"/>
    <x v="1"/>
    <s v="USD"/>
    <n v="1437714000"/>
    <n v="1438318800"/>
    <x v="580"/>
    <x v="5"/>
    <x v="5"/>
    <n v="24"/>
    <x v="0"/>
    <d v="2015-07-31T05:00:00"/>
    <s v="July"/>
    <n v="7"/>
    <n v="31"/>
    <n v="2015"/>
    <b v="0"/>
    <b v="0"/>
    <s v="theater/plays"/>
    <x v="1"/>
    <x v="1"/>
  </r>
  <r>
    <n v="1"/>
    <n v="727"/>
    <s v="Quinn, Cruz and Schmidt"/>
    <s v="Enterprise-wide multimedia software"/>
    <n v="8900"/>
    <n v="14685"/>
    <n v="1.65"/>
    <x v="3"/>
    <n v="181"/>
    <n v="81.132596685082873"/>
    <x v="1"/>
    <s v="USD"/>
    <n v="1547964000"/>
    <n v="1552971600"/>
    <x v="302"/>
    <x v="7"/>
    <x v="7"/>
    <n v="20"/>
    <x v="7"/>
    <d v="2019-03-19T05:00:00"/>
    <s v="Mar"/>
    <n v="3"/>
    <n v="19"/>
    <n v="2019"/>
    <b v="0"/>
    <b v="0"/>
    <s v="technology/web"/>
    <x v="2"/>
    <x v="2"/>
  </r>
  <r>
    <n v="1"/>
    <n v="322"/>
    <s v="Hebert Group"/>
    <s v="Visionary asymmetric Graphical User Interface"/>
    <n v="117900"/>
    <n v="196377"/>
    <n v="1.6656234096692113"/>
    <x v="3"/>
    <n v="5168"/>
    <n v="37.998645510835914"/>
    <x v="1"/>
    <s v="USD"/>
    <n v="1290664800"/>
    <n v="1291788000"/>
    <x v="581"/>
    <x v="0"/>
    <x v="0"/>
    <n v="25"/>
    <x v="6"/>
    <d v="2010-12-08T06:00:00"/>
    <s v="Dec"/>
    <n v="12"/>
    <n v="8"/>
    <n v="2010"/>
    <b v="0"/>
    <b v="0"/>
    <s v="theater/plays"/>
    <x v="1"/>
    <x v="1"/>
  </r>
  <r>
    <n v="1"/>
    <n v="755"/>
    <s v="Chen, Pollard and Clarke"/>
    <s v="Stand-alone multi-state project"/>
    <n v="4500"/>
    <n v="7496"/>
    <n v="1.6657777777777778"/>
    <x v="3"/>
    <n v="288"/>
    <n v="26.027777777777779"/>
    <x v="6"/>
    <s v="DKK"/>
    <n v="1514354400"/>
    <n v="1515391200"/>
    <x v="41"/>
    <x v="4"/>
    <x v="4"/>
    <n v="27"/>
    <x v="3"/>
    <d v="2018-01-08T06:00:00"/>
    <s v="Jan"/>
    <n v="1"/>
    <n v="8"/>
    <n v="2018"/>
    <b v="0"/>
    <b v="1"/>
    <s v="theater/plays"/>
    <x v="1"/>
    <x v="1"/>
  </r>
  <r>
    <n v="1"/>
    <n v="396"/>
    <s v="Holmes PLC"/>
    <s v="Digitized local info-mediaries"/>
    <n v="46100"/>
    <n v="77012"/>
    <n v="1.6705422993492407"/>
    <x v="3"/>
    <n v="1604"/>
    <n v="48.012468827930178"/>
    <x v="5"/>
    <s v="AUD"/>
    <n v="1538715600"/>
    <n v="1539406800"/>
    <x v="582"/>
    <x v="3"/>
    <x v="3"/>
    <n v="5"/>
    <x v="5"/>
    <d v="2018-10-13T05:00:00"/>
    <s v="Oct"/>
    <n v="10"/>
    <n v="13"/>
    <n v="2018"/>
    <b v="0"/>
    <b v="0"/>
    <s v="film &amp; video/drama"/>
    <x v="3"/>
    <x v="12"/>
  </r>
  <r>
    <n v="1"/>
    <n v="86"/>
    <s v="Davis-Smith"/>
    <s v="Organic motivating firmware"/>
    <n v="7400"/>
    <n v="12405"/>
    <n v="1.6763513513513513"/>
    <x v="3"/>
    <n v="203"/>
    <n v="61.108374384236456"/>
    <x v="1"/>
    <s v="USD"/>
    <n v="1430715600"/>
    <n v="1431838800"/>
    <x v="583"/>
    <x v="1"/>
    <x v="1"/>
    <n v="4"/>
    <x v="0"/>
    <d v="2015-05-17T05:00:00"/>
    <s v="May"/>
    <n v="5"/>
    <n v="17"/>
    <n v="2015"/>
    <b v="1"/>
    <b v="0"/>
    <s v="theater/plays"/>
    <x v="1"/>
    <x v="1"/>
  </r>
  <r>
    <n v="1"/>
    <n v="754"/>
    <s v="Perez, Reed and Lee"/>
    <s v="Advanced dedicated encoding"/>
    <n v="70400"/>
    <n v="118603"/>
    <n v="1.6847017045454546"/>
    <x v="3"/>
    <n v="3205"/>
    <n v="37.005616224648989"/>
    <x v="1"/>
    <s v="USD"/>
    <n v="1351400400"/>
    <n v="1355983200"/>
    <x v="584"/>
    <x v="3"/>
    <x v="3"/>
    <n v="28"/>
    <x v="2"/>
    <d v="2012-12-20T06:00:00"/>
    <s v="Dec"/>
    <n v="12"/>
    <n v="20"/>
    <n v="2012"/>
    <b v="0"/>
    <b v="0"/>
    <s v="theater/plays"/>
    <x v="1"/>
    <x v="1"/>
  </r>
  <r>
    <n v="1"/>
    <n v="227"/>
    <s v="Johnson-Lee"/>
    <s v="Intuitive exuding process improvement"/>
    <n v="60900"/>
    <n v="102751"/>
    <n v="1.687208538587849"/>
    <x v="3"/>
    <n v="943"/>
    <n v="108.96182396606575"/>
    <x v="1"/>
    <s v="USD"/>
    <n v="1431666000"/>
    <n v="1432184400"/>
    <x v="585"/>
    <x v="1"/>
    <x v="1"/>
    <n v="15"/>
    <x v="0"/>
    <d v="2015-05-21T05:00:00"/>
    <s v="May"/>
    <n v="5"/>
    <n v="21"/>
    <n v="2015"/>
    <b v="0"/>
    <b v="0"/>
    <s v="games/mobile games"/>
    <x v="7"/>
    <x v="20"/>
  </r>
  <r>
    <n v="1"/>
    <n v="40"/>
    <s v="Garcia, Garcia and Lopez"/>
    <s v="Reduced stable middleware"/>
    <n v="8800"/>
    <n v="14878"/>
    <n v="1.6906818181818182"/>
    <x v="3"/>
    <n v="198"/>
    <n v="75.141414141414145"/>
    <x v="1"/>
    <s v="USD"/>
    <n v="1275714000"/>
    <n v="1277355600"/>
    <x v="586"/>
    <x v="6"/>
    <x v="6"/>
    <n v="5"/>
    <x v="6"/>
    <d v="2010-06-24T05:00:00"/>
    <s v="June"/>
    <n v="6"/>
    <n v="24"/>
    <n v="2010"/>
    <b v="0"/>
    <b v="1"/>
    <s v="technology/wearables"/>
    <x v="2"/>
    <x v="11"/>
  </r>
  <r>
    <n v="1"/>
    <n v="889"/>
    <s v="Santos Group"/>
    <s v="Secured dynamic capacity"/>
    <n v="5600"/>
    <n v="9508"/>
    <n v="1.697857142857143"/>
    <x v="3"/>
    <n v="122"/>
    <n v="77.93442622950819"/>
    <x v="1"/>
    <s v="USD"/>
    <n v="1394600400"/>
    <n v="1395205200"/>
    <x v="587"/>
    <x v="9"/>
    <x v="9"/>
    <n v="12"/>
    <x v="8"/>
    <d v="2014-03-19T05:00:00"/>
    <s v="Mar"/>
    <n v="3"/>
    <n v="19"/>
    <n v="2014"/>
    <b v="0"/>
    <b v="1"/>
    <s v="music/electric music"/>
    <x v="4"/>
    <x v="5"/>
  </r>
  <r>
    <n v="1"/>
    <n v="872"/>
    <s v="Davis LLC"/>
    <s v="Compatible logistical paradigm"/>
    <n v="4700"/>
    <n v="7992"/>
    <n v="1.7004255319148935"/>
    <x v="3"/>
    <n v="81"/>
    <n v="98.666666666666671"/>
    <x v="5"/>
    <s v="AUD"/>
    <n v="1535950800"/>
    <n v="1536382800"/>
    <x v="588"/>
    <x v="10"/>
    <x v="10"/>
    <n v="3"/>
    <x v="5"/>
    <d v="2018-09-08T05:00:00"/>
    <s v="Sept"/>
    <n v="9"/>
    <n v="8"/>
    <n v="2018"/>
    <b v="0"/>
    <b v="0"/>
    <s v="film &amp; video/science fiction"/>
    <x v="3"/>
    <x v="15"/>
  </r>
  <r>
    <n v="1"/>
    <n v="615"/>
    <s v="Petersen-Rodriguez"/>
    <s v="Digitized clear-thinking installation"/>
    <n v="8500"/>
    <n v="14488"/>
    <n v="1.7044705882352942"/>
    <x v="3"/>
    <n v="170"/>
    <n v="85.223529411764702"/>
    <x v="4"/>
    <s v="EUR"/>
    <n v="1461906000"/>
    <n v="1462770000"/>
    <x v="589"/>
    <x v="11"/>
    <x v="11"/>
    <n v="29"/>
    <x v="9"/>
    <d v="2016-05-09T05:00:00"/>
    <s v="May"/>
    <n v="5"/>
    <n v="9"/>
    <n v="2016"/>
    <b v="0"/>
    <b v="0"/>
    <s v="theater/plays"/>
    <x v="1"/>
    <x v="1"/>
  </r>
  <r>
    <n v="1"/>
    <n v="279"/>
    <s v="Smith-Jenkins"/>
    <s v="Vision-oriented methodical application"/>
    <n v="8000"/>
    <n v="13656"/>
    <n v="1.7070000000000001"/>
    <x v="3"/>
    <n v="546"/>
    <n v="25.010989010989011"/>
    <x v="1"/>
    <s v="USD"/>
    <n v="1535950800"/>
    <n v="1536210000"/>
    <x v="588"/>
    <x v="10"/>
    <x v="10"/>
    <n v="3"/>
    <x v="5"/>
    <d v="2018-09-06T05:00:00"/>
    <s v="Sept"/>
    <n v="9"/>
    <n v="6"/>
    <n v="2018"/>
    <b v="0"/>
    <b v="0"/>
    <s v="theater/plays"/>
    <x v="1"/>
    <x v="1"/>
  </r>
  <r>
    <n v="1"/>
    <n v="604"/>
    <s v="Cole, Hernandez and Rodriguez"/>
    <s v="Cross-platform logistical circuit"/>
    <n v="88700"/>
    <n v="151438"/>
    <n v="1.7073055242390078"/>
    <x v="3"/>
    <n v="2857"/>
    <n v="53.005950297514879"/>
    <x v="1"/>
    <s v="USD"/>
    <n v="1295676000"/>
    <n v="1297490400"/>
    <x v="590"/>
    <x v="7"/>
    <x v="7"/>
    <n v="22"/>
    <x v="4"/>
    <d v="2011-02-12T06:00:00"/>
    <s v="Feb"/>
    <n v="2"/>
    <n v="12"/>
    <n v="2011"/>
    <b v="0"/>
    <b v="0"/>
    <s v="theater/plays"/>
    <x v="1"/>
    <x v="1"/>
  </r>
  <r>
    <n v="1"/>
    <n v="232"/>
    <s v="Davis-Rodriguez"/>
    <s v="Progressive secondary portal"/>
    <n v="3400"/>
    <n v="5823"/>
    <n v="1.7126470588235294"/>
    <x v="3"/>
    <n v="92"/>
    <n v="63.293478260869563"/>
    <x v="1"/>
    <s v="USD"/>
    <n v="1469422800"/>
    <n v="1469509200"/>
    <x v="591"/>
    <x v="5"/>
    <x v="5"/>
    <n v="25"/>
    <x v="9"/>
    <d v="2016-07-26T05:00:00"/>
    <s v="July"/>
    <n v="7"/>
    <n v="26"/>
    <n v="2016"/>
    <b v="0"/>
    <b v="0"/>
    <s v="theater/plays"/>
    <x v="1"/>
    <x v="1"/>
  </r>
  <r>
    <n v="1"/>
    <n v="460"/>
    <s v="Rich, Alvarez and King"/>
    <s v="Business-focused static ability"/>
    <n v="2400"/>
    <n v="4119"/>
    <n v="1.7162500000000001"/>
    <x v="3"/>
    <n v="50"/>
    <n v="82.38"/>
    <x v="1"/>
    <s v="USD"/>
    <n v="1281330000"/>
    <n v="1281589200"/>
    <x v="91"/>
    <x v="8"/>
    <x v="8"/>
    <n v="9"/>
    <x v="6"/>
    <d v="2010-08-12T05:00:00"/>
    <s v="Aug"/>
    <n v="8"/>
    <n v="12"/>
    <n v="2010"/>
    <b v="0"/>
    <b v="0"/>
    <s v="theater/plays"/>
    <x v="1"/>
    <x v="1"/>
  </r>
  <r>
    <n v="1"/>
    <n v="384"/>
    <s v="Baker, Collins and Smith"/>
    <s v="Reactive real-time software"/>
    <n v="114400"/>
    <n v="196779"/>
    <n v="1.7200961538461539"/>
    <x v="3"/>
    <n v="4799"/>
    <n v="41.004167534903104"/>
    <x v="1"/>
    <s v="USD"/>
    <n v="1486706400"/>
    <n v="1489039200"/>
    <x v="337"/>
    <x v="2"/>
    <x v="2"/>
    <n v="10"/>
    <x v="3"/>
    <d v="2017-03-09T06:00:00"/>
    <s v="Mar"/>
    <n v="3"/>
    <n v="9"/>
    <n v="2017"/>
    <b v="1"/>
    <b v="1"/>
    <s v="film &amp; video/documentary"/>
    <x v="3"/>
    <x v="13"/>
  </r>
  <r>
    <n v="1"/>
    <n v="361"/>
    <s v="Anderson and Sons"/>
    <s v="Quality-focused reciprocal structure"/>
    <n v="5500"/>
    <n v="9546"/>
    <n v="1.7356363636363636"/>
    <x v="3"/>
    <n v="88"/>
    <n v="108.47727272727273"/>
    <x v="1"/>
    <s v="USD"/>
    <n v="1507352400"/>
    <n v="1509426000"/>
    <x v="592"/>
    <x v="3"/>
    <x v="3"/>
    <n v="7"/>
    <x v="3"/>
    <d v="2017-10-31T05:00:00"/>
    <s v="Oct"/>
    <n v="10"/>
    <n v="31"/>
    <n v="2017"/>
    <b v="0"/>
    <b v="0"/>
    <s v="theater/plays"/>
    <x v="1"/>
    <x v="1"/>
  </r>
  <r>
    <n v="1"/>
    <n v="5"/>
    <s v="Harris Group"/>
    <s v="Open-source optimizing database"/>
    <n v="7600"/>
    <n v="13195"/>
    <n v="1.7361842105263159"/>
    <x v="3"/>
    <n v="174"/>
    <n v="75.833333333333329"/>
    <x v="6"/>
    <s v="DKK"/>
    <n v="1346130000"/>
    <n v="1347080400"/>
    <x v="593"/>
    <x v="8"/>
    <x v="8"/>
    <n v="28"/>
    <x v="2"/>
    <d v="2012-09-08T05:00:00"/>
    <s v="Sept"/>
    <n v="9"/>
    <n v="8"/>
    <n v="2012"/>
    <b v="0"/>
    <b v="0"/>
    <s v="theater/plays"/>
    <x v="1"/>
    <x v="1"/>
  </r>
  <r>
    <n v="1"/>
    <n v="397"/>
    <s v="Jones-Martin"/>
    <s v="Virtual systematic monitoring"/>
    <n v="8100"/>
    <n v="14083"/>
    <n v="1.738641975308642"/>
    <x v="3"/>
    <n v="454"/>
    <n v="31.019823788546255"/>
    <x v="1"/>
    <s v="USD"/>
    <n v="1369285200"/>
    <n v="1369803600"/>
    <x v="594"/>
    <x v="1"/>
    <x v="1"/>
    <n v="23"/>
    <x v="1"/>
    <d v="2013-05-29T05:00:00"/>
    <s v="May"/>
    <n v="5"/>
    <n v="29"/>
    <n v="2013"/>
    <b v="0"/>
    <b v="0"/>
    <s v="music/rock"/>
    <x v="4"/>
    <x v="4"/>
  </r>
  <r>
    <n v="1"/>
    <n v="117"/>
    <s v="Chaney-Dennis"/>
    <s v="Business-focused 24hour groupware"/>
    <n v="4900"/>
    <n v="8523"/>
    <n v="1.7393877551020409"/>
    <x v="3"/>
    <n v="275"/>
    <n v="30.992727272727272"/>
    <x v="1"/>
    <s v="USD"/>
    <n v="1316667600"/>
    <n v="1317186000"/>
    <x v="50"/>
    <x v="10"/>
    <x v="10"/>
    <n v="22"/>
    <x v="4"/>
    <d v="2011-09-28T05:00:00"/>
    <s v="Sept"/>
    <n v="9"/>
    <n v="28"/>
    <n v="2011"/>
    <b v="0"/>
    <b v="0"/>
    <s v="film &amp; video/television"/>
    <x v="3"/>
    <x v="21"/>
  </r>
  <r>
    <n v="1"/>
    <n v="613"/>
    <s v="Santos, Williams and Brown"/>
    <s v="Reverse-engineered 24/7 methodology"/>
    <n v="1100"/>
    <n v="1914"/>
    <n v="1.74"/>
    <x v="3"/>
    <n v="26"/>
    <n v="73.615384615384613"/>
    <x v="0"/>
    <s v="CAD"/>
    <n v="1503723600"/>
    <n v="1504501200"/>
    <x v="595"/>
    <x v="8"/>
    <x v="8"/>
    <n v="26"/>
    <x v="3"/>
    <d v="2017-09-04T05:00:00"/>
    <s v="Sept"/>
    <n v="9"/>
    <n v="4"/>
    <n v="2017"/>
    <b v="0"/>
    <b v="0"/>
    <s v="theater/plays"/>
    <x v="1"/>
    <x v="1"/>
  </r>
  <r>
    <n v="1"/>
    <n v="701"/>
    <s v="Mcclain LLC"/>
    <s v="Open-source multi-tasking methodology"/>
    <n v="52000"/>
    <n v="91014"/>
    <n v="1.7502692307692307"/>
    <x v="3"/>
    <n v="820"/>
    <n v="110.99268292682927"/>
    <x v="1"/>
    <s v="USD"/>
    <n v="1301202000"/>
    <n v="1301806800"/>
    <x v="596"/>
    <x v="9"/>
    <x v="9"/>
    <n v="27"/>
    <x v="4"/>
    <d v="2011-04-03T05:00:00"/>
    <s v="Apr"/>
    <n v="4"/>
    <n v="3"/>
    <n v="2011"/>
    <b v="1"/>
    <b v="0"/>
    <s v="theater/plays"/>
    <x v="1"/>
    <x v="1"/>
  </r>
  <r>
    <n v="1"/>
    <n v="922"/>
    <s v="Soto-Anthony"/>
    <s v="Ameliorated logistical capability"/>
    <n v="51400"/>
    <n v="90440"/>
    <n v="1.7595330739299611"/>
    <x v="3"/>
    <n v="2261"/>
    <n v="40"/>
    <x v="1"/>
    <s v="USD"/>
    <n v="1544335200"/>
    <n v="1545112800"/>
    <x v="400"/>
    <x v="4"/>
    <x v="4"/>
    <n v="9"/>
    <x v="5"/>
    <d v="2018-12-18T06:00:00"/>
    <s v="Dec"/>
    <n v="12"/>
    <n v="18"/>
    <n v="2018"/>
    <b v="0"/>
    <b v="1"/>
    <s v="music/world music"/>
    <x v="4"/>
    <x v="23"/>
  </r>
  <r>
    <n v="1"/>
    <n v="667"/>
    <s v="Little Ltd"/>
    <s v="Decentralized bandwidth-monitored ability"/>
    <n v="6900"/>
    <n v="12155"/>
    <n v="1.7615942028985507"/>
    <x v="3"/>
    <n v="419"/>
    <n v="29.009546539379475"/>
    <x v="1"/>
    <s v="USD"/>
    <n v="1410325200"/>
    <n v="1411102800"/>
    <x v="597"/>
    <x v="10"/>
    <x v="10"/>
    <n v="10"/>
    <x v="8"/>
    <d v="2014-09-19T05:00:00"/>
    <s v="Sept"/>
    <n v="9"/>
    <n v="19"/>
    <n v="2014"/>
    <b v="0"/>
    <b v="0"/>
    <s v="journalism/audio"/>
    <x v="8"/>
    <x v="22"/>
  </r>
  <r>
    <n v="1"/>
    <n v="444"/>
    <s v="Hensley Ltd"/>
    <s v="Versatile global attitude"/>
    <n v="6200"/>
    <n v="10938"/>
    <n v="1.7641935483870967"/>
    <x v="3"/>
    <n v="296"/>
    <n v="36.952702702702702"/>
    <x v="1"/>
    <s v="USD"/>
    <n v="1311483600"/>
    <n v="1311656400"/>
    <x v="598"/>
    <x v="5"/>
    <x v="5"/>
    <n v="24"/>
    <x v="4"/>
    <d v="2011-07-26T05:00:00"/>
    <s v="July"/>
    <n v="7"/>
    <n v="26"/>
    <n v="2011"/>
    <b v="0"/>
    <b v="1"/>
    <s v="music/indie rock"/>
    <x v="4"/>
    <x v="10"/>
  </r>
  <r>
    <n v="1"/>
    <n v="762"/>
    <s v="Davis Ltd"/>
    <s v="Upgradable uniform service-desk"/>
    <n v="3500"/>
    <n v="6204"/>
    <n v="1.7725714285714285"/>
    <x v="3"/>
    <n v="100"/>
    <n v="62.04"/>
    <x v="5"/>
    <s v="AUD"/>
    <n v="1354082400"/>
    <n v="1355032800"/>
    <x v="599"/>
    <x v="0"/>
    <x v="0"/>
    <n v="28"/>
    <x v="2"/>
    <d v="2012-12-09T06:00:00"/>
    <s v="Dec"/>
    <n v="12"/>
    <n v="9"/>
    <n v="2012"/>
    <b v="0"/>
    <b v="0"/>
    <s v="music/jazz"/>
    <x v="4"/>
    <x v="9"/>
  </r>
  <r>
    <n v="1"/>
    <n v="55"/>
    <s v="Wright, Brooks and Villarreal"/>
    <s v="Reverse-engineered bifurcated strategy"/>
    <n v="6600"/>
    <n v="11746"/>
    <n v="1.7796969696969698"/>
    <x v="3"/>
    <n v="131"/>
    <n v="89.664122137404576"/>
    <x v="1"/>
    <s v="USD"/>
    <n v="1532926800"/>
    <n v="1533358800"/>
    <x v="600"/>
    <x v="5"/>
    <x v="5"/>
    <n v="30"/>
    <x v="5"/>
    <d v="2018-08-04T05:00:00"/>
    <s v="Aug"/>
    <n v="8"/>
    <n v="4"/>
    <n v="2018"/>
    <b v="0"/>
    <b v="0"/>
    <s v="music/jazz"/>
    <x v="4"/>
    <x v="9"/>
  </r>
  <r>
    <n v="1"/>
    <n v="473"/>
    <s v="Richardson Inc"/>
    <s v="Assimilated fault-tolerant capacity"/>
    <n v="5000"/>
    <n v="8907"/>
    <n v="1.7814000000000001"/>
    <x v="3"/>
    <n v="106"/>
    <n v="84.028301886792448"/>
    <x v="1"/>
    <s v="USD"/>
    <n v="1529989200"/>
    <n v="1530075600"/>
    <x v="601"/>
    <x v="6"/>
    <x v="6"/>
    <n v="26"/>
    <x v="5"/>
    <d v="2018-06-27T05:00:00"/>
    <s v="June"/>
    <n v="6"/>
    <n v="27"/>
    <n v="2018"/>
    <b v="0"/>
    <b v="0"/>
    <s v="music/electric music"/>
    <x v="4"/>
    <x v="5"/>
  </r>
  <r>
    <n v="1"/>
    <n v="981"/>
    <s v="Diaz-Little"/>
    <s v="Grass-roots executive synergy"/>
    <n v="6700"/>
    <n v="11941"/>
    <n v="1.7822388059701493"/>
    <x v="3"/>
    <n v="323"/>
    <n v="36.969040247678016"/>
    <x v="1"/>
    <s v="USD"/>
    <n v="1514181600"/>
    <n v="1517032800"/>
    <x v="602"/>
    <x v="4"/>
    <x v="4"/>
    <n v="25"/>
    <x v="3"/>
    <d v="2018-01-27T06:00:00"/>
    <s v="Jan"/>
    <n v="1"/>
    <n v="27"/>
    <n v="2018"/>
    <b v="0"/>
    <b v="0"/>
    <s v="technology/web"/>
    <x v="2"/>
    <x v="2"/>
  </r>
  <r>
    <n v="1"/>
    <n v="487"/>
    <s v="Smith-Wallace"/>
    <s v="Monitored 24/7 time-frame"/>
    <n v="110300"/>
    <n v="197024"/>
    <n v="1.7862556663644606"/>
    <x v="3"/>
    <n v="2346"/>
    <n v="83.982949701619773"/>
    <x v="1"/>
    <s v="USD"/>
    <n v="1492664400"/>
    <n v="1495515600"/>
    <x v="603"/>
    <x v="11"/>
    <x v="11"/>
    <n v="20"/>
    <x v="3"/>
    <d v="2017-05-23T05:00:00"/>
    <s v="May"/>
    <n v="5"/>
    <n v="23"/>
    <n v="2017"/>
    <b v="0"/>
    <b v="0"/>
    <s v="theater/plays"/>
    <x v="1"/>
    <x v="1"/>
  </r>
  <r>
    <n v="1"/>
    <n v="438"/>
    <s v="Mathis, Hall and Hansen"/>
    <s v="Streamlined web-enabled knowledgebase"/>
    <n v="8300"/>
    <n v="14827"/>
    <n v="1.7863855421686747"/>
    <x v="3"/>
    <n v="247"/>
    <n v="60.02834008097166"/>
    <x v="1"/>
    <s v="USD"/>
    <n v="1362376800"/>
    <n v="1364965200"/>
    <x v="604"/>
    <x v="9"/>
    <x v="9"/>
    <n v="4"/>
    <x v="1"/>
    <d v="2013-04-03T05:00:00"/>
    <s v="Apr"/>
    <n v="4"/>
    <n v="3"/>
    <n v="2013"/>
    <b v="0"/>
    <b v="0"/>
    <s v="theater/plays"/>
    <x v="1"/>
    <x v="1"/>
  </r>
  <r>
    <n v="1"/>
    <n v="338"/>
    <s v="Gonzalez-Burton"/>
    <s v="Decentralized intangible encoding"/>
    <n v="69800"/>
    <n v="125042"/>
    <n v="1.7914326647564469"/>
    <x v="3"/>
    <n v="1690"/>
    <n v="73.989349112426041"/>
    <x v="1"/>
    <s v="USD"/>
    <n v="1317790800"/>
    <n v="1320382800"/>
    <x v="605"/>
    <x v="3"/>
    <x v="3"/>
    <n v="5"/>
    <x v="4"/>
    <d v="2011-11-04T05:00:00"/>
    <s v="Nov"/>
    <n v="11"/>
    <n v="4"/>
    <n v="2011"/>
    <b v="0"/>
    <b v="0"/>
    <s v="theater/plays"/>
    <x v="1"/>
    <x v="1"/>
  </r>
  <r>
    <n v="1"/>
    <n v="503"/>
    <s v="Collins LLC"/>
    <s v="Decentralized 4thgeneration time-frame"/>
    <n v="25500"/>
    <n v="45983"/>
    <n v="1.8032549019607844"/>
    <x v="3"/>
    <n v="460"/>
    <n v="99.963043478260872"/>
    <x v="1"/>
    <s v="USD"/>
    <n v="1435726800"/>
    <n v="1437454800"/>
    <x v="606"/>
    <x v="5"/>
    <x v="5"/>
    <n v="1"/>
    <x v="0"/>
    <d v="2015-07-21T05:00:00"/>
    <s v="July"/>
    <n v="7"/>
    <n v="21"/>
    <n v="2015"/>
    <b v="0"/>
    <b v="0"/>
    <s v="film &amp; video/drama"/>
    <x v="3"/>
    <x v="12"/>
  </r>
  <r>
    <n v="1"/>
    <n v="268"/>
    <s v="Brown-Mckee"/>
    <s v="Networked optimal productivity"/>
    <n v="1500"/>
    <n v="2708"/>
    <n v="1.8053333333333332"/>
    <x v="3"/>
    <n v="48"/>
    <n v="56.416666666666664"/>
    <x v="1"/>
    <s v="USD"/>
    <n v="1349326800"/>
    <n v="1353304800"/>
    <x v="58"/>
    <x v="3"/>
    <x v="3"/>
    <n v="4"/>
    <x v="2"/>
    <d v="2012-11-19T06:00:00"/>
    <s v="Nov"/>
    <n v="11"/>
    <n v="19"/>
    <n v="2012"/>
    <b v="0"/>
    <b v="0"/>
    <s v="film &amp; video/documentary"/>
    <x v="3"/>
    <x v="13"/>
  </r>
  <r>
    <n v="1"/>
    <n v="934"/>
    <s v="Davis, Crawford and Lopez"/>
    <s v="Reactive radical framework"/>
    <n v="6200"/>
    <n v="11280"/>
    <n v="1.8193548387096774"/>
    <x v="3"/>
    <n v="105"/>
    <n v="107.42857142857143"/>
    <x v="1"/>
    <s v="USD"/>
    <n v="1456120800"/>
    <n v="1456639200"/>
    <x v="607"/>
    <x v="2"/>
    <x v="2"/>
    <n v="22"/>
    <x v="9"/>
    <d v="2016-02-28T06:00:00"/>
    <s v="Feb"/>
    <n v="2"/>
    <n v="28"/>
    <n v="2016"/>
    <b v="0"/>
    <b v="0"/>
    <s v="theater/plays"/>
    <x v="1"/>
    <x v="1"/>
  </r>
  <r>
    <n v="1"/>
    <n v="406"/>
    <s v="Lyons Inc"/>
    <s v="Balanced attitude-oriented parallelism"/>
    <n v="39300"/>
    <n v="71583"/>
    <n v="1.8214503816793892"/>
    <x v="3"/>
    <n v="645"/>
    <n v="110.98139534883721"/>
    <x v="1"/>
    <s v="USD"/>
    <n v="1359525600"/>
    <n v="1360562400"/>
    <x v="129"/>
    <x v="7"/>
    <x v="7"/>
    <n v="30"/>
    <x v="1"/>
    <d v="2013-02-11T06:00:00"/>
    <s v="Feb"/>
    <n v="2"/>
    <n v="11"/>
    <n v="2013"/>
    <b v="1"/>
    <b v="0"/>
    <s v="film &amp; video/documentary"/>
    <x v="3"/>
    <x v="13"/>
  </r>
  <r>
    <n v="1"/>
    <n v="920"/>
    <s v="Green, Murphy and Webb"/>
    <s v="Versatile directional project"/>
    <n v="5300"/>
    <n v="9676"/>
    <n v="1.8256603773584905"/>
    <x v="3"/>
    <n v="255"/>
    <n v="37.945098039215686"/>
    <x v="1"/>
    <s v="USD"/>
    <n v="1549519200"/>
    <n v="1551247200"/>
    <x v="608"/>
    <x v="2"/>
    <x v="2"/>
    <n v="7"/>
    <x v="7"/>
    <d v="2019-02-27T06:00:00"/>
    <s v="Feb"/>
    <n v="2"/>
    <n v="27"/>
    <n v="2019"/>
    <b v="1"/>
    <b v="0"/>
    <s v="film &amp; video/animation"/>
    <x v="3"/>
    <x v="3"/>
  </r>
  <r>
    <n v="1"/>
    <n v="381"/>
    <s v="Michael, Anderson and Vincent"/>
    <s v="Cross-group global moratorium"/>
    <n v="5300"/>
    <n v="9749"/>
    <n v="1.8394339622641509"/>
    <x v="3"/>
    <n v="155"/>
    <n v="62.896774193548389"/>
    <x v="1"/>
    <s v="USD"/>
    <n v="1433739600"/>
    <n v="1437714000"/>
    <x v="609"/>
    <x v="6"/>
    <x v="6"/>
    <n v="8"/>
    <x v="0"/>
    <d v="2015-07-24T05:00:00"/>
    <s v="July"/>
    <n v="7"/>
    <n v="24"/>
    <n v="2015"/>
    <b v="0"/>
    <b v="0"/>
    <s v="theater/plays"/>
    <x v="1"/>
    <x v="1"/>
  </r>
  <r>
    <n v="1"/>
    <n v="469"/>
    <s v="Olsen-Ryan"/>
    <s v="Assimilated neutral utilization"/>
    <n v="5600"/>
    <n v="10328"/>
    <n v="1.8442857142857143"/>
    <x v="3"/>
    <n v="159"/>
    <n v="64.95597484276729"/>
    <x v="1"/>
    <s v="USD"/>
    <n v="1431925200"/>
    <n v="1432098000"/>
    <x v="381"/>
    <x v="1"/>
    <x v="1"/>
    <n v="18"/>
    <x v="0"/>
    <d v="2015-05-20T05:00:00"/>
    <s v="May"/>
    <n v="5"/>
    <n v="20"/>
    <n v="2015"/>
    <b v="0"/>
    <b v="0"/>
    <s v="film &amp; video/drama"/>
    <x v="3"/>
    <x v="12"/>
  </r>
  <r>
    <n v="1"/>
    <n v="868"/>
    <s v="Wood, Buckley and Meza"/>
    <s v="Front-line web-enabled installation"/>
    <n v="7000"/>
    <n v="12939"/>
    <n v="1.8484285714285715"/>
    <x v="3"/>
    <n v="126"/>
    <n v="102.69047619047619"/>
    <x v="1"/>
    <s v="USD"/>
    <n v="1381554000"/>
    <n v="1382504400"/>
    <x v="610"/>
    <x v="3"/>
    <x v="3"/>
    <n v="12"/>
    <x v="1"/>
    <d v="2013-10-23T05:00:00"/>
    <s v="Oct"/>
    <n v="10"/>
    <n v="23"/>
    <n v="2013"/>
    <b v="0"/>
    <b v="0"/>
    <s v="theater/plays"/>
    <x v="1"/>
    <x v="1"/>
  </r>
  <r>
    <n v="1"/>
    <n v="254"/>
    <s v="Barry Group"/>
    <s v="De-engineered static Local Area Network"/>
    <n v="4600"/>
    <n v="8505"/>
    <n v="1.8489130434782608"/>
    <x v="3"/>
    <n v="88"/>
    <n v="96.647727272727266"/>
    <x v="1"/>
    <s v="USD"/>
    <n v="1487656800"/>
    <n v="1487829600"/>
    <x v="611"/>
    <x v="2"/>
    <x v="2"/>
    <n v="21"/>
    <x v="3"/>
    <d v="2017-02-23T06:00:00"/>
    <s v="Feb"/>
    <n v="2"/>
    <n v="23"/>
    <n v="2017"/>
    <b v="0"/>
    <b v="0"/>
    <s v="publishing/nonfiction"/>
    <x v="6"/>
    <x v="7"/>
  </r>
  <r>
    <n v="1"/>
    <n v="357"/>
    <s v="Perez, Davis and Wilson"/>
    <s v="Implemented tangible algorithm"/>
    <n v="2300"/>
    <n v="4253"/>
    <n v="1.8491304347826087"/>
    <x v="3"/>
    <n v="41"/>
    <n v="103.73170731707317"/>
    <x v="1"/>
    <s v="USD"/>
    <n v="1441256400"/>
    <n v="1443416400"/>
    <x v="612"/>
    <x v="10"/>
    <x v="10"/>
    <n v="3"/>
    <x v="0"/>
    <d v="2015-09-28T05:00:00"/>
    <s v="Sept"/>
    <n v="9"/>
    <n v="28"/>
    <n v="2015"/>
    <b v="0"/>
    <b v="0"/>
    <s v="games/video games"/>
    <x v="7"/>
    <x v="17"/>
  </r>
  <r>
    <n v="1"/>
    <n v="330"/>
    <s v="Thompson-Bates"/>
    <s v="Expanded encompassing open architecture"/>
    <n v="33700"/>
    <n v="62330"/>
    <n v="1.8495548961424333"/>
    <x v="3"/>
    <n v="1385"/>
    <n v="45.003610108303249"/>
    <x v="2"/>
    <s v="GBP"/>
    <n v="1512712800"/>
    <n v="1512799200"/>
    <x v="613"/>
    <x v="4"/>
    <x v="4"/>
    <n v="8"/>
    <x v="3"/>
    <d v="2017-12-09T06:00:00"/>
    <s v="Dec"/>
    <n v="12"/>
    <n v="9"/>
    <n v="2017"/>
    <b v="0"/>
    <b v="0"/>
    <s v="film &amp; video/documentary"/>
    <x v="3"/>
    <x v="13"/>
  </r>
  <r>
    <n v="1"/>
    <n v="729"/>
    <s v="Moore Group"/>
    <s v="Multi-lateral object-oriented open system"/>
    <n v="5600"/>
    <n v="10397"/>
    <n v="1.8566071428571429"/>
    <x v="3"/>
    <n v="122"/>
    <n v="85.221311475409834"/>
    <x v="1"/>
    <s v="USD"/>
    <n v="1359957600"/>
    <n v="1360130400"/>
    <x v="614"/>
    <x v="2"/>
    <x v="2"/>
    <n v="4"/>
    <x v="1"/>
    <d v="2013-02-06T06:00:00"/>
    <s v="Feb"/>
    <n v="2"/>
    <n v="6"/>
    <n v="2013"/>
    <b v="0"/>
    <b v="0"/>
    <s v="film &amp; video/drama"/>
    <x v="3"/>
    <x v="12"/>
  </r>
  <r>
    <n v="1"/>
    <n v="865"/>
    <s v="Ellis, Smith and Armstrong"/>
    <s v="Horizontal attitude-oriented help-desk"/>
    <n v="81000"/>
    <n v="150515"/>
    <n v="1.8582098765432098"/>
    <x v="3"/>
    <n v="3272"/>
    <n v="46.000916870415651"/>
    <x v="1"/>
    <s v="USD"/>
    <n v="1410757200"/>
    <n v="1411534800"/>
    <x v="615"/>
    <x v="10"/>
    <x v="10"/>
    <n v="15"/>
    <x v="8"/>
    <d v="2014-09-24T05:00:00"/>
    <s v="Sept"/>
    <n v="9"/>
    <n v="24"/>
    <n v="2014"/>
    <b v="0"/>
    <b v="0"/>
    <s v="theater/plays"/>
    <x v="1"/>
    <x v="1"/>
  </r>
  <r>
    <n v="1"/>
    <n v="43"/>
    <s v="Schmitt-Mendoza"/>
    <s v="Profound explicit paradigm"/>
    <n v="90200"/>
    <n v="167717"/>
    <n v="1.859390243902439"/>
    <x v="3"/>
    <n v="6212"/>
    <n v="26.998873148744366"/>
    <x v="1"/>
    <s v="USD"/>
    <n v="1406178000"/>
    <n v="1407560400"/>
    <x v="616"/>
    <x v="5"/>
    <x v="5"/>
    <n v="24"/>
    <x v="8"/>
    <d v="2014-08-09T05:00:00"/>
    <s v="Aug"/>
    <n v="8"/>
    <n v="9"/>
    <n v="2014"/>
    <b v="0"/>
    <b v="0"/>
    <s v="publishing/radio &amp; podcasts"/>
    <x v="6"/>
    <x v="18"/>
  </r>
  <r>
    <n v="1"/>
    <n v="568"/>
    <s v="Hardin-Foley"/>
    <s v="Synergized zero tolerance help-desk"/>
    <n v="72400"/>
    <n v="134688"/>
    <n v="1.8603314917127072"/>
    <x v="3"/>
    <n v="5180"/>
    <n v="26.0015444015444"/>
    <x v="1"/>
    <s v="USD"/>
    <n v="1279170000"/>
    <n v="1283058000"/>
    <x v="617"/>
    <x v="5"/>
    <x v="5"/>
    <n v="15"/>
    <x v="6"/>
    <d v="2010-08-29T05:00:00"/>
    <s v="Aug"/>
    <n v="8"/>
    <n v="29"/>
    <n v="2010"/>
    <b v="0"/>
    <b v="0"/>
    <s v="theater/plays"/>
    <x v="1"/>
    <x v="1"/>
  </r>
  <r>
    <n v="1"/>
    <n v="107"/>
    <s v="Tucker, Schmidt and Reid"/>
    <s v="Multi-layered encompassing installation"/>
    <n v="3500"/>
    <n v="6527"/>
    <n v="1.8648571428571428"/>
    <x v="3"/>
    <n v="86"/>
    <n v="75.895348837209298"/>
    <x v="1"/>
    <s v="USD"/>
    <n v="1524459600"/>
    <n v="1525928400"/>
    <x v="618"/>
    <x v="11"/>
    <x v="11"/>
    <n v="23"/>
    <x v="5"/>
    <d v="2018-05-10T05:00:00"/>
    <s v="May"/>
    <n v="5"/>
    <n v="10"/>
    <n v="2018"/>
    <b v="0"/>
    <b v="1"/>
    <s v="theater/plays"/>
    <x v="1"/>
    <x v="1"/>
  </r>
  <r>
    <n v="1"/>
    <n v="390"/>
    <s v="Davis-Allen"/>
    <s v="Digitized eco-centric core"/>
    <n v="2400"/>
    <n v="4477"/>
    <n v="1.8654166666666667"/>
    <x v="3"/>
    <n v="50"/>
    <n v="89.54"/>
    <x v="1"/>
    <s v="USD"/>
    <n v="1379048400"/>
    <n v="1380344400"/>
    <x v="619"/>
    <x v="10"/>
    <x v="10"/>
    <n v="13"/>
    <x v="1"/>
    <d v="2013-09-28T05:00:00"/>
    <s v="Sept"/>
    <n v="9"/>
    <n v="28"/>
    <n v="2013"/>
    <b v="0"/>
    <b v="0"/>
    <s v="photography/photography books"/>
    <x v="5"/>
    <x v="6"/>
  </r>
  <r>
    <n v="1"/>
    <n v="334"/>
    <s v="Mcgee Group"/>
    <s v="Assimilated discrete algorithm"/>
    <n v="66200"/>
    <n v="123538"/>
    <n v="1.8661329305135952"/>
    <x v="3"/>
    <n v="1113"/>
    <n v="110.99550763701707"/>
    <x v="1"/>
    <s v="USD"/>
    <n v="1515564000"/>
    <n v="1516168800"/>
    <x v="357"/>
    <x v="7"/>
    <x v="7"/>
    <n v="10"/>
    <x v="5"/>
    <d v="2018-01-17T06:00:00"/>
    <s v="Jan"/>
    <n v="1"/>
    <n v="17"/>
    <n v="2018"/>
    <b v="0"/>
    <b v="0"/>
    <s v="music/rock"/>
    <x v="4"/>
    <x v="4"/>
  </r>
  <r>
    <n v="1"/>
    <n v="605"/>
    <s v="Ortiz, Valenzuela and Collins"/>
    <s v="Profound solution-oriented matrix"/>
    <n v="3300"/>
    <n v="6178"/>
    <n v="1.8721212121212121"/>
    <x v="3"/>
    <n v="107"/>
    <n v="57.738317757009348"/>
    <x v="1"/>
    <s v="USD"/>
    <n v="1443848400"/>
    <n v="1447394400"/>
    <x v="332"/>
    <x v="3"/>
    <x v="3"/>
    <n v="3"/>
    <x v="0"/>
    <d v="2015-11-13T06:00:00"/>
    <s v="Nov"/>
    <n v="11"/>
    <n v="13"/>
    <n v="2015"/>
    <b v="0"/>
    <b v="0"/>
    <s v="publishing/nonfiction"/>
    <x v="6"/>
    <x v="7"/>
  </r>
  <r>
    <n v="1"/>
    <n v="862"/>
    <s v="Lewis and Sons"/>
    <s v="Profound disintermediate open system"/>
    <n v="3500"/>
    <n v="6560"/>
    <n v="1.8742857142857143"/>
    <x v="3"/>
    <n v="85"/>
    <n v="77.17647058823529"/>
    <x v="1"/>
    <s v="USD"/>
    <n v="1312174800"/>
    <n v="1312520400"/>
    <x v="620"/>
    <x v="8"/>
    <x v="8"/>
    <n v="1"/>
    <x v="4"/>
    <d v="2011-08-05T05:00:00"/>
    <s v="Aug"/>
    <n v="8"/>
    <n v="5"/>
    <n v="2011"/>
    <b v="0"/>
    <b v="0"/>
    <s v="theater/plays"/>
    <x v="1"/>
    <x v="1"/>
  </r>
  <r>
    <n v="1"/>
    <n v="465"/>
    <s v="Gonzalez-Robbins"/>
    <s v="Up-sized responsive protocol"/>
    <n v="4700"/>
    <n v="8829"/>
    <n v="1.8785106382978722"/>
    <x v="3"/>
    <n v="80"/>
    <n v="110.3625"/>
    <x v="1"/>
    <s v="USD"/>
    <n v="1517032800"/>
    <n v="1517810400"/>
    <x v="621"/>
    <x v="7"/>
    <x v="7"/>
    <n v="27"/>
    <x v="5"/>
    <d v="2018-02-05T06:00:00"/>
    <s v="Feb"/>
    <n v="2"/>
    <n v="5"/>
    <n v="2018"/>
    <b v="0"/>
    <b v="0"/>
    <s v="publishing/translations"/>
    <x v="6"/>
    <x v="14"/>
  </r>
  <r>
    <n v="1"/>
    <n v="873"/>
    <s v="Vazquez, Ochoa and Clark"/>
    <s v="Intuitive value-added installation"/>
    <n v="42100"/>
    <n v="79268"/>
    <n v="1.8828503562945369"/>
    <x v="3"/>
    <n v="1887"/>
    <n v="42.007419183889773"/>
    <x v="1"/>
    <s v="USD"/>
    <n v="1389160800"/>
    <n v="1389592800"/>
    <x v="622"/>
    <x v="7"/>
    <x v="7"/>
    <n v="8"/>
    <x v="8"/>
    <d v="2014-01-13T06:00:00"/>
    <s v="Jan"/>
    <n v="1"/>
    <n v="13"/>
    <n v="2014"/>
    <b v="0"/>
    <b v="0"/>
    <s v="photography/photography books"/>
    <x v="5"/>
    <x v="6"/>
  </r>
  <r>
    <n v="1"/>
    <n v="606"/>
    <s v="Valencia PLC"/>
    <s v="Extended asynchronous initiative"/>
    <n v="3400"/>
    <n v="6405"/>
    <n v="1.8838235294117647"/>
    <x v="3"/>
    <n v="160"/>
    <n v="40.03125"/>
    <x v="2"/>
    <s v="GBP"/>
    <n v="1457330400"/>
    <n v="1458277200"/>
    <x v="623"/>
    <x v="9"/>
    <x v="9"/>
    <n v="7"/>
    <x v="9"/>
    <d v="2016-03-18T05:00:00"/>
    <s v="Mar"/>
    <n v="3"/>
    <n v="18"/>
    <n v="2016"/>
    <b v="0"/>
    <b v="0"/>
    <s v="music/rock"/>
    <x v="4"/>
    <x v="4"/>
  </r>
  <r>
    <n v="1"/>
    <n v="798"/>
    <s v="Small-Fuentes"/>
    <s v="Seamless maximized product"/>
    <n v="3400"/>
    <n v="6408"/>
    <n v="1.8847058823529412"/>
    <x v="3"/>
    <n v="121"/>
    <n v="52.958677685950413"/>
    <x v="1"/>
    <s v="USD"/>
    <n v="1338440400"/>
    <n v="1340859600"/>
    <x v="624"/>
    <x v="1"/>
    <x v="1"/>
    <n v="31"/>
    <x v="2"/>
    <d v="2012-06-28T05:00:00"/>
    <s v="June"/>
    <n v="6"/>
    <n v="28"/>
    <n v="2012"/>
    <b v="0"/>
    <b v="1"/>
    <s v="theater/plays"/>
    <x v="1"/>
    <x v="1"/>
  </r>
  <r>
    <n v="1"/>
    <n v="894"/>
    <s v="Barrett Inc"/>
    <s v="Organic cohesive neural-net"/>
    <n v="1700"/>
    <n v="3208"/>
    <n v="1.8870588235294117"/>
    <x v="3"/>
    <n v="56"/>
    <n v="57.285714285714285"/>
    <x v="2"/>
    <s v="GBP"/>
    <n v="1373518800"/>
    <n v="1376110800"/>
    <x v="625"/>
    <x v="5"/>
    <x v="5"/>
    <n v="11"/>
    <x v="1"/>
    <d v="2013-08-10T05:00:00"/>
    <s v="Aug"/>
    <n v="8"/>
    <n v="10"/>
    <n v="2013"/>
    <b v="0"/>
    <b v="1"/>
    <s v="film &amp; video/television"/>
    <x v="3"/>
    <x v="21"/>
  </r>
  <r>
    <n v="1"/>
    <n v="616"/>
    <s v="Burnett-Mora"/>
    <s v="Quality-focused 24/7 superstructure"/>
    <n v="6400"/>
    <n v="12129"/>
    <n v="1.8951562500000001"/>
    <x v="3"/>
    <n v="238"/>
    <n v="50.962184873949582"/>
    <x v="2"/>
    <s v="GBP"/>
    <n v="1379653200"/>
    <n v="1379739600"/>
    <x v="626"/>
    <x v="10"/>
    <x v="10"/>
    <n v="20"/>
    <x v="1"/>
    <d v="2013-09-21T05:00:00"/>
    <s v="Sept"/>
    <n v="9"/>
    <n v="21"/>
    <n v="2013"/>
    <b v="0"/>
    <b v="1"/>
    <s v="music/indie rock"/>
    <x v="4"/>
    <x v="10"/>
  </r>
  <r>
    <n v="1"/>
    <n v="49"/>
    <s v="Casey-Kelly"/>
    <s v="Sharable holistic interface"/>
    <n v="7200"/>
    <n v="13653"/>
    <n v="1.89625"/>
    <x v="3"/>
    <n v="303"/>
    <n v="45.059405940594061"/>
    <x v="1"/>
    <s v="USD"/>
    <n v="1571547600"/>
    <n v="1575439200"/>
    <x v="627"/>
    <x v="3"/>
    <x v="3"/>
    <n v="20"/>
    <x v="7"/>
    <d v="2019-12-04T06:00:00"/>
    <s v="Dec"/>
    <n v="12"/>
    <n v="4"/>
    <n v="2019"/>
    <b v="0"/>
    <b v="0"/>
    <s v="music/rock"/>
    <x v="4"/>
    <x v="4"/>
  </r>
  <r>
    <n v="1"/>
    <n v="676"/>
    <s v="Thompson-Moreno"/>
    <s v="Expanded needs-based orchestration"/>
    <n v="62300"/>
    <n v="118214"/>
    <n v="1.8974959871589085"/>
    <x v="3"/>
    <n v="1170"/>
    <n v="101.03760683760684"/>
    <x v="1"/>
    <s v="USD"/>
    <n v="1348635600"/>
    <n v="1349413200"/>
    <x v="628"/>
    <x v="10"/>
    <x v="10"/>
    <n v="26"/>
    <x v="2"/>
    <d v="2012-10-05T05:00:00"/>
    <s v="Oct"/>
    <n v="10"/>
    <n v="5"/>
    <n v="2012"/>
    <b v="0"/>
    <b v="0"/>
    <s v="photography/photography books"/>
    <x v="5"/>
    <x v="6"/>
  </r>
  <r>
    <n v="1"/>
    <n v="839"/>
    <s v="Pierce-Ramirez"/>
    <s v="Organized scalable initiative"/>
    <n v="7700"/>
    <n v="14644"/>
    <n v="1.9018181818181819"/>
    <x v="3"/>
    <n v="157"/>
    <n v="93.273885350318466"/>
    <x v="1"/>
    <s v="USD"/>
    <n v="1395032400"/>
    <n v="1398920400"/>
    <x v="629"/>
    <x v="9"/>
    <x v="9"/>
    <n v="17"/>
    <x v="8"/>
    <d v="2014-05-01T05:00:00"/>
    <s v="May"/>
    <n v="5"/>
    <n v="1"/>
    <n v="2014"/>
    <b v="0"/>
    <b v="1"/>
    <s v="film &amp; video/documentary"/>
    <x v="3"/>
    <x v="13"/>
  </r>
  <r>
    <n v="1"/>
    <n v="773"/>
    <s v="Meza, Kirby and Patel"/>
    <s v="Cross-platform empowering project"/>
    <n v="53100"/>
    <n v="101185"/>
    <n v="1.9055555555555554"/>
    <x v="3"/>
    <n v="2353"/>
    <n v="43.00254993625159"/>
    <x v="1"/>
    <s v="USD"/>
    <n v="1492059600"/>
    <n v="1492923600"/>
    <x v="630"/>
    <x v="11"/>
    <x v="11"/>
    <n v="13"/>
    <x v="3"/>
    <d v="2017-04-23T05:00:00"/>
    <s v="Apr"/>
    <n v="4"/>
    <n v="23"/>
    <n v="2017"/>
    <b v="0"/>
    <b v="0"/>
    <s v="theater/plays"/>
    <x v="1"/>
    <x v="1"/>
  </r>
  <r>
    <n v="1"/>
    <n v="655"/>
    <s v="Gonzalez, Williams and Benson"/>
    <s v="Multi-layered bottom-line encryption"/>
    <n v="6900"/>
    <n v="13212"/>
    <n v="1.9147826086956521"/>
    <x v="3"/>
    <n v="264"/>
    <n v="50.045454545454547"/>
    <x v="1"/>
    <s v="USD"/>
    <n v="1488434400"/>
    <n v="1489554000"/>
    <x v="631"/>
    <x v="9"/>
    <x v="9"/>
    <n v="2"/>
    <x v="3"/>
    <d v="2017-03-15T05:00:00"/>
    <s v="Mar"/>
    <n v="3"/>
    <n v="15"/>
    <n v="2017"/>
    <b v="1"/>
    <b v="0"/>
    <s v="photography/photography books"/>
    <x v="5"/>
    <x v="6"/>
  </r>
  <r>
    <n v="1"/>
    <n v="490"/>
    <s v="Young and Sons"/>
    <s v="Innovative disintermediate encryption"/>
    <n v="2400"/>
    <n v="4596"/>
    <n v="1.915"/>
    <x v="3"/>
    <n v="144"/>
    <n v="31.916666666666668"/>
    <x v="1"/>
    <s v="USD"/>
    <n v="1573970400"/>
    <n v="1574575200"/>
    <x v="632"/>
    <x v="0"/>
    <x v="0"/>
    <n v="17"/>
    <x v="7"/>
    <d v="2019-11-24T06:00:00"/>
    <s v="Nov"/>
    <n v="11"/>
    <n v="24"/>
    <n v="2019"/>
    <b v="0"/>
    <b v="0"/>
    <s v="journalism/audio"/>
    <x v="8"/>
    <x v="22"/>
  </r>
  <r>
    <n v="1"/>
    <n v="686"/>
    <s v="Jones, Wiley and Robbins"/>
    <s v="Front-line cohesive extranet"/>
    <n v="7500"/>
    <n v="14381"/>
    <n v="1.9174666666666667"/>
    <x v="3"/>
    <n v="134"/>
    <n v="107.32089552238806"/>
    <x v="1"/>
    <s v="USD"/>
    <n v="1522126800"/>
    <n v="1523077200"/>
    <x v="633"/>
    <x v="9"/>
    <x v="9"/>
    <n v="27"/>
    <x v="5"/>
    <d v="2018-04-07T05:00:00"/>
    <s v="Apr"/>
    <n v="4"/>
    <n v="7"/>
    <n v="2018"/>
    <b v="0"/>
    <b v="0"/>
    <s v="technology/wearables"/>
    <x v="2"/>
    <x v="11"/>
  </r>
  <r>
    <n v="1"/>
    <n v="431"/>
    <s v="Rosales LLC"/>
    <s v="Compatible multimedia utilization"/>
    <n v="5100"/>
    <n v="9817"/>
    <n v="1.9249019607843136"/>
    <x v="3"/>
    <n v="94"/>
    <n v="104.43617021276596"/>
    <x v="1"/>
    <s v="USD"/>
    <n v="1529643600"/>
    <n v="1531112400"/>
    <x v="634"/>
    <x v="6"/>
    <x v="6"/>
    <n v="22"/>
    <x v="5"/>
    <d v="2018-07-09T05:00:00"/>
    <s v="July"/>
    <n v="7"/>
    <n v="9"/>
    <n v="2018"/>
    <b v="1"/>
    <b v="0"/>
    <s v="theater/plays"/>
    <x v="1"/>
    <x v="1"/>
  </r>
  <r>
    <n v="1"/>
    <n v="785"/>
    <s v="Peterson, Fletcher and Sanchez"/>
    <s v="Multi-channeled bi-directional moratorium"/>
    <n v="6700"/>
    <n v="12939"/>
    <n v="1.9311940298507462"/>
    <x v="3"/>
    <n v="127"/>
    <n v="101.88188976377953"/>
    <x v="5"/>
    <s v="AUD"/>
    <n v="1556341200"/>
    <n v="1559278800"/>
    <x v="574"/>
    <x v="11"/>
    <x v="11"/>
    <n v="27"/>
    <x v="7"/>
    <d v="2019-05-31T05:00:00"/>
    <s v="May"/>
    <n v="5"/>
    <n v="31"/>
    <n v="2019"/>
    <b v="0"/>
    <b v="1"/>
    <s v="film &amp; video/animation"/>
    <x v="3"/>
    <x v="3"/>
  </r>
  <r>
    <n v="1"/>
    <n v="810"/>
    <s v="Ball-Fisher"/>
    <s v="Multi-layered intangible instruction set"/>
    <n v="6400"/>
    <n v="12360"/>
    <n v="1.9312499999999999"/>
    <x v="3"/>
    <n v="221"/>
    <n v="55.927601809954751"/>
    <x v="1"/>
    <s v="USD"/>
    <n v="1511848800"/>
    <n v="1512712800"/>
    <x v="635"/>
    <x v="0"/>
    <x v="0"/>
    <n v="28"/>
    <x v="3"/>
    <d v="2017-12-08T06:00:00"/>
    <s v="Dec"/>
    <n v="12"/>
    <n v="8"/>
    <n v="2017"/>
    <b v="0"/>
    <b v="1"/>
    <s v="theater/plays"/>
    <x v="1"/>
    <x v="1"/>
  </r>
  <r>
    <n v="1"/>
    <n v="229"/>
    <s v="Hoffman-Howard"/>
    <s v="Extended encompassing application"/>
    <n v="85600"/>
    <n v="165798"/>
    <n v="1.936892523364486"/>
    <x v="3"/>
    <n v="2551"/>
    <n v="64.99333594668758"/>
    <x v="1"/>
    <s v="USD"/>
    <n v="1496293200"/>
    <n v="1500440400"/>
    <x v="636"/>
    <x v="6"/>
    <x v="6"/>
    <n v="1"/>
    <x v="3"/>
    <d v="2017-07-19T05:00:00"/>
    <s v="July"/>
    <n v="7"/>
    <n v="19"/>
    <n v="2017"/>
    <b v="0"/>
    <b v="1"/>
    <s v="games/mobile games"/>
    <x v="7"/>
    <x v="20"/>
  </r>
  <r>
    <n v="1"/>
    <n v="213"/>
    <s v="Morgan-Warren"/>
    <s v="Face-to-face encompassing info-mediaries"/>
    <n v="87900"/>
    <n v="171549"/>
    <n v="1.9516382252559727"/>
    <x v="3"/>
    <n v="4289"/>
    <n v="39.997435299603637"/>
    <x v="1"/>
    <s v="USD"/>
    <n v="1289019600"/>
    <n v="1289714400"/>
    <x v="637"/>
    <x v="0"/>
    <x v="0"/>
    <n v="6"/>
    <x v="6"/>
    <d v="2010-11-14T06:00:00"/>
    <s v="Nov"/>
    <n v="11"/>
    <n v="14"/>
    <n v="2010"/>
    <b v="0"/>
    <b v="1"/>
    <s v="music/indie rock"/>
    <x v="4"/>
    <x v="10"/>
  </r>
  <r>
    <n v="1"/>
    <n v="99"/>
    <s v="Baker-Morris"/>
    <s v="Fully-configurable motivating approach"/>
    <n v="7600"/>
    <n v="14951"/>
    <n v="1.9672368421052631"/>
    <x v="3"/>
    <n v="164"/>
    <n v="91.16463414634147"/>
    <x v="1"/>
    <s v="USD"/>
    <n v="1416895200"/>
    <n v="1419400800"/>
    <x v="638"/>
    <x v="0"/>
    <x v="0"/>
    <n v="25"/>
    <x v="8"/>
    <d v="2014-12-24T06:00:00"/>
    <s v="Dec"/>
    <n v="12"/>
    <n v="24"/>
    <n v="2014"/>
    <b v="0"/>
    <b v="0"/>
    <s v="theater/plays"/>
    <x v="1"/>
    <x v="1"/>
  </r>
  <r>
    <n v="1"/>
    <n v="802"/>
    <s v="Rodriguez, Anderson and Porter"/>
    <s v="Reverse-engineered zero-defect infrastructure"/>
    <n v="6200"/>
    <n v="12216"/>
    <n v="1.9703225806451612"/>
    <x v="3"/>
    <n v="142"/>
    <n v="86.028169014084511"/>
    <x v="1"/>
    <s v="USD"/>
    <n v="1562216400"/>
    <n v="1562389200"/>
    <x v="288"/>
    <x v="5"/>
    <x v="5"/>
    <n v="4"/>
    <x v="7"/>
    <d v="2019-07-06T05:00:00"/>
    <s v="July"/>
    <n v="7"/>
    <n v="6"/>
    <n v="2019"/>
    <b v="0"/>
    <b v="0"/>
    <s v="photography/photography books"/>
    <x v="5"/>
    <x v="6"/>
  </r>
  <r>
    <n v="1"/>
    <n v="845"/>
    <s v="Williams LLC"/>
    <s v="Up-sized high-level access"/>
    <n v="69900"/>
    <n v="138087"/>
    <n v="1.9754935622317598"/>
    <x v="3"/>
    <n v="1354"/>
    <n v="101.98449039881831"/>
    <x v="2"/>
    <s v="GBP"/>
    <n v="1526360400"/>
    <n v="1529557200"/>
    <x v="639"/>
    <x v="1"/>
    <x v="1"/>
    <n v="15"/>
    <x v="5"/>
    <d v="2018-06-21T05:00:00"/>
    <s v="June"/>
    <n v="6"/>
    <n v="21"/>
    <n v="2018"/>
    <b v="0"/>
    <b v="0"/>
    <s v="technology/web"/>
    <x v="2"/>
    <x v="2"/>
  </r>
  <r>
    <n v="1"/>
    <n v="442"/>
    <s v="Calderon, Bradford and Dean"/>
    <s v="Devolved system-worthy framework"/>
    <n v="5400"/>
    <n v="10731"/>
    <n v="1.9872222222222222"/>
    <x v="3"/>
    <n v="143"/>
    <n v="75.04195804195804"/>
    <x v="4"/>
    <s v="EUR"/>
    <n v="1504328400"/>
    <n v="1505710800"/>
    <x v="640"/>
    <x v="10"/>
    <x v="10"/>
    <n v="2"/>
    <x v="3"/>
    <d v="2017-09-18T05:00:00"/>
    <s v="Sept"/>
    <n v="9"/>
    <n v="18"/>
    <n v="2017"/>
    <b v="0"/>
    <b v="0"/>
    <s v="theater/plays"/>
    <x v="1"/>
    <x v="1"/>
  </r>
  <r>
    <n v="1"/>
    <n v="911"/>
    <s v="Carter, Cole and Curtis"/>
    <s v="Cloned responsive standardization"/>
    <n v="5800"/>
    <n v="11539"/>
    <n v="1.9894827586206896"/>
    <x v="3"/>
    <n v="462"/>
    <n v="24.976190476190474"/>
    <x v="1"/>
    <s v="USD"/>
    <n v="1568005200"/>
    <n v="1568178000"/>
    <x v="641"/>
    <x v="10"/>
    <x v="10"/>
    <n v="9"/>
    <x v="7"/>
    <d v="2019-09-11T05:00:00"/>
    <s v="Sept"/>
    <n v="9"/>
    <n v="11"/>
    <n v="2019"/>
    <b v="1"/>
    <b v="0"/>
    <s v="technology/web"/>
    <x v="2"/>
    <x v="2"/>
  </r>
  <r>
    <n v="1"/>
    <n v="557"/>
    <s v="Lam-Hamilton"/>
    <s v="Team-oriented global strategy"/>
    <n v="6000"/>
    <n v="11960"/>
    <n v="1.9933333333333334"/>
    <x v="3"/>
    <n v="221"/>
    <n v="54.117647058823529"/>
    <x v="1"/>
    <s v="USD"/>
    <n v="1443762000"/>
    <n v="1444021200"/>
    <x v="642"/>
    <x v="3"/>
    <x v="3"/>
    <n v="2"/>
    <x v="0"/>
    <d v="2015-10-05T05:00:00"/>
    <s v="Oct"/>
    <n v="10"/>
    <n v="5"/>
    <n v="2015"/>
    <b v="0"/>
    <b v="1"/>
    <s v="film &amp; video/science fiction"/>
    <x v="3"/>
    <x v="15"/>
  </r>
  <r>
    <n v="1"/>
    <n v="332"/>
    <s v="Pacheco, Johnson and Torres"/>
    <s v="Optional bandwidth-monitored definition"/>
    <n v="20700"/>
    <n v="41396"/>
    <n v="1.999806763285024"/>
    <x v="3"/>
    <n v="470"/>
    <n v="88.076595744680844"/>
    <x v="1"/>
    <s v="USD"/>
    <n v="1364446800"/>
    <n v="1364533200"/>
    <x v="643"/>
    <x v="9"/>
    <x v="9"/>
    <n v="28"/>
    <x v="1"/>
    <d v="2013-03-29T05:00:00"/>
    <s v="Mar"/>
    <n v="3"/>
    <n v="29"/>
    <n v="2013"/>
    <b v="0"/>
    <b v="0"/>
    <s v="technology/wearables"/>
    <x v="2"/>
    <x v="11"/>
  </r>
  <r>
    <n v="1"/>
    <n v="597"/>
    <s v="Todd, Freeman and Henry"/>
    <s v="Diverse systematic projection"/>
    <n v="73800"/>
    <n v="148779"/>
    <n v="2.0159756097560977"/>
    <x v="3"/>
    <n v="2188"/>
    <n v="67.997714808043881"/>
    <x v="1"/>
    <s v="USD"/>
    <n v="1573970400"/>
    <n v="1575525600"/>
    <x v="632"/>
    <x v="0"/>
    <x v="0"/>
    <n v="17"/>
    <x v="7"/>
    <d v="2019-12-05T06:00:00"/>
    <s v="Dec"/>
    <n v="12"/>
    <n v="5"/>
    <n v="2019"/>
    <b v="0"/>
    <b v="0"/>
    <s v="theater/plays"/>
    <x v="1"/>
    <x v="1"/>
  </r>
  <r>
    <n v="1"/>
    <n v="801"/>
    <s v="Olson-Bishop"/>
    <s v="User-friendly high-level initiative"/>
    <n v="2300"/>
    <n v="4667"/>
    <n v="2.0291304347826089"/>
    <x v="3"/>
    <n v="106"/>
    <n v="44.028301886792455"/>
    <x v="1"/>
    <s v="USD"/>
    <n v="1577772000"/>
    <n v="1579672800"/>
    <x v="644"/>
    <x v="4"/>
    <x v="4"/>
    <n v="31"/>
    <x v="7"/>
    <d v="2020-01-22T06:00:00"/>
    <s v="Jan"/>
    <n v="1"/>
    <n v="22"/>
    <n v="2020"/>
    <b v="0"/>
    <b v="1"/>
    <s v="photography/photography books"/>
    <x v="5"/>
    <x v="6"/>
  </r>
  <r>
    <n v="1"/>
    <n v="311"/>
    <s v="Flores PLC"/>
    <s v="Focused real-time help-desk"/>
    <n v="6300"/>
    <n v="12812"/>
    <n v="2.0336507936507937"/>
    <x v="3"/>
    <n v="121"/>
    <n v="105.88429752066116"/>
    <x v="1"/>
    <s v="USD"/>
    <n v="1297836000"/>
    <n v="1298872800"/>
    <x v="466"/>
    <x v="2"/>
    <x v="2"/>
    <n v="16"/>
    <x v="4"/>
    <d v="2011-02-28T06:00:00"/>
    <s v="Feb"/>
    <n v="2"/>
    <n v="28"/>
    <n v="2011"/>
    <b v="0"/>
    <b v="0"/>
    <s v="theater/plays"/>
    <x v="1"/>
    <x v="1"/>
  </r>
  <r>
    <n v="1"/>
    <n v="565"/>
    <s v="Joseph LLC"/>
    <s v="Decentralized logistical collaboration"/>
    <n v="94900"/>
    <n v="194166"/>
    <n v="2.0460063224446787"/>
    <x v="3"/>
    <n v="3596"/>
    <n v="53.99499443826474"/>
    <x v="1"/>
    <s v="USD"/>
    <n v="1321336800"/>
    <n v="1323064800"/>
    <x v="645"/>
    <x v="0"/>
    <x v="0"/>
    <n v="15"/>
    <x v="4"/>
    <d v="2011-12-05T06:00:00"/>
    <s v="Dec"/>
    <n v="12"/>
    <n v="5"/>
    <n v="2011"/>
    <b v="0"/>
    <b v="0"/>
    <s v="theater/plays"/>
    <x v="1"/>
    <x v="1"/>
  </r>
  <r>
    <n v="1"/>
    <n v="626"/>
    <s v="Tucker, Mccoy and Marquez"/>
    <s v="Synergistic tertiary budgetary management"/>
    <n v="6400"/>
    <n v="13205"/>
    <n v="2.0632812500000002"/>
    <x v="3"/>
    <n v="189"/>
    <n v="69.867724867724874"/>
    <x v="1"/>
    <s v="USD"/>
    <n v="1285650000"/>
    <n v="1286427600"/>
    <x v="646"/>
    <x v="10"/>
    <x v="10"/>
    <n v="28"/>
    <x v="6"/>
    <d v="2010-10-07T05:00:00"/>
    <s v="Oct"/>
    <n v="10"/>
    <n v="7"/>
    <n v="2010"/>
    <b v="0"/>
    <b v="1"/>
    <s v="theater/plays"/>
    <x v="1"/>
    <x v="1"/>
  </r>
  <r>
    <n v="1"/>
    <n v="601"/>
    <s v="Waters and Sons"/>
    <s v="Inverse neutral structure"/>
    <n v="6300"/>
    <n v="13018"/>
    <n v="2.0663492063492064"/>
    <x v="3"/>
    <n v="194"/>
    <n v="67.103092783505161"/>
    <x v="1"/>
    <s v="USD"/>
    <n v="1401426000"/>
    <n v="1402894800"/>
    <x v="60"/>
    <x v="1"/>
    <x v="1"/>
    <n v="30"/>
    <x v="8"/>
    <d v="2014-06-16T05:00:00"/>
    <s v="June"/>
    <n v="6"/>
    <n v="16"/>
    <n v="2014"/>
    <b v="1"/>
    <b v="0"/>
    <s v="technology/wearables"/>
    <x v="2"/>
    <x v="11"/>
  </r>
  <r>
    <n v="1"/>
    <n v="851"/>
    <s v="Bright and Sons"/>
    <s v="Object-based needs-based info-mediaries"/>
    <n v="6000"/>
    <n v="12468"/>
    <n v="2.0779999999999998"/>
    <x v="3"/>
    <n v="160"/>
    <n v="77.924999999999997"/>
    <x v="1"/>
    <s v="USD"/>
    <n v="1335934800"/>
    <n v="1338786000"/>
    <x v="647"/>
    <x v="1"/>
    <x v="1"/>
    <n v="2"/>
    <x v="2"/>
    <d v="2012-06-04T05:00:00"/>
    <s v="June"/>
    <n v="6"/>
    <n v="4"/>
    <n v="2012"/>
    <b v="0"/>
    <b v="0"/>
    <s v="music/electric music"/>
    <x v="4"/>
    <x v="5"/>
  </r>
  <r>
    <n v="1"/>
    <n v="765"/>
    <s v="Matthews LLC"/>
    <s v="Advanced transitional help-desk"/>
    <n v="3900"/>
    <n v="8125"/>
    <n v="2.0833333333333335"/>
    <x v="3"/>
    <n v="198"/>
    <n v="41.035353535353536"/>
    <x v="1"/>
    <s v="USD"/>
    <n v="1492232400"/>
    <n v="1494392400"/>
    <x v="648"/>
    <x v="11"/>
    <x v="11"/>
    <n v="15"/>
    <x v="3"/>
    <d v="2017-05-10T05:00:00"/>
    <s v="May"/>
    <n v="5"/>
    <n v="10"/>
    <n v="2017"/>
    <b v="1"/>
    <b v="1"/>
    <s v="music/indie rock"/>
    <x v="4"/>
    <x v="10"/>
  </r>
  <r>
    <n v="1"/>
    <n v="595"/>
    <s v="Harris-Jennings"/>
    <s v="Customizable intermediate data-warehouse"/>
    <n v="70300"/>
    <n v="146595"/>
    <n v="2.0852773826458035"/>
    <x v="3"/>
    <n v="1629"/>
    <n v="89.99079189686924"/>
    <x v="1"/>
    <s v="USD"/>
    <n v="1268715600"/>
    <n v="1270530000"/>
    <x v="649"/>
    <x v="9"/>
    <x v="9"/>
    <n v="16"/>
    <x v="6"/>
    <d v="2010-04-06T05:00:00"/>
    <s v="Apr"/>
    <n v="4"/>
    <n v="6"/>
    <n v="2010"/>
    <b v="0"/>
    <b v="1"/>
    <s v="theater/plays"/>
    <x v="1"/>
    <x v="1"/>
  </r>
  <r>
    <n v="1"/>
    <n v="287"/>
    <s v="Ferguson PLC"/>
    <s v="Public-key intangible superstructure"/>
    <n v="6300"/>
    <n v="13213"/>
    <n v="2.0973015873015872"/>
    <x v="3"/>
    <n v="176"/>
    <n v="75.07386363636364"/>
    <x v="1"/>
    <s v="USD"/>
    <n v="1430197200"/>
    <n v="1430197200"/>
    <x v="156"/>
    <x v="11"/>
    <x v="11"/>
    <n v="28"/>
    <x v="0"/>
    <d v="2015-04-28T05:00:00"/>
    <s v="Apr"/>
    <n v="4"/>
    <n v="28"/>
    <n v="2015"/>
    <b v="0"/>
    <b v="0"/>
    <s v="music/electric music"/>
    <x v="4"/>
    <x v="5"/>
  </r>
  <r>
    <n v="1"/>
    <n v="888"/>
    <s v="Palmer Ltd"/>
    <s v="Reverse-engineered uniform knowledge user"/>
    <n v="5800"/>
    <n v="12174"/>
    <n v="2.0989655172413793"/>
    <x v="3"/>
    <n v="290"/>
    <n v="41.979310344827589"/>
    <x v="1"/>
    <s v="USD"/>
    <n v="1491886800"/>
    <n v="1493528400"/>
    <x v="650"/>
    <x v="11"/>
    <x v="11"/>
    <n v="11"/>
    <x v="3"/>
    <d v="2017-04-30T05:00:00"/>
    <s v="Apr"/>
    <n v="4"/>
    <n v="30"/>
    <n v="2017"/>
    <b v="0"/>
    <b v="0"/>
    <s v="theater/plays"/>
    <x v="1"/>
    <x v="1"/>
  </r>
  <r>
    <n v="1"/>
    <n v="248"/>
    <s v="Roberts and Sons"/>
    <s v="Streamlined holistic knowledgebase"/>
    <n v="6200"/>
    <n v="13103"/>
    <n v="2.1133870967741935"/>
    <x v="3"/>
    <n v="218"/>
    <n v="60.105504587155963"/>
    <x v="5"/>
    <s v="AUD"/>
    <n v="1420005600"/>
    <n v="1420437600"/>
    <x v="651"/>
    <x v="4"/>
    <x v="4"/>
    <n v="31"/>
    <x v="8"/>
    <d v="2015-01-05T06:00:00"/>
    <s v="Jan"/>
    <n v="1"/>
    <n v="5"/>
    <n v="2015"/>
    <b v="0"/>
    <b v="0"/>
    <s v="games/mobile games"/>
    <x v="7"/>
    <x v="20"/>
  </r>
  <r>
    <n v="1"/>
    <n v="932"/>
    <s v="Mora, Miller and Harper"/>
    <s v="Stand-alone zero tolerance algorithm"/>
    <n v="2300"/>
    <n v="4883"/>
    <n v="2.1230434782608696"/>
    <x v="3"/>
    <n v="144"/>
    <n v="33.909722222222221"/>
    <x v="1"/>
    <s v="USD"/>
    <n v="1394514000"/>
    <n v="1394773200"/>
    <x v="652"/>
    <x v="9"/>
    <x v="9"/>
    <n v="11"/>
    <x v="8"/>
    <d v="2014-03-14T05:00:00"/>
    <s v="Mar"/>
    <n v="3"/>
    <n v="14"/>
    <n v="2014"/>
    <b v="0"/>
    <b v="0"/>
    <s v="music/rock"/>
    <x v="4"/>
    <x v="4"/>
  </r>
  <r>
    <n v="1"/>
    <n v="746"/>
    <s v="Edwards LLC"/>
    <s v="Automated system-worthy structure"/>
    <n v="55800"/>
    <n v="118580"/>
    <n v="2.1250896057347672"/>
    <x v="3"/>
    <n v="3388"/>
    <n v="35"/>
    <x v="1"/>
    <s v="USD"/>
    <n v="1318136400"/>
    <n v="1318568400"/>
    <x v="653"/>
    <x v="3"/>
    <x v="3"/>
    <n v="9"/>
    <x v="4"/>
    <d v="2011-10-14T05:00:00"/>
    <s v="Oct"/>
    <n v="10"/>
    <n v="14"/>
    <n v="2011"/>
    <b v="0"/>
    <b v="0"/>
    <s v="technology/web"/>
    <x v="2"/>
    <x v="2"/>
  </r>
  <r>
    <n v="1"/>
    <n v="41"/>
    <s v="Watts Group"/>
    <s v="Universal 5thgeneration neural-net"/>
    <n v="5600"/>
    <n v="11924"/>
    <n v="2.1292857142857144"/>
    <x v="3"/>
    <n v="111"/>
    <n v="107.42342342342343"/>
    <x v="4"/>
    <s v="EUR"/>
    <n v="1346734800"/>
    <n v="1348981200"/>
    <x v="654"/>
    <x v="10"/>
    <x v="10"/>
    <n v="4"/>
    <x v="2"/>
    <d v="2012-09-30T05:00:00"/>
    <s v="Sept"/>
    <n v="9"/>
    <n v="30"/>
    <n v="2012"/>
    <b v="0"/>
    <b v="1"/>
    <s v="music/rock"/>
    <x v="4"/>
    <x v="4"/>
  </r>
  <r>
    <n v="1"/>
    <n v="119"/>
    <s v="Clark and Sons"/>
    <s v="Reverse-engineered full-range Internet solution"/>
    <n v="5000"/>
    <n v="10748"/>
    <n v="2.1496"/>
    <x v="3"/>
    <n v="154"/>
    <n v="69.79220779220779"/>
    <x v="1"/>
    <s v="USD"/>
    <n v="1402894800"/>
    <n v="1404363600"/>
    <x v="655"/>
    <x v="6"/>
    <x v="6"/>
    <n v="16"/>
    <x v="8"/>
    <d v="2014-07-03T05:00:00"/>
    <s v="July"/>
    <n v="7"/>
    <n v="3"/>
    <n v="2014"/>
    <b v="0"/>
    <b v="1"/>
    <s v="film &amp; video/documentary"/>
    <x v="3"/>
    <x v="13"/>
  </r>
  <r>
    <n v="1"/>
    <n v="57"/>
    <s v="Bridges, Freeman and Kim"/>
    <s v="Cross-group multi-state task-force"/>
    <n v="2900"/>
    <n v="6243"/>
    <n v="2.1527586206896552"/>
    <x v="3"/>
    <n v="201"/>
    <n v="31.059701492537314"/>
    <x v="1"/>
    <s v="USD"/>
    <n v="1504242000"/>
    <n v="1505278800"/>
    <x v="656"/>
    <x v="10"/>
    <x v="10"/>
    <n v="1"/>
    <x v="3"/>
    <d v="2017-09-13T05:00:00"/>
    <s v="Sept"/>
    <n v="9"/>
    <n v="13"/>
    <n v="2017"/>
    <b v="0"/>
    <b v="0"/>
    <s v="games/video games"/>
    <x v="7"/>
    <x v="17"/>
  </r>
  <r>
    <n v="1"/>
    <n v="782"/>
    <s v="Williams and Sons"/>
    <s v="Centralized asymmetric framework"/>
    <n v="5100"/>
    <n v="10981"/>
    <n v="2.153137254901961"/>
    <x v="3"/>
    <n v="161"/>
    <n v="68.204968944099377"/>
    <x v="1"/>
    <s v="USD"/>
    <n v="1298959200"/>
    <n v="1301374800"/>
    <x v="657"/>
    <x v="9"/>
    <x v="9"/>
    <n v="1"/>
    <x v="4"/>
    <d v="2011-03-29T05:00:00"/>
    <s v="Mar"/>
    <n v="3"/>
    <n v="29"/>
    <n v="2011"/>
    <b v="0"/>
    <b v="1"/>
    <s v="film &amp; video/animation"/>
    <x v="3"/>
    <x v="3"/>
  </r>
  <r>
    <n v="1"/>
    <n v="218"/>
    <s v="Price-Rodriguez"/>
    <s v="Adaptive logistical initiative"/>
    <n v="5700"/>
    <n v="12309"/>
    <n v="2.1594736842105262"/>
    <x v="3"/>
    <n v="397"/>
    <n v="31.005037783375315"/>
    <x v="2"/>
    <s v="GBP"/>
    <n v="1320991200"/>
    <n v="1323928800"/>
    <x v="658"/>
    <x v="0"/>
    <x v="0"/>
    <n v="11"/>
    <x v="4"/>
    <d v="2011-12-15T06:00:00"/>
    <s v="Dec"/>
    <n v="12"/>
    <n v="15"/>
    <n v="2011"/>
    <b v="0"/>
    <b v="1"/>
    <s v="film &amp; video/shorts"/>
    <x v="3"/>
    <x v="19"/>
  </r>
  <r>
    <n v="1"/>
    <n v="25"/>
    <s v="Caldwell, Velazquez and Wilson"/>
    <s v="Monitored impactful analyzer"/>
    <n v="5500"/>
    <n v="11904"/>
    <n v="2.1643636363636363"/>
    <x v="3"/>
    <n v="163"/>
    <n v="73.030674846625772"/>
    <x v="1"/>
    <s v="USD"/>
    <n v="1305694800"/>
    <n v="1307422800"/>
    <x v="659"/>
    <x v="1"/>
    <x v="1"/>
    <n v="18"/>
    <x v="4"/>
    <d v="2011-06-07T05:00:00"/>
    <s v="June"/>
    <n v="6"/>
    <n v="7"/>
    <n v="2011"/>
    <b v="0"/>
    <b v="1"/>
    <s v="games/video games"/>
    <x v="7"/>
    <x v="17"/>
  </r>
  <r>
    <n v="1"/>
    <n v="987"/>
    <s v="Wilson Group"/>
    <s v="Ameliorated foreground focus group"/>
    <n v="6200"/>
    <n v="13441"/>
    <n v="2.1679032258064517"/>
    <x v="3"/>
    <n v="480"/>
    <n v="28.002083333333335"/>
    <x v="1"/>
    <s v="USD"/>
    <n v="1493269200"/>
    <n v="1494478800"/>
    <x v="660"/>
    <x v="11"/>
    <x v="11"/>
    <n v="27"/>
    <x v="3"/>
    <d v="2017-05-11T05:00:00"/>
    <s v="May"/>
    <n v="5"/>
    <n v="11"/>
    <n v="2017"/>
    <b v="0"/>
    <b v="0"/>
    <s v="film &amp; video/documentary"/>
    <x v="3"/>
    <x v="13"/>
  </r>
  <r>
    <n v="1"/>
    <n v="929"/>
    <s v="Turner-Terrell"/>
    <s v="Polarized tertiary function"/>
    <n v="5500"/>
    <n v="11952"/>
    <n v="2.173090909090909"/>
    <x v="3"/>
    <n v="184"/>
    <n v="64.956521739130437"/>
    <x v="2"/>
    <s v="GBP"/>
    <n v="1493787600"/>
    <n v="1494997200"/>
    <x v="661"/>
    <x v="1"/>
    <x v="1"/>
    <n v="3"/>
    <x v="3"/>
    <d v="2017-05-17T05:00:00"/>
    <s v="May"/>
    <n v="5"/>
    <n v="17"/>
    <n v="2017"/>
    <b v="0"/>
    <b v="0"/>
    <s v="theater/plays"/>
    <x v="1"/>
    <x v="1"/>
  </r>
  <r>
    <n v="1"/>
    <n v="96"/>
    <s v="Howard Ltd"/>
    <s v="Down-sized systematic policy"/>
    <n v="69700"/>
    <n v="151513"/>
    <n v="2.1737876614060259"/>
    <x v="3"/>
    <n v="2331"/>
    <n v="64.999141999141997"/>
    <x v="1"/>
    <s v="USD"/>
    <n v="1299736800"/>
    <n v="1300856400"/>
    <x v="662"/>
    <x v="9"/>
    <x v="9"/>
    <n v="10"/>
    <x v="4"/>
    <d v="2011-03-23T05:00:00"/>
    <s v="Mar"/>
    <n v="3"/>
    <n v="23"/>
    <n v="2011"/>
    <b v="0"/>
    <b v="0"/>
    <s v="theater/plays"/>
    <x v="1"/>
    <x v="1"/>
  </r>
  <r>
    <n v="1"/>
    <n v="567"/>
    <s v="Johns PLC"/>
    <s v="Distributed high-level open architecture"/>
    <n v="6800"/>
    <n v="14865"/>
    <n v="2.1860294117647059"/>
    <x v="3"/>
    <n v="244"/>
    <n v="60.922131147540981"/>
    <x v="1"/>
    <s v="USD"/>
    <n v="1404968400"/>
    <n v="1405141200"/>
    <x v="663"/>
    <x v="5"/>
    <x v="5"/>
    <n v="10"/>
    <x v="8"/>
    <d v="2014-07-12T05:00:00"/>
    <s v="July"/>
    <n v="7"/>
    <n v="12"/>
    <n v="2014"/>
    <b v="0"/>
    <b v="0"/>
    <s v="music/rock"/>
    <x v="4"/>
    <x v="4"/>
  </r>
  <r>
    <n v="1"/>
    <n v="121"/>
    <s v="Brown-Brown"/>
    <s v="Multi-lateral homogeneous success"/>
    <n v="45300"/>
    <n v="99361"/>
    <n v="2.1933995584988963"/>
    <x v="3"/>
    <n v="903"/>
    <n v="110.0343300110742"/>
    <x v="1"/>
    <s v="USD"/>
    <n v="1412485200"/>
    <n v="1413608400"/>
    <x v="664"/>
    <x v="3"/>
    <x v="3"/>
    <n v="5"/>
    <x v="8"/>
    <d v="2014-10-18T05:00:00"/>
    <s v="Oct"/>
    <n v="10"/>
    <n v="18"/>
    <n v="2014"/>
    <b v="0"/>
    <b v="0"/>
    <s v="games/video games"/>
    <x v="7"/>
    <x v="17"/>
  </r>
  <r>
    <n v="1"/>
    <n v="149"/>
    <s v="Payne, Oliver and Burch"/>
    <s v="Managed fresh-thinking flexibility"/>
    <n v="6200"/>
    <n v="13632"/>
    <n v="2.1987096774193549"/>
    <x v="3"/>
    <n v="195"/>
    <n v="69.907692307692301"/>
    <x v="1"/>
    <s v="USD"/>
    <n v="1357020000"/>
    <n v="1361512800"/>
    <x v="665"/>
    <x v="7"/>
    <x v="7"/>
    <n v="1"/>
    <x v="1"/>
    <d v="2013-02-22T06:00:00"/>
    <s v="Feb"/>
    <n v="2"/>
    <n v="22"/>
    <n v="2013"/>
    <b v="0"/>
    <b v="0"/>
    <s v="music/indie rock"/>
    <x v="4"/>
    <x v="10"/>
  </r>
  <r>
    <n v="1"/>
    <n v="488"/>
    <s v="Cordova, Shaw and Wang"/>
    <s v="Virtual secondary open architecture"/>
    <n v="5300"/>
    <n v="11663"/>
    <n v="2.2005660377358489"/>
    <x v="3"/>
    <n v="115"/>
    <n v="101.41739130434783"/>
    <x v="1"/>
    <s v="USD"/>
    <n v="1454479200"/>
    <n v="1455948000"/>
    <x v="666"/>
    <x v="2"/>
    <x v="2"/>
    <n v="3"/>
    <x v="9"/>
    <d v="2016-02-20T06:00:00"/>
    <s v="Feb"/>
    <n v="2"/>
    <n v="20"/>
    <n v="2016"/>
    <b v="0"/>
    <b v="0"/>
    <s v="theater/plays"/>
    <x v="1"/>
    <x v="1"/>
  </r>
  <r>
    <n v="1"/>
    <n v="158"/>
    <s v="Carlson Inc"/>
    <s v="Ergonomic fresh-thinking installation"/>
    <n v="2100"/>
    <n v="4640"/>
    <n v="2.2095238095238097"/>
    <x v="3"/>
    <n v="41"/>
    <n v="113.17073170731707"/>
    <x v="1"/>
    <s v="USD"/>
    <n v="1449554400"/>
    <n v="1449640800"/>
    <x v="667"/>
    <x v="4"/>
    <x v="4"/>
    <n v="8"/>
    <x v="0"/>
    <d v="2015-12-09T06:00:00"/>
    <s v="Dec"/>
    <n v="12"/>
    <n v="9"/>
    <n v="2015"/>
    <b v="0"/>
    <b v="0"/>
    <s v="music/rock"/>
    <x v="4"/>
    <x v="4"/>
  </r>
  <r>
    <n v="1"/>
    <n v="643"/>
    <s v="Harris Inc"/>
    <s v="Future-proofed modular groupware"/>
    <n v="14900"/>
    <n v="32986"/>
    <n v="2.2138255033557046"/>
    <x v="3"/>
    <n v="375"/>
    <n v="87.962666666666664"/>
    <x v="1"/>
    <s v="USD"/>
    <n v="1488348000"/>
    <n v="1489899600"/>
    <x v="668"/>
    <x v="9"/>
    <x v="9"/>
    <n v="1"/>
    <x v="3"/>
    <d v="2017-03-19T05:00:00"/>
    <s v="Mar"/>
    <n v="3"/>
    <n v="19"/>
    <n v="2017"/>
    <b v="0"/>
    <b v="0"/>
    <s v="theater/plays"/>
    <x v="1"/>
    <x v="1"/>
  </r>
  <r>
    <n v="1"/>
    <n v="140"/>
    <s v="Bautista-Cross"/>
    <s v="Fully-configurable coherent Internet solution"/>
    <n v="5500"/>
    <n v="12274"/>
    <n v="2.2316363636363636"/>
    <x v="3"/>
    <n v="186"/>
    <n v="65.989247311827953"/>
    <x v="1"/>
    <s v="USD"/>
    <n v="1519538400"/>
    <n v="1519970400"/>
    <x v="669"/>
    <x v="2"/>
    <x v="2"/>
    <n v="25"/>
    <x v="5"/>
    <d v="2018-03-02T06:00:00"/>
    <s v="Mar"/>
    <n v="3"/>
    <n v="2"/>
    <n v="2018"/>
    <b v="0"/>
    <b v="0"/>
    <s v="film &amp; video/documentary"/>
    <x v="3"/>
    <x v="13"/>
  </r>
  <r>
    <n v="1"/>
    <n v="555"/>
    <s v="Anderson Group"/>
    <s v="Organic maximized database"/>
    <n v="6300"/>
    <n v="14089"/>
    <n v="2.2363492063492063"/>
    <x v="3"/>
    <n v="135"/>
    <n v="104.36296296296297"/>
    <x v="6"/>
    <s v="DKK"/>
    <n v="1396414800"/>
    <n v="1399093200"/>
    <x v="670"/>
    <x v="11"/>
    <x v="11"/>
    <n v="2"/>
    <x v="8"/>
    <d v="2014-05-03T05:00:00"/>
    <s v="May"/>
    <n v="5"/>
    <n v="3"/>
    <n v="2014"/>
    <b v="0"/>
    <b v="0"/>
    <s v="music/rock"/>
    <x v="4"/>
    <x v="4"/>
  </r>
  <r>
    <n v="1"/>
    <n v="925"/>
    <s v="Wilson, Jefferson and Anderson"/>
    <s v="Profit-focused empowering system engine"/>
    <n v="3000"/>
    <n v="6722"/>
    <n v="2.2406666666666668"/>
    <x v="3"/>
    <n v="65"/>
    <n v="103.41538461538461"/>
    <x v="1"/>
    <s v="USD"/>
    <n v="1506056400"/>
    <n v="1507093200"/>
    <x v="671"/>
    <x v="10"/>
    <x v="10"/>
    <n v="22"/>
    <x v="3"/>
    <d v="2017-10-04T05:00:00"/>
    <s v="Oct"/>
    <n v="10"/>
    <n v="4"/>
    <n v="2017"/>
    <b v="0"/>
    <b v="0"/>
    <s v="theater/plays"/>
    <x v="1"/>
    <x v="1"/>
  </r>
  <r>
    <n v="1"/>
    <n v="81"/>
    <s v="Gomez, Bailey and Flores"/>
    <s v="User-friendly static contingency"/>
    <n v="16800"/>
    <n v="37857"/>
    <n v="2.253392857142857"/>
    <x v="3"/>
    <n v="411"/>
    <n v="92.109489051094897"/>
    <x v="1"/>
    <s v="USD"/>
    <n v="1511416800"/>
    <n v="1513576800"/>
    <x v="672"/>
    <x v="0"/>
    <x v="0"/>
    <n v="23"/>
    <x v="3"/>
    <d v="2017-12-18T06:00:00"/>
    <s v="Dec"/>
    <n v="12"/>
    <n v="18"/>
    <n v="2017"/>
    <b v="0"/>
    <b v="0"/>
    <s v="music/rock"/>
    <x v="4"/>
    <x v="4"/>
  </r>
  <r>
    <n v="1"/>
    <n v="383"/>
    <s v="Baker Ltd"/>
    <s v="Progressive intangible flexibility"/>
    <n v="6300"/>
    <n v="14199"/>
    <n v="2.2538095238095237"/>
    <x v="3"/>
    <n v="189"/>
    <n v="75.126984126984127"/>
    <x v="1"/>
    <s v="USD"/>
    <n v="1550037600"/>
    <n v="1550556000"/>
    <x v="27"/>
    <x v="2"/>
    <x v="2"/>
    <n v="13"/>
    <x v="7"/>
    <d v="2019-02-19T06:00:00"/>
    <s v="Feb"/>
    <n v="2"/>
    <n v="19"/>
    <n v="2019"/>
    <b v="0"/>
    <b v="1"/>
    <s v="food/food trucks"/>
    <x v="0"/>
    <x v="0"/>
  </r>
  <r>
    <n v="1"/>
    <n v="812"/>
    <s v="Landry Group"/>
    <s v="Expanded value-added hardware"/>
    <n v="59700"/>
    <n v="134640"/>
    <n v="2.2552763819095478"/>
    <x v="3"/>
    <n v="2805"/>
    <n v="48"/>
    <x v="0"/>
    <s v="CAD"/>
    <n v="1523854800"/>
    <n v="1524286800"/>
    <x v="673"/>
    <x v="11"/>
    <x v="11"/>
    <n v="16"/>
    <x v="5"/>
    <d v="2018-04-21T05:00:00"/>
    <s v="Apr"/>
    <n v="4"/>
    <n v="21"/>
    <n v="2018"/>
    <b v="0"/>
    <b v="0"/>
    <s v="publishing/nonfiction"/>
    <x v="6"/>
    <x v="7"/>
  </r>
  <r>
    <n v="1"/>
    <n v="360"/>
    <s v="Larsen-Chung"/>
    <s v="Right-sized zero tolerance migration"/>
    <n v="59700"/>
    <n v="135132"/>
    <n v="2.2635175879396985"/>
    <x v="3"/>
    <n v="2875"/>
    <n v="47.002434782608695"/>
    <x v="2"/>
    <s v="GBP"/>
    <n v="1293861600"/>
    <n v="1295071200"/>
    <x v="674"/>
    <x v="7"/>
    <x v="7"/>
    <n v="1"/>
    <x v="4"/>
    <d v="2011-01-15T06:00:00"/>
    <s v="Jan"/>
    <n v="1"/>
    <n v="15"/>
    <n v="2011"/>
    <b v="0"/>
    <b v="1"/>
    <s v="theater/plays"/>
    <x v="1"/>
    <x v="1"/>
  </r>
  <r>
    <n v="1"/>
    <n v="690"/>
    <s v="Walsh-Watts"/>
    <s v="Polarized actuating implementation"/>
    <n v="3600"/>
    <n v="8158"/>
    <n v="2.266111111111111"/>
    <x v="3"/>
    <n v="190"/>
    <n v="42.93684210526316"/>
    <x v="1"/>
    <s v="USD"/>
    <n v="1322373600"/>
    <n v="1322892000"/>
    <x v="675"/>
    <x v="0"/>
    <x v="0"/>
    <n v="27"/>
    <x v="4"/>
    <d v="2011-12-03T06:00:00"/>
    <s v="Dec"/>
    <n v="12"/>
    <n v="3"/>
    <n v="2011"/>
    <b v="0"/>
    <b v="1"/>
    <s v="film &amp; video/documentary"/>
    <x v="3"/>
    <x v="13"/>
  </r>
  <r>
    <n v="1"/>
    <n v="58"/>
    <s v="Anderson-Perez"/>
    <s v="Expanded 3rdgeneration strategy"/>
    <n v="2700"/>
    <n v="6132"/>
    <n v="2.2711111111111113"/>
    <x v="3"/>
    <n v="211"/>
    <n v="29.061611374407583"/>
    <x v="1"/>
    <s v="USD"/>
    <n v="1442811600"/>
    <n v="1443934800"/>
    <x v="676"/>
    <x v="10"/>
    <x v="10"/>
    <n v="21"/>
    <x v="0"/>
    <d v="2015-10-04T05:00:00"/>
    <s v="Oct"/>
    <n v="10"/>
    <n v="4"/>
    <n v="2015"/>
    <b v="0"/>
    <b v="0"/>
    <s v="theater/plays"/>
    <x v="1"/>
    <x v="1"/>
  </r>
  <r>
    <n v="1"/>
    <n v="972"/>
    <s v="Sellers, Roach and Garrison"/>
    <s v="Multi-tiered systematic knowledge user"/>
    <n v="42700"/>
    <n v="97524"/>
    <n v="2.283934426229508"/>
    <x v="3"/>
    <n v="1681"/>
    <n v="58.015466983938133"/>
    <x v="1"/>
    <s v="USD"/>
    <n v="1401685200"/>
    <n v="1402462800"/>
    <x v="677"/>
    <x v="6"/>
    <x v="6"/>
    <n v="2"/>
    <x v="8"/>
    <d v="2014-06-11T05:00:00"/>
    <s v="June"/>
    <n v="6"/>
    <n v="11"/>
    <n v="2014"/>
    <b v="0"/>
    <b v="1"/>
    <s v="technology/web"/>
    <x v="2"/>
    <x v="2"/>
  </r>
  <r>
    <n v="1"/>
    <n v="880"/>
    <s v="Craig, Ellis and Miller"/>
    <s v="Persevering 5thgeneration throughput"/>
    <n v="84500"/>
    <n v="193101"/>
    <n v="2.2852189349112426"/>
    <x v="3"/>
    <n v="2414"/>
    <n v="79.992129246064621"/>
    <x v="1"/>
    <s v="USD"/>
    <n v="1563685200"/>
    <n v="1563858000"/>
    <x v="678"/>
    <x v="5"/>
    <x v="5"/>
    <n v="21"/>
    <x v="7"/>
    <d v="2019-07-23T05:00:00"/>
    <s v="July"/>
    <n v="7"/>
    <n v="23"/>
    <n v="2019"/>
    <b v="0"/>
    <b v="0"/>
    <s v="music/electric music"/>
    <x v="4"/>
    <x v="5"/>
  </r>
  <r>
    <n v="1"/>
    <n v="747"/>
    <s v="Greer and Sons"/>
    <s v="Secured clear-thinking intranet"/>
    <n v="4900"/>
    <n v="11214"/>
    <n v="2.2885714285714287"/>
    <x v="3"/>
    <n v="280"/>
    <n v="40.049999999999997"/>
    <x v="1"/>
    <s v="USD"/>
    <n v="1283403600"/>
    <n v="1284354000"/>
    <x v="679"/>
    <x v="10"/>
    <x v="10"/>
    <n v="2"/>
    <x v="6"/>
    <d v="2010-09-13T05:00:00"/>
    <s v="Sept"/>
    <n v="9"/>
    <n v="13"/>
    <n v="2010"/>
    <b v="0"/>
    <b v="0"/>
    <s v="theater/plays"/>
    <x v="1"/>
    <x v="1"/>
  </r>
  <r>
    <n v="1"/>
    <n v="393"/>
    <s v="Owens, Hall and Gonzalez"/>
    <s v="De-engineered static orchestration"/>
    <n v="62800"/>
    <n v="143788"/>
    <n v="2.2896178343949045"/>
    <x v="3"/>
    <n v="3059"/>
    <n v="47.004903563255965"/>
    <x v="0"/>
    <s v="CAD"/>
    <n v="1500267600"/>
    <n v="1500354000"/>
    <x v="680"/>
    <x v="5"/>
    <x v="5"/>
    <n v="17"/>
    <x v="3"/>
    <d v="2017-07-18T05:00:00"/>
    <s v="July"/>
    <n v="7"/>
    <n v="18"/>
    <n v="2017"/>
    <b v="0"/>
    <b v="0"/>
    <s v="music/jazz"/>
    <x v="4"/>
    <x v="9"/>
  </r>
  <r>
    <n v="1"/>
    <n v="187"/>
    <s v="Fox Group"/>
    <s v="Horizontal transitional paradigm"/>
    <n v="60200"/>
    <n v="138384"/>
    <n v="2.2987375415282392"/>
    <x v="3"/>
    <n v="1442"/>
    <n v="95.966712898751737"/>
    <x v="0"/>
    <s v="CAD"/>
    <n v="1361599200"/>
    <n v="1364014800"/>
    <x v="681"/>
    <x v="2"/>
    <x v="2"/>
    <n v="23"/>
    <x v="1"/>
    <d v="2013-03-23T05:00:00"/>
    <s v="Mar"/>
    <n v="3"/>
    <n v="23"/>
    <n v="2013"/>
    <b v="0"/>
    <b v="1"/>
    <s v="film &amp; video/shorts"/>
    <x v="3"/>
    <x v="19"/>
  </r>
  <r>
    <n v="1"/>
    <n v="142"/>
    <s v="Figueroa Ltd"/>
    <s v="Expanded solution-oriented benchmark"/>
    <n v="5000"/>
    <n v="11502"/>
    <n v="2.3003999999999998"/>
    <x v="3"/>
    <n v="117"/>
    <n v="98.307692307692307"/>
    <x v="1"/>
    <s v="USD"/>
    <n v="1333688400"/>
    <n v="1337230800"/>
    <x v="512"/>
    <x v="11"/>
    <x v="11"/>
    <n v="6"/>
    <x v="2"/>
    <d v="2012-05-17T05:00:00"/>
    <s v="May"/>
    <n v="5"/>
    <n v="17"/>
    <n v="2012"/>
    <b v="0"/>
    <b v="0"/>
    <s v="technology/web"/>
    <x v="2"/>
    <x v="2"/>
  </r>
  <r>
    <n v="1"/>
    <n v="892"/>
    <s v="Anderson, Parks and Estrada"/>
    <s v="Realigned discrete structure"/>
    <n v="6000"/>
    <n v="13835"/>
    <n v="2.3058333333333332"/>
    <x v="3"/>
    <n v="182"/>
    <n v="76.016483516483518"/>
    <x v="1"/>
    <s v="USD"/>
    <n v="1274418000"/>
    <n v="1277960400"/>
    <x v="682"/>
    <x v="1"/>
    <x v="1"/>
    <n v="21"/>
    <x v="6"/>
    <d v="2010-07-01T05:00:00"/>
    <s v="July"/>
    <n v="7"/>
    <n v="1"/>
    <n v="2010"/>
    <b v="0"/>
    <b v="0"/>
    <s v="publishing/translations"/>
    <x v="6"/>
    <x v="14"/>
  </r>
  <r>
    <n v="1"/>
    <n v="768"/>
    <s v="Ramirez-Calderon"/>
    <s v="Fundamental zero tolerance alliance"/>
    <n v="4800"/>
    <n v="11088"/>
    <n v="2.31"/>
    <x v="3"/>
    <n v="150"/>
    <n v="73.92"/>
    <x v="1"/>
    <s v="USD"/>
    <n v="1386741600"/>
    <n v="1388037600"/>
    <x v="403"/>
    <x v="4"/>
    <x v="4"/>
    <n v="11"/>
    <x v="1"/>
    <d v="2013-12-26T06:00:00"/>
    <s v="Dec"/>
    <n v="12"/>
    <n v="26"/>
    <n v="2013"/>
    <b v="0"/>
    <b v="0"/>
    <s v="theater/plays"/>
    <x v="1"/>
    <x v="1"/>
  </r>
  <r>
    <n v="1"/>
    <n v="751"/>
    <s v="Lane-Barber"/>
    <s v="Universal value-added moderator"/>
    <n v="3600"/>
    <n v="8363"/>
    <n v="2.3230555555555554"/>
    <x v="3"/>
    <n v="270"/>
    <n v="30.974074074074075"/>
    <x v="1"/>
    <s v="USD"/>
    <n v="1458190800"/>
    <n v="1459486800"/>
    <x v="683"/>
    <x v="9"/>
    <x v="9"/>
    <n v="17"/>
    <x v="9"/>
    <d v="2016-04-01T05:00:00"/>
    <s v="Apr"/>
    <n v="4"/>
    <n v="1"/>
    <n v="2016"/>
    <b v="1"/>
    <b v="1"/>
    <s v="publishing/nonfiction"/>
    <x v="6"/>
    <x v="7"/>
  </r>
  <r>
    <n v="1"/>
    <n v="267"/>
    <s v="Acosta PLC"/>
    <s v="Extended eco-centric function"/>
    <n v="61600"/>
    <n v="143910"/>
    <n v="2.3362012987012988"/>
    <x v="3"/>
    <n v="2768"/>
    <n v="51.990606936416185"/>
    <x v="5"/>
    <s v="AUD"/>
    <n v="1351054800"/>
    <n v="1352440800"/>
    <x v="684"/>
    <x v="3"/>
    <x v="3"/>
    <n v="24"/>
    <x v="2"/>
    <d v="2012-11-09T06:00:00"/>
    <s v="Nov"/>
    <n v="11"/>
    <n v="9"/>
    <n v="2012"/>
    <b v="0"/>
    <b v="0"/>
    <s v="theater/plays"/>
    <x v="1"/>
    <x v="1"/>
  </r>
  <r>
    <n v="1"/>
    <n v="65"/>
    <s v="Berry-Boyer"/>
    <s v="Mandatory incremental projection"/>
    <n v="6100"/>
    <n v="14405"/>
    <n v="2.3614754098360655"/>
    <x v="3"/>
    <n v="236"/>
    <n v="61.038135593220339"/>
    <x v="1"/>
    <s v="USD"/>
    <n v="1296108000"/>
    <n v="1296712800"/>
    <x v="197"/>
    <x v="7"/>
    <x v="7"/>
    <n v="27"/>
    <x v="4"/>
    <d v="2011-02-03T06:00:00"/>
    <s v="Feb"/>
    <n v="2"/>
    <n v="3"/>
    <n v="2011"/>
    <b v="0"/>
    <b v="0"/>
    <s v="theater/plays"/>
    <x v="1"/>
    <x v="1"/>
  </r>
  <r>
    <n v="1"/>
    <n v="478"/>
    <s v="Lyons LLC"/>
    <s v="Balanced impactful circuit"/>
    <n v="68800"/>
    <n v="162603"/>
    <n v="2.3634156976744185"/>
    <x v="3"/>
    <n v="2756"/>
    <n v="58.999637155297535"/>
    <x v="1"/>
    <s v="USD"/>
    <n v="1425877200"/>
    <n v="1426914000"/>
    <x v="685"/>
    <x v="9"/>
    <x v="9"/>
    <n v="9"/>
    <x v="0"/>
    <d v="2015-03-21T05:00:00"/>
    <s v="Mar"/>
    <n v="3"/>
    <n v="21"/>
    <n v="2015"/>
    <b v="0"/>
    <b v="0"/>
    <s v="technology/wearables"/>
    <x v="2"/>
    <x v="11"/>
  </r>
  <r>
    <n v="1"/>
    <n v="145"/>
    <s v="Fields-Moore"/>
    <s v="Secured reciprocal array"/>
    <n v="25000"/>
    <n v="59128"/>
    <n v="2.3651200000000001"/>
    <x v="3"/>
    <n v="768"/>
    <n v="76.989583333333329"/>
    <x v="3"/>
    <s v="CHF"/>
    <n v="1410066000"/>
    <n v="1410498000"/>
    <x v="686"/>
    <x v="10"/>
    <x v="10"/>
    <n v="7"/>
    <x v="8"/>
    <d v="2014-09-12T05:00:00"/>
    <s v="Sept"/>
    <n v="9"/>
    <n v="12"/>
    <n v="2014"/>
    <b v="0"/>
    <b v="0"/>
    <s v="technology/wearables"/>
    <x v="2"/>
    <x v="11"/>
  </r>
  <r>
    <n v="1"/>
    <n v="569"/>
    <s v="Fischer, Fowler and Arnold"/>
    <s v="Extended multi-tasking definition"/>
    <n v="20100"/>
    <n v="47705"/>
    <n v="2.3733830845771142"/>
    <x v="3"/>
    <n v="589"/>
    <n v="80.993208828522924"/>
    <x v="4"/>
    <s v="EUR"/>
    <n v="1294725600"/>
    <n v="1295762400"/>
    <x v="687"/>
    <x v="7"/>
    <x v="7"/>
    <n v="11"/>
    <x v="4"/>
    <d v="2011-01-23T06:00:00"/>
    <s v="Jan"/>
    <n v="1"/>
    <n v="23"/>
    <n v="2011"/>
    <b v="0"/>
    <b v="0"/>
    <s v="film &amp; video/animation"/>
    <x v="3"/>
    <x v="3"/>
  </r>
  <r>
    <n v="1"/>
    <n v="918"/>
    <s v="Jones-Gonzalez"/>
    <s v="Seamless dynamic website"/>
    <n v="3800"/>
    <n v="9021"/>
    <n v="2.3739473684210526"/>
    <x v="3"/>
    <n v="156"/>
    <n v="57.82692307692308"/>
    <x v="3"/>
    <s v="CHF"/>
    <n v="1343365200"/>
    <n v="1344315600"/>
    <x v="688"/>
    <x v="5"/>
    <x v="5"/>
    <n v="27"/>
    <x v="2"/>
    <d v="2012-08-07T05:00:00"/>
    <s v="Aug"/>
    <n v="8"/>
    <n v="7"/>
    <n v="2012"/>
    <b v="0"/>
    <b v="0"/>
    <s v="publishing/radio &amp; podcasts"/>
    <x v="6"/>
    <x v="18"/>
  </r>
  <r>
    <n v="1"/>
    <n v="847"/>
    <s v="Miller, Glenn and Adams"/>
    <s v="Distributed actuating project"/>
    <n v="4700"/>
    <n v="11174"/>
    <n v="2.3774468085106384"/>
    <x v="3"/>
    <n v="110"/>
    <n v="101.58181818181818"/>
    <x v="1"/>
    <s v="USD"/>
    <n v="1515304800"/>
    <n v="1515564000"/>
    <x v="689"/>
    <x v="7"/>
    <x v="7"/>
    <n v="7"/>
    <x v="5"/>
    <d v="2018-01-10T06:00:00"/>
    <s v="Jan"/>
    <n v="1"/>
    <n v="10"/>
    <n v="2018"/>
    <b v="0"/>
    <b v="0"/>
    <s v="food/food trucks"/>
    <x v="0"/>
    <x v="0"/>
  </r>
  <r>
    <n v="1"/>
    <n v="923"/>
    <s v="Wise and Sons"/>
    <s v="Sharable discrete definition"/>
    <n v="1700"/>
    <n v="4044"/>
    <n v="2.3788235294117648"/>
    <x v="3"/>
    <n v="40"/>
    <n v="101.1"/>
    <x v="1"/>
    <s v="USD"/>
    <n v="1279083600"/>
    <n v="1279170000"/>
    <x v="690"/>
    <x v="5"/>
    <x v="5"/>
    <n v="14"/>
    <x v="6"/>
    <d v="2010-07-15T05:00:00"/>
    <s v="July"/>
    <n v="7"/>
    <n v="15"/>
    <n v="2010"/>
    <b v="0"/>
    <b v="0"/>
    <s v="theater/plays"/>
    <x v="1"/>
    <x v="1"/>
  </r>
  <r>
    <n v="1"/>
    <n v="883"/>
    <s v="Simmons-Villarreal"/>
    <s v="Customer-focused mobile Graphic Interface"/>
    <n v="3400"/>
    <n v="8089"/>
    <n v="2.3791176470588233"/>
    <x v="3"/>
    <n v="193"/>
    <n v="41.911917098445599"/>
    <x v="1"/>
    <s v="USD"/>
    <n v="1274763600"/>
    <n v="1277874000"/>
    <x v="691"/>
    <x v="1"/>
    <x v="1"/>
    <n v="25"/>
    <x v="6"/>
    <d v="2010-06-30T05:00:00"/>
    <s v="June"/>
    <n v="6"/>
    <n v="30"/>
    <n v="2010"/>
    <b v="0"/>
    <b v="0"/>
    <s v="film &amp; video/shorts"/>
    <x v="3"/>
    <x v="19"/>
  </r>
  <r>
    <n v="1"/>
    <n v="813"/>
    <s v="Buckley Group"/>
    <s v="Diverse high-level attitude"/>
    <n v="3200"/>
    <n v="7661"/>
    <n v="2.3940625"/>
    <x v="3"/>
    <n v="68"/>
    <n v="112.66176470588235"/>
    <x v="1"/>
    <s v="USD"/>
    <n v="1346043600"/>
    <n v="1346907600"/>
    <x v="692"/>
    <x v="8"/>
    <x v="8"/>
    <n v="27"/>
    <x v="2"/>
    <d v="2012-09-06T05:00:00"/>
    <s v="Sept"/>
    <n v="9"/>
    <n v="6"/>
    <n v="2012"/>
    <b v="0"/>
    <b v="0"/>
    <s v="games/video games"/>
    <x v="7"/>
    <x v="17"/>
  </r>
  <r>
    <n v="1"/>
    <n v="665"/>
    <s v="Park-Goodman"/>
    <s v="Customer-focused impactful extranet"/>
    <n v="5100"/>
    <n v="12219"/>
    <n v="2.3958823529411766"/>
    <x v="3"/>
    <n v="272"/>
    <n v="44.922794117647058"/>
    <x v="1"/>
    <s v="USD"/>
    <n v="1310187600"/>
    <n v="1311397200"/>
    <x v="693"/>
    <x v="5"/>
    <x v="5"/>
    <n v="9"/>
    <x v="4"/>
    <d v="2011-07-23T05:00:00"/>
    <s v="July"/>
    <n v="7"/>
    <n v="23"/>
    <n v="2011"/>
    <b v="0"/>
    <b v="1"/>
    <s v="film &amp; video/documentary"/>
    <x v="3"/>
    <x v="13"/>
  </r>
  <r>
    <n v="1"/>
    <n v="933"/>
    <s v="Espinoza Group"/>
    <s v="Implemented tangible support"/>
    <n v="73000"/>
    <n v="175015"/>
    <n v="2.3974657534246577"/>
    <x v="3"/>
    <n v="1902"/>
    <n v="92.016298633017882"/>
    <x v="1"/>
    <s v="USD"/>
    <n v="1365397200"/>
    <n v="1366520400"/>
    <x v="694"/>
    <x v="11"/>
    <x v="11"/>
    <n v="8"/>
    <x v="1"/>
    <d v="2013-04-21T05:00:00"/>
    <s v="Apr"/>
    <n v="4"/>
    <n v="21"/>
    <n v="2013"/>
    <b v="0"/>
    <b v="0"/>
    <s v="theater/plays"/>
    <x v="1"/>
    <x v="1"/>
  </r>
  <r>
    <n v="1"/>
    <n v="556"/>
    <s v="Smith and Sons"/>
    <s v="Grass-roots 24/7 attitude"/>
    <n v="5200"/>
    <n v="12467"/>
    <n v="2.3975"/>
    <x v="3"/>
    <n v="122"/>
    <n v="102.18852459016394"/>
    <x v="1"/>
    <s v="USD"/>
    <n v="1315285200"/>
    <n v="1315890000"/>
    <x v="695"/>
    <x v="10"/>
    <x v="10"/>
    <n v="6"/>
    <x v="4"/>
    <d v="2011-09-13T05:00:00"/>
    <s v="Sept"/>
    <n v="9"/>
    <n v="13"/>
    <n v="2011"/>
    <b v="0"/>
    <b v="1"/>
    <s v="publishing/translations"/>
    <x v="6"/>
    <x v="14"/>
  </r>
  <r>
    <n v="1"/>
    <n v="275"/>
    <s v="Ward, Sanchez and Kemp"/>
    <s v="Stand-alone discrete Graphical User Interface"/>
    <n v="3900"/>
    <n v="9419"/>
    <n v="2.4151282051282053"/>
    <x v="3"/>
    <n v="116"/>
    <n v="81.198275862068968"/>
    <x v="1"/>
    <s v="USD"/>
    <n v="1554526800"/>
    <n v="1555218000"/>
    <x v="696"/>
    <x v="11"/>
    <x v="11"/>
    <n v="6"/>
    <x v="7"/>
    <d v="2019-04-14T05:00:00"/>
    <s v="Apr"/>
    <n v="4"/>
    <n v="14"/>
    <n v="2019"/>
    <b v="0"/>
    <b v="0"/>
    <s v="publishing/translations"/>
    <x v="6"/>
    <x v="14"/>
  </r>
  <r>
    <n v="1"/>
    <n v="13"/>
    <s v="Walker, Taylor and Coleman"/>
    <s v="Multi-tiered directional open architecture"/>
    <n v="4200"/>
    <n v="10295"/>
    <n v="2.4511904761904764"/>
    <x v="3"/>
    <n v="98"/>
    <n v="105.05102040816327"/>
    <x v="1"/>
    <s v="USD"/>
    <n v="1465621200"/>
    <n v="1466658000"/>
    <x v="697"/>
    <x v="6"/>
    <x v="6"/>
    <n v="11"/>
    <x v="9"/>
    <d v="2016-06-23T05:00:00"/>
    <s v="June"/>
    <n v="6"/>
    <n v="23"/>
    <n v="2016"/>
    <b v="0"/>
    <b v="0"/>
    <s v="music/indie rock"/>
    <x v="4"/>
    <x v="10"/>
  </r>
  <r>
    <n v="1"/>
    <n v="717"/>
    <s v="Barnes, Wilcox and Riley"/>
    <s v="Reverse-engineered well-modulated ability"/>
    <n v="5600"/>
    <n v="13868"/>
    <n v="2.4764285714285714"/>
    <x v="3"/>
    <n v="555"/>
    <n v="24.987387387387386"/>
    <x v="1"/>
    <s v="USD"/>
    <n v="1313989200"/>
    <n v="1315803600"/>
    <x v="698"/>
    <x v="8"/>
    <x v="8"/>
    <n v="22"/>
    <x v="4"/>
    <d v="2011-09-12T05:00:00"/>
    <s v="Sept"/>
    <n v="9"/>
    <n v="12"/>
    <n v="2011"/>
    <b v="0"/>
    <b v="0"/>
    <s v="film &amp; video/documentary"/>
    <x v="3"/>
    <x v="13"/>
  </r>
  <r>
    <n v="1"/>
    <n v="617"/>
    <s v="King LLC"/>
    <s v="Multi-channeled local intranet"/>
    <n v="1400"/>
    <n v="3496"/>
    <n v="2.4971428571428573"/>
    <x v="3"/>
    <n v="55"/>
    <n v="63.563636363636363"/>
    <x v="1"/>
    <s v="USD"/>
    <n v="1401858000"/>
    <n v="1402722000"/>
    <x v="699"/>
    <x v="6"/>
    <x v="6"/>
    <n v="4"/>
    <x v="8"/>
    <d v="2014-06-14T05:00:00"/>
    <s v="June"/>
    <n v="6"/>
    <n v="14"/>
    <n v="2014"/>
    <b v="0"/>
    <b v="0"/>
    <s v="theater/plays"/>
    <x v="1"/>
    <x v="1"/>
  </r>
  <r>
    <n v="1"/>
    <n v="860"/>
    <s v="Lee PLC"/>
    <s v="Re-contextualized leadingedge firmware"/>
    <n v="2000"/>
    <n v="5033"/>
    <n v="2.5165000000000002"/>
    <x v="3"/>
    <n v="65"/>
    <n v="77.430769230769229"/>
    <x v="1"/>
    <s v="USD"/>
    <n v="1550556000"/>
    <n v="1551420000"/>
    <x v="700"/>
    <x v="2"/>
    <x v="2"/>
    <n v="19"/>
    <x v="7"/>
    <d v="2019-03-01T06:00:00"/>
    <s v="Mar"/>
    <n v="3"/>
    <n v="1"/>
    <n v="2019"/>
    <b v="0"/>
    <b v="1"/>
    <s v="technology/wearables"/>
    <x v="2"/>
    <x v="11"/>
  </r>
  <r>
    <n v="1"/>
    <n v="902"/>
    <s v="Wang, Silva and Byrd"/>
    <s v="Integrated bifurcated software"/>
    <n v="1400"/>
    <n v="3534"/>
    <n v="2.5242857142857145"/>
    <x v="3"/>
    <n v="110"/>
    <n v="32.127272727272725"/>
    <x v="1"/>
    <s v="USD"/>
    <n v="1454133600"/>
    <n v="1457762400"/>
    <x v="359"/>
    <x v="7"/>
    <x v="7"/>
    <n v="30"/>
    <x v="9"/>
    <d v="2016-03-12T06:00:00"/>
    <s v="Mar"/>
    <n v="3"/>
    <n v="12"/>
    <n v="2016"/>
    <b v="0"/>
    <b v="0"/>
    <s v="technology/web"/>
    <x v="2"/>
    <x v="2"/>
  </r>
  <r>
    <n v="1"/>
    <n v="89"/>
    <s v="White, Singleton and Zimmerman"/>
    <s v="Monitored scalable knowledgebase"/>
    <n v="3400"/>
    <n v="8588"/>
    <n v="2.5258823529411765"/>
    <x v="3"/>
    <n v="96"/>
    <n v="89.458333333333329"/>
    <x v="1"/>
    <s v="USD"/>
    <n v="1271307600"/>
    <n v="1271480400"/>
    <x v="701"/>
    <x v="11"/>
    <x v="11"/>
    <n v="15"/>
    <x v="6"/>
    <d v="2010-04-17T05:00:00"/>
    <s v="Apr"/>
    <n v="4"/>
    <n v="17"/>
    <n v="2010"/>
    <b v="0"/>
    <b v="0"/>
    <s v="theater/plays"/>
    <x v="1"/>
    <x v="1"/>
  </r>
  <r>
    <n v="1"/>
    <n v="269"/>
    <s v="Miles and Sons"/>
    <s v="Persistent attitude-oriented approach"/>
    <n v="3500"/>
    <n v="8842"/>
    <n v="2.5262857142857142"/>
    <x v="3"/>
    <n v="87"/>
    <n v="101.63218390804597"/>
    <x v="1"/>
    <s v="USD"/>
    <n v="1548914400"/>
    <n v="1550728800"/>
    <x v="702"/>
    <x v="7"/>
    <x v="7"/>
    <n v="31"/>
    <x v="7"/>
    <d v="2019-02-21T06:00:00"/>
    <s v="Feb"/>
    <n v="2"/>
    <n v="21"/>
    <n v="2019"/>
    <b v="0"/>
    <b v="0"/>
    <s v="film &amp; video/television"/>
    <x v="3"/>
    <x v="21"/>
  </r>
  <r>
    <n v="1"/>
    <n v="163"/>
    <s v="Burton-Watkins"/>
    <s v="Extended reciprocal circuit"/>
    <n v="3500"/>
    <n v="8864"/>
    <n v="2.5325714285714285"/>
    <x v="3"/>
    <n v="246"/>
    <n v="36.032520325203251"/>
    <x v="1"/>
    <s v="USD"/>
    <n v="1508475600"/>
    <n v="1512712800"/>
    <x v="703"/>
    <x v="3"/>
    <x v="3"/>
    <n v="20"/>
    <x v="3"/>
    <d v="2017-12-08T06:00:00"/>
    <s v="Dec"/>
    <n v="12"/>
    <n v="8"/>
    <n v="2017"/>
    <b v="0"/>
    <b v="1"/>
    <s v="photography/photography books"/>
    <x v="5"/>
    <x v="6"/>
  </r>
  <r>
    <n v="1"/>
    <n v="68"/>
    <s v="Moreno-Turner"/>
    <s v="Inverse multi-tasking installation"/>
    <n v="5700"/>
    <n v="14508"/>
    <n v="2.5452631578947367"/>
    <x v="3"/>
    <n v="246"/>
    <n v="58.975609756097562"/>
    <x v="4"/>
    <s v="EUR"/>
    <n v="1501131600"/>
    <n v="1505192400"/>
    <x v="704"/>
    <x v="5"/>
    <x v="5"/>
    <n v="27"/>
    <x v="3"/>
    <d v="2017-09-12T05:00:00"/>
    <s v="Sept"/>
    <n v="9"/>
    <n v="12"/>
    <n v="2017"/>
    <b v="0"/>
    <b v="1"/>
    <s v="theater/plays"/>
    <x v="1"/>
    <x v="1"/>
  </r>
  <r>
    <n v="1"/>
    <n v="753"/>
    <s v="Guerrero-Griffin"/>
    <s v="Networked web-enabled product"/>
    <n v="4700"/>
    <n v="12065"/>
    <n v="2.5670212765957445"/>
    <x v="3"/>
    <n v="137"/>
    <n v="88.065693430656935"/>
    <x v="1"/>
    <s v="USD"/>
    <n v="1274590800"/>
    <n v="1275886800"/>
    <x v="705"/>
    <x v="1"/>
    <x v="1"/>
    <n v="23"/>
    <x v="6"/>
    <d v="2010-06-07T05:00:00"/>
    <s v="June"/>
    <n v="6"/>
    <n v="7"/>
    <n v="2010"/>
    <b v="0"/>
    <b v="0"/>
    <s v="photography/photography books"/>
    <x v="5"/>
    <x v="6"/>
  </r>
  <r>
    <n v="1"/>
    <n v="891"/>
    <s v="Williams, Price and Hurley"/>
    <s v="Synchronized demand-driven infrastructure"/>
    <n v="3000"/>
    <n v="7758"/>
    <n v="2.5859999999999999"/>
    <x v="3"/>
    <n v="165"/>
    <n v="47.018181818181816"/>
    <x v="0"/>
    <s v="CAD"/>
    <n v="1322892000"/>
    <n v="1326693600"/>
    <x v="706"/>
    <x v="4"/>
    <x v="4"/>
    <n v="3"/>
    <x v="4"/>
    <d v="2012-01-16T06:00:00"/>
    <s v="Jan"/>
    <n v="1"/>
    <n v="16"/>
    <n v="2012"/>
    <b v="0"/>
    <b v="0"/>
    <s v="film &amp; video/documentary"/>
    <x v="3"/>
    <x v="13"/>
  </r>
  <r>
    <n v="1"/>
    <n v="92"/>
    <s v="Santos, Bell and Lloyd"/>
    <s v="Object-based analyzing knowledge user"/>
    <n v="20000"/>
    <n v="51775"/>
    <n v="2.5887500000000001"/>
    <x v="3"/>
    <n v="498"/>
    <n v="103.96586345381526"/>
    <x v="3"/>
    <s v="CHF"/>
    <n v="1277269200"/>
    <n v="1277355600"/>
    <x v="707"/>
    <x v="6"/>
    <x v="6"/>
    <n v="23"/>
    <x v="6"/>
    <d v="2010-06-24T05:00:00"/>
    <s v="June"/>
    <n v="6"/>
    <n v="24"/>
    <n v="2010"/>
    <b v="0"/>
    <b v="1"/>
    <s v="games/video games"/>
    <x v="7"/>
    <x v="17"/>
  </r>
  <r>
    <n v="1"/>
    <n v="225"/>
    <s v="Fox-Quinn"/>
    <s v="Enterprise-wide reciprocal success"/>
    <n v="67800"/>
    <n v="176398"/>
    <n v="2.6017404129793511"/>
    <x v="3"/>
    <n v="5880"/>
    <n v="29.999659863945578"/>
    <x v="1"/>
    <s v="USD"/>
    <n v="1399093200"/>
    <n v="1399093200"/>
    <x v="708"/>
    <x v="1"/>
    <x v="1"/>
    <n v="3"/>
    <x v="8"/>
    <d v="2014-05-03T05:00:00"/>
    <s v="May"/>
    <n v="5"/>
    <n v="3"/>
    <n v="2014"/>
    <b v="1"/>
    <b v="0"/>
    <s v="music/rock"/>
    <x v="4"/>
    <x v="4"/>
  </r>
  <r>
    <n v="1"/>
    <n v="484"/>
    <s v="Landry Inc"/>
    <s v="Synergistic cohesive adapter"/>
    <n v="29600"/>
    <n v="77021"/>
    <n v="2.6020608108108108"/>
    <x v="3"/>
    <n v="1572"/>
    <n v="48.99554707379135"/>
    <x v="2"/>
    <s v="GBP"/>
    <n v="1407128400"/>
    <n v="1411362000"/>
    <x v="709"/>
    <x v="8"/>
    <x v="8"/>
    <n v="4"/>
    <x v="8"/>
    <d v="2014-09-22T05:00:00"/>
    <s v="Sept"/>
    <n v="9"/>
    <n v="22"/>
    <n v="2014"/>
    <b v="0"/>
    <b v="1"/>
    <s v="food/food trucks"/>
    <x v="0"/>
    <x v="0"/>
  </r>
  <r>
    <n v="1"/>
    <n v="88"/>
    <s v="Clark Group"/>
    <s v="Grass-roots fault-tolerant policy"/>
    <n v="4800"/>
    <n v="12516"/>
    <n v="2.6074999999999999"/>
    <x v="3"/>
    <n v="113"/>
    <n v="110.76106194690266"/>
    <x v="1"/>
    <s v="USD"/>
    <n v="1429160400"/>
    <n v="1431061200"/>
    <x v="710"/>
    <x v="11"/>
    <x v="11"/>
    <n v="16"/>
    <x v="0"/>
    <d v="2015-05-08T05:00:00"/>
    <s v="May"/>
    <n v="5"/>
    <n v="8"/>
    <n v="2015"/>
    <b v="0"/>
    <b v="0"/>
    <s v="publishing/translations"/>
    <x v="6"/>
    <x v="14"/>
  </r>
  <r>
    <n v="1"/>
    <n v="137"/>
    <s v="Hudson-Nguyen"/>
    <s v="Down-sized disintermediate support"/>
    <n v="1800"/>
    <n v="4712"/>
    <n v="2.617777777777778"/>
    <x v="3"/>
    <n v="50"/>
    <n v="94.24"/>
    <x v="1"/>
    <s v="USD"/>
    <n v="1286341200"/>
    <n v="1286859600"/>
    <x v="711"/>
    <x v="3"/>
    <x v="3"/>
    <n v="6"/>
    <x v="6"/>
    <d v="2010-10-12T05:00:00"/>
    <s v="Oct"/>
    <n v="10"/>
    <n v="12"/>
    <n v="2010"/>
    <b v="0"/>
    <b v="0"/>
    <s v="publishing/nonfiction"/>
    <x v="6"/>
    <x v="7"/>
  </r>
  <r>
    <n v="1"/>
    <n v="807"/>
    <s v="Walker-Taylor"/>
    <s v="Automated uniform concept"/>
    <n v="700"/>
    <n v="1848"/>
    <n v="2.64"/>
    <x v="3"/>
    <n v="43"/>
    <n v="42.97674418604651"/>
    <x v="1"/>
    <s v="USD"/>
    <n v="1571115600"/>
    <n v="1574920800"/>
    <x v="712"/>
    <x v="3"/>
    <x v="3"/>
    <n v="15"/>
    <x v="7"/>
    <d v="2019-11-28T06:00:00"/>
    <s v="Nov"/>
    <n v="11"/>
    <n v="28"/>
    <n v="2019"/>
    <b v="0"/>
    <b v="1"/>
    <s v="theater/plays"/>
    <x v="1"/>
    <x v="1"/>
  </r>
  <r>
    <n v="1"/>
    <n v="540"/>
    <s v="Brown-Pena"/>
    <s v="Front-line client-server secured line"/>
    <n v="5300"/>
    <n v="14097"/>
    <n v="2.6598113207547169"/>
    <x v="3"/>
    <n v="247"/>
    <n v="57.072874493927124"/>
    <x v="1"/>
    <s v="USD"/>
    <n v="1525496400"/>
    <n v="1527397200"/>
    <x v="713"/>
    <x v="1"/>
    <x v="1"/>
    <n v="5"/>
    <x v="5"/>
    <d v="2018-05-27T05:00:00"/>
    <s v="May"/>
    <n v="5"/>
    <n v="27"/>
    <n v="2018"/>
    <b v="0"/>
    <b v="0"/>
    <s v="photography/photography books"/>
    <x v="5"/>
    <x v="6"/>
  </r>
  <r>
    <n v="1"/>
    <n v="10"/>
    <s v="Green Ltd"/>
    <s v="Monitored empowering installation"/>
    <n v="5200"/>
    <n v="13838"/>
    <n v="2.6611538461538462"/>
    <x v="3"/>
    <n v="220"/>
    <n v="62.9"/>
    <x v="1"/>
    <s v="USD"/>
    <n v="1281762000"/>
    <n v="1285909200"/>
    <x v="714"/>
    <x v="8"/>
    <x v="8"/>
    <n v="14"/>
    <x v="6"/>
    <d v="2010-10-01T05:00:00"/>
    <s v="Oct"/>
    <n v="10"/>
    <n v="1"/>
    <n v="2010"/>
    <b v="0"/>
    <b v="0"/>
    <s v="film &amp; video/drama"/>
    <x v="3"/>
    <x v="12"/>
  </r>
  <r>
    <n v="1"/>
    <n v="827"/>
    <s v="Miranda, Martinez and Lowery"/>
    <s v="Innovative actuating artificial intelligence"/>
    <n v="2300"/>
    <n v="6134"/>
    <n v="2.6669565217391304"/>
    <x v="3"/>
    <n v="82"/>
    <n v="74.804878048780495"/>
    <x v="5"/>
    <s v="AUD"/>
    <n v="1304398800"/>
    <n v="1305435600"/>
    <x v="715"/>
    <x v="1"/>
    <x v="1"/>
    <n v="3"/>
    <x v="4"/>
    <d v="2011-05-15T05:00:00"/>
    <s v="May"/>
    <n v="5"/>
    <n v="15"/>
    <n v="2011"/>
    <b v="0"/>
    <b v="1"/>
    <s v="film &amp; video/drama"/>
    <x v="3"/>
    <x v="12"/>
  </r>
  <r>
    <n v="1"/>
    <n v="620"/>
    <s v="Swanson, Wilson and Baker"/>
    <s v="Synergized well-modulated project"/>
    <n v="4300"/>
    <n v="11525"/>
    <n v="2.6802325581395348"/>
    <x v="3"/>
    <n v="128"/>
    <n v="90.0390625"/>
    <x v="5"/>
    <s v="AUD"/>
    <n v="1467954000"/>
    <n v="1468299600"/>
    <x v="716"/>
    <x v="5"/>
    <x v="5"/>
    <n v="8"/>
    <x v="9"/>
    <d v="2016-07-12T05:00:00"/>
    <s v="July"/>
    <n v="7"/>
    <n v="12"/>
    <n v="2016"/>
    <b v="0"/>
    <b v="0"/>
    <s v="photography/photography books"/>
    <x v="5"/>
    <x v="6"/>
  </r>
  <r>
    <n v="1"/>
    <n v="258"/>
    <s v="Duncan, Mcdonald and Miller"/>
    <s v="Assimilated coherent hardware"/>
    <n v="5000"/>
    <n v="13424"/>
    <n v="2.6848000000000001"/>
    <x v="3"/>
    <n v="186"/>
    <n v="72.172043010752688"/>
    <x v="1"/>
    <s v="USD"/>
    <n v="1481176800"/>
    <n v="1482904800"/>
    <x v="717"/>
    <x v="4"/>
    <x v="4"/>
    <n v="8"/>
    <x v="9"/>
    <d v="2016-12-28T06:00:00"/>
    <s v="Dec"/>
    <n v="12"/>
    <n v="28"/>
    <n v="2016"/>
    <b v="0"/>
    <b v="1"/>
    <s v="theater/plays"/>
    <x v="1"/>
    <x v="1"/>
  </r>
  <r>
    <n v="1"/>
    <n v="804"/>
    <s v="English-Mccullough"/>
    <s v="Business-focused discrete software"/>
    <n v="2600"/>
    <n v="6987"/>
    <n v="2.6873076923076922"/>
    <x v="3"/>
    <n v="218"/>
    <n v="32.050458715596328"/>
    <x v="1"/>
    <s v="USD"/>
    <n v="1514872800"/>
    <n v="1516600800"/>
    <x v="718"/>
    <x v="7"/>
    <x v="7"/>
    <n v="2"/>
    <x v="5"/>
    <d v="2018-01-22T06:00:00"/>
    <s v="Jan"/>
    <n v="1"/>
    <n v="22"/>
    <n v="2018"/>
    <b v="0"/>
    <b v="0"/>
    <s v="music/rock"/>
    <x v="4"/>
    <x v="4"/>
  </r>
  <r>
    <n v="1"/>
    <n v="112"/>
    <s v="Jones-Meyer"/>
    <s v="Re-engineered client-driven hub"/>
    <n v="4700"/>
    <n v="12635"/>
    <n v="2.6882978723404256"/>
    <x v="3"/>
    <n v="361"/>
    <n v="35"/>
    <x v="5"/>
    <s v="AUD"/>
    <n v="1408856400"/>
    <n v="1410152400"/>
    <x v="719"/>
    <x v="8"/>
    <x v="8"/>
    <n v="24"/>
    <x v="8"/>
    <d v="2014-09-08T05:00:00"/>
    <s v="Sept"/>
    <n v="9"/>
    <n v="8"/>
    <n v="2014"/>
    <b v="0"/>
    <b v="0"/>
    <s v="technology/web"/>
    <x v="2"/>
    <x v="2"/>
  </r>
  <r>
    <n v="1"/>
    <n v="723"/>
    <s v="Beck-Knight"/>
    <s v="Exclusive fresh-thinking model"/>
    <n v="4900"/>
    <n v="13250"/>
    <n v="2.704081632653061"/>
    <x v="3"/>
    <n v="144"/>
    <n v="92.013888888888886"/>
    <x v="5"/>
    <s v="AUD"/>
    <n v="1456898400"/>
    <n v="1458709200"/>
    <x v="720"/>
    <x v="9"/>
    <x v="9"/>
    <n v="2"/>
    <x v="9"/>
    <d v="2016-03-23T05:00:00"/>
    <s v="Mar"/>
    <n v="3"/>
    <n v="23"/>
    <n v="2016"/>
    <b v="0"/>
    <b v="0"/>
    <s v="theater/plays"/>
    <x v="1"/>
    <x v="1"/>
  </r>
  <r>
    <n v="1"/>
    <n v="770"/>
    <s v="Mathis-Rodriguez"/>
    <s v="User-centric attitude-oriented intranet"/>
    <n v="4300"/>
    <n v="11642"/>
    <n v="2.7074418604651163"/>
    <x v="3"/>
    <n v="216"/>
    <n v="53.898148148148145"/>
    <x v="4"/>
    <s v="EUR"/>
    <n v="1397451600"/>
    <n v="1398056400"/>
    <x v="721"/>
    <x v="11"/>
    <x v="11"/>
    <n v="14"/>
    <x v="8"/>
    <d v="2014-04-21T05:00:00"/>
    <s v="Apr"/>
    <n v="4"/>
    <n v="21"/>
    <n v="2014"/>
    <b v="0"/>
    <b v="1"/>
    <s v="theater/plays"/>
    <x v="1"/>
    <x v="1"/>
  </r>
  <r>
    <n v="1"/>
    <n v="548"/>
    <s v="York-Pitts"/>
    <s v="Monitored discrete toolset"/>
    <n v="66100"/>
    <n v="179074"/>
    <n v="2.7091376701966716"/>
    <x v="3"/>
    <n v="2985"/>
    <n v="59.991289782244557"/>
    <x v="1"/>
    <s v="USD"/>
    <n v="1459486800"/>
    <n v="1460610000"/>
    <x v="722"/>
    <x v="11"/>
    <x v="11"/>
    <n v="1"/>
    <x v="9"/>
    <d v="2016-04-14T05:00:00"/>
    <s v="Apr"/>
    <n v="4"/>
    <n v="14"/>
    <n v="2016"/>
    <b v="0"/>
    <b v="0"/>
    <s v="theater/plays"/>
    <x v="1"/>
    <x v="1"/>
  </r>
  <r>
    <n v="1"/>
    <n v="871"/>
    <s v="Santana-George"/>
    <s v="Re-engineered client-driven knowledge user"/>
    <n v="71500"/>
    <n v="194912"/>
    <n v="2.7260419580419581"/>
    <x v="3"/>
    <n v="2320"/>
    <n v="84.013793103448279"/>
    <x v="1"/>
    <s v="USD"/>
    <n v="1509512400"/>
    <n v="1511071200"/>
    <x v="287"/>
    <x v="0"/>
    <x v="0"/>
    <n v="1"/>
    <x v="3"/>
    <d v="2017-11-19T06:00:00"/>
    <s v="Nov"/>
    <n v="11"/>
    <n v="19"/>
    <n v="2017"/>
    <b v="0"/>
    <b v="1"/>
    <s v="theater/plays"/>
    <x v="1"/>
    <x v="1"/>
  </r>
  <r>
    <n v="1"/>
    <n v="369"/>
    <s v="Smith-Gonzalez"/>
    <s v="Polarized needs-based approach"/>
    <n v="5400"/>
    <n v="14743"/>
    <n v="2.730185185185185"/>
    <x v="3"/>
    <n v="154"/>
    <n v="95.733766233766232"/>
    <x v="1"/>
    <s v="USD"/>
    <n v="1359871200"/>
    <n v="1363237200"/>
    <x v="723"/>
    <x v="2"/>
    <x v="2"/>
    <n v="3"/>
    <x v="1"/>
    <d v="2013-03-14T05:00:00"/>
    <s v="Mar"/>
    <n v="3"/>
    <n v="14"/>
    <n v="2013"/>
    <b v="0"/>
    <b v="1"/>
    <s v="film &amp; video/television"/>
    <x v="3"/>
    <x v="21"/>
  </r>
  <r>
    <n v="1"/>
    <n v="249"/>
    <s v="Avila-Nelson"/>
    <s v="Up-sized intermediate website"/>
    <n v="61500"/>
    <n v="168095"/>
    <n v="2.7332520325203253"/>
    <x v="3"/>
    <n v="6465"/>
    <n v="26.000773395204948"/>
    <x v="1"/>
    <s v="USD"/>
    <n v="1420178400"/>
    <n v="1420783200"/>
    <x v="724"/>
    <x v="7"/>
    <x v="7"/>
    <n v="2"/>
    <x v="0"/>
    <d v="2015-01-09T06:00:00"/>
    <s v="Jan"/>
    <n v="1"/>
    <n v="9"/>
    <n v="2015"/>
    <b v="0"/>
    <b v="0"/>
    <s v="publishing/translations"/>
    <x v="6"/>
    <x v="14"/>
  </r>
  <r>
    <n v="1"/>
    <n v="59"/>
    <s v="Wright, Fox and Marks"/>
    <s v="Assimilated real-time support"/>
    <n v="1400"/>
    <n v="3851"/>
    <n v="2.7507142857142859"/>
    <x v="3"/>
    <n v="128"/>
    <n v="30.0859375"/>
    <x v="1"/>
    <s v="USD"/>
    <n v="1497243600"/>
    <n v="1498539600"/>
    <x v="725"/>
    <x v="6"/>
    <x v="6"/>
    <n v="12"/>
    <x v="3"/>
    <d v="2017-06-27T05:00:00"/>
    <s v="June"/>
    <n v="6"/>
    <n v="27"/>
    <n v="2017"/>
    <b v="0"/>
    <b v="1"/>
    <s v="theater/plays"/>
    <x v="1"/>
    <x v="1"/>
  </r>
  <r>
    <n v="1"/>
    <n v="544"/>
    <s v="Taylor Inc"/>
    <s v="Public-key 3rdgeneration system engine"/>
    <n v="2800"/>
    <n v="7742"/>
    <n v="2.7650000000000001"/>
    <x v="3"/>
    <n v="84"/>
    <n v="92.166666666666671"/>
    <x v="1"/>
    <s v="USD"/>
    <n v="1452232800"/>
    <n v="1453356000"/>
    <x v="726"/>
    <x v="7"/>
    <x v="7"/>
    <n v="8"/>
    <x v="9"/>
    <d v="2016-01-21T06:00:00"/>
    <s v="Jan"/>
    <n v="1"/>
    <n v="21"/>
    <n v="2016"/>
    <b v="0"/>
    <b v="0"/>
    <s v="music/rock"/>
    <x v="4"/>
    <x v="4"/>
  </r>
  <r>
    <n v="1"/>
    <n v="368"/>
    <s v="Whitaker, Wallace and Daniels"/>
    <s v="Reactive directional capacity"/>
    <n v="5200"/>
    <n v="14394"/>
    <n v="2.7680769230769231"/>
    <x v="3"/>
    <n v="206"/>
    <n v="69.873786407766985"/>
    <x v="2"/>
    <s v="GBP"/>
    <n v="1286946000"/>
    <n v="1288933200"/>
    <x v="727"/>
    <x v="3"/>
    <x v="3"/>
    <n v="13"/>
    <x v="6"/>
    <d v="2010-11-05T05:00:00"/>
    <s v="Nov"/>
    <n v="11"/>
    <n v="5"/>
    <n v="2010"/>
    <b v="0"/>
    <b v="1"/>
    <s v="film &amp; video/documentary"/>
    <x v="3"/>
    <x v="13"/>
  </r>
  <r>
    <n v="1"/>
    <n v="624"/>
    <s v="White, Robertson and Roberts"/>
    <s v="Down-sized national software"/>
    <n v="5100"/>
    <n v="14249"/>
    <n v="2.793921568627451"/>
    <x v="3"/>
    <n v="432"/>
    <n v="32.983796296296298"/>
    <x v="1"/>
    <s v="USD"/>
    <n v="1422165600"/>
    <n v="1422684000"/>
    <x v="728"/>
    <x v="7"/>
    <x v="7"/>
    <n v="25"/>
    <x v="0"/>
    <d v="2015-01-31T06:00:00"/>
    <s v="Jan"/>
    <n v="1"/>
    <n v="31"/>
    <n v="2015"/>
    <b v="0"/>
    <b v="0"/>
    <s v="photography/photography books"/>
    <x v="5"/>
    <x v="6"/>
  </r>
  <r>
    <n v="1"/>
    <n v="102"/>
    <s v="Garcia Inc"/>
    <s v="Front-line web-enabled model"/>
    <n v="3700"/>
    <n v="10422"/>
    <n v="2.8167567567567566"/>
    <x v="3"/>
    <n v="336"/>
    <n v="31.017857142857142"/>
    <x v="1"/>
    <s v="USD"/>
    <n v="1526274000"/>
    <n v="1526878800"/>
    <x v="729"/>
    <x v="1"/>
    <x v="1"/>
    <n v="14"/>
    <x v="5"/>
    <d v="2018-05-21T05:00:00"/>
    <s v="May"/>
    <n v="5"/>
    <n v="21"/>
    <n v="2018"/>
    <b v="0"/>
    <b v="1"/>
    <s v="technology/wearables"/>
    <x v="2"/>
    <x v="11"/>
  </r>
  <r>
    <n v="1"/>
    <n v="608"/>
    <s v="Johnson Group"/>
    <s v="Compatible full-range leverage"/>
    <n v="3900"/>
    <n v="11075"/>
    <n v="2.8397435897435899"/>
    <x v="3"/>
    <n v="316"/>
    <n v="35.047468354430379"/>
    <x v="1"/>
    <s v="USD"/>
    <n v="1551852000"/>
    <n v="1552197600"/>
    <x v="730"/>
    <x v="9"/>
    <x v="9"/>
    <n v="6"/>
    <x v="7"/>
    <d v="2019-03-10T06:00:00"/>
    <s v="Mar"/>
    <n v="3"/>
    <n v="10"/>
    <n v="2019"/>
    <b v="0"/>
    <b v="1"/>
    <s v="music/jazz"/>
    <x v="4"/>
    <x v="9"/>
  </r>
  <r>
    <n v="1"/>
    <n v="549"/>
    <s v="Jarvis and Sons"/>
    <s v="Business-focused intermediate system engine"/>
    <n v="29500"/>
    <n v="83843"/>
    <n v="2.8421355932203389"/>
    <x v="3"/>
    <n v="762"/>
    <n v="110.03018372703411"/>
    <x v="1"/>
    <s v="USD"/>
    <n v="1369717200"/>
    <n v="1370494800"/>
    <x v="731"/>
    <x v="1"/>
    <x v="1"/>
    <n v="28"/>
    <x v="1"/>
    <d v="2013-06-06T05:00:00"/>
    <s v="June"/>
    <n v="6"/>
    <n v="6"/>
    <n v="2013"/>
    <b v="0"/>
    <b v="0"/>
    <s v="technology/wearables"/>
    <x v="2"/>
    <x v="11"/>
  </r>
  <r>
    <n v="1"/>
    <n v="470"/>
    <s v="Grimes, Holland and Sloan"/>
    <s v="Extended dedicated archive"/>
    <n v="3600"/>
    <n v="10289"/>
    <n v="2.8580555555555556"/>
    <x v="3"/>
    <n v="381"/>
    <n v="27.00524934383202"/>
    <x v="1"/>
    <s v="USD"/>
    <n v="1481522400"/>
    <n v="1482127200"/>
    <x v="102"/>
    <x v="4"/>
    <x v="4"/>
    <n v="12"/>
    <x v="9"/>
    <d v="2016-12-19T06:00:00"/>
    <s v="Dec"/>
    <n v="12"/>
    <n v="19"/>
    <n v="2016"/>
    <b v="0"/>
    <b v="0"/>
    <s v="technology/wearables"/>
    <x v="2"/>
    <x v="11"/>
  </r>
  <r>
    <n v="1"/>
    <n v="305"/>
    <s v="Townsend Ltd"/>
    <s v="Grass-roots actuating policy"/>
    <n v="2800"/>
    <n v="8014"/>
    <n v="2.8621428571428571"/>
    <x v="3"/>
    <n v="85"/>
    <n v="94.28235294117647"/>
    <x v="1"/>
    <s v="USD"/>
    <n v="1458363600"/>
    <n v="1461906000"/>
    <x v="732"/>
    <x v="9"/>
    <x v="9"/>
    <n v="19"/>
    <x v="9"/>
    <d v="2016-04-29T05:00:00"/>
    <s v="Apr"/>
    <n v="4"/>
    <n v="29"/>
    <n v="2016"/>
    <b v="0"/>
    <b v="0"/>
    <s v="theater/plays"/>
    <x v="1"/>
    <x v="1"/>
  </r>
  <r>
    <n v="1"/>
    <n v="425"/>
    <s v="Sullivan, Davis and Booth"/>
    <s v="Vision-oriented actuating hardware"/>
    <n v="2700"/>
    <n v="7767"/>
    <n v="2.8766666666666665"/>
    <x v="3"/>
    <n v="92"/>
    <n v="84.423913043478265"/>
    <x v="1"/>
    <s v="USD"/>
    <n v="1438059600"/>
    <n v="1438578000"/>
    <x v="733"/>
    <x v="5"/>
    <x v="5"/>
    <n v="28"/>
    <x v="0"/>
    <d v="2015-08-03T05:00:00"/>
    <s v="Aug"/>
    <n v="8"/>
    <n v="3"/>
    <n v="2015"/>
    <b v="0"/>
    <b v="0"/>
    <s v="photography/photography books"/>
    <x v="5"/>
    <x v="6"/>
  </r>
  <r>
    <n v="1"/>
    <n v="821"/>
    <s v="Alvarez-Andrews"/>
    <s v="Extended impactful secured line"/>
    <n v="4900"/>
    <n v="14273"/>
    <n v="2.9128571428571428"/>
    <x v="3"/>
    <n v="210"/>
    <n v="67.966666666666669"/>
    <x v="1"/>
    <s v="USD"/>
    <n v="1488261600"/>
    <n v="1489381200"/>
    <x v="734"/>
    <x v="2"/>
    <x v="2"/>
    <n v="28"/>
    <x v="3"/>
    <d v="2017-03-13T05:00:00"/>
    <s v="Mar"/>
    <n v="3"/>
    <n v="13"/>
    <n v="2017"/>
    <b v="0"/>
    <b v="0"/>
    <s v="film &amp; video/documentary"/>
    <x v="3"/>
    <x v="13"/>
  </r>
  <r>
    <n v="1"/>
    <n v="184"/>
    <s v="Howard, Carter and Griffith"/>
    <s v="Adaptive asynchronous emulation"/>
    <n v="3600"/>
    <n v="10550"/>
    <n v="2.9305555555555554"/>
    <x v="3"/>
    <n v="340"/>
    <n v="31.029411764705884"/>
    <x v="1"/>
    <s v="USD"/>
    <n v="1556859600"/>
    <n v="1556946000"/>
    <x v="735"/>
    <x v="1"/>
    <x v="1"/>
    <n v="3"/>
    <x v="7"/>
    <d v="2019-05-04T05:00:00"/>
    <s v="May"/>
    <n v="5"/>
    <n v="4"/>
    <n v="2019"/>
    <b v="0"/>
    <b v="0"/>
    <s v="theater/plays"/>
    <x v="1"/>
    <x v="1"/>
  </r>
  <r>
    <n v="1"/>
    <n v="314"/>
    <s v="Sanchez-Morgan"/>
    <s v="Realigned upward-trending strategy"/>
    <n v="1400"/>
    <n v="4126"/>
    <n v="2.9471428571428571"/>
    <x v="3"/>
    <n v="133"/>
    <n v="31.022556390977442"/>
    <x v="1"/>
    <s v="USD"/>
    <n v="1552366800"/>
    <n v="1552798800"/>
    <x v="59"/>
    <x v="9"/>
    <x v="9"/>
    <n v="12"/>
    <x v="7"/>
    <d v="2019-03-17T05:00:00"/>
    <s v="Mar"/>
    <n v="3"/>
    <n v="17"/>
    <n v="2019"/>
    <b v="0"/>
    <b v="1"/>
    <s v="film &amp; video/documentary"/>
    <x v="3"/>
    <x v="13"/>
  </r>
  <r>
    <n v="1"/>
    <n v="962"/>
    <s v="Harris, Russell and Mitchell"/>
    <s v="User-centric cohesive policy"/>
    <n v="3600"/>
    <n v="10657"/>
    <n v="2.9602777777777778"/>
    <x v="3"/>
    <n v="266"/>
    <n v="40.063909774436091"/>
    <x v="1"/>
    <s v="USD"/>
    <n v="1384408800"/>
    <n v="1386223200"/>
    <x v="736"/>
    <x v="0"/>
    <x v="0"/>
    <n v="14"/>
    <x v="1"/>
    <d v="2013-12-05T06:00:00"/>
    <s v="Dec"/>
    <n v="12"/>
    <n v="5"/>
    <n v="2013"/>
    <b v="0"/>
    <b v="0"/>
    <s v="food/food trucks"/>
    <x v="0"/>
    <x v="0"/>
  </r>
  <r>
    <n v="1"/>
    <n v="197"/>
    <s v="Perry and Sons"/>
    <s v="Business-focused logistical framework"/>
    <n v="54700"/>
    <n v="163118"/>
    <n v="2.9820475319926874"/>
    <x v="3"/>
    <n v="1989"/>
    <n v="82.010055304172951"/>
    <x v="1"/>
    <s v="USD"/>
    <n v="1498194000"/>
    <n v="1499403600"/>
    <x v="737"/>
    <x v="6"/>
    <x v="6"/>
    <n v="23"/>
    <x v="3"/>
    <d v="2017-07-07T05:00:00"/>
    <s v="July"/>
    <n v="7"/>
    <n v="7"/>
    <n v="2017"/>
    <b v="0"/>
    <b v="0"/>
    <s v="film &amp; video/drama"/>
    <x v="3"/>
    <x v="12"/>
  </r>
  <r>
    <n v="1"/>
    <n v="359"/>
    <s v="Salazar-Moon"/>
    <s v="Compatible needs-based architecture"/>
    <n v="4000"/>
    <n v="11948"/>
    <n v="2.9870000000000001"/>
    <x v="3"/>
    <n v="187"/>
    <n v="63.893048128342244"/>
    <x v="1"/>
    <s v="USD"/>
    <n v="1314421200"/>
    <n v="1315026000"/>
    <x v="738"/>
    <x v="8"/>
    <x v="8"/>
    <n v="27"/>
    <x v="4"/>
    <d v="2011-09-03T05:00:00"/>
    <s v="Sept"/>
    <n v="9"/>
    <n v="3"/>
    <n v="2011"/>
    <b v="0"/>
    <b v="0"/>
    <s v="film &amp; video/animation"/>
    <x v="3"/>
    <x v="3"/>
  </r>
  <r>
    <n v="1"/>
    <n v="78"/>
    <s v="Montgomery, Larson and Spencer"/>
    <s v="User-centric bifurcated knowledge user"/>
    <n v="4500"/>
    <n v="13536"/>
    <n v="3.008"/>
    <x v="3"/>
    <n v="330"/>
    <n v="41.018181818181816"/>
    <x v="1"/>
    <s v="USD"/>
    <n v="1523854800"/>
    <n v="1523941200"/>
    <x v="673"/>
    <x v="11"/>
    <x v="11"/>
    <n v="16"/>
    <x v="5"/>
    <d v="2018-04-17T05:00:00"/>
    <s v="Apr"/>
    <n v="4"/>
    <n v="17"/>
    <n v="2018"/>
    <b v="0"/>
    <b v="0"/>
    <s v="publishing/translations"/>
    <x v="6"/>
    <x v="14"/>
  </r>
  <r>
    <n v="1"/>
    <n v="94"/>
    <s v="Hanson Inc"/>
    <s v="Grass-roots web-enabled contingency"/>
    <n v="2900"/>
    <n v="8807"/>
    <n v="3.036896551724138"/>
    <x v="3"/>
    <n v="180"/>
    <n v="48.927777777777777"/>
    <x v="2"/>
    <s v="GBP"/>
    <n v="1554613200"/>
    <n v="1555563600"/>
    <x v="739"/>
    <x v="11"/>
    <x v="11"/>
    <n v="7"/>
    <x v="7"/>
    <d v="2019-04-18T05:00:00"/>
    <s v="Apr"/>
    <n v="4"/>
    <n v="18"/>
    <n v="2019"/>
    <b v="0"/>
    <b v="0"/>
    <s v="technology/web"/>
    <x v="2"/>
    <x v="2"/>
  </r>
  <r>
    <n v="1"/>
    <n v="272"/>
    <s v="Horton, Morrison and Clark"/>
    <s v="Networked radical neural-net"/>
    <n v="51100"/>
    <n v="155349"/>
    <n v="3.0400978473581213"/>
    <x v="3"/>
    <n v="1894"/>
    <n v="82.021647307286173"/>
    <x v="1"/>
    <s v="USD"/>
    <n v="1562734800"/>
    <n v="1564894800"/>
    <x v="740"/>
    <x v="5"/>
    <x v="5"/>
    <n v="10"/>
    <x v="7"/>
    <d v="2019-08-04T05:00:00"/>
    <s v="Aug"/>
    <n v="8"/>
    <n v="4"/>
    <n v="2019"/>
    <b v="0"/>
    <b v="1"/>
    <s v="theater/plays"/>
    <x v="1"/>
    <x v="1"/>
  </r>
  <r>
    <n v="1"/>
    <n v="491"/>
    <s v="Henson PLC"/>
    <s v="Universal contextually-based knowledgebase"/>
    <n v="56800"/>
    <n v="173437"/>
    <n v="3.0534683098591549"/>
    <x v="3"/>
    <n v="2443"/>
    <n v="70.993450675399103"/>
    <x v="1"/>
    <s v="USD"/>
    <n v="1372654800"/>
    <n v="1374901200"/>
    <x v="741"/>
    <x v="5"/>
    <x v="5"/>
    <n v="1"/>
    <x v="1"/>
    <d v="2013-07-27T05:00:00"/>
    <s v="July"/>
    <n v="7"/>
    <n v="27"/>
    <n v="2013"/>
    <b v="0"/>
    <b v="1"/>
    <s v="food/food trucks"/>
    <x v="0"/>
    <x v="0"/>
  </r>
  <r>
    <n v="1"/>
    <n v="570"/>
    <s v="Martinez-Juarez"/>
    <s v="Realigned uniform knowledge user"/>
    <n v="31200"/>
    <n v="95364"/>
    <n v="3.0565384615384614"/>
    <x v="3"/>
    <n v="2725"/>
    <n v="34.995963302752294"/>
    <x v="1"/>
    <s v="USD"/>
    <n v="1419055200"/>
    <n v="1419573600"/>
    <x v="250"/>
    <x v="4"/>
    <x v="4"/>
    <n v="20"/>
    <x v="8"/>
    <d v="2014-12-26T06:00:00"/>
    <s v="Dec"/>
    <n v="12"/>
    <n v="26"/>
    <n v="2014"/>
    <b v="0"/>
    <b v="1"/>
    <s v="music/rock"/>
    <x v="4"/>
    <x v="4"/>
  </r>
  <r>
    <n v="1"/>
    <n v="180"/>
    <s v="Olsen, Edwards and Reid"/>
    <s v="Optional clear-thinking software"/>
    <n v="56000"/>
    <n v="172736"/>
    <n v="3.0845714285714285"/>
    <x v="3"/>
    <n v="2107"/>
    <n v="81.98196487897485"/>
    <x v="5"/>
    <s v="AUD"/>
    <n v="1269234000"/>
    <n v="1269666000"/>
    <x v="742"/>
    <x v="9"/>
    <x v="9"/>
    <n v="22"/>
    <x v="6"/>
    <d v="2010-03-27T05:00:00"/>
    <s v="Mar"/>
    <n v="3"/>
    <n v="27"/>
    <n v="2010"/>
    <b v="0"/>
    <b v="0"/>
    <s v="technology/wearables"/>
    <x v="2"/>
    <x v="11"/>
  </r>
  <r>
    <n v="1"/>
    <n v="31"/>
    <s v="Schroeder Ltd"/>
    <s v="Progressive needs-based focus group"/>
    <n v="3500"/>
    <n v="10850"/>
    <n v="3.1"/>
    <x v="3"/>
    <n v="226"/>
    <n v="48.008849557522126"/>
    <x v="2"/>
    <s v="GBP"/>
    <n v="1451973600"/>
    <n v="1454392800"/>
    <x v="743"/>
    <x v="7"/>
    <x v="7"/>
    <n v="5"/>
    <x v="9"/>
    <d v="2016-02-02T06:00:00"/>
    <s v="Feb"/>
    <n v="2"/>
    <n v="2"/>
    <n v="2016"/>
    <b v="0"/>
    <b v="0"/>
    <s v="games/video games"/>
    <x v="7"/>
    <x v="17"/>
  </r>
  <r>
    <n v="1"/>
    <n v="312"/>
    <s v="Martinez LLC"/>
    <s v="Robust impactful approach"/>
    <n v="59100"/>
    <n v="183345"/>
    <n v="3.1022842639593908"/>
    <x v="3"/>
    <n v="3742"/>
    <n v="48.996525921966864"/>
    <x v="1"/>
    <s v="USD"/>
    <n v="1382677200"/>
    <n v="1383282000"/>
    <x v="744"/>
    <x v="3"/>
    <x v="3"/>
    <n v="25"/>
    <x v="1"/>
    <d v="2013-11-01T05:00:00"/>
    <s v="Nov"/>
    <n v="11"/>
    <n v="1"/>
    <n v="2013"/>
    <b v="0"/>
    <b v="0"/>
    <s v="theater/plays"/>
    <x v="1"/>
    <x v="1"/>
  </r>
  <r>
    <n v="1"/>
    <n v="631"/>
    <s v="Carlson-Hernandez"/>
    <s v="Quality-focused real-time solution"/>
    <n v="59200"/>
    <n v="183756"/>
    <n v="3.1039864864864866"/>
    <x v="3"/>
    <n v="3063"/>
    <n v="59.992164544564154"/>
    <x v="1"/>
    <s v="USD"/>
    <n v="1553576400"/>
    <n v="1553922000"/>
    <x v="745"/>
    <x v="9"/>
    <x v="9"/>
    <n v="26"/>
    <x v="7"/>
    <d v="2019-03-30T05:00:00"/>
    <s v="Mar"/>
    <n v="3"/>
    <n v="30"/>
    <n v="2019"/>
    <b v="0"/>
    <b v="0"/>
    <s v="theater/plays"/>
    <x v="1"/>
    <x v="1"/>
  </r>
  <r>
    <n v="1"/>
    <n v="133"/>
    <s v="Gates PLC"/>
    <s v="Secured content-based product"/>
    <n v="4500"/>
    <n v="13985"/>
    <n v="3.1077777777777778"/>
    <x v="3"/>
    <n v="159"/>
    <n v="87.95597484276729"/>
    <x v="1"/>
    <s v="USD"/>
    <n v="1313125200"/>
    <n v="1315026000"/>
    <x v="746"/>
    <x v="8"/>
    <x v="8"/>
    <n v="12"/>
    <x v="4"/>
    <d v="2011-09-03T05:00:00"/>
    <s v="Sept"/>
    <n v="9"/>
    <n v="3"/>
    <n v="2011"/>
    <b v="0"/>
    <b v="0"/>
    <s v="music/world music"/>
    <x v="4"/>
    <x v="23"/>
  </r>
  <r>
    <n v="1"/>
    <n v="703"/>
    <s v="Perez Group"/>
    <s v="Cross-platform tertiary hub"/>
    <n v="63400"/>
    <n v="197728"/>
    <n v="3.1187381703470032"/>
    <x v="3"/>
    <n v="2038"/>
    <n v="97.020608439646708"/>
    <x v="1"/>
    <s v="USD"/>
    <n v="1334984400"/>
    <n v="1336453200"/>
    <x v="747"/>
    <x v="11"/>
    <x v="11"/>
    <n v="21"/>
    <x v="2"/>
    <d v="2012-05-08T05:00:00"/>
    <s v="May"/>
    <n v="5"/>
    <n v="8"/>
    <n v="2012"/>
    <b v="1"/>
    <b v="1"/>
    <s v="publishing/translations"/>
    <x v="6"/>
    <x v="14"/>
  </r>
  <r>
    <n v="1"/>
    <n v="262"/>
    <s v="Lloyd, Kennedy and Davis"/>
    <s v="Compatible multimedia hub"/>
    <n v="1700"/>
    <n v="5328"/>
    <n v="3.1341176470588237"/>
    <x v="3"/>
    <n v="107"/>
    <n v="49.794392523364486"/>
    <x v="1"/>
    <s v="USD"/>
    <n v="1301979600"/>
    <n v="1304226000"/>
    <x v="173"/>
    <x v="11"/>
    <x v="11"/>
    <n v="5"/>
    <x v="4"/>
    <d v="2011-05-01T05:00:00"/>
    <s v="May"/>
    <n v="5"/>
    <n v="1"/>
    <n v="2011"/>
    <b v="0"/>
    <b v="1"/>
    <s v="music/indie rock"/>
    <x v="4"/>
    <x v="10"/>
  </r>
  <r>
    <n v="1"/>
    <n v="832"/>
    <s v="Bradley, Beck and Mayo"/>
    <s v="Synergized fault-tolerant hierarchy"/>
    <n v="43200"/>
    <n v="136156"/>
    <n v="3.1517592592592591"/>
    <x v="3"/>
    <n v="1297"/>
    <n v="104.97764070932922"/>
    <x v="6"/>
    <s v="DKK"/>
    <n v="1445490000"/>
    <n v="1448431200"/>
    <x v="748"/>
    <x v="3"/>
    <x v="3"/>
    <n v="22"/>
    <x v="0"/>
    <d v="2015-11-25T06:00:00"/>
    <s v="Nov"/>
    <n v="11"/>
    <n v="25"/>
    <n v="2015"/>
    <b v="1"/>
    <b v="0"/>
    <s v="publishing/translations"/>
    <x v="6"/>
    <x v="14"/>
  </r>
  <r>
    <n v="1"/>
    <n v="404"/>
    <s v="Bailey-Boyer"/>
    <s v="Visionary exuding Internet solution"/>
    <n v="48900"/>
    <n v="154321"/>
    <n v="3.1558486707566464"/>
    <x v="3"/>
    <n v="2237"/>
    <n v="68.985695127402778"/>
    <x v="1"/>
    <s v="USD"/>
    <n v="1510639200"/>
    <n v="1510898400"/>
    <x v="749"/>
    <x v="0"/>
    <x v="0"/>
    <n v="14"/>
    <x v="3"/>
    <d v="2017-11-17T06:00:00"/>
    <s v="Nov"/>
    <n v="11"/>
    <n v="17"/>
    <n v="2017"/>
    <b v="0"/>
    <b v="0"/>
    <s v="theater/plays"/>
    <x v="1"/>
    <x v="1"/>
  </r>
  <r>
    <n v="1"/>
    <n v="471"/>
    <s v="Perry and Sons"/>
    <s v="Configurable static help-desk"/>
    <n v="3100"/>
    <n v="9889"/>
    <n v="3.19"/>
    <x v="3"/>
    <n v="194"/>
    <n v="50.97422680412371"/>
    <x v="2"/>
    <s v="GBP"/>
    <n v="1335934800"/>
    <n v="1335934800"/>
    <x v="647"/>
    <x v="1"/>
    <x v="1"/>
    <n v="2"/>
    <x v="2"/>
    <d v="2012-05-02T05:00:00"/>
    <s v="May"/>
    <n v="5"/>
    <n v="2"/>
    <n v="2012"/>
    <b v="0"/>
    <b v="1"/>
    <s v="food/food trucks"/>
    <x v="0"/>
    <x v="0"/>
  </r>
  <r>
    <n v="1"/>
    <n v="734"/>
    <s v="Stone PLC"/>
    <s v="Exclusive 5thgeneration leverage"/>
    <n v="4200"/>
    <n v="13404"/>
    <n v="3.1914285714285713"/>
    <x v="3"/>
    <n v="536"/>
    <n v="25.007462686567163"/>
    <x v="1"/>
    <s v="USD"/>
    <n v="1485583200"/>
    <n v="1486620000"/>
    <x v="750"/>
    <x v="7"/>
    <x v="7"/>
    <n v="28"/>
    <x v="3"/>
    <d v="2017-02-09T06:00:00"/>
    <s v="Feb"/>
    <n v="2"/>
    <n v="9"/>
    <n v="2017"/>
    <b v="0"/>
    <b v="1"/>
    <s v="theater/plays"/>
    <x v="1"/>
    <x v="1"/>
  </r>
  <r>
    <n v="1"/>
    <n v="908"/>
    <s v="Bryant-Pope"/>
    <s v="Networked intangible help-desk"/>
    <n v="38200"/>
    <n v="121950"/>
    <n v="3.1924083769633507"/>
    <x v="3"/>
    <n v="3934"/>
    <n v="30.99898322318251"/>
    <x v="1"/>
    <s v="USD"/>
    <n v="1335934800"/>
    <n v="1336885200"/>
    <x v="647"/>
    <x v="1"/>
    <x v="1"/>
    <n v="2"/>
    <x v="2"/>
    <d v="2012-05-13T05:00:00"/>
    <s v="May"/>
    <n v="5"/>
    <n v="13"/>
    <n v="2012"/>
    <b v="0"/>
    <b v="0"/>
    <s v="games/video games"/>
    <x v="7"/>
    <x v="17"/>
  </r>
  <r>
    <n v="1"/>
    <n v="976"/>
    <s v="Huerta, Roberts and Dickerson"/>
    <s v="Self-enabling value-added artificial intelligence"/>
    <n v="4000"/>
    <n v="12886"/>
    <n v="3.2214999999999998"/>
    <x v="3"/>
    <n v="140"/>
    <n v="92.042857142857144"/>
    <x v="1"/>
    <s v="USD"/>
    <n v="1296194400"/>
    <n v="1296712800"/>
    <x v="751"/>
    <x v="7"/>
    <x v="7"/>
    <n v="28"/>
    <x v="4"/>
    <d v="2011-02-03T06:00:00"/>
    <s v="Feb"/>
    <n v="2"/>
    <n v="3"/>
    <n v="2011"/>
    <b v="0"/>
    <b v="1"/>
    <s v="theater/plays"/>
    <x v="1"/>
    <x v="1"/>
  </r>
  <r>
    <n v="1"/>
    <n v="583"/>
    <s v="Powell and Sons"/>
    <s v="Centralized clear-thinking conglomeration"/>
    <n v="18900"/>
    <n v="60934"/>
    <n v="3.2240211640211642"/>
    <x v="3"/>
    <n v="909"/>
    <n v="67.034103410341032"/>
    <x v="1"/>
    <s v="USD"/>
    <n v="1329717600"/>
    <n v="1331186400"/>
    <x v="142"/>
    <x v="2"/>
    <x v="2"/>
    <n v="20"/>
    <x v="2"/>
    <d v="2012-03-08T06:00:00"/>
    <s v="Mar"/>
    <n v="3"/>
    <n v="8"/>
    <n v="2012"/>
    <b v="0"/>
    <b v="0"/>
    <s v="film &amp; video/documentary"/>
    <x v="3"/>
    <x v="13"/>
  </r>
  <r>
    <n v="1"/>
    <n v="38"/>
    <s v="Maldonado-Gonzalez"/>
    <s v="Digitized client-driven database"/>
    <n v="3100"/>
    <n v="10085"/>
    <n v="3.2532258064516131"/>
    <x v="3"/>
    <n v="134"/>
    <n v="75.261194029850742"/>
    <x v="1"/>
    <s v="USD"/>
    <n v="1287378000"/>
    <n v="1287810000"/>
    <x v="752"/>
    <x v="3"/>
    <x v="3"/>
    <n v="18"/>
    <x v="6"/>
    <d v="2010-10-23T05:00:00"/>
    <s v="Oct"/>
    <n v="10"/>
    <n v="23"/>
    <n v="2010"/>
    <b v="0"/>
    <b v="0"/>
    <s v="photography/photography books"/>
    <x v="5"/>
    <x v="6"/>
  </r>
  <r>
    <n v="1"/>
    <n v="246"/>
    <s v="Walters-Carter"/>
    <s v="Seamless value-added standardization"/>
    <n v="4500"/>
    <n v="14649"/>
    <n v="3.2553333333333332"/>
    <x v="3"/>
    <n v="222"/>
    <n v="65.986486486486484"/>
    <x v="1"/>
    <s v="USD"/>
    <n v="1375678800"/>
    <n v="1376024400"/>
    <x v="753"/>
    <x v="8"/>
    <x v="8"/>
    <n v="5"/>
    <x v="1"/>
    <d v="2013-08-09T05:00:00"/>
    <s v="Aug"/>
    <n v="8"/>
    <n v="9"/>
    <n v="2013"/>
    <b v="0"/>
    <b v="0"/>
    <s v="technology/web"/>
    <x v="2"/>
    <x v="2"/>
  </r>
  <r>
    <n v="1"/>
    <n v="278"/>
    <s v="Higgins, Davis and Salazar"/>
    <s v="Distributed multi-tasking strategy"/>
    <n v="2700"/>
    <n v="8799"/>
    <n v="3.2588888888888889"/>
    <x v="3"/>
    <n v="91"/>
    <n v="96.692307692307693"/>
    <x v="1"/>
    <s v="USD"/>
    <n v="1353909600"/>
    <n v="1356069600"/>
    <x v="754"/>
    <x v="0"/>
    <x v="0"/>
    <n v="26"/>
    <x v="2"/>
    <d v="2012-12-21T06:00:00"/>
    <s v="Dec"/>
    <n v="12"/>
    <n v="21"/>
    <n v="2012"/>
    <b v="0"/>
    <b v="0"/>
    <s v="technology/web"/>
    <x v="2"/>
    <x v="2"/>
  </r>
  <r>
    <n v="1"/>
    <n v="7"/>
    <s v="Carter-Guzman"/>
    <s v="Centralized cohesive challenge"/>
    <n v="4500"/>
    <n v="14741"/>
    <n v="3.2757777777777779"/>
    <x v="3"/>
    <n v="227"/>
    <n v="64.93832599118943"/>
    <x v="6"/>
    <s v="DKK"/>
    <n v="1439442000"/>
    <n v="1439614800"/>
    <x v="755"/>
    <x v="8"/>
    <x v="8"/>
    <n v="13"/>
    <x v="0"/>
    <d v="2015-08-15T05:00:00"/>
    <s v="Aug"/>
    <n v="8"/>
    <n v="15"/>
    <n v="2015"/>
    <b v="0"/>
    <b v="0"/>
    <s v="theater/plays"/>
    <x v="1"/>
    <x v="1"/>
  </r>
  <r>
    <n v="1"/>
    <n v="29"/>
    <s v="Johnson, Parker and Haynes"/>
    <s v="Focused 6thgeneration forecast"/>
    <n v="45900"/>
    <n v="150965"/>
    <n v="3.2889978213507627"/>
    <x v="3"/>
    <n v="1606"/>
    <n v="94.000622665006233"/>
    <x v="3"/>
    <s v="CHF"/>
    <n v="1532062800"/>
    <n v="1535518800"/>
    <x v="756"/>
    <x v="5"/>
    <x v="5"/>
    <n v="20"/>
    <x v="5"/>
    <d v="2018-08-29T05:00:00"/>
    <s v="Aug"/>
    <n v="8"/>
    <n v="29"/>
    <n v="2018"/>
    <b v="0"/>
    <b v="0"/>
    <s v="film &amp; video/shorts"/>
    <x v="3"/>
    <x v="19"/>
  </r>
  <r>
    <n v="1"/>
    <n v="466"/>
    <s v="Obrien and Sons"/>
    <s v="Pre-emptive transitional frame"/>
    <n v="1200"/>
    <n v="3984"/>
    <n v="3.32"/>
    <x v="3"/>
    <n v="42"/>
    <n v="94.857142857142861"/>
    <x v="1"/>
    <s v="USD"/>
    <n v="1368594000"/>
    <n v="1370581200"/>
    <x v="757"/>
    <x v="1"/>
    <x v="1"/>
    <n v="15"/>
    <x v="1"/>
    <d v="2013-06-07T05:00:00"/>
    <s v="June"/>
    <n v="6"/>
    <n v="7"/>
    <n v="2013"/>
    <b v="0"/>
    <b v="1"/>
    <s v="technology/wearables"/>
    <x v="2"/>
    <x v="11"/>
  </r>
  <r>
    <n v="1"/>
    <n v="23"/>
    <s v="Gray-Jenkins"/>
    <s v="Devolved next generation adapter"/>
    <n v="4500"/>
    <n v="14942"/>
    <n v="3.3204444444444445"/>
    <x v="3"/>
    <n v="142"/>
    <n v="105.22535211267606"/>
    <x v="2"/>
    <s v="GBP"/>
    <n v="1550124000"/>
    <n v="1554699600"/>
    <x v="758"/>
    <x v="2"/>
    <x v="2"/>
    <n v="14"/>
    <x v="7"/>
    <d v="2019-04-08T05:00:00"/>
    <s v="Apr"/>
    <n v="4"/>
    <n v="8"/>
    <n v="2019"/>
    <b v="0"/>
    <b v="0"/>
    <s v="film &amp; video/documentary"/>
    <x v="3"/>
    <x v="13"/>
  </r>
  <r>
    <n v="1"/>
    <n v="219"/>
    <s v="Huang-Henderson"/>
    <s v="Stand-alone mobile customer loyalty"/>
    <n v="41700"/>
    <n v="138497"/>
    <n v="3.3212709832134291"/>
    <x v="3"/>
    <n v="1539"/>
    <n v="89.991552956465242"/>
    <x v="1"/>
    <s v="USD"/>
    <n v="1345093200"/>
    <n v="1346130000"/>
    <x v="759"/>
    <x v="8"/>
    <x v="8"/>
    <n v="16"/>
    <x v="2"/>
    <d v="2012-08-28T05:00:00"/>
    <s v="Aug"/>
    <n v="8"/>
    <n v="28"/>
    <n v="2012"/>
    <b v="0"/>
    <b v="0"/>
    <s v="film &amp; video/animation"/>
    <x v="3"/>
    <x v="3"/>
  </r>
  <r>
    <n v="1"/>
    <n v="968"/>
    <s v="Gonzalez-White"/>
    <s v="Open-architected disintermediate budgetary management"/>
    <n v="2400"/>
    <n v="8117"/>
    <n v="3.3820833333333336"/>
    <x v="3"/>
    <n v="114"/>
    <n v="71.201754385964918"/>
    <x v="1"/>
    <s v="USD"/>
    <n v="1293861600"/>
    <n v="1295157600"/>
    <x v="674"/>
    <x v="7"/>
    <x v="7"/>
    <n v="1"/>
    <x v="4"/>
    <d v="2011-01-16T06:00:00"/>
    <s v="Jan"/>
    <n v="1"/>
    <n v="16"/>
    <n v="2011"/>
    <b v="0"/>
    <b v="0"/>
    <s v="food/food trucks"/>
    <x v="0"/>
    <x v="0"/>
  </r>
  <r>
    <n v="1"/>
    <n v="848"/>
    <s v="Cole, Salazar and Moreno"/>
    <s v="Robust motivating orchestration"/>
    <n v="3200"/>
    <n v="10831"/>
    <n v="3.3846875000000001"/>
    <x v="3"/>
    <n v="172"/>
    <n v="62.970930232558139"/>
    <x v="1"/>
    <s v="USD"/>
    <n v="1276318800"/>
    <n v="1277096400"/>
    <x v="760"/>
    <x v="6"/>
    <x v="6"/>
    <n v="12"/>
    <x v="6"/>
    <d v="2010-06-21T05:00:00"/>
    <s v="June"/>
    <n v="6"/>
    <n v="21"/>
    <n v="2010"/>
    <b v="0"/>
    <b v="0"/>
    <s v="film &amp; video/drama"/>
    <x v="3"/>
    <x v="12"/>
  </r>
  <r>
    <n v="1"/>
    <n v="580"/>
    <s v="Perez PLC"/>
    <s v="Seamless 6thgeneration extranet"/>
    <n v="43800"/>
    <n v="149578"/>
    <n v="3.4150228310502282"/>
    <x v="3"/>
    <n v="3116"/>
    <n v="48.003209242618745"/>
    <x v="1"/>
    <s v="USD"/>
    <n v="1393394400"/>
    <n v="1394085600"/>
    <x v="761"/>
    <x v="2"/>
    <x v="2"/>
    <n v="26"/>
    <x v="8"/>
    <d v="2014-03-06T06:00:00"/>
    <s v="Mar"/>
    <n v="3"/>
    <n v="6"/>
    <n v="2014"/>
    <b v="0"/>
    <b v="0"/>
    <s v="theater/plays"/>
    <x v="1"/>
    <x v="1"/>
  </r>
  <r>
    <n v="1"/>
    <n v="874"/>
    <s v="Chung-Nguyen"/>
    <s v="Managed discrete parallelism"/>
    <n v="40200"/>
    <n v="139468"/>
    <n v="3.4693532338308457"/>
    <x v="3"/>
    <n v="4358"/>
    <n v="32.002753556677376"/>
    <x v="1"/>
    <s v="USD"/>
    <n v="1271998800"/>
    <n v="1275282000"/>
    <x v="762"/>
    <x v="11"/>
    <x v="11"/>
    <n v="23"/>
    <x v="6"/>
    <d v="2010-05-31T05:00:00"/>
    <s v="May"/>
    <n v="5"/>
    <n v="31"/>
    <n v="2010"/>
    <b v="0"/>
    <b v="1"/>
    <s v="photography/photography books"/>
    <x v="5"/>
    <x v="6"/>
  </r>
  <r>
    <n v="1"/>
    <n v="864"/>
    <s v="Stevenson-Thompson"/>
    <s v="Automated static workforce"/>
    <n v="4200"/>
    <n v="14577"/>
    <n v="3.4707142857142856"/>
    <x v="3"/>
    <n v="150"/>
    <n v="97.18"/>
    <x v="1"/>
    <s v="USD"/>
    <n v="1471582800"/>
    <n v="1472014800"/>
    <x v="763"/>
    <x v="8"/>
    <x v="8"/>
    <n v="19"/>
    <x v="9"/>
    <d v="2016-08-24T05:00:00"/>
    <s v="Aug"/>
    <n v="8"/>
    <n v="24"/>
    <n v="2016"/>
    <b v="0"/>
    <b v="0"/>
    <s v="film &amp; video/shorts"/>
    <x v="3"/>
    <x v="19"/>
  </r>
  <r>
    <n v="1"/>
    <n v="822"/>
    <s v="Stewart and Sons"/>
    <s v="Distributed optimizing protocol"/>
    <n v="54000"/>
    <n v="188982"/>
    <n v="3.4996666666666667"/>
    <x v="3"/>
    <n v="2100"/>
    <n v="89.991428571428571"/>
    <x v="1"/>
    <s v="USD"/>
    <n v="1393567200"/>
    <n v="1395032400"/>
    <x v="764"/>
    <x v="2"/>
    <x v="2"/>
    <n v="28"/>
    <x v="8"/>
    <d v="2014-03-17T05:00:00"/>
    <s v="Mar"/>
    <n v="3"/>
    <n v="17"/>
    <n v="2014"/>
    <b v="0"/>
    <b v="0"/>
    <s v="music/rock"/>
    <x v="4"/>
    <x v="4"/>
  </r>
  <r>
    <n v="1"/>
    <n v="458"/>
    <s v="Wise, Thompson and Allen"/>
    <s v="Pre-emptive neutral portal"/>
    <n v="33800"/>
    <n v="118706"/>
    <n v="3.5120118343195266"/>
    <x v="3"/>
    <n v="2120"/>
    <n v="55.993396226415094"/>
    <x v="1"/>
    <s v="USD"/>
    <n v="1269752400"/>
    <n v="1273554000"/>
    <x v="765"/>
    <x v="9"/>
    <x v="9"/>
    <n v="28"/>
    <x v="6"/>
    <d v="2010-05-11T05:00:00"/>
    <s v="May"/>
    <n v="5"/>
    <n v="11"/>
    <n v="2010"/>
    <b v="0"/>
    <b v="0"/>
    <s v="theater/plays"/>
    <x v="1"/>
    <x v="1"/>
  </r>
  <r>
    <n v="1"/>
    <n v="735"/>
    <s v="Caldwell PLC"/>
    <s v="Grass-roots zero administration alliance"/>
    <n v="37100"/>
    <n v="131404"/>
    <n v="3.5418867924528303"/>
    <x v="3"/>
    <n v="1991"/>
    <n v="65.998995479658461"/>
    <x v="1"/>
    <s v="USD"/>
    <n v="1459314000"/>
    <n v="1459918800"/>
    <x v="766"/>
    <x v="9"/>
    <x v="9"/>
    <n v="30"/>
    <x v="9"/>
    <d v="2016-04-06T05:00:00"/>
    <s v="Apr"/>
    <n v="4"/>
    <n v="6"/>
    <n v="2016"/>
    <b v="0"/>
    <b v="0"/>
    <s v="photography/photography books"/>
    <x v="5"/>
    <x v="6"/>
  </r>
  <r>
    <n v="1"/>
    <n v="439"/>
    <s v="Cummings Inc"/>
    <s v="Digitized transitional monitoring"/>
    <n v="28400"/>
    <n v="100900"/>
    <n v="3.5528169014084505"/>
    <x v="3"/>
    <n v="2293"/>
    <n v="44.003488879197555"/>
    <x v="1"/>
    <s v="USD"/>
    <n v="1478408400"/>
    <n v="1479016800"/>
    <x v="767"/>
    <x v="0"/>
    <x v="0"/>
    <n v="6"/>
    <x v="9"/>
    <d v="2016-11-13T06:00:00"/>
    <s v="Nov"/>
    <n v="11"/>
    <n v="13"/>
    <n v="2016"/>
    <b v="0"/>
    <b v="0"/>
    <s v="film &amp; video/science fiction"/>
    <x v="3"/>
    <x v="15"/>
  </r>
  <r>
    <n v="1"/>
    <n v="964"/>
    <s v="Peck, Higgins and Smith"/>
    <s v="Devolved disintermediate encryption"/>
    <n v="3700"/>
    <n v="13164"/>
    <n v="3.5578378378378379"/>
    <x v="3"/>
    <n v="155"/>
    <n v="84.92903225806451"/>
    <x v="1"/>
    <s v="USD"/>
    <n v="1431320400"/>
    <n v="1431752400"/>
    <x v="768"/>
    <x v="1"/>
    <x v="1"/>
    <n v="11"/>
    <x v="0"/>
    <d v="2015-05-16T05:00:00"/>
    <s v="May"/>
    <n v="5"/>
    <n v="16"/>
    <n v="2015"/>
    <b v="0"/>
    <b v="0"/>
    <s v="theater/plays"/>
    <x v="1"/>
    <x v="1"/>
  </r>
  <r>
    <n v="1"/>
    <n v="407"/>
    <s v="Herrera-Wilson"/>
    <s v="Organized bandwidth-monitored core"/>
    <n v="3400"/>
    <n v="12100"/>
    <n v="3.5588235294117645"/>
    <x v="3"/>
    <n v="484"/>
    <n v="25"/>
    <x v="6"/>
    <s v="DKK"/>
    <n v="1570942800"/>
    <n v="1571547600"/>
    <x v="769"/>
    <x v="3"/>
    <x v="3"/>
    <n v="13"/>
    <x v="7"/>
    <d v="2019-10-20T05:00:00"/>
    <s v="Oct"/>
    <n v="10"/>
    <n v="20"/>
    <n v="2019"/>
    <b v="0"/>
    <b v="0"/>
    <s v="theater/plays"/>
    <x v="1"/>
    <x v="1"/>
  </r>
  <r>
    <n v="1"/>
    <n v="856"/>
    <s v="Williams and Sons"/>
    <s v="Profound composite core"/>
    <n v="2400"/>
    <n v="8558"/>
    <n v="3.5658333333333334"/>
    <x v="3"/>
    <n v="158"/>
    <n v="54.164556962025316"/>
    <x v="1"/>
    <s v="USD"/>
    <n v="1335243600"/>
    <n v="1336712400"/>
    <x v="770"/>
    <x v="11"/>
    <x v="11"/>
    <n v="24"/>
    <x v="2"/>
    <d v="2012-05-11T05:00:00"/>
    <s v="May"/>
    <n v="5"/>
    <n v="11"/>
    <n v="2012"/>
    <b v="0"/>
    <b v="0"/>
    <s v="food/food trucks"/>
    <x v="0"/>
    <x v="0"/>
  </r>
  <r>
    <n v="1"/>
    <n v="823"/>
    <s v="Dyer Inc"/>
    <s v="Secured well-modulated system engine"/>
    <n v="4100"/>
    <n v="14640"/>
    <n v="3.5707317073170732"/>
    <x v="3"/>
    <n v="252"/>
    <n v="58.095238095238095"/>
    <x v="1"/>
    <s v="USD"/>
    <n v="1410325200"/>
    <n v="1412485200"/>
    <x v="597"/>
    <x v="10"/>
    <x v="10"/>
    <n v="10"/>
    <x v="8"/>
    <d v="2014-10-05T05:00:00"/>
    <s v="Oct"/>
    <n v="10"/>
    <n v="5"/>
    <n v="2014"/>
    <b v="1"/>
    <b v="1"/>
    <s v="music/rock"/>
    <x v="4"/>
    <x v="4"/>
  </r>
  <r>
    <n v="1"/>
    <n v="179"/>
    <s v="Marks Ltd"/>
    <s v="Realigned human-resource orchestration"/>
    <n v="44500"/>
    <n v="159185"/>
    <n v="3.5771910112359548"/>
    <x v="3"/>
    <n v="3537"/>
    <n v="45.005654509471306"/>
    <x v="0"/>
    <s v="CAD"/>
    <n v="1363496400"/>
    <n v="1363582800"/>
    <x v="771"/>
    <x v="9"/>
    <x v="9"/>
    <n v="17"/>
    <x v="1"/>
    <d v="2013-03-18T05:00:00"/>
    <s v="Mar"/>
    <n v="3"/>
    <n v="18"/>
    <n v="2013"/>
    <b v="0"/>
    <b v="1"/>
    <s v="theater/plays"/>
    <x v="1"/>
    <x v="1"/>
  </r>
  <r>
    <n v="1"/>
    <n v="683"/>
    <s v="Jones PLC"/>
    <s v="Virtual systemic intranet"/>
    <n v="2300"/>
    <n v="8244"/>
    <n v="3.5843478260869563"/>
    <x v="3"/>
    <n v="147"/>
    <n v="56.081632653061227"/>
    <x v="1"/>
    <s v="USD"/>
    <n v="1537074000"/>
    <n v="1537246800"/>
    <x v="772"/>
    <x v="10"/>
    <x v="10"/>
    <n v="16"/>
    <x v="5"/>
    <d v="2018-09-18T05:00:00"/>
    <s v="Sept"/>
    <n v="9"/>
    <n v="18"/>
    <n v="2018"/>
    <b v="0"/>
    <b v="0"/>
    <s v="theater/plays"/>
    <x v="1"/>
    <x v="1"/>
  </r>
  <r>
    <n v="1"/>
    <n v="669"/>
    <s v="Payne, Garrett and Thomas"/>
    <s v="Upgradable bi-directional concept"/>
    <n v="48800"/>
    <n v="175020"/>
    <n v="3.5864754098360656"/>
    <x v="3"/>
    <n v="1621"/>
    <n v="107.97038864898211"/>
    <x v="4"/>
    <s v="EUR"/>
    <n v="1498453200"/>
    <n v="1499230800"/>
    <x v="773"/>
    <x v="6"/>
    <x v="6"/>
    <n v="26"/>
    <x v="3"/>
    <d v="2017-07-05T05:00:00"/>
    <s v="July"/>
    <n v="7"/>
    <n v="5"/>
    <n v="2017"/>
    <b v="0"/>
    <b v="0"/>
    <s v="theater/plays"/>
    <x v="1"/>
    <x v="1"/>
  </r>
  <r>
    <n v="1"/>
    <n v="106"/>
    <s v="Brandt, Carter and Wood"/>
    <s v="Ameliorated clear-thinking circuit"/>
    <n v="3900"/>
    <n v="14006"/>
    <n v="3.5912820512820511"/>
    <x v="3"/>
    <n v="147"/>
    <n v="95.278911564625844"/>
    <x v="1"/>
    <s v="USD"/>
    <n v="1567918800"/>
    <n v="1568350800"/>
    <x v="546"/>
    <x v="10"/>
    <x v="10"/>
    <n v="8"/>
    <x v="7"/>
    <d v="2019-09-13T05:00:00"/>
    <s v="Sept"/>
    <n v="9"/>
    <n v="13"/>
    <n v="2019"/>
    <b v="0"/>
    <b v="0"/>
    <s v="theater/plays"/>
    <x v="1"/>
    <x v="1"/>
  </r>
  <r>
    <n v="1"/>
    <n v="376"/>
    <s v="Perry PLC"/>
    <s v="Mandatory uniform matrix"/>
    <n v="3400"/>
    <n v="12275"/>
    <n v="3.6102941176470589"/>
    <x v="3"/>
    <n v="131"/>
    <n v="93.702290076335885"/>
    <x v="1"/>
    <s v="USD"/>
    <n v="1404622800"/>
    <n v="1405141200"/>
    <x v="774"/>
    <x v="5"/>
    <x v="5"/>
    <n v="6"/>
    <x v="8"/>
    <d v="2014-07-12T05:00:00"/>
    <s v="July"/>
    <n v="7"/>
    <n v="12"/>
    <n v="2014"/>
    <b v="0"/>
    <b v="0"/>
    <s v="music/rock"/>
    <x v="4"/>
    <x v="4"/>
  </r>
  <r>
    <n v="1"/>
    <n v="195"/>
    <s v="Smith and Sons"/>
    <s v="Upgradable high-level solution"/>
    <n v="15800"/>
    <n v="57157"/>
    <n v="3.61753164556962"/>
    <x v="3"/>
    <n v="524"/>
    <n v="109.07824427480917"/>
    <x v="1"/>
    <s v="USD"/>
    <n v="1532840400"/>
    <n v="1533445200"/>
    <x v="437"/>
    <x v="5"/>
    <x v="5"/>
    <n v="29"/>
    <x v="5"/>
    <d v="2018-08-05T05:00:00"/>
    <s v="Aug"/>
    <n v="8"/>
    <n v="5"/>
    <n v="2018"/>
    <b v="0"/>
    <b v="0"/>
    <s v="music/electric music"/>
    <x v="4"/>
    <x v="5"/>
  </r>
  <r>
    <n v="1"/>
    <n v="264"/>
    <s v="Gordon PLC"/>
    <s v="Virtual reciprocal policy"/>
    <n v="45600"/>
    <n v="165375"/>
    <n v="3.6266447368421053"/>
    <x v="3"/>
    <n v="5512"/>
    <n v="30.002721335268504"/>
    <x v="1"/>
    <s v="USD"/>
    <n v="1360648800"/>
    <n v="1362031200"/>
    <x v="775"/>
    <x v="2"/>
    <x v="2"/>
    <n v="12"/>
    <x v="1"/>
    <d v="2013-02-28T06:00:00"/>
    <s v="Feb"/>
    <n v="2"/>
    <n v="28"/>
    <n v="2013"/>
    <b v="0"/>
    <b v="0"/>
    <s v="theater/plays"/>
    <x v="1"/>
    <x v="1"/>
  </r>
  <r>
    <n v="1"/>
    <n v="474"/>
    <s v="Santos-Young"/>
    <s v="Enhanced neutral ability"/>
    <n v="4000"/>
    <n v="14606"/>
    <n v="3.6515"/>
    <x v="3"/>
    <n v="142"/>
    <n v="102.85915492957747"/>
    <x v="1"/>
    <s v="USD"/>
    <n v="1418709600"/>
    <n v="1418796000"/>
    <x v="776"/>
    <x v="4"/>
    <x v="4"/>
    <n v="16"/>
    <x v="8"/>
    <d v="2014-12-17T06:00:00"/>
    <s v="Dec"/>
    <n v="12"/>
    <n v="17"/>
    <n v="2014"/>
    <b v="0"/>
    <b v="0"/>
    <s v="film &amp; video/television"/>
    <x v="3"/>
    <x v="21"/>
  </r>
  <r>
    <n v="1"/>
    <n v="226"/>
    <s v="Garcia Inc"/>
    <s v="Progressive neutral middleware"/>
    <n v="3000"/>
    <n v="10999"/>
    <n v="3.6663333333333332"/>
    <x v="3"/>
    <n v="112"/>
    <n v="98.205357142857139"/>
    <x v="1"/>
    <s v="USD"/>
    <n v="1270702800"/>
    <n v="1273899600"/>
    <x v="777"/>
    <x v="11"/>
    <x v="11"/>
    <n v="8"/>
    <x v="6"/>
    <d v="2010-05-15T05:00:00"/>
    <s v="May"/>
    <n v="5"/>
    <n v="15"/>
    <n v="2010"/>
    <b v="0"/>
    <b v="0"/>
    <s v="photography/photography books"/>
    <x v="5"/>
    <x v="6"/>
  </r>
  <r>
    <n v="1"/>
    <n v="954"/>
    <s v="Henderson, Parker and Diaz"/>
    <s v="Enterprise-wide client-driven policy"/>
    <n v="42600"/>
    <n v="156384"/>
    <n v="3.6709859154929578"/>
    <x v="3"/>
    <n v="1548"/>
    <n v="101.02325581395348"/>
    <x v="5"/>
    <s v="AUD"/>
    <n v="1348290000"/>
    <n v="1350363600"/>
    <x v="464"/>
    <x v="10"/>
    <x v="10"/>
    <n v="22"/>
    <x v="2"/>
    <d v="2012-10-16T05:00:00"/>
    <s v="Oct"/>
    <n v="10"/>
    <n v="16"/>
    <n v="2012"/>
    <b v="0"/>
    <b v="0"/>
    <s v="technology/web"/>
    <x v="2"/>
    <x v="2"/>
  </r>
  <r>
    <n v="1"/>
    <n v="124"/>
    <s v="Stanton, Neal and Rodriguez"/>
    <s v="Polarized uniform software"/>
    <n v="2600"/>
    <n v="9562"/>
    <n v="3.6776923076923076"/>
    <x v="3"/>
    <n v="94"/>
    <n v="101.72340425531915"/>
    <x v="4"/>
    <s v="EUR"/>
    <n v="1557723600"/>
    <n v="1562302800"/>
    <x v="778"/>
    <x v="1"/>
    <x v="1"/>
    <n v="13"/>
    <x v="7"/>
    <d v="2019-07-05T05:00:00"/>
    <s v="July"/>
    <n v="7"/>
    <n v="5"/>
    <n v="2019"/>
    <b v="0"/>
    <b v="0"/>
    <s v="photography/photography books"/>
    <x v="5"/>
    <x v="6"/>
  </r>
  <r>
    <n v="1"/>
    <n v="817"/>
    <s v="Alvarez-Bauer"/>
    <s v="Front-line intermediate moderator"/>
    <n v="51300"/>
    <n v="189192"/>
    <n v="3.687953216374269"/>
    <x v="3"/>
    <n v="2489"/>
    <n v="76.011249497790274"/>
    <x v="4"/>
    <s v="EUR"/>
    <n v="1556946000"/>
    <n v="1559365200"/>
    <x v="779"/>
    <x v="1"/>
    <x v="1"/>
    <n v="4"/>
    <x v="7"/>
    <d v="2019-06-01T05:00:00"/>
    <s v="June"/>
    <n v="6"/>
    <n v="1"/>
    <n v="2019"/>
    <b v="0"/>
    <b v="1"/>
    <s v="publishing/nonfiction"/>
    <x v="6"/>
    <x v="7"/>
  </r>
  <r>
    <n v="1"/>
    <n v="574"/>
    <s v="Parker, Haley and Foster"/>
    <s v="Adaptive local task-force"/>
    <n v="2700"/>
    <n v="9967"/>
    <n v="3.6914814814814814"/>
    <x v="3"/>
    <n v="144"/>
    <n v="69.215277777777771"/>
    <x v="1"/>
    <s v="USD"/>
    <n v="1575698400"/>
    <n v="1576562400"/>
    <x v="780"/>
    <x v="4"/>
    <x v="4"/>
    <n v="7"/>
    <x v="7"/>
    <d v="2019-12-17T06:00:00"/>
    <s v="Dec"/>
    <n v="12"/>
    <n v="17"/>
    <n v="2019"/>
    <b v="0"/>
    <b v="1"/>
    <s v="food/food trucks"/>
    <x v="0"/>
    <x v="0"/>
  </r>
  <r>
    <n v="1"/>
    <n v="561"/>
    <s v="Fowler-Smith"/>
    <s v="Down-sized logistical adapter"/>
    <n v="3000"/>
    <n v="11091"/>
    <n v="3.6970000000000001"/>
    <x v="3"/>
    <n v="198"/>
    <n v="56.015151515151516"/>
    <x v="3"/>
    <s v="CHF"/>
    <n v="1318827600"/>
    <n v="1319000400"/>
    <x v="781"/>
    <x v="3"/>
    <x v="3"/>
    <n v="17"/>
    <x v="4"/>
    <d v="2011-10-19T05:00:00"/>
    <s v="Oct"/>
    <n v="10"/>
    <n v="19"/>
    <n v="2011"/>
    <b v="0"/>
    <b v="0"/>
    <s v="theater/plays"/>
    <x v="1"/>
    <x v="1"/>
  </r>
  <r>
    <n v="1"/>
    <n v="882"/>
    <s v="White-Rosario"/>
    <s v="Balanced demand-driven definition"/>
    <n v="800"/>
    <n v="2960"/>
    <n v="3.7"/>
    <x v="3"/>
    <n v="80"/>
    <n v="37"/>
    <x v="1"/>
    <s v="USD"/>
    <n v="1421820000"/>
    <n v="1422165600"/>
    <x v="782"/>
    <x v="7"/>
    <x v="7"/>
    <n v="21"/>
    <x v="0"/>
    <d v="2015-01-25T06:00:00"/>
    <s v="Jan"/>
    <n v="1"/>
    <n v="25"/>
    <n v="2015"/>
    <b v="0"/>
    <b v="0"/>
    <s v="theater/plays"/>
    <x v="1"/>
    <x v="1"/>
  </r>
  <r>
    <n v="1"/>
    <n v="263"/>
    <s v="Walker Ltd"/>
    <s v="Organic eco-centric success"/>
    <n v="2900"/>
    <n v="10756"/>
    <n v="3.7089655172413791"/>
    <x v="3"/>
    <n v="199"/>
    <n v="54.050251256281406"/>
    <x v="1"/>
    <s v="USD"/>
    <n v="1263016800"/>
    <n v="1263016800"/>
    <x v="783"/>
    <x v="7"/>
    <x v="7"/>
    <n v="9"/>
    <x v="6"/>
    <d v="2010-01-09T06:00:00"/>
    <s v="Jan"/>
    <n v="1"/>
    <n v="9"/>
    <n v="2010"/>
    <b v="0"/>
    <b v="0"/>
    <s v="photography/photography books"/>
    <x v="5"/>
    <x v="6"/>
  </r>
  <r>
    <n v="1"/>
    <n v="362"/>
    <s v="Lawrence Group"/>
    <s v="Automated actuating conglomeration"/>
    <n v="3700"/>
    <n v="13755"/>
    <n v="3.7175675675675675"/>
    <x v="3"/>
    <n v="191"/>
    <n v="72.015706806282722"/>
    <x v="1"/>
    <s v="USD"/>
    <n v="1296108000"/>
    <n v="1299391200"/>
    <x v="197"/>
    <x v="7"/>
    <x v="7"/>
    <n v="27"/>
    <x v="4"/>
    <d v="2011-03-06T06:00:00"/>
    <s v="Mar"/>
    <n v="3"/>
    <n v="6"/>
    <n v="2011"/>
    <b v="0"/>
    <b v="0"/>
    <s v="music/rock"/>
    <x v="4"/>
    <x v="4"/>
  </r>
  <r>
    <n v="1"/>
    <n v="974"/>
    <s v="Thomas, Clay and Mendoza"/>
    <s v="Multi-channeled reciprocal interface"/>
    <n v="800"/>
    <n v="2991"/>
    <n v="3.73875"/>
    <x v="3"/>
    <n v="32"/>
    <n v="93.46875"/>
    <x v="1"/>
    <s v="USD"/>
    <n v="1368853200"/>
    <n v="1368939600"/>
    <x v="577"/>
    <x v="1"/>
    <x v="1"/>
    <n v="18"/>
    <x v="1"/>
    <d v="2013-05-19T05:00:00"/>
    <s v="May"/>
    <n v="5"/>
    <n v="19"/>
    <n v="2013"/>
    <b v="0"/>
    <b v="0"/>
    <s v="music/indie rock"/>
    <x v="4"/>
    <x v="10"/>
  </r>
  <r>
    <n v="1"/>
    <n v="113"/>
    <s v="Wright, Hartman and Yu"/>
    <s v="User-friendly tertiary array"/>
    <n v="3300"/>
    <n v="12437"/>
    <n v="3.7687878787878786"/>
    <x v="3"/>
    <n v="131"/>
    <n v="94.938931297709928"/>
    <x v="1"/>
    <s v="USD"/>
    <n v="1505192400"/>
    <n v="1505797200"/>
    <x v="784"/>
    <x v="10"/>
    <x v="10"/>
    <n v="12"/>
    <x v="3"/>
    <d v="2017-09-19T05:00:00"/>
    <s v="Sept"/>
    <n v="9"/>
    <n v="19"/>
    <n v="2017"/>
    <b v="0"/>
    <b v="0"/>
    <s v="food/food trucks"/>
    <x v="0"/>
    <x v="0"/>
  </r>
  <r>
    <n v="1"/>
    <n v="33"/>
    <s v="Blair, Collins and Carter"/>
    <s v="Exclusive interactive approach"/>
    <n v="50200"/>
    <n v="189666"/>
    <n v="3.7782071713147412"/>
    <x v="3"/>
    <n v="5419"/>
    <n v="35.000184535892231"/>
    <x v="1"/>
    <s v="USD"/>
    <n v="1412485200"/>
    <n v="1415685600"/>
    <x v="664"/>
    <x v="3"/>
    <x v="3"/>
    <n v="5"/>
    <x v="8"/>
    <d v="2014-11-11T06:00:00"/>
    <s v="Nov"/>
    <n v="11"/>
    <n v="11"/>
    <n v="2014"/>
    <b v="0"/>
    <b v="0"/>
    <s v="theater/plays"/>
    <x v="1"/>
    <x v="1"/>
  </r>
  <r>
    <n v="1"/>
    <n v="965"/>
    <s v="Nunez-King"/>
    <s v="Phased clear-thinking policy"/>
    <n v="2200"/>
    <n v="8501"/>
    <n v="3.8640909090909092"/>
    <x v="3"/>
    <n v="207"/>
    <n v="41.067632850241544"/>
    <x v="2"/>
    <s v="GBP"/>
    <n v="1264399200"/>
    <n v="1267855200"/>
    <x v="21"/>
    <x v="7"/>
    <x v="7"/>
    <n v="25"/>
    <x v="6"/>
    <d v="2010-03-06T06:00:00"/>
    <s v="Mar"/>
    <n v="3"/>
    <n v="6"/>
    <n v="2010"/>
    <b v="0"/>
    <b v="0"/>
    <s v="music/rock"/>
    <x v="4"/>
    <x v="4"/>
  </r>
  <r>
    <n v="1"/>
    <n v="863"/>
    <s v="Davis-Johnson"/>
    <s v="Automated reciprocal protocol"/>
    <n v="1400"/>
    <n v="5415"/>
    <n v="3.8678571428571429"/>
    <x v="3"/>
    <n v="217"/>
    <n v="24.953917050691246"/>
    <x v="1"/>
    <s v="USD"/>
    <n v="1434517200"/>
    <n v="1436504400"/>
    <x v="785"/>
    <x v="6"/>
    <x v="6"/>
    <n v="17"/>
    <x v="0"/>
    <d v="2015-07-10T05:00:00"/>
    <s v="July"/>
    <n v="7"/>
    <n v="10"/>
    <n v="2015"/>
    <b v="0"/>
    <b v="1"/>
    <s v="film &amp; video/television"/>
    <x v="3"/>
    <x v="21"/>
  </r>
  <r>
    <n v="1"/>
    <n v="48"/>
    <s v="Lamb Inc"/>
    <s v="Optimized leadingedge concept"/>
    <n v="33300"/>
    <n v="128862"/>
    <n v="3.86972972972973"/>
    <x v="3"/>
    <n v="2431"/>
    <n v="53.007815713698065"/>
    <x v="1"/>
    <s v="USD"/>
    <n v="1435208400"/>
    <n v="1436245200"/>
    <x v="786"/>
    <x v="6"/>
    <x v="6"/>
    <n v="25"/>
    <x v="0"/>
    <d v="2015-07-07T05:00:00"/>
    <s v="July"/>
    <n v="7"/>
    <n v="7"/>
    <n v="2015"/>
    <b v="0"/>
    <b v="0"/>
    <s v="theater/plays"/>
    <x v="1"/>
    <x v="1"/>
  </r>
  <r>
    <n v="1"/>
    <n v="825"/>
    <s v="Solomon PLC"/>
    <s v="Open-architected 24/7 infrastructure"/>
    <n v="3600"/>
    <n v="13950"/>
    <n v="3.875"/>
    <x v="3"/>
    <n v="157"/>
    <n v="88.853503184713375"/>
    <x v="2"/>
    <s v="GBP"/>
    <n v="1500958800"/>
    <n v="1501995600"/>
    <x v="468"/>
    <x v="5"/>
    <x v="5"/>
    <n v="25"/>
    <x v="3"/>
    <d v="2017-08-06T05:00:00"/>
    <s v="Aug"/>
    <n v="8"/>
    <n v="6"/>
    <n v="2017"/>
    <b v="0"/>
    <b v="0"/>
    <s v="film &amp; video/shorts"/>
    <x v="3"/>
    <x v="19"/>
  </r>
  <r>
    <n v="1"/>
    <n v="313"/>
    <s v="Miller-Irwin"/>
    <s v="Secured maximized policy"/>
    <n v="2200"/>
    <n v="8697"/>
    <n v="3.9531818181818181"/>
    <x v="3"/>
    <n v="223"/>
    <n v="39"/>
    <x v="1"/>
    <s v="USD"/>
    <n v="1330322400"/>
    <n v="1330495200"/>
    <x v="787"/>
    <x v="2"/>
    <x v="2"/>
    <n v="27"/>
    <x v="2"/>
    <d v="2012-02-29T06:00:00"/>
    <s v="Feb"/>
    <n v="2"/>
    <n v="29"/>
    <n v="2012"/>
    <b v="0"/>
    <b v="0"/>
    <s v="music/rock"/>
    <x v="4"/>
    <x v="4"/>
  </r>
  <r>
    <n v="1"/>
    <n v="224"/>
    <s v="Lester-Moore"/>
    <s v="Diverse analyzing definition"/>
    <n v="46300"/>
    <n v="186885"/>
    <n v="4.0363930885529156"/>
    <x v="3"/>
    <n v="3594"/>
    <n v="51.999165275459099"/>
    <x v="1"/>
    <s v="USD"/>
    <n v="1411534800"/>
    <n v="1415426400"/>
    <x v="566"/>
    <x v="10"/>
    <x v="10"/>
    <n v="24"/>
    <x v="8"/>
    <d v="2014-11-08T06:00:00"/>
    <s v="Nov"/>
    <n v="11"/>
    <n v="8"/>
    <n v="2014"/>
    <b v="0"/>
    <b v="0"/>
    <s v="film &amp; video/science fiction"/>
    <x v="3"/>
    <x v="15"/>
  </r>
  <r>
    <n v="1"/>
    <n v="757"/>
    <s v="Callahan-Gilbert"/>
    <s v="Profit-focused motivating function"/>
    <n v="1400"/>
    <n v="5696"/>
    <n v="4.0685714285714285"/>
    <x v="3"/>
    <n v="114"/>
    <n v="49.964912280701753"/>
    <x v="1"/>
    <s v="USD"/>
    <n v="1305176400"/>
    <n v="1305522000"/>
    <x v="788"/>
    <x v="1"/>
    <x v="1"/>
    <n v="12"/>
    <x v="4"/>
    <d v="2011-05-16T05:00:00"/>
    <s v="May"/>
    <n v="5"/>
    <n v="16"/>
    <n v="2011"/>
    <b v="0"/>
    <b v="0"/>
    <s v="film &amp; video/drama"/>
    <x v="3"/>
    <x v="12"/>
  </r>
  <r>
    <n v="1"/>
    <n v="899"/>
    <s v="Best-Young"/>
    <s v="Implemented multimedia time-frame"/>
    <n v="3100"/>
    <n v="12620"/>
    <n v="4.0709677419354842"/>
    <x v="3"/>
    <n v="123"/>
    <n v="102.60162601626017"/>
    <x v="3"/>
    <s v="CHF"/>
    <n v="1381122000"/>
    <n v="1382677200"/>
    <x v="789"/>
    <x v="3"/>
    <x v="3"/>
    <n v="7"/>
    <x v="1"/>
    <d v="2013-10-25T05:00:00"/>
    <s v="Oct"/>
    <n v="10"/>
    <n v="25"/>
    <n v="2013"/>
    <b v="0"/>
    <b v="0"/>
    <s v="music/jazz"/>
    <x v="4"/>
    <x v="9"/>
  </r>
  <r>
    <n v="1"/>
    <n v="353"/>
    <s v="Mills-Roy"/>
    <s v="Profit-focused multi-tasking access"/>
    <n v="33600"/>
    <n v="137961"/>
    <n v="4.105982142857143"/>
    <x v="3"/>
    <n v="1703"/>
    <n v="81.010569583088667"/>
    <x v="1"/>
    <s v="USD"/>
    <n v="1562302800"/>
    <n v="1562389200"/>
    <x v="790"/>
    <x v="5"/>
    <x v="5"/>
    <n v="5"/>
    <x v="7"/>
    <d v="2019-07-06T05:00:00"/>
    <s v="July"/>
    <n v="7"/>
    <n v="6"/>
    <n v="2019"/>
    <b v="0"/>
    <b v="0"/>
    <s v="theater/plays"/>
    <x v="1"/>
    <x v="1"/>
  </r>
  <r>
    <n v="1"/>
    <n v="730"/>
    <s v="Carson PLC"/>
    <s v="Visionary system-worthy attitude"/>
    <n v="28800"/>
    <n v="118847"/>
    <n v="4.1266319444444441"/>
    <x v="3"/>
    <n v="1071"/>
    <n v="110.96825396825396"/>
    <x v="0"/>
    <s v="CAD"/>
    <n v="1432357200"/>
    <n v="1432875600"/>
    <x v="791"/>
    <x v="1"/>
    <x v="1"/>
    <n v="23"/>
    <x v="0"/>
    <d v="2015-05-29T05:00:00"/>
    <s v="May"/>
    <n v="5"/>
    <n v="29"/>
    <n v="2015"/>
    <b v="0"/>
    <b v="0"/>
    <s v="technology/wearables"/>
    <x v="2"/>
    <x v="11"/>
  </r>
  <r>
    <n v="1"/>
    <n v="495"/>
    <s v="Bell, Edwards and Andersen"/>
    <s v="Centralized clear-thinking solution"/>
    <n v="3200"/>
    <n v="13264"/>
    <n v="4.1449999999999996"/>
    <x v="3"/>
    <n v="195"/>
    <n v="68.02051282051282"/>
    <x v="6"/>
    <s v="DKK"/>
    <n v="1402376400"/>
    <n v="1402722000"/>
    <x v="792"/>
    <x v="6"/>
    <x v="6"/>
    <n v="10"/>
    <x v="8"/>
    <d v="2014-06-14T05:00:00"/>
    <s v="June"/>
    <n v="6"/>
    <n v="14"/>
    <n v="2014"/>
    <b v="0"/>
    <b v="0"/>
    <s v="theater/plays"/>
    <x v="1"/>
    <x v="1"/>
  </r>
  <r>
    <n v="1"/>
    <n v="167"/>
    <s v="Cruz-Ward"/>
    <s v="Robust content-based emulation"/>
    <n v="2600"/>
    <n v="10804"/>
    <n v="4.155384615384615"/>
    <x v="3"/>
    <n v="146"/>
    <n v="74"/>
    <x v="5"/>
    <s v="AUD"/>
    <n v="1370840400"/>
    <n v="1371704400"/>
    <x v="793"/>
    <x v="6"/>
    <x v="6"/>
    <n v="10"/>
    <x v="1"/>
    <d v="2013-06-20T05:00:00"/>
    <s v="June"/>
    <n v="6"/>
    <n v="20"/>
    <n v="2013"/>
    <b v="0"/>
    <b v="0"/>
    <s v="theater/plays"/>
    <x v="1"/>
    <x v="1"/>
  </r>
  <r>
    <n v="1"/>
    <n v="177"/>
    <s v="Lee, Gibson and Morgan"/>
    <s v="Digitized solution-oriented product"/>
    <n v="38800"/>
    <n v="161593"/>
    <n v="4.1647680412371137"/>
    <x v="3"/>
    <n v="2739"/>
    <n v="58.997079225994888"/>
    <x v="1"/>
    <s v="USD"/>
    <n v="1289800800"/>
    <n v="1291960800"/>
    <x v="794"/>
    <x v="0"/>
    <x v="0"/>
    <n v="15"/>
    <x v="6"/>
    <d v="2010-12-10T06:00:00"/>
    <s v="Dec"/>
    <n v="12"/>
    <n v="10"/>
    <n v="2010"/>
    <b v="0"/>
    <b v="0"/>
    <s v="theater/plays"/>
    <x v="1"/>
    <x v="1"/>
  </r>
  <r>
    <n v="1"/>
    <n v="240"/>
    <s v="Pitts-Reed"/>
    <s v="Vision-oriented dynamic service-desk"/>
    <n v="29400"/>
    <n v="123124"/>
    <n v="4.1878911564625847"/>
    <x v="3"/>
    <n v="1784"/>
    <n v="69.015695067264573"/>
    <x v="1"/>
    <s v="USD"/>
    <n v="1281070800"/>
    <n v="1281157200"/>
    <x v="43"/>
    <x v="8"/>
    <x v="8"/>
    <n v="6"/>
    <x v="6"/>
    <d v="2010-08-07T05:00:00"/>
    <s v="Aug"/>
    <n v="8"/>
    <n v="7"/>
    <n v="2010"/>
    <b v="0"/>
    <b v="0"/>
    <s v="theater/plays"/>
    <x v="1"/>
    <x v="1"/>
  </r>
  <r>
    <n v="1"/>
    <n v="610"/>
    <s v="Hughes, Mendez and Patterson"/>
    <s v="Stand-alone multi-state data-warehouse"/>
    <n v="42800"/>
    <n v="179356"/>
    <n v="4.1905607476635511"/>
    <x v="3"/>
    <n v="6406"/>
    <n v="27.998126756166094"/>
    <x v="1"/>
    <s v="USD"/>
    <n v="1355637600"/>
    <n v="1356847200"/>
    <x v="795"/>
    <x v="4"/>
    <x v="4"/>
    <n v="16"/>
    <x v="2"/>
    <d v="2012-12-30T06:00:00"/>
    <s v="Dec"/>
    <n v="12"/>
    <n v="30"/>
    <n v="2012"/>
    <b v="0"/>
    <b v="0"/>
    <s v="theater/plays"/>
    <x v="1"/>
    <x v="1"/>
  </r>
  <r>
    <n v="1"/>
    <n v="230"/>
    <s v="Miranda, Hall and Mcgrath"/>
    <s v="Progressive value-added ability"/>
    <n v="2400"/>
    <n v="10084"/>
    <n v="4.2016666666666671"/>
    <x v="3"/>
    <n v="101"/>
    <n v="99.841584158415841"/>
    <x v="1"/>
    <s v="USD"/>
    <n v="1575612000"/>
    <n v="1575612000"/>
    <x v="796"/>
    <x v="4"/>
    <x v="4"/>
    <n v="6"/>
    <x v="7"/>
    <d v="2019-12-06T06:00:00"/>
    <s v="Dec"/>
    <n v="12"/>
    <n v="6"/>
    <n v="2019"/>
    <b v="0"/>
    <b v="0"/>
    <s v="games/video games"/>
    <x v="7"/>
    <x v="17"/>
  </r>
  <r>
    <n v="1"/>
    <n v="238"/>
    <s v="Bolton, Sanchez and Carrillo"/>
    <s v="Distributed systemic adapter"/>
    <n v="2400"/>
    <n v="10138"/>
    <n v="4.2241666666666671"/>
    <x v="3"/>
    <n v="97"/>
    <n v="104.51546391752578"/>
    <x v="6"/>
    <s v="DKK"/>
    <n v="1513231200"/>
    <n v="1515391200"/>
    <x v="797"/>
    <x v="4"/>
    <x v="4"/>
    <n v="14"/>
    <x v="3"/>
    <d v="2018-01-08T06:00:00"/>
    <s v="Jan"/>
    <n v="1"/>
    <n v="8"/>
    <n v="2018"/>
    <b v="0"/>
    <b v="1"/>
    <s v="theater/plays"/>
    <x v="1"/>
    <x v="1"/>
  </r>
  <r>
    <n v="1"/>
    <n v="152"/>
    <s v="Bowen, Mcdonald and Hall"/>
    <s v="User-centric fault-tolerant task-force"/>
    <n v="41500"/>
    <n v="175573"/>
    <n v="4.2306746987951804"/>
    <x v="3"/>
    <n v="3376"/>
    <n v="52.006220379146917"/>
    <x v="1"/>
    <s v="USD"/>
    <n v="1487311200"/>
    <n v="1487916000"/>
    <x v="798"/>
    <x v="2"/>
    <x v="2"/>
    <n v="17"/>
    <x v="3"/>
    <d v="2017-02-24T06:00:00"/>
    <s v="Feb"/>
    <n v="2"/>
    <n v="24"/>
    <n v="2017"/>
    <b v="0"/>
    <b v="0"/>
    <s v="music/indie rock"/>
    <x v="4"/>
    <x v="10"/>
  </r>
  <r>
    <n v="1"/>
    <n v="169"/>
    <s v="Tran, Steele and Wilson"/>
    <s v="Profit-focused modular product"/>
    <n v="23300"/>
    <n v="98811"/>
    <n v="4.240815450643777"/>
    <x v="3"/>
    <n v="1267"/>
    <n v="77.988161010260455"/>
    <x v="1"/>
    <s v="USD"/>
    <n v="1339909200"/>
    <n v="1342328400"/>
    <x v="799"/>
    <x v="6"/>
    <x v="6"/>
    <n v="17"/>
    <x v="2"/>
    <d v="2012-07-15T05:00:00"/>
    <s v="July"/>
    <n v="7"/>
    <n v="15"/>
    <n v="2012"/>
    <b v="0"/>
    <b v="1"/>
    <s v="film &amp; video/shorts"/>
    <x v="3"/>
    <x v="19"/>
  </r>
  <r>
    <n v="1"/>
    <n v="207"/>
    <s v="Carney-Anderson"/>
    <s v="Digitized 5thgeneration knowledgebase"/>
    <n v="1000"/>
    <n v="4257"/>
    <n v="4.2569999999999997"/>
    <x v="3"/>
    <n v="43"/>
    <n v="99"/>
    <x v="1"/>
    <s v="USD"/>
    <n v="1535432400"/>
    <n v="1537160400"/>
    <x v="300"/>
    <x v="8"/>
    <x v="8"/>
    <n v="28"/>
    <x v="5"/>
    <d v="2018-09-17T05:00:00"/>
    <s v="Sept"/>
    <n v="9"/>
    <n v="17"/>
    <n v="2018"/>
    <b v="0"/>
    <b v="1"/>
    <s v="music/rock"/>
    <x v="4"/>
    <x v="4"/>
  </r>
  <r>
    <n v="1"/>
    <n v="520"/>
    <s v="Frederick, Jenkins and Collins"/>
    <s v="Organic radical collaboration"/>
    <n v="800"/>
    <n v="3406"/>
    <n v="4.2575000000000003"/>
    <x v="3"/>
    <n v="32"/>
    <n v="106.4375"/>
    <x v="1"/>
    <s v="USD"/>
    <n v="1555650000"/>
    <n v="1555909200"/>
    <x v="800"/>
    <x v="11"/>
    <x v="11"/>
    <n v="19"/>
    <x v="7"/>
    <d v="2019-04-22T05:00:00"/>
    <s v="Apr"/>
    <n v="4"/>
    <n v="22"/>
    <n v="2019"/>
    <b v="0"/>
    <b v="0"/>
    <s v="theater/plays"/>
    <x v="1"/>
    <x v="1"/>
  </r>
  <r>
    <n v="1"/>
    <n v="992"/>
    <s v="Morrow Inc"/>
    <s v="Networked global migration"/>
    <n v="3100"/>
    <n v="13223"/>
    <n v="4.2654838709677421"/>
    <x v="3"/>
    <n v="132"/>
    <n v="100.17424242424242"/>
    <x v="1"/>
    <s v="USD"/>
    <n v="1525669200"/>
    <n v="1526878800"/>
    <x v="801"/>
    <x v="1"/>
    <x v="1"/>
    <n v="7"/>
    <x v="5"/>
    <d v="2018-05-21T05:00:00"/>
    <s v="May"/>
    <n v="5"/>
    <n v="21"/>
    <n v="2018"/>
    <b v="0"/>
    <b v="1"/>
    <s v="film &amp; video/drama"/>
    <x v="3"/>
    <x v="12"/>
  </r>
  <r>
    <n v="1"/>
    <n v="688"/>
    <s v="Bowen, Davies and Burns"/>
    <s v="Devolved client-server monitoring"/>
    <n v="2900"/>
    <n v="12449"/>
    <n v="4.2927586206896553"/>
    <x v="3"/>
    <n v="175"/>
    <n v="71.137142857142862"/>
    <x v="1"/>
    <s v="USD"/>
    <n v="1547100000"/>
    <n v="1548482400"/>
    <x v="802"/>
    <x v="7"/>
    <x v="7"/>
    <n v="10"/>
    <x v="7"/>
    <d v="2019-01-26T06:00:00"/>
    <s v="Jan"/>
    <n v="1"/>
    <n v="26"/>
    <n v="2019"/>
    <b v="0"/>
    <b v="1"/>
    <s v="film &amp; video/television"/>
    <x v="3"/>
    <x v="21"/>
  </r>
  <r>
    <n v="1"/>
    <n v="205"/>
    <s v="Weaver-Marquez"/>
    <s v="Focused analyzing circuit"/>
    <n v="1300"/>
    <n v="5614"/>
    <n v="4.3184615384615386"/>
    <x v="3"/>
    <n v="80"/>
    <n v="70.174999999999997"/>
    <x v="1"/>
    <s v="USD"/>
    <n v="1539752400"/>
    <n v="1540789200"/>
    <x v="803"/>
    <x v="3"/>
    <x v="3"/>
    <n v="17"/>
    <x v="5"/>
    <d v="2018-10-29T05:00:00"/>
    <s v="Oct"/>
    <n v="10"/>
    <n v="29"/>
    <n v="2018"/>
    <b v="1"/>
    <b v="0"/>
    <s v="theater/plays"/>
    <x v="1"/>
    <x v="1"/>
  </r>
  <r>
    <n v="1"/>
    <n v="331"/>
    <s v="Rose-Silva"/>
    <s v="Intuitive static portal"/>
    <n v="3300"/>
    <n v="14643"/>
    <n v="4.4372727272727275"/>
    <x v="3"/>
    <n v="190"/>
    <n v="77.068421052631578"/>
    <x v="1"/>
    <s v="USD"/>
    <n v="1324274400"/>
    <n v="1324360800"/>
    <x v="804"/>
    <x v="4"/>
    <x v="4"/>
    <n v="19"/>
    <x v="4"/>
    <d v="2011-12-20T06:00:00"/>
    <s v="Dec"/>
    <n v="12"/>
    <n v="20"/>
    <n v="2011"/>
    <b v="0"/>
    <b v="0"/>
    <s v="food/food trucks"/>
    <x v="0"/>
    <x v="0"/>
  </r>
  <r>
    <n v="1"/>
    <n v="42"/>
    <s v="Werner-Bryant"/>
    <s v="Virtual uniform frame"/>
    <n v="1800"/>
    <n v="7991"/>
    <n v="4.4394444444444447"/>
    <x v="3"/>
    <n v="222"/>
    <n v="35.995495495495497"/>
    <x v="1"/>
    <s v="USD"/>
    <n v="1309755600"/>
    <n v="1310533200"/>
    <x v="805"/>
    <x v="5"/>
    <x v="5"/>
    <n v="4"/>
    <x v="4"/>
    <d v="2011-07-13T05:00:00"/>
    <s v="July"/>
    <n v="7"/>
    <n v="13"/>
    <n v="2011"/>
    <b v="0"/>
    <b v="0"/>
    <s v="food/food trucks"/>
    <x v="0"/>
    <x v="0"/>
  </r>
  <r>
    <n v="1"/>
    <n v="243"/>
    <s v="Garcia PLC"/>
    <s v="Customer-focused attitude-oriented function"/>
    <n v="2300"/>
    <n v="10240"/>
    <n v="4.4521739130434783"/>
    <x v="3"/>
    <n v="238"/>
    <n v="43.025210084033617"/>
    <x v="1"/>
    <s v="USD"/>
    <n v="1520143200"/>
    <n v="1520402400"/>
    <x v="806"/>
    <x v="9"/>
    <x v="9"/>
    <n v="4"/>
    <x v="5"/>
    <d v="2018-03-07T06:00:00"/>
    <s v="Mar"/>
    <n v="3"/>
    <n v="7"/>
    <n v="2018"/>
    <b v="0"/>
    <b v="0"/>
    <s v="theater/plays"/>
    <x v="1"/>
    <x v="1"/>
  </r>
  <r>
    <n v="1"/>
    <n v="698"/>
    <s v="Taylor, Wood and Taylor"/>
    <s v="Cloned hybrid focus group"/>
    <n v="42100"/>
    <n v="188057"/>
    <n v="4.466912114014252"/>
    <x v="3"/>
    <n v="2893"/>
    <n v="65.004147943311438"/>
    <x v="0"/>
    <s v="CAD"/>
    <n v="1322114400"/>
    <n v="1323324000"/>
    <x v="807"/>
    <x v="0"/>
    <x v="0"/>
    <n v="24"/>
    <x v="4"/>
    <d v="2011-12-08T06:00:00"/>
    <s v="Dec"/>
    <n v="12"/>
    <n v="8"/>
    <n v="2011"/>
    <b v="0"/>
    <b v="0"/>
    <s v="technology/wearables"/>
    <x v="2"/>
    <x v="11"/>
  </r>
  <r>
    <n v="1"/>
    <n v="291"/>
    <s v="Bell, Grimes and Kerr"/>
    <s v="Self-enabling uniform complexity"/>
    <n v="1800"/>
    <n v="8219"/>
    <n v="4.5661111111111108"/>
    <x v="3"/>
    <n v="107"/>
    <n v="76.813084112149539"/>
    <x v="1"/>
    <s v="USD"/>
    <n v="1318654800"/>
    <n v="1319000400"/>
    <x v="808"/>
    <x v="3"/>
    <x v="3"/>
    <n v="15"/>
    <x v="4"/>
    <d v="2011-10-19T05:00:00"/>
    <s v="Oct"/>
    <n v="10"/>
    <n v="19"/>
    <n v="2011"/>
    <b v="1"/>
    <b v="0"/>
    <s v="technology/web"/>
    <x v="2"/>
    <x v="2"/>
  </r>
  <r>
    <n v="1"/>
    <n v="826"/>
    <s v="Miller-Hubbard"/>
    <s v="Digitized 6thgeneration Local Area Network"/>
    <n v="2800"/>
    <n v="12797"/>
    <n v="4.5703571428571426"/>
    <x v="3"/>
    <n v="194"/>
    <n v="65.963917525773198"/>
    <x v="1"/>
    <s v="USD"/>
    <n v="1292220000"/>
    <n v="1294639200"/>
    <x v="809"/>
    <x v="4"/>
    <x v="4"/>
    <n v="13"/>
    <x v="6"/>
    <d v="2011-01-10T06:00:00"/>
    <s v="Jan"/>
    <n v="1"/>
    <n v="10"/>
    <n v="2011"/>
    <b v="0"/>
    <b v="1"/>
    <s v="theater/plays"/>
    <x v="1"/>
    <x v="1"/>
  </r>
  <r>
    <n v="1"/>
    <n v="670"/>
    <s v="Robinson Group"/>
    <s v="Re-contextualized homogeneous flexibility"/>
    <n v="16200"/>
    <n v="75955"/>
    <n v="4.6885802469135802"/>
    <x v="3"/>
    <n v="1101"/>
    <n v="68.987284287011803"/>
    <x v="1"/>
    <s v="USD"/>
    <n v="1456380000"/>
    <n v="1457416800"/>
    <x v="329"/>
    <x v="2"/>
    <x v="2"/>
    <n v="25"/>
    <x v="9"/>
    <d v="2016-03-08T06:00:00"/>
    <s v="Mar"/>
    <n v="3"/>
    <n v="8"/>
    <n v="2016"/>
    <b v="0"/>
    <b v="0"/>
    <s v="music/indie rock"/>
    <x v="4"/>
    <x v="10"/>
  </r>
  <r>
    <n v="1"/>
    <n v="394"/>
    <s v="Noble-Bailey"/>
    <s v="Customizable dynamic info-mediaries"/>
    <n v="800"/>
    <n v="3755"/>
    <n v="4.6937499999999996"/>
    <x v="3"/>
    <n v="34"/>
    <n v="110.44117647058823"/>
    <x v="1"/>
    <s v="USD"/>
    <n v="1375074000"/>
    <n v="1375938000"/>
    <x v="810"/>
    <x v="5"/>
    <x v="5"/>
    <n v="29"/>
    <x v="1"/>
    <d v="2013-08-08T05:00:00"/>
    <s v="Aug"/>
    <n v="8"/>
    <n v="8"/>
    <n v="2013"/>
    <b v="0"/>
    <b v="1"/>
    <s v="film &amp; video/documentary"/>
    <x v="3"/>
    <x v="13"/>
  </r>
  <r>
    <n v="1"/>
    <n v="714"/>
    <s v="Evans-Jones"/>
    <s v="Switchable methodical superstructure"/>
    <n v="38500"/>
    <n v="182036"/>
    <n v="4.7282077922077921"/>
    <x v="3"/>
    <n v="1785"/>
    <n v="101.98095238095237"/>
    <x v="1"/>
    <s v="USD"/>
    <n v="1408424400"/>
    <n v="1408510800"/>
    <x v="811"/>
    <x v="8"/>
    <x v="8"/>
    <n v="19"/>
    <x v="8"/>
    <d v="2014-08-20T05:00:00"/>
    <s v="Aug"/>
    <n v="8"/>
    <n v="20"/>
    <n v="2014"/>
    <b v="0"/>
    <b v="0"/>
    <s v="music/rock"/>
    <x v="4"/>
    <x v="4"/>
  </r>
  <r>
    <n v="1"/>
    <n v="47"/>
    <s v="Bennett and Sons"/>
    <s v="Function-based multi-state software"/>
    <n v="1500"/>
    <n v="7129"/>
    <n v="4.7526666666666664"/>
    <x v="3"/>
    <n v="149"/>
    <n v="47.845637583892618"/>
    <x v="1"/>
    <s v="USD"/>
    <n v="1396069200"/>
    <n v="1398661200"/>
    <x v="812"/>
    <x v="9"/>
    <x v="9"/>
    <n v="29"/>
    <x v="8"/>
    <d v="2014-04-28T05:00:00"/>
    <s v="Apr"/>
    <n v="4"/>
    <n v="28"/>
    <n v="2014"/>
    <b v="0"/>
    <b v="0"/>
    <s v="theater/plays"/>
    <x v="1"/>
    <x v="1"/>
  </r>
  <r>
    <n v="1"/>
    <n v="909"/>
    <s v="Gates, Li and Thompson"/>
    <s v="Synchronized attitude-oriented frame"/>
    <n v="1800"/>
    <n v="8621"/>
    <n v="4.7894444444444444"/>
    <x v="3"/>
    <n v="80"/>
    <n v="107.7625"/>
    <x v="0"/>
    <s v="CAD"/>
    <n v="1528088400"/>
    <n v="1530421200"/>
    <x v="367"/>
    <x v="6"/>
    <x v="6"/>
    <n v="4"/>
    <x v="5"/>
    <d v="2018-07-01T05:00:00"/>
    <s v="July"/>
    <n v="7"/>
    <n v="1"/>
    <n v="2018"/>
    <b v="0"/>
    <b v="1"/>
    <s v="theater/plays"/>
    <x v="1"/>
    <x v="1"/>
  </r>
  <r>
    <n v="1"/>
    <n v="535"/>
    <s v="Garrison LLC"/>
    <s v="Profit-focused 24/7 data-warehouse"/>
    <n v="2600"/>
    <n v="12533"/>
    <n v="4.820384615384615"/>
    <x v="3"/>
    <n v="202"/>
    <n v="62.044554455445542"/>
    <x v="4"/>
    <s v="EUR"/>
    <n v="1528434000"/>
    <n v="1528606800"/>
    <x v="813"/>
    <x v="6"/>
    <x v="6"/>
    <n v="8"/>
    <x v="5"/>
    <d v="2018-06-10T05:00:00"/>
    <s v="June"/>
    <n v="6"/>
    <n v="10"/>
    <n v="2018"/>
    <b v="0"/>
    <b v="1"/>
    <s v="theater/plays"/>
    <x v="1"/>
    <x v="1"/>
  </r>
  <r>
    <n v="1"/>
    <n v="924"/>
    <s v="Butler-Barr"/>
    <s v="User-friendly next generation core"/>
    <n v="39400"/>
    <n v="192292"/>
    <n v="4.8805076142131982"/>
    <x v="3"/>
    <n v="2289"/>
    <n v="84.006989951944078"/>
    <x v="4"/>
    <s v="EUR"/>
    <n v="1572498000"/>
    <n v="1573452000"/>
    <x v="814"/>
    <x v="3"/>
    <x v="3"/>
    <n v="31"/>
    <x v="7"/>
    <d v="2019-11-11T06:00:00"/>
    <s v="Nov"/>
    <n v="11"/>
    <n v="11"/>
    <n v="2019"/>
    <b v="0"/>
    <b v="0"/>
    <s v="theater/plays"/>
    <x v="1"/>
    <x v="1"/>
  </r>
  <r>
    <n v="1"/>
    <n v="989"/>
    <s v="Hernandez Inc"/>
    <s v="Versatile dedicated migration"/>
    <n v="2400"/>
    <n v="11990"/>
    <n v="4.9958333333333336"/>
    <x v="3"/>
    <n v="226"/>
    <n v="53.053097345132741"/>
    <x v="1"/>
    <s v="USD"/>
    <n v="1555390800"/>
    <n v="1555822800"/>
    <x v="35"/>
    <x v="11"/>
    <x v="11"/>
    <n v="16"/>
    <x v="7"/>
    <d v="2019-04-21T05:00:00"/>
    <s v="Apr"/>
    <n v="4"/>
    <n v="21"/>
    <n v="2019"/>
    <b v="0"/>
    <b v="0"/>
    <s v="publishing/translations"/>
    <x v="6"/>
    <x v="14"/>
  </r>
  <r>
    <n v="1"/>
    <n v="532"/>
    <s v="Cordova-Torres"/>
    <s v="Pre-emptive grid-enabled contingency"/>
    <n v="1600"/>
    <n v="8046"/>
    <n v="5.0287499999999996"/>
    <x v="3"/>
    <n v="126"/>
    <n v="63.857142857142854"/>
    <x v="0"/>
    <s v="CAD"/>
    <n v="1516860000"/>
    <n v="1516946400"/>
    <x v="815"/>
    <x v="7"/>
    <x v="7"/>
    <n v="25"/>
    <x v="5"/>
    <d v="2018-01-26T06:00:00"/>
    <s v="Jan"/>
    <n v="1"/>
    <n v="26"/>
    <n v="2018"/>
    <b v="0"/>
    <b v="0"/>
    <s v="theater/plays"/>
    <x v="1"/>
    <x v="1"/>
  </r>
  <r>
    <n v="1"/>
    <n v="654"/>
    <s v="Roberts, Hinton and Williams"/>
    <s v="Programmable static middleware"/>
    <n v="35000"/>
    <n v="177936"/>
    <n v="5.0838857142857146"/>
    <x v="3"/>
    <n v="3016"/>
    <n v="58.9973474801061"/>
    <x v="1"/>
    <s v="USD"/>
    <n v="1440392400"/>
    <n v="1440824400"/>
    <x v="371"/>
    <x v="8"/>
    <x v="8"/>
    <n v="24"/>
    <x v="0"/>
    <d v="2015-08-29T05:00:00"/>
    <s v="Aug"/>
    <n v="8"/>
    <n v="29"/>
    <n v="2015"/>
    <b v="0"/>
    <b v="0"/>
    <s v="music/metal"/>
    <x v="4"/>
    <x v="8"/>
  </r>
  <r>
    <n v="1"/>
    <n v="846"/>
    <s v="Cooper, Stanley and Bryant"/>
    <s v="Phased empowering success"/>
    <n v="1000"/>
    <n v="5085"/>
    <n v="5.085"/>
    <x v="3"/>
    <n v="48"/>
    <n v="105.9375"/>
    <x v="1"/>
    <s v="USD"/>
    <n v="1532149200"/>
    <n v="1535259600"/>
    <x v="816"/>
    <x v="5"/>
    <x v="5"/>
    <n v="21"/>
    <x v="5"/>
    <d v="2018-08-26T05:00:00"/>
    <s v="Aug"/>
    <n v="8"/>
    <n v="26"/>
    <n v="2018"/>
    <b v="1"/>
    <b v="1"/>
    <s v="technology/web"/>
    <x v="2"/>
    <x v="2"/>
  </r>
  <r>
    <n v="1"/>
    <n v="245"/>
    <s v="Russell-Gardner"/>
    <s v="Re-engineered systematic monitoring"/>
    <n v="2900"/>
    <n v="14771"/>
    <n v="5.0934482758620687"/>
    <x v="3"/>
    <n v="214"/>
    <n v="69.023364485981304"/>
    <x v="1"/>
    <s v="USD"/>
    <n v="1396846800"/>
    <n v="1396933200"/>
    <x v="817"/>
    <x v="11"/>
    <x v="11"/>
    <n v="7"/>
    <x v="8"/>
    <d v="2014-04-08T05:00:00"/>
    <s v="Apr"/>
    <n v="4"/>
    <n v="8"/>
    <n v="2014"/>
    <b v="0"/>
    <b v="0"/>
    <s v="theater/plays"/>
    <x v="1"/>
    <x v="1"/>
  </r>
  <r>
    <n v="1"/>
    <n v="445"/>
    <s v="Anderson-Pearson"/>
    <s v="Intuitive demand-driven Local Area Network"/>
    <n v="2100"/>
    <n v="10739"/>
    <n v="5.1138095238095236"/>
    <x v="3"/>
    <n v="170"/>
    <n v="63.170588235294119"/>
    <x v="1"/>
    <s v="USD"/>
    <n v="1291356000"/>
    <n v="1293170400"/>
    <x v="818"/>
    <x v="4"/>
    <x v="4"/>
    <n v="3"/>
    <x v="6"/>
    <d v="2010-12-24T06:00:00"/>
    <s v="Dec"/>
    <n v="12"/>
    <n v="24"/>
    <n v="2010"/>
    <b v="0"/>
    <b v="1"/>
    <s v="theater/plays"/>
    <x v="1"/>
    <x v="1"/>
  </r>
  <r>
    <n v="1"/>
    <n v="479"/>
    <s v="Long-Greene"/>
    <s v="Future-proofed heuristic encryption"/>
    <n v="2400"/>
    <n v="12310"/>
    <n v="5.1291666666666664"/>
    <x v="3"/>
    <n v="173"/>
    <n v="71.156069364161851"/>
    <x v="2"/>
    <s v="GBP"/>
    <n v="1501304400"/>
    <n v="1501477200"/>
    <x v="819"/>
    <x v="5"/>
    <x v="5"/>
    <n v="29"/>
    <x v="3"/>
    <d v="2017-07-31T05:00:00"/>
    <s v="July"/>
    <n v="7"/>
    <n v="31"/>
    <n v="2017"/>
    <b v="0"/>
    <b v="0"/>
    <s v="food/food trucks"/>
    <x v="0"/>
    <x v="0"/>
  </r>
  <r>
    <n v="1"/>
    <n v="716"/>
    <s v="Tapia, Kramer and Hicks"/>
    <s v="Advanced modular moderator"/>
    <n v="2000"/>
    <n v="10353"/>
    <n v="5.1764999999999999"/>
    <x v="3"/>
    <n v="157"/>
    <n v="65.942675159235662"/>
    <x v="1"/>
    <s v="USD"/>
    <n v="1373432400"/>
    <n v="1375851600"/>
    <x v="820"/>
    <x v="5"/>
    <x v="5"/>
    <n v="10"/>
    <x v="1"/>
    <d v="2013-08-07T05:00:00"/>
    <s v="Aug"/>
    <n v="8"/>
    <n v="7"/>
    <n v="2013"/>
    <b v="0"/>
    <b v="1"/>
    <s v="theater/plays"/>
    <x v="1"/>
    <x v="1"/>
  </r>
  <r>
    <n v="1"/>
    <n v="733"/>
    <s v="Marquez-Kerr"/>
    <s v="Automated hybrid orchestration"/>
    <n v="15800"/>
    <n v="83267"/>
    <n v="5.2700632911392402"/>
    <x v="3"/>
    <n v="980"/>
    <n v="84.96632653061225"/>
    <x v="1"/>
    <s v="USD"/>
    <n v="1406178000"/>
    <n v="1407301200"/>
    <x v="616"/>
    <x v="5"/>
    <x v="5"/>
    <n v="24"/>
    <x v="8"/>
    <d v="2014-08-06T05:00:00"/>
    <s v="Aug"/>
    <n v="8"/>
    <n v="6"/>
    <n v="2014"/>
    <b v="0"/>
    <b v="0"/>
    <s v="music/metal"/>
    <x v="4"/>
    <x v="8"/>
  </r>
  <r>
    <n v="1"/>
    <n v="502"/>
    <s v="Johnson Inc"/>
    <s v="Reduced context-sensitive complexity"/>
    <n v="1300"/>
    <n v="6889"/>
    <n v="5.2992307692307694"/>
    <x v="3"/>
    <n v="186"/>
    <n v="37.037634408602152"/>
    <x v="5"/>
    <s v="AUD"/>
    <n v="1343365200"/>
    <n v="1345870800"/>
    <x v="688"/>
    <x v="5"/>
    <x v="5"/>
    <n v="27"/>
    <x v="2"/>
    <d v="2012-08-25T05:00:00"/>
    <s v="Aug"/>
    <n v="8"/>
    <n v="25"/>
    <n v="2012"/>
    <b v="0"/>
    <b v="1"/>
    <s v="games/video games"/>
    <x v="7"/>
    <x v="17"/>
  </r>
  <r>
    <n v="1"/>
    <n v="684"/>
    <s v="Gilmore LLC"/>
    <s v="Optimized systemic algorithm"/>
    <n v="1400"/>
    <n v="7600"/>
    <n v="5.4285714285714288"/>
    <x v="3"/>
    <n v="110"/>
    <n v="69.090909090909093"/>
    <x v="0"/>
    <s v="CAD"/>
    <n v="1277787600"/>
    <n v="1279515600"/>
    <x v="821"/>
    <x v="6"/>
    <x v="6"/>
    <n v="29"/>
    <x v="6"/>
    <d v="2010-07-19T05:00:00"/>
    <s v="July"/>
    <n v="7"/>
    <n v="19"/>
    <n v="2010"/>
    <b v="0"/>
    <b v="0"/>
    <s v="publishing/nonfiction"/>
    <x v="6"/>
    <x v="7"/>
  </r>
  <r>
    <n v="1"/>
    <n v="879"/>
    <s v="Ortiz Inc"/>
    <s v="Stand-alone incremental parallelism"/>
    <n v="1000"/>
    <n v="5438"/>
    <n v="5.4379999999999997"/>
    <x v="3"/>
    <n v="53"/>
    <n v="102.60377358490567"/>
    <x v="1"/>
    <s v="USD"/>
    <n v="1487743200"/>
    <n v="1488520800"/>
    <x v="822"/>
    <x v="2"/>
    <x v="2"/>
    <n v="22"/>
    <x v="3"/>
    <d v="2017-03-03T06:00:00"/>
    <s v="Mar"/>
    <n v="3"/>
    <n v="3"/>
    <n v="2017"/>
    <b v="0"/>
    <b v="0"/>
    <s v="publishing/nonfiction"/>
    <x v="6"/>
    <x v="7"/>
  </r>
  <r>
    <n v="1"/>
    <n v="304"/>
    <s v="Peterson PLC"/>
    <s v="User-friendly discrete benchmark"/>
    <n v="2100"/>
    <n v="11469"/>
    <n v="5.4614285714285717"/>
    <x v="3"/>
    <n v="142"/>
    <n v="80.767605633802816"/>
    <x v="1"/>
    <s v="USD"/>
    <n v="1470546000"/>
    <n v="1474088400"/>
    <x v="823"/>
    <x v="8"/>
    <x v="8"/>
    <n v="7"/>
    <x v="9"/>
    <d v="2016-09-17T05:00:00"/>
    <s v="Sept"/>
    <n v="9"/>
    <n v="17"/>
    <n v="2016"/>
    <b v="0"/>
    <b v="0"/>
    <s v="film &amp; video/documentary"/>
    <x v="3"/>
    <x v="13"/>
  </r>
  <r>
    <n v="1"/>
    <n v="494"/>
    <s v="Hopkins-Browning"/>
    <s v="Balanced upward-trending productivity"/>
    <n v="2500"/>
    <n v="13684"/>
    <n v="5.4736000000000002"/>
    <x v="3"/>
    <n v="268"/>
    <n v="51.059701492537314"/>
    <x v="1"/>
    <s v="USD"/>
    <n v="1332392400"/>
    <n v="1332478800"/>
    <x v="824"/>
    <x v="9"/>
    <x v="9"/>
    <n v="22"/>
    <x v="2"/>
    <d v="2012-03-23T05:00:00"/>
    <s v="Mar"/>
    <n v="3"/>
    <n v="23"/>
    <n v="2012"/>
    <b v="0"/>
    <b v="0"/>
    <s v="technology/wearables"/>
    <x v="2"/>
    <x v="11"/>
  </r>
  <r>
    <n v="1"/>
    <n v="842"/>
    <s v="Lawson and Sons"/>
    <s v="Reverse-engineered multi-tasking product"/>
    <n v="1500"/>
    <n v="8447"/>
    <n v="5.6313333333333331"/>
    <x v="3"/>
    <n v="132"/>
    <n v="63.992424242424242"/>
    <x v="4"/>
    <s v="EUR"/>
    <n v="1529038800"/>
    <n v="1529298000"/>
    <x v="825"/>
    <x v="6"/>
    <x v="6"/>
    <n v="15"/>
    <x v="5"/>
    <d v="2018-06-18T05:00:00"/>
    <s v="June"/>
    <n v="6"/>
    <n v="18"/>
    <n v="2018"/>
    <b v="0"/>
    <b v="0"/>
    <s v="technology/wearables"/>
    <x v="2"/>
    <x v="11"/>
  </r>
  <r>
    <n v="1"/>
    <n v="758"/>
    <s v="Logan-Miranda"/>
    <s v="Proactive systemic firmware"/>
    <n v="29600"/>
    <n v="167005"/>
    <n v="5.6420608108108112"/>
    <x v="3"/>
    <n v="1518"/>
    <n v="110.01646903820817"/>
    <x v="0"/>
    <s v="CAD"/>
    <n v="1414126800"/>
    <n v="1414904400"/>
    <x v="826"/>
    <x v="3"/>
    <x v="3"/>
    <n v="24"/>
    <x v="8"/>
    <d v="2014-11-02T05:00:00"/>
    <s v="Nov"/>
    <n v="11"/>
    <n v="2"/>
    <n v="2014"/>
    <b v="0"/>
    <b v="0"/>
    <s v="music/rock"/>
    <x v="4"/>
    <x v="4"/>
  </r>
  <r>
    <n v="1"/>
    <n v="244"/>
    <s v="Herring-Bailey"/>
    <s v="Reverse-engineered system-worthy extranet"/>
    <n v="700"/>
    <n v="3988"/>
    <n v="5.6971428571428575"/>
    <x v="3"/>
    <n v="53"/>
    <n v="75.245283018867923"/>
    <x v="1"/>
    <s v="USD"/>
    <n v="1405314000"/>
    <n v="1409806800"/>
    <x v="827"/>
    <x v="5"/>
    <x v="5"/>
    <n v="14"/>
    <x v="8"/>
    <d v="2014-09-04T05:00:00"/>
    <s v="Sept"/>
    <n v="9"/>
    <n v="4"/>
    <n v="2014"/>
    <b v="0"/>
    <b v="0"/>
    <s v="theater/plays"/>
    <x v="1"/>
    <x v="1"/>
  </r>
  <r>
    <n v="1"/>
    <n v="426"/>
    <s v="Edwards-Kane"/>
    <s v="Virtual leadingedge framework"/>
    <n v="1800"/>
    <n v="10313"/>
    <n v="5.7294444444444448"/>
    <x v="3"/>
    <n v="219"/>
    <n v="47.091324200913242"/>
    <x v="1"/>
    <s v="USD"/>
    <n v="1361944800"/>
    <n v="1362549600"/>
    <x v="828"/>
    <x v="2"/>
    <x v="2"/>
    <n v="27"/>
    <x v="1"/>
    <d v="2013-03-06T06:00:00"/>
    <s v="Mar"/>
    <n v="3"/>
    <n v="6"/>
    <n v="2013"/>
    <b v="0"/>
    <b v="0"/>
    <s v="theater/plays"/>
    <x v="1"/>
    <x v="1"/>
  </r>
  <r>
    <n v="1"/>
    <n v="467"/>
    <s v="Shaw Ltd"/>
    <s v="Profit-focused content-based application"/>
    <n v="1400"/>
    <n v="8053"/>
    <n v="5.7521428571428572"/>
    <x v="3"/>
    <n v="139"/>
    <n v="57.935251798561154"/>
    <x v="0"/>
    <s v="CAD"/>
    <n v="1448258400"/>
    <n v="1448863200"/>
    <x v="829"/>
    <x v="0"/>
    <x v="0"/>
    <n v="23"/>
    <x v="0"/>
    <d v="2015-11-30T06:00:00"/>
    <s v="Nov"/>
    <n v="11"/>
    <n v="30"/>
    <n v="2015"/>
    <b v="0"/>
    <b v="1"/>
    <s v="technology/web"/>
    <x v="2"/>
    <x v="2"/>
  </r>
  <r>
    <n v="1"/>
    <n v="280"/>
    <s v="Braun PLC"/>
    <s v="Function-based high-level infrastructure"/>
    <n v="2500"/>
    <n v="14536"/>
    <n v="5.8144"/>
    <x v="3"/>
    <n v="393"/>
    <n v="36.987277353689571"/>
    <x v="1"/>
    <s v="USD"/>
    <n v="1511244000"/>
    <n v="1511762400"/>
    <x v="830"/>
    <x v="0"/>
    <x v="0"/>
    <n v="21"/>
    <x v="3"/>
    <d v="2017-11-27T06:00:00"/>
    <s v="Nov"/>
    <n v="11"/>
    <n v="27"/>
    <n v="2017"/>
    <b v="0"/>
    <b v="0"/>
    <s v="film &amp; video/animation"/>
    <x v="3"/>
    <x v="3"/>
  </r>
  <r>
    <n v="1"/>
    <n v="366"/>
    <s v="Williams, Perez and Villegas"/>
    <s v="Robust directional system engine"/>
    <n v="1800"/>
    <n v="10658"/>
    <n v="5.9211111111111112"/>
    <x v="3"/>
    <n v="101"/>
    <n v="105.52475247524752"/>
    <x v="1"/>
    <s v="USD"/>
    <n v="1294034400"/>
    <n v="1294120800"/>
    <x v="831"/>
    <x v="7"/>
    <x v="7"/>
    <n v="3"/>
    <x v="4"/>
    <d v="2011-01-04T06:00:00"/>
    <s v="Jan"/>
    <n v="1"/>
    <n v="4"/>
    <n v="2011"/>
    <b v="0"/>
    <b v="1"/>
    <s v="theater/plays"/>
    <x v="1"/>
    <x v="1"/>
  </r>
  <r>
    <n v="1"/>
    <n v="108"/>
    <s v="Decker Inc"/>
    <s v="Universal encompassing implementation"/>
    <n v="1500"/>
    <n v="8929"/>
    <n v="5.9526666666666666"/>
    <x v="3"/>
    <n v="83"/>
    <n v="107.57831325301204"/>
    <x v="1"/>
    <s v="USD"/>
    <n v="1333688400"/>
    <n v="1336885200"/>
    <x v="512"/>
    <x v="11"/>
    <x v="11"/>
    <n v="6"/>
    <x v="2"/>
    <d v="2012-05-13T05:00:00"/>
    <s v="May"/>
    <n v="5"/>
    <n v="13"/>
    <n v="2012"/>
    <b v="0"/>
    <b v="0"/>
    <s v="film &amp; video/documentary"/>
    <x v="3"/>
    <x v="13"/>
  </r>
  <r>
    <n v="1"/>
    <n v="259"/>
    <s v="Watkins Ltd"/>
    <s v="Multi-channeled responsive implementation"/>
    <n v="1800"/>
    <n v="10755"/>
    <n v="5.9749999999999996"/>
    <x v="3"/>
    <n v="138"/>
    <n v="77.934782608695656"/>
    <x v="1"/>
    <s v="USD"/>
    <n v="1354946400"/>
    <n v="1356588000"/>
    <x v="832"/>
    <x v="4"/>
    <x v="4"/>
    <n v="8"/>
    <x v="2"/>
    <d v="2012-12-27T06:00:00"/>
    <s v="Dec"/>
    <n v="12"/>
    <n v="27"/>
    <n v="2012"/>
    <b v="1"/>
    <b v="0"/>
    <s v="photography/photography books"/>
    <x v="5"/>
    <x v="6"/>
  </r>
  <r>
    <n v="1"/>
    <n v="816"/>
    <s v="Jones, Casey and Jones"/>
    <s v="Ergonomic mission-critical moratorium"/>
    <n v="2300"/>
    <n v="14150"/>
    <n v="6.1521739130434785"/>
    <x v="3"/>
    <n v="133"/>
    <n v="106.39097744360902"/>
    <x v="1"/>
    <s v="USD"/>
    <n v="1392012000"/>
    <n v="1392184800"/>
    <x v="375"/>
    <x v="2"/>
    <x v="2"/>
    <n v="10"/>
    <x v="8"/>
    <d v="2014-02-12T06:00:00"/>
    <s v="Feb"/>
    <n v="2"/>
    <n v="12"/>
    <n v="2014"/>
    <b v="1"/>
    <b v="1"/>
    <s v="theater/plays"/>
    <x v="1"/>
    <x v="1"/>
  </r>
  <r>
    <n v="1"/>
    <n v="621"/>
    <s v="Dean, Fox and Phillips"/>
    <s v="Extended context-sensitive forecast"/>
    <n v="25600"/>
    <n v="158669"/>
    <n v="6.1980078125000002"/>
    <x v="3"/>
    <n v="2144"/>
    <n v="74.006063432835816"/>
    <x v="1"/>
    <s v="USD"/>
    <n v="1473742800"/>
    <n v="1474174800"/>
    <x v="833"/>
    <x v="10"/>
    <x v="10"/>
    <n v="13"/>
    <x v="9"/>
    <d v="2016-09-18T05:00:00"/>
    <s v="Sept"/>
    <n v="9"/>
    <n v="18"/>
    <n v="2016"/>
    <b v="0"/>
    <b v="0"/>
    <s v="theater/plays"/>
    <x v="1"/>
    <x v="1"/>
  </r>
  <r>
    <n v="1"/>
    <n v="252"/>
    <s v="Perez PLC"/>
    <s v="Operative bandwidth-monitored interface"/>
    <n v="1000"/>
    <n v="6263"/>
    <n v="6.2629999999999999"/>
    <x v="3"/>
    <n v="59"/>
    <n v="106.15254237288136"/>
    <x v="1"/>
    <s v="USD"/>
    <n v="1382677200"/>
    <n v="1383109200"/>
    <x v="744"/>
    <x v="3"/>
    <x v="3"/>
    <n v="25"/>
    <x v="1"/>
    <d v="2013-10-30T05:00:00"/>
    <s v="Oct"/>
    <n v="10"/>
    <n v="30"/>
    <n v="2013"/>
    <b v="0"/>
    <b v="0"/>
    <s v="theater/plays"/>
    <x v="1"/>
    <x v="1"/>
  </r>
  <r>
    <n v="1"/>
    <n v="80"/>
    <s v="Sutton, Barrett and Tucker"/>
    <s v="Cross-platform needs-based approach"/>
    <n v="1100"/>
    <n v="7012"/>
    <n v="6.374545454545455"/>
    <x v="3"/>
    <n v="127"/>
    <n v="55.212598425196852"/>
    <x v="1"/>
    <s v="USD"/>
    <n v="1503982800"/>
    <n v="1506574800"/>
    <x v="555"/>
    <x v="8"/>
    <x v="8"/>
    <n v="29"/>
    <x v="3"/>
    <d v="2017-09-28T05:00:00"/>
    <s v="Sept"/>
    <n v="9"/>
    <n v="28"/>
    <n v="2017"/>
    <b v="0"/>
    <b v="0"/>
    <s v="games/video games"/>
    <x v="7"/>
    <x v="17"/>
  </r>
  <r>
    <n v="1"/>
    <n v="16"/>
    <s v="Hines Inc"/>
    <s v="Cross-platform systemic adapter"/>
    <n v="1700"/>
    <n v="11041"/>
    <n v="6.4947058823529416"/>
    <x v="3"/>
    <n v="100"/>
    <n v="110.41"/>
    <x v="1"/>
    <s v="USD"/>
    <n v="1390370400"/>
    <n v="1392271200"/>
    <x v="834"/>
    <x v="7"/>
    <x v="7"/>
    <n v="22"/>
    <x v="8"/>
    <d v="2014-02-13T06:00:00"/>
    <s v="Feb"/>
    <n v="2"/>
    <n v="13"/>
    <n v="2014"/>
    <b v="0"/>
    <b v="0"/>
    <s v="publishing/nonfiction"/>
    <x v="6"/>
    <x v="7"/>
  </r>
  <r>
    <n v="1"/>
    <n v="853"/>
    <s v="Collier LLC"/>
    <s v="Secured well-modulated projection"/>
    <n v="17100"/>
    <n v="111502"/>
    <n v="6.5205847953216374"/>
    <x v="3"/>
    <n v="1467"/>
    <n v="76.006816632583508"/>
    <x v="0"/>
    <s v="CAD"/>
    <n v="1308546000"/>
    <n v="1308978000"/>
    <x v="835"/>
    <x v="6"/>
    <x v="6"/>
    <n v="20"/>
    <x v="4"/>
    <d v="2011-06-25T05:00:00"/>
    <s v="June"/>
    <n v="6"/>
    <n v="25"/>
    <n v="2011"/>
    <b v="0"/>
    <b v="1"/>
    <s v="music/indie rock"/>
    <x v="4"/>
    <x v="10"/>
  </r>
  <r>
    <n v="1"/>
    <n v="761"/>
    <s v="Mitchell-Lee"/>
    <s v="Customizable leadingedge model"/>
    <n v="2200"/>
    <n v="14420"/>
    <n v="6.5545454545454547"/>
    <x v="3"/>
    <n v="166"/>
    <n v="86.867469879518069"/>
    <x v="1"/>
    <s v="USD"/>
    <n v="1500699600"/>
    <n v="1501131600"/>
    <x v="836"/>
    <x v="5"/>
    <x v="5"/>
    <n v="22"/>
    <x v="3"/>
    <d v="2017-07-27T05:00:00"/>
    <s v="July"/>
    <n v="7"/>
    <n v="27"/>
    <n v="2017"/>
    <b v="0"/>
    <b v="0"/>
    <s v="music/rock"/>
    <x v="4"/>
    <x v="4"/>
  </r>
  <r>
    <n v="1"/>
    <n v="44"/>
    <s v="Reid-Mccullough"/>
    <s v="Visionary real-time groupware"/>
    <n v="1600"/>
    <n v="10541"/>
    <n v="6.5881249999999998"/>
    <x v="3"/>
    <n v="98"/>
    <n v="107.56122448979592"/>
    <x v="6"/>
    <s v="DKK"/>
    <n v="1552798800"/>
    <n v="1552885200"/>
    <x v="837"/>
    <x v="9"/>
    <x v="9"/>
    <n v="17"/>
    <x v="7"/>
    <d v="2019-03-18T05:00:00"/>
    <s v="Mar"/>
    <n v="3"/>
    <n v="18"/>
    <n v="2019"/>
    <b v="0"/>
    <b v="0"/>
    <s v="publishing/fiction"/>
    <x v="6"/>
    <x v="16"/>
  </r>
  <r>
    <n v="1"/>
    <n v="73"/>
    <s v="Collins-Goodman"/>
    <s v="Cross-platform even-keeled initiative"/>
    <n v="1400"/>
    <n v="9253"/>
    <n v="6.609285714285714"/>
    <x v="3"/>
    <n v="88"/>
    <n v="105.14772727272727"/>
    <x v="1"/>
    <s v="USD"/>
    <n v="1480226400"/>
    <n v="1480485600"/>
    <x v="428"/>
    <x v="0"/>
    <x v="0"/>
    <n v="27"/>
    <x v="9"/>
    <d v="2016-11-30T06:00:00"/>
    <s v="Nov"/>
    <n v="11"/>
    <n v="30"/>
    <n v="2016"/>
    <b v="0"/>
    <b v="0"/>
    <s v="music/jazz"/>
    <x v="4"/>
    <x v="9"/>
  </r>
  <r>
    <n v="1"/>
    <n v="412"/>
    <s v="Rodriguez-Scott"/>
    <s v="Realigned zero tolerance software"/>
    <n v="2100"/>
    <n v="14046"/>
    <n v="6.6885714285714286"/>
    <x v="3"/>
    <n v="134"/>
    <n v="104.82089552238806"/>
    <x v="1"/>
    <s v="USD"/>
    <n v="1388728800"/>
    <n v="1389592800"/>
    <x v="838"/>
    <x v="7"/>
    <x v="7"/>
    <n v="3"/>
    <x v="8"/>
    <d v="2014-01-13T06:00:00"/>
    <s v="Jan"/>
    <n v="1"/>
    <n v="13"/>
    <n v="2014"/>
    <b v="0"/>
    <b v="0"/>
    <s v="publishing/fiction"/>
    <x v="6"/>
    <x v="16"/>
  </r>
  <r>
    <n v="1"/>
    <n v="72"/>
    <s v="Hampton, Lewis and Ray"/>
    <s v="Seamless coherent parallelism"/>
    <n v="600"/>
    <n v="4022"/>
    <n v="6.7033333333333331"/>
    <x v="3"/>
    <n v="54"/>
    <n v="74.481481481481481"/>
    <x v="1"/>
    <s v="USD"/>
    <n v="1435726800"/>
    <n v="1438837200"/>
    <x v="606"/>
    <x v="5"/>
    <x v="5"/>
    <n v="1"/>
    <x v="0"/>
    <d v="2015-08-06T05:00:00"/>
    <s v="Aug"/>
    <n v="8"/>
    <n v="6"/>
    <n v="2015"/>
    <b v="0"/>
    <b v="0"/>
    <s v="film &amp; video/animation"/>
    <x v="3"/>
    <x v="3"/>
  </r>
  <r>
    <n v="1"/>
    <n v="201"/>
    <s v="Osborne, Perkins and Knox"/>
    <s v="Cross-platform bi-directional workforce"/>
    <n v="2100"/>
    <n v="14305"/>
    <n v="6.8119047619047617"/>
    <x v="3"/>
    <n v="157"/>
    <n v="91.114649681528661"/>
    <x v="1"/>
    <s v="USD"/>
    <n v="1406264400"/>
    <n v="1407819600"/>
    <x v="839"/>
    <x v="5"/>
    <x v="5"/>
    <n v="25"/>
    <x v="8"/>
    <d v="2014-08-12T05:00:00"/>
    <s v="Aug"/>
    <n v="8"/>
    <n v="12"/>
    <n v="2014"/>
    <b v="0"/>
    <b v="0"/>
    <s v="technology/web"/>
    <x v="2"/>
    <x v="2"/>
  </r>
  <r>
    <n v="1"/>
    <n v="627"/>
    <s v="Martin, Lee and Armstrong"/>
    <s v="Open-architected incremental ability"/>
    <n v="1600"/>
    <n v="11108"/>
    <n v="6.9424999999999999"/>
    <x v="3"/>
    <n v="154"/>
    <n v="72.129870129870127"/>
    <x v="2"/>
    <s v="GBP"/>
    <n v="1276664400"/>
    <n v="1278738000"/>
    <x v="840"/>
    <x v="6"/>
    <x v="6"/>
    <n v="16"/>
    <x v="6"/>
    <d v="2010-07-10T05:00:00"/>
    <s v="July"/>
    <n v="7"/>
    <n v="10"/>
    <n v="2010"/>
    <b v="1"/>
    <b v="0"/>
    <s v="food/food trucks"/>
    <x v="0"/>
    <x v="0"/>
  </r>
  <r>
    <n v="1"/>
    <n v="523"/>
    <s v="Underwood, James and Jones"/>
    <s v="Triple-buffered holistic ability"/>
    <n v="900"/>
    <n v="6303"/>
    <n v="7.003333333333333"/>
    <x v="3"/>
    <n v="89"/>
    <n v="70.82022471910112"/>
    <x v="1"/>
    <s v="USD"/>
    <n v="1267682400"/>
    <n v="1268114400"/>
    <x v="841"/>
    <x v="9"/>
    <x v="9"/>
    <n v="4"/>
    <x v="6"/>
    <d v="2010-03-09T06:00:00"/>
    <s v="Mar"/>
    <n v="3"/>
    <n v="9"/>
    <n v="2010"/>
    <b v="0"/>
    <b v="0"/>
    <s v="film &amp; video/shorts"/>
    <x v="3"/>
    <x v="19"/>
  </r>
  <r>
    <n v="1"/>
    <n v="285"/>
    <s v="Dawson, Brady and Gilbert"/>
    <s v="Front-line optimizing emulation"/>
    <n v="900"/>
    <n v="6357"/>
    <n v="7.0633333333333335"/>
    <x v="3"/>
    <n v="254"/>
    <n v="25.027559055118111"/>
    <x v="1"/>
    <s v="USD"/>
    <n v="1473483600"/>
    <n v="1476766800"/>
    <x v="842"/>
    <x v="10"/>
    <x v="10"/>
    <n v="10"/>
    <x v="9"/>
    <d v="2016-10-18T05:00:00"/>
    <s v="Oct"/>
    <n v="10"/>
    <n v="18"/>
    <n v="2016"/>
    <b v="0"/>
    <b v="0"/>
    <s v="theater/plays"/>
    <x v="1"/>
    <x v="1"/>
  </r>
  <r>
    <n v="1"/>
    <n v="708"/>
    <s v="Ortega LLC"/>
    <s v="Secured bifurcated intranet"/>
    <n v="1700"/>
    <n v="12020"/>
    <n v="7.0705882352941174"/>
    <x v="3"/>
    <n v="137"/>
    <n v="87.737226277372258"/>
    <x v="3"/>
    <s v="CHF"/>
    <n v="1495429200"/>
    <n v="1496293200"/>
    <x v="843"/>
    <x v="1"/>
    <x v="1"/>
    <n v="22"/>
    <x v="3"/>
    <d v="2017-06-01T05:00:00"/>
    <s v="June"/>
    <n v="6"/>
    <n v="1"/>
    <n v="2017"/>
    <b v="0"/>
    <b v="0"/>
    <s v="theater/plays"/>
    <x v="1"/>
    <x v="1"/>
  </r>
  <r>
    <n v="1"/>
    <n v="744"/>
    <s v="Fitzgerald Group"/>
    <s v="Intuitive exuding initiative"/>
    <n v="2000"/>
    <n v="14240"/>
    <n v="7.12"/>
    <x v="3"/>
    <n v="140"/>
    <n v="101.71428571428571"/>
    <x v="1"/>
    <s v="USD"/>
    <n v="1533877200"/>
    <n v="1534050000"/>
    <x v="56"/>
    <x v="8"/>
    <x v="8"/>
    <n v="10"/>
    <x v="5"/>
    <d v="2018-08-12T05:00:00"/>
    <s v="Aug"/>
    <n v="8"/>
    <n v="12"/>
    <n v="2018"/>
    <b v="0"/>
    <b v="1"/>
    <s v="theater/plays"/>
    <x v="1"/>
    <x v="1"/>
  </r>
  <r>
    <n v="1"/>
    <n v="398"/>
    <s v="Myers LLC"/>
    <s v="Reactive bottom-line open architecture"/>
    <n v="1700"/>
    <n v="12202"/>
    <n v="7.1776470588235295"/>
    <x v="3"/>
    <n v="123"/>
    <n v="99.203252032520325"/>
    <x v="4"/>
    <s v="EUR"/>
    <n v="1525755600"/>
    <n v="1525928400"/>
    <x v="844"/>
    <x v="1"/>
    <x v="1"/>
    <n v="8"/>
    <x v="5"/>
    <d v="2018-05-10T05:00:00"/>
    <s v="May"/>
    <n v="5"/>
    <n v="10"/>
    <n v="2018"/>
    <b v="0"/>
    <b v="1"/>
    <s v="film &amp; video/animation"/>
    <x v="3"/>
    <x v="3"/>
  </r>
  <r>
    <n v="1"/>
    <n v="182"/>
    <s v="Adams Group"/>
    <s v="Reverse-engineered bandwidth-monitored contingency"/>
    <n v="27100"/>
    <n v="195750"/>
    <n v="7.2232472324723247"/>
    <x v="3"/>
    <n v="3318"/>
    <n v="58.996383363471971"/>
    <x v="6"/>
    <s v="DKK"/>
    <n v="1560574800"/>
    <n v="1561957200"/>
    <x v="845"/>
    <x v="6"/>
    <x v="6"/>
    <n v="15"/>
    <x v="7"/>
    <d v="2019-07-01T05:00:00"/>
    <s v="July"/>
    <n v="7"/>
    <n v="1"/>
    <n v="2019"/>
    <b v="0"/>
    <b v="0"/>
    <s v="theater/plays"/>
    <x v="1"/>
    <x v="1"/>
  </r>
  <r>
    <n v="1"/>
    <n v="62"/>
    <s v="Sparks-West"/>
    <s v="Organized incremental standardization"/>
    <n v="2000"/>
    <n v="14452"/>
    <n v="7.226"/>
    <x v="3"/>
    <n v="249"/>
    <n v="58.040160642570278"/>
    <x v="1"/>
    <s v="USD"/>
    <n v="1433480400"/>
    <n v="1433566800"/>
    <x v="493"/>
    <x v="6"/>
    <x v="6"/>
    <n v="5"/>
    <x v="0"/>
    <d v="2015-06-06T05:00:00"/>
    <s v="June"/>
    <n v="6"/>
    <n v="6"/>
    <n v="2015"/>
    <b v="0"/>
    <b v="0"/>
    <s v="technology/web"/>
    <x v="2"/>
    <x v="2"/>
  </r>
  <r>
    <n v="1"/>
    <n v="493"/>
    <s v="Adams, Walker and Wong"/>
    <s v="Seamless background framework"/>
    <n v="900"/>
    <n v="6514"/>
    <n v="7.2377777777777776"/>
    <x v="3"/>
    <n v="64"/>
    <n v="101.78125"/>
    <x v="1"/>
    <s v="USD"/>
    <n v="1561784400"/>
    <n v="1562907600"/>
    <x v="846"/>
    <x v="6"/>
    <x v="6"/>
    <n v="29"/>
    <x v="7"/>
    <d v="2019-07-12T05:00:00"/>
    <s v="July"/>
    <n v="7"/>
    <n v="12"/>
    <n v="2019"/>
    <b v="0"/>
    <b v="0"/>
    <s v="photography/photography books"/>
    <x v="5"/>
    <x v="6"/>
  </r>
  <r>
    <n v="1"/>
    <n v="114"/>
    <s v="Harper-Davis"/>
    <s v="Robust heuristic encoding"/>
    <n v="1900"/>
    <n v="13816"/>
    <n v="7.2715789473684209"/>
    <x v="3"/>
    <n v="126"/>
    <n v="109.65079365079364"/>
    <x v="1"/>
    <s v="USD"/>
    <n v="1554786000"/>
    <n v="1554872400"/>
    <x v="847"/>
    <x v="11"/>
    <x v="11"/>
    <n v="9"/>
    <x v="7"/>
    <d v="2019-04-10T05:00:00"/>
    <s v="Apr"/>
    <n v="4"/>
    <n v="10"/>
    <n v="2019"/>
    <b v="0"/>
    <b v="1"/>
    <s v="technology/wearables"/>
    <x v="2"/>
    <x v="11"/>
  </r>
  <r>
    <n v="1"/>
    <n v="764"/>
    <s v="Shaffer-Mason"/>
    <s v="Managed bandwidth-monitored system engine"/>
    <n v="1100"/>
    <n v="8010"/>
    <n v="7.2818181818181822"/>
    <x v="3"/>
    <n v="148"/>
    <n v="54.121621621621621"/>
    <x v="1"/>
    <s v="USD"/>
    <n v="1305262800"/>
    <n v="1305954000"/>
    <x v="848"/>
    <x v="1"/>
    <x v="1"/>
    <n v="13"/>
    <x v="4"/>
    <d v="2011-05-21T05:00:00"/>
    <s v="May"/>
    <n v="5"/>
    <n v="21"/>
    <n v="2011"/>
    <b v="0"/>
    <b v="0"/>
    <s v="music/rock"/>
    <x v="4"/>
    <x v="4"/>
  </r>
  <r>
    <n v="1"/>
    <n v="786"/>
    <s v="Smith-Brown"/>
    <s v="Object-based content-based ability"/>
    <n v="1500"/>
    <n v="10946"/>
    <n v="7.2973333333333334"/>
    <x v="3"/>
    <n v="207"/>
    <n v="52.879227053140099"/>
    <x v="4"/>
    <s v="EUR"/>
    <n v="1522126800"/>
    <n v="1522731600"/>
    <x v="633"/>
    <x v="9"/>
    <x v="9"/>
    <n v="27"/>
    <x v="5"/>
    <d v="2018-04-03T05:00:00"/>
    <s v="Apr"/>
    <n v="4"/>
    <n v="3"/>
    <n v="2018"/>
    <b v="0"/>
    <b v="1"/>
    <s v="music/jazz"/>
    <x v="4"/>
    <x v="9"/>
  </r>
  <r>
    <n v="1"/>
    <n v="373"/>
    <s v="Brown-Parker"/>
    <s v="Down-sized coherent toolset"/>
    <n v="22500"/>
    <n v="164291"/>
    <n v="7.3018222222222224"/>
    <x v="3"/>
    <n v="2106"/>
    <n v="78.010921177587846"/>
    <x v="1"/>
    <s v="USD"/>
    <n v="1502946000"/>
    <n v="1503637200"/>
    <x v="849"/>
    <x v="8"/>
    <x v="8"/>
    <n v="17"/>
    <x v="3"/>
    <d v="2017-08-25T05:00:00"/>
    <s v="Aug"/>
    <n v="8"/>
    <n v="25"/>
    <n v="2017"/>
    <b v="0"/>
    <b v="0"/>
    <s v="theater/plays"/>
    <x v="1"/>
    <x v="1"/>
  </r>
  <r>
    <n v="1"/>
    <n v="365"/>
    <s v="Lucas, Hall and Bonilla"/>
    <s v="Networked bottom-line initiative"/>
    <n v="1600"/>
    <n v="11735"/>
    <n v="7.3343749999999996"/>
    <x v="3"/>
    <n v="112"/>
    <n v="104.77678571428571"/>
    <x v="5"/>
    <s v="AUD"/>
    <n v="1482991200"/>
    <n v="1485324000"/>
    <x v="850"/>
    <x v="4"/>
    <x v="4"/>
    <n v="29"/>
    <x v="9"/>
    <d v="2017-01-25T06:00:00"/>
    <s v="Jan"/>
    <n v="1"/>
    <n v="25"/>
    <n v="2017"/>
    <b v="0"/>
    <b v="0"/>
    <s v="theater/plays"/>
    <x v="1"/>
    <x v="1"/>
  </r>
  <r>
    <n v="1"/>
    <n v="958"/>
    <s v="Green, Robinson and Ho"/>
    <s v="De-engineered zero-defect open system"/>
    <n v="1100"/>
    <n v="8081"/>
    <n v="7.3463636363636367"/>
    <x v="3"/>
    <n v="112"/>
    <n v="72.151785714285708"/>
    <x v="1"/>
    <s v="USD"/>
    <n v="1277096400"/>
    <n v="1278997200"/>
    <x v="104"/>
    <x v="6"/>
    <x v="6"/>
    <n v="21"/>
    <x v="6"/>
    <d v="2010-07-13T05:00:00"/>
    <s v="July"/>
    <n v="7"/>
    <n v="13"/>
    <n v="2010"/>
    <b v="0"/>
    <b v="0"/>
    <s v="film &amp; video/animation"/>
    <x v="3"/>
    <x v="3"/>
  </r>
  <r>
    <n v="1"/>
    <n v="756"/>
    <s v="Serrano, Gallagher and Griffith"/>
    <s v="Customizable bi-directional monitoring"/>
    <n v="1300"/>
    <n v="10037"/>
    <n v="7.7207692307692311"/>
    <x v="3"/>
    <n v="148"/>
    <n v="67.817567567567565"/>
    <x v="1"/>
    <s v="USD"/>
    <n v="1421733600"/>
    <n v="1422252000"/>
    <x v="851"/>
    <x v="7"/>
    <x v="7"/>
    <n v="20"/>
    <x v="0"/>
    <d v="2015-01-26T06:00:00"/>
    <s v="Jan"/>
    <n v="1"/>
    <n v="26"/>
    <n v="2015"/>
    <b v="0"/>
    <b v="0"/>
    <s v="theater/plays"/>
    <x v="1"/>
    <x v="1"/>
  </r>
  <r>
    <n v="1"/>
    <n v="896"/>
    <s v="Wright-Bryant"/>
    <s v="Reverse-engineered client-server extranet"/>
    <n v="19800"/>
    <n v="153338"/>
    <n v="7.7443434343434348"/>
    <x v="3"/>
    <n v="1460"/>
    <n v="105.02602739726028"/>
    <x v="5"/>
    <s v="AUD"/>
    <n v="1310619600"/>
    <n v="1310878800"/>
    <x v="852"/>
    <x v="5"/>
    <x v="5"/>
    <n v="14"/>
    <x v="4"/>
    <d v="2011-07-17T05:00:00"/>
    <s v="July"/>
    <n v="7"/>
    <n v="17"/>
    <n v="2011"/>
    <b v="0"/>
    <b v="1"/>
    <s v="food/food trucks"/>
    <x v="0"/>
    <x v="0"/>
  </r>
  <r>
    <n v="1"/>
    <n v="778"/>
    <s v="Moss-Guzman"/>
    <s v="Cross-platform optimizing website"/>
    <n v="1300"/>
    <n v="10243"/>
    <n v="7.8792307692307695"/>
    <x v="3"/>
    <n v="174"/>
    <n v="58.867816091954026"/>
    <x v="3"/>
    <s v="CHF"/>
    <n v="1313211600"/>
    <n v="1313643600"/>
    <x v="853"/>
    <x v="8"/>
    <x v="8"/>
    <n v="13"/>
    <x v="4"/>
    <d v="2011-08-18T05:00:00"/>
    <s v="Aug"/>
    <n v="8"/>
    <n v="18"/>
    <n v="2011"/>
    <b v="0"/>
    <b v="0"/>
    <s v="film &amp; video/animation"/>
    <x v="3"/>
    <x v="3"/>
  </r>
  <r>
    <n v="1"/>
    <n v="966"/>
    <s v="Davis and Sons"/>
    <s v="Seamless solution-oriented capacity"/>
    <n v="1700"/>
    <n v="13468"/>
    <n v="7.9223529411764702"/>
    <x v="3"/>
    <n v="245"/>
    <n v="54.971428571428568"/>
    <x v="1"/>
    <s v="USD"/>
    <n v="1497502800"/>
    <n v="1497675600"/>
    <x v="854"/>
    <x v="6"/>
    <x v="6"/>
    <n v="15"/>
    <x v="3"/>
    <d v="2017-06-17T05:00:00"/>
    <s v="June"/>
    <n v="6"/>
    <n v="17"/>
    <n v="2017"/>
    <b v="0"/>
    <b v="0"/>
    <s v="theater/plays"/>
    <x v="1"/>
    <x v="1"/>
  </r>
  <r>
    <n v="1"/>
    <n v="560"/>
    <s v="Hunt LLC"/>
    <s v="Re-engineered radical policy"/>
    <n v="20000"/>
    <n v="158832"/>
    <n v="7.9416000000000002"/>
    <x v="3"/>
    <n v="3177"/>
    <n v="49.994334277620396"/>
    <x v="1"/>
    <s v="USD"/>
    <n v="1321596000"/>
    <n v="1325052000"/>
    <x v="855"/>
    <x v="0"/>
    <x v="0"/>
    <n v="18"/>
    <x v="4"/>
    <d v="2011-12-28T06:00:00"/>
    <s v="Dec"/>
    <n v="12"/>
    <n v="28"/>
    <n v="2011"/>
    <b v="0"/>
    <b v="0"/>
    <s v="film &amp; video/animation"/>
    <x v="3"/>
    <x v="3"/>
  </r>
  <r>
    <n v="1"/>
    <n v="912"/>
    <s v="Sanchez-Parsons"/>
    <s v="Reduced bifurcated pricing structure"/>
    <n v="1800"/>
    <n v="14310"/>
    <n v="7.95"/>
    <x v="3"/>
    <n v="179"/>
    <n v="79.944134078212286"/>
    <x v="1"/>
    <s v="USD"/>
    <n v="1346821200"/>
    <n v="1347944400"/>
    <x v="856"/>
    <x v="10"/>
    <x v="10"/>
    <n v="5"/>
    <x v="2"/>
    <d v="2012-09-18T05:00:00"/>
    <s v="Sept"/>
    <n v="9"/>
    <n v="18"/>
    <n v="2012"/>
    <b v="1"/>
    <b v="0"/>
    <s v="film &amp; video/drama"/>
    <x v="3"/>
    <x v="12"/>
  </r>
  <r>
    <n v="1"/>
    <n v="820"/>
    <s v="Valdez, Williams and Meyer"/>
    <s v="Cross-group heuristic forecast"/>
    <n v="1500"/>
    <n v="12009"/>
    <n v="8.0060000000000002"/>
    <x v="3"/>
    <n v="279"/>
    <n v="43.043010752688176"/>
    <x v="2"/>
    <s v="GBP"/>
    <n v="1532840400"/>
    <n v="1533963600"/>
    <x v="437"/>
    <x v="5"/>
    <x v="5"/>
    <n v="29"/>
    <x v="5"/>
    <d v="2018-08-11T05:00:00"/>
    <s v="Aug"/>
    <n v="8"/>
    <n v="11"/>
    <n v="2018"/>
    <b v="0"/>
    <b v="1"/>
    <s v="music/rock"/>
    <x v="4"/>
    <x v="4"/>
  </r>
  <r>
    <n v="1"/>
    <n v="837"/>
    <s v="Cook-Ortiz"/>
    <s v="Right-sized dedicated standardization"/>
    <n v="17700"/>
    <n v="150960"/>
    <n v="8.5288135593220336"/>
    <x v="3"/>
    <n v="1797"/>
    <n v="84.00667779632721"/>
    <x v="1"/>
    <s v="USD"/>
    <n v="1301202000"/>
    <n v="1305867600"/>
    <x v="596"/>
    <x v="9"/>
    <x v="9"/>
    <n v="27"/>
    <x v="4"/>
    <d v="2011-05-20T05:00:00"/>
    <s v="May"/>
    <n v="5"/>
    <n v="20"/>
    <n v="2011"/>
    <b v="0"/>
    <b v="0"/>
    <s v="music/jazz"/>
    <x v="4"/>
    <x v="9"/>
  </r>
  <r>
    <n v="1"/>
    <n v="978"/>
    <s v="Bailey, Nguyen and Martinez"/>
    <s v="Fundamental user-facing productivity"/>
    <n v="1000"/>
    <n v="8641"/>
    <n v="8.641"/>
    <x v="3"/>
    <n v="92"/>
    <n v="93.923913043478265"/>
    <x v="1"/>
    <s v="USD"/>
    <n v="1478930400"/>
    <n v="1480831200"/>
    <x v="223"/>
    <x v="0"/>
    <x v="0"/>
    <n v="12"/>
    <x v="9"/>
    <d v="2016-12-04T06:00:00"/>
    <s v="Dec"/>
    <n v="12"/>
    <n v="4"/>
    <n v="2016"/>
    <b v="0"/>
    <b v="0"/>
    <s v="games/video games"/>
    <x v="7"/>
    <x v="17"/>
  </r>
  <r>
    <n v="1"/>
    <n v="174"/>
    <s v="Santos, Black and Donovan"/>
    <s v="Pre-emptive scalable access"/>
    <n v="600"/>
    <n v="5368"/>
    <n v="8.9466666666666672"/>
    <x v="3"/>
    <n v="48"/>
    <n v="111.83333333333333"/>
    <x v="1"/>
    <s v="USD"/>
    <n v="1444021200"/>
    <n v="1444107600"/>
    <x v="857"/>
    <x v="3"/>
    <x v="3"/>
    <n v="5"/>
    <x v="0"/>
    <d v="2015-10-06T05:00:00"/>
    <s v="Oct"/>
    <n v="10"/>
    <n v="6"/>
    <n v="2015"/>
    <b v="0"/>
    <b v="1"/>
    <s v="technology/wearables"/>
    <x v="2"/>
    <x v="11"/>
  </r>
  <r>
    <n v="1"/>
    <n v="97"/>
    <s v="Stewart LLC"/>
    <s v="Cloned bi-directional architecture"/>
    <n v="1300"/>
    <n v="12047"/>
    <n v="9.2669230769230762"/>
    <x v="3"/>
    <n v="113"/>
    <n v="106.61061946902655"/>
    <x v="1"/>
    <s v="USD"/>
    <n v="1435208400"/>
    <n v="1439874000"/>
    <x v="786"/>
    <x v="6"/>
    <x v="6"/>
    <n v="25"/>
    <x v="0"/>
    <d v="2015-08-18T05:00:00"/>
    <s v="Aug"/>
    <n v="8"/>
    <n v="18"/>
    <n v="2015"/>
    <b v="0"/>
    <b v="0"/>
    <s v="food/food trucks"/>
    <x v="0"/>
    <x v="0"/>
  </r>
  <r>
    <n v="1"/>
    <n v="506"/>
    <s v="Robles, Bell and Gonzalez"/>
    <s v="Customizable background monitoring"/>
    <n v="18000"/>
    <n v="166874"/>
    <n v="9.2707777777777771"/>
    <x v="3"/>
    <n v="2528"/>
    <n v="66.010284810126578"/>
    <x v="1"/>
    <s v="USD"/>
    <n v="1511416800"/>
    <n v="1512885600"/>
    <x v="672"/>
    <x v="0"/>
    <x v="0"/>
    <n v="23"/>
    <x v="3"/>
    <d v="2017-12-10T06:00:00"/>
    <s v="Dec"/>
    <n v="12"/>
    <n v="10"/>
    <n v="2017"/>
    <b v="0"/>
    <b v="1"/>
    <s v="theater/plays"/>
    <x v="1"/>
    <x v="1"/>
  </r>
  <r>
    <n v="1"/>
    <n v="687"/>
    <s v="Martin, Gates and Holt"/>
    <s v="Distributed holistic neural-net"/>
    <n v="1500"/>
    <n v="13980"/>
    <n v="9.32"/>
    <x v="3"/>
    <n v="269"/>
    <n v="51.970260223048328"/>
    <x v="1"/>
    <s v="USD"/>
    <n v="1489298400"/>
    <n v="1489554000"/>
    <x v="858"/>
    <x v="9"/>
    <x v="9"/>
    <n v="12"/>
    <x v="3"/>
    <d v="2017-03-15T05:00:00"/>
    <s v="Mar"/>
    <n v="3"/>
    <n v="15"/>
    <n v="2017"/>
    <b v="0"/>
    <b v="0"/>
    <s v="theater/plays"/>
    <x v="1"/>
    <x v="1"/>
  </r>
  <r>
    <n v="1"/>
    <n v="247"/>
    <s v="Johnson, Patterson and Montoya"/>
    <s v="Triple-buffered fresh-thinking frame"/>
    <n v="19800"/>
    <n v="184658"/>
    <n v="9.3261616161616168"/>
    <x v="3"/>
    <n v="1884"/>
    <n v="98.013800424628457"/>
    <x v="1"/>
    <s v="USD"/>
    <n v="1482386400"/>
    <n v="1483682400"/>
    <x v="859"/>
    <x v="4"/>
    <x v="4"/>
    <n v="22"/>
    <x v="9"/>
    <d v="2017-01-06T06:00:00"/>
    <s v="Jan"/>
    <n v="1"/>
    <n v="6"/>
    <n v="2017"/>
    <b v="0"/>
    <b v="1"/>
    <s v="publishing/fiction"/>
    <x v="6"/>
    <x v="16"/>
  </r>
  <r>
    <n v="1"/>
    <n v="586"/>
    <s v="Rowe-Wong"/>
    <s v="Robust hybrid budgetary management"/>
    <n v="700"/>
    <n v="6654"/>
    <n v="9.5057142857142853"/>
    <x v="3"/>
    <n v="130"/>
    <n v="51.184615384615384"/>
    <x v="1"/>
    <s v="USD"/>
    <n v="1289973600"/>
    <n v="1291615200"/>
    <x v="860"/>
    <x v="0"/>
    <x v="0"/>
    <n v="17"/>
    <x v="6"/>
    <d v="2010-12-06T06:00:00"/>
    <s v="Dec"/>
    <n v="12"/>
    <n v="6"/>
    <n v="2010"/>
    <b v="0"/>
    <b v="0"/>
    <s v="music/rock"/>
    <x v="4"/>
    <x v="4"/>
  </r>
  <r>
    <n v="1"/>
    <n v="449"/>
    <s v="Cuevas-Morales"/>
    <s v="Public-key coherent ability"/>
    <n v="900"/>
    <n v="8703"/>
    <n v="9.67"/>
    <x v="3"/>
    <n v="86"/>
    <n v="101.19767441860465"/>
    <x v="6"/>
    <s v="DKK"/>
    <n v="1551852000"/>
    <n v="1553317200"/>
    <x v="730"/>
    <x v="9"/>
    <x v="9"/>
    <n v="6"/>
    <x v="7"/>
    <d v="2019-03-23T05:00:00"/>
    <s v="Mar"/>
    <n v="3"/>
    <n v="23"/>
    <n v="2019"/>
    <b v="0"/>
    <b v="0"/>
    <s v="games/video games"/>
    <x v="7"/>
    <x v="17"/>
  </r>
  <r>
    <n v="1"/>
    <n v="547"/>
    <s v="Hardin-Dixon"/>
    <s v="Focused solution-oriented matrix"/>
    <n v="1300"/>
    <n v="12597"/>
    <n v="9.69"/>
    <x v="3"/>
    <n v="156"/>
    <n v="80.75"/>
    <x v="1"/>
    <s v="USD"/>
    <n v="1422165600"/>
    <n v="1423202400"/>
    <x v="728"/>
    <x v="7"/>
    <x v="7"/>
    <n v="25"/>
    <x v="0"/>
    <d v="2015-02-06T06:00:00"/>
    <s v="Feb"/>
    <n v="2"/>
    <n v="6"/>
    <n v="2015"/>
    <b v="0"/>
    <b v="0"/>
    <s v="film &amp; video/drama"/>
    <x v="3"/>
    <x v="12"/>
  </r>
  <r>
    <n v="1"/>
    <n v="101"/>
    <s v="Douglas LLC"/>
    <s v="Reduced heuristic moratorium"/>
    <n v="900"/>
    <n v="9193"/>
    <n v="10.214444444444444"/>
    <x v="3"/>
    <n v="164"/>
    <n v="56.054878048780488"/>
    <x v="1"/>
    <s v="USD"/>
    <n v="1424498400"/>
    <n v="1425103200"/>
    <x v="861"/>
    <x v="2"/>
    <x v="2"/>
    <n v="21"/>
    <x v="0"/>
    <d v="2015-02-28T06:00:00"/>
    <s v="Feb"/>
    <n v="2"/>
    <n v="28"/>
    <n v="2015"/>
    <b v="0"/>
    <b v="1"/>
    <s v="music/electric music"/>
    <x v="4"/>
    <x v="5"/>
  </r>
  <r>
    <n v="1"/>
    <n v="214"/>
    <s v="Sullivan Group"/>
    <s v="Open-source fresh-thinking policy"/>
    <n v="1400"/>
    <n v="14324"/>
    <n v="10.231428571428571"/>
    <x v="3"/>
    <n v="165"/>
    <n v="86.812121212121212"/>
    <x v="1"/>
    <s v="USD"/>
    <n v="1282194000"/>
    <n v="1282712400"/>
    <x v="862"/>
    <x v="8"/>
    <x v="8"/>
    <n v="19"/>
    <x v="6"/>
    <d v="2010-08-25T05:00:00"/>
    <s v="Aug"/>
    <n v="8"/>
    <n v="25"/>
    <n v="2010"/>
    <b v="0"/>
    <b v="0"/>
    <s v="music/rock"/>
    <x v="4"/>
    <x v="4"/>
  </r>
  <r>
    <n v="1"/>
    <n v="679"/>
    <s v="Davis Ltd"/>
    <s v="Synchronized motivating solution"/>
    <n v="1400"/>
    <n v="14511"/>
    <n v="10.365"/>
    <x v="3"/>
    <n v="363"/>
    <n v="39.97520661157025"/>
    <x v="1"/>
    <s v="USD"/>
    <n v="1571374800"/>
    <n v="1571806800"/>
    <x v="863"/>
    <x v="3"/>
    <x v="3"/>
    <n v="18"/>
    <x v="7"/>
    <d v="2019-10-23T05:00:00"/>
    <s v="Oct"/>
    <n v="10"/>
    <n v="23"/>
    <n v="2019"/>
    <b v="0"/>
    <b v="1"/>
    <s v="food/food trucks"/>
    <x v="0"/>
    <x v="0"/>
  </r>
  <r>
    <n v="1"/>
    <n v="591"/>
    <s v="Jensen LLC"/>
    <s v="Realigned dedicated system engine"/>
    <n v="600"/>
    <n v="6226"/>
    <n v="10.376666666666667"/>
    <x v="3"/>
    <n v="102"/>
    <n v="61.03921568627451"/>
    <x v="1"/>
    <s v="USD"/>
    <n v="1279083600"/>
    <n v="1279947600"/>
    <x v="690"/>
    <x v="5"/>
    <x v="5"/>
    <n v="14"/>
    <x v="6"/>
    <d v="2010-07-24T05:00:00"/>
    <s v="July"/>
    <n v="7"/>
    <n v="24"/>
    <n v="2010"/>
    <b v="0"/>
    <b v="0"/>
    <s v="games/video games"/>
    <x v="7"/>
    <x v="17"/>
  </r>
  <r>
    <n v="1"/>
    <n v="1"/>
    <s v="Odom Inc"/>
    <s v="Managed bottom-line architecture"/>
    <n v="1400"/>
    <n v="14560"/>
    <n v="10.4"/>
    <x v="3"/>
    <n v="158"/>
    <n v="92.151898734177209"/>
    <x v="1"/>
    <s v="USD"/>
    <n v="1408424400"/>
    <n v="1408597200"/>
    <x v="811"/>
    <x v="8"/>
    <x v="8"/>
    <n v="19"/>
    <x v="8"/>
    <d v="2014-08-21T05:00:00"/>
    <s v="Aug"/>
    <n v="8"/>
    <n v="21"/>
    <n v="2014"/>
    <b v="0"/>
    <b v="1"/>
    <s v="music/rock"/>
    <x v="4"/>
    <x v="4"/>
  </r>
  <r>
    <n v="1"/>
    <n v="436"/>
    <s v="King-Nguyen"/>
    <s v="Open-source incremental throughput"/>
    <n v="1300"/>
    <n v="13678"/>
    <n v="10.521538461538462"/>
    <x v="3"/>
    <n v="249"/>
    <n v="54.931726907630519"/>
    <x v="1"/>
    <s v="USD"/>
    <n v="1555736400"/>
    <n v="1555822800"/>
    <x v="864"/>
    <x v="11"/>
    <x v="11"/>
    <n v="20"/>
    <x v="7"/>
    <d v="2019-04-21T05:00:00"/>
    <s v="Apr"/>
    <n v="4"/>
    <n v="21"/>
    <n v="2019"/>
    <b v="0"/>
    <b v="0"/>
    <s v="music/jazz"/>
    <x v="4"/>
    <x v="9"/>
  </r>
  <r>
    <n v="1"/>
    <n v="277"/>
    <s v="Ramos-Mitchell"/>
    <s v="Persevering system-worthy info-mediaries"/>
    <n v="700"/>
    <n v="7465"/>
    <n v="10.664285714285715"/>
    <x v="3"/>
    <n v="83"/>
    <n v="89.939759036144579"/>
    <x v="1"/>
    <s v="USD"/>
    <n v="1279515600"/>
    <n v="1279688400"/>
    <x v="865"/>
    <x v="5"/>
    <x v="5"/>
    <n v="19"/>
    <x v="6"/>
    <d v="2010-07-21T05:00:00"/>
    <s v="July"/>
    <n v="7"/>
    <n v="21"/>
    <n v="2010"/>
    <b v="0"/>
    <b v="0"/>
    <s v="theater/plays"/>
    <x v="1"/>
    <x v="1"/>
  </r>
  <r>
    <n v="1"/>
    <n v="818"/>
    <s v="Martinez LLC"/>
    <s v="Automated local secured line"/>
    <n v="700"/>
    <n v="7664"/>
    <n v="10.948571428571428"/>
    <x v="3"/>
    <n v="69"/>
    <n v="111.07246376811594"/>
    <x v="1"/>
    <s v="USD"/>
    <n v="1548050400"/>
    <n v="1549173600"/>
    <x v="866"/>
    <x v="7"/>
    <x v="7"/>
    <n v="21"/>
    <x v="7"/>
    <d v="2019-02-03T06:00:00"/>
    <s v="Feb"/>
    <n v="2"/>
    <n v="3"/>
    <n v="2019"/>
    <b v="0"/>
    <b v="1"/>
    <s v="theater/plays"/>
    <x v="1"/>
    <x v="1"/>
  </r>
  <r>
    <n v="1"/>
    <n v="951"/>
    <s v="Peterson Ltd"/>
    <s v="Re-engineered 24hour matrix"/>
    <n v="14500"/>
    <n v="159056"/>
    <n v="10.969379310344827"/>
    <x v="3"/>
    <n v="1559"/>
    <n v="102.02437459910199"/>
    <x v="1"/>
    <s v="USD"/>
    <n v="1482732000"/>
    <n v="1482818400"/>
    <x v="867"/>
    <x v="4"/>
    <x v="4"/>
    <n v="26"/>
    <x v="9"/>
    <d v="2016-12-27T06:00:00"/>
    <s v="Dec"/>
    <n v="12"/>
    <n v="27"/>
    <n v="2016"/>
    <b v="0"/>
    <b v="1"/>
    <s v="music/rock"/>
    <x v="4"/>
    <x v="4"/>
  </r>
  <r>
    <n v="1"/>
    <n v="955"/>
    <s v="Moss-Obrien"/>
    <s v="Function-based next generation emulation"/>
    <n v="700"/>
    <n v="7763"/>
    <n v="11.09"/>
    <x v="3"/>
    <n v="80"/>
    <n v="97.037499999999994"/>
    <x v="1"/>
    <s v="USD"/>
    <n v="1353823200"/>
    <n v="1353996000"/>
    <x v="868"/>
    <x v="0"/>
    <x v="0"/>
    <n v="25"/>
    <x v="2"/>
    <d v="2012-11-27T06:00:00"/>
    <s v="Nov"/>
    <n v="11"/>
    <n v="27"/>
    <n v="2012"/>
    <b v="0"/>
    <b v="0"/>
    <s v="theater/plays"/>
    <x v="1"/>
    <x v="1"/>
  </r>
  <r>
    <n v="1"/>
    <n v="742"/>
    <s v="West-Stevens"/>
    <s v="Reactive solution-oriented groupware"/>
    <n v="1200"/>
    <n v="13513"/>
    <n v="11.260833333333334"/>
    <x v="3"/>
    <n v="122"/>
    <n v="110.76229508196721"/>
    <x v="1"/>
    <s v="USD"/>
    <n v="1263880800"/>
    <n v="1267509600"/>
    <x v="869"/>
    <x v="7"/>
    <x v="7"/>
    <n v="19"/>
    <x v="6"/>
    <d v="2010-03-02T06:00:00"/>
    <s v="Mar"/>
    <n v="3"/>
    <n v="2"/>
    <n v="2010"/>
    <b v="0"/>
    <b v="0"/>
    <s v="music/electric music"/>
    <x v="4"/>
    <x v="5"/>
  </r>
  <r>
    <n v="1"/>
    <n v="741"/>
    <s v="Garcia Ltd"/>
    <s v="Balanced mobile alliance"/>
    <n v="1200"/>
    <n v="14150"/>
    <n v="11.791666666666666"/>
    <x v="3"/>
    <n v="130"/>
    <n v="108.84615384615384"/>
    <x v="1"/>
    <s v="USD"/>
    <n v="1274590800"/>
    <n v="1274677200"/>
    <x v="705"/>
    <x v="1"/>
    <x v="1"/>
    <n v="23"/>
    <x v="6"/>
    <d v="2010-05-24T05:00:00"/>
    <s v="May"/>
    <n v="5"/>
    <n v="24"/>
    <n v="2010"/>
    <b v="0"/>
    <b v="0"/>
    <s v="theater/plays"/>
    <x v="1"/>
    <x v="1"/>
  </r>
  <r>
    <n v="1"/>
    <n v="806"/>
    <s v="Harmon-Madden"/>
    <s v="Adaptive holistic hub"/>
    <n v="700"/>
    <n v="8262"/>
    <n v="11.802857142857142"/>
    <x v="3"/>
    <n v="76"/>
    <n v="108.71052631578948"/>
    <x v="1"/>
    <s v="USD"/>
    <n v="1330927200"/>
    <n v="1332997200"/>
    <x v="870"/>
    <x v="9"/>
    <x v="9"/>
    <n v="5"/>
    <x v="2"/>
    <d v="2012-03-29T05:00:00"/>
    <s v="Mar"/>
    <n v="3"/>
    <n v="29"/>
    <n v="2012"/>
    <b v="0"/>
    <b v="1"/>
    <s v="film &amp; video/drama"/>
    <x v="3"/>
    <x v="12"/>
  </r>
  <r>
    <n v="1"/>
    <n v="793"/>
    <s v="Rodriguez, Cox and Rodriguez"/>
    <s v="Networked disintermediate leverage"/>
    <n v="1100"/>
    <n v="13045"/>
    <n v="11.859090909090909"/>
    <x v="3"/>
    <n v="181"/>
    <n v="72.071823204419886"/>
    <x v="3"/>
    <s v="CHF"/>
    <n v="1372136400"/>
    <n v="1372482000"/>
    <x v="448"/>
    <x v="6"/>
    <x v="6"/>
    <n v="25"/>
    <x v="1"/>
    <d v="2013-06-29T05:00:00"/>
    <s v="June"/>
    <n v="6"/>
    <n v="29"/>
    <n v="2013"/>
    <b v="0"/>
    <b v="0"/>
    <s v="publishing/nonfiction"/>
    <x v="6"/>
    <x v="7"/>
  </r>
  <r>
    <n v="1"/>
    <n v="294"/>
    <s v="Turner-Davis"/>
    <s v="Automated local emulation"/>
    <n v="600"/>
    <n v="8038"/>
    <n v="13.396666666666667"/>
    <x v="3"/>
    <n v="183"/>
    <n v="43.923497267759565"/>
    <x v="1"/>
    <s v="USD"/>
    <n v="1540530000"/>
    <n v="1541570400"/>
    <x v="871"/>
    <x v="3"/>
    <x v="3"/>
    <n v="26"/>
    <x v="5"/>
    <d v="2018-11-07T06:00:00"/>
    <s v="Nov"/>
    <n v="11"/>
    <n v="7"/>
    <n v="2018"/>
    <b v="0"/>
    <b v="0"/>
    <s v="theater/plays"/>
    <x v="1"/>
    <x v="1"/>
  </r>
  <r>
    <n v="1"/>
    <n v="301"/>
    <s v="Wong-Walker"/>
    <s v="Multi-channeled disintermediate policy"/>
    <n v="900"/>
    <n v="12102"/>
    <n v="13.446666666666667"/>
    <x v="3"/>
    <n v="295"/>
    <n v="41.023728813559323"/>
    <x v="1"/>
    <s v="USD"/>
    <n v="1424930400"/>
    <n v="1426395600"/>
    <x v="872"/>
    <x v="2"/>
    <x v="2"/>
    <n v="26"/>
    <x v="0"/>
    <d v="2015-03-15T05:00:00"/>
    <s v="Mar"/>
    <n v="3"/>
    <n v="15"/>
    <n v="2015"/>
    <b v="0"/>
    <b v="0"/>
    <s v="film &amp; video/documentary"/>
    <x v="3"/>
    <x v="13"/>
  </r>
  <r>
    <n v="1"/>
    <n v="347"/>
    <s v="Petersen and Sons"/>
    <s v="Open-source full-range portal"/>
    <n v="900"/>
    <n v="12607"/>
    <n v="14.007777777777777"/>
    <x v="3"/>
    <n v="191"/>
    <n v="66.005235602094245"/>
    <x v="1"/>
    <s v="USD"/>
    <n v="1423634400"/>
    <n v="1425708000"/>
    <x v="873"/>
    <x v="2"/>
    <x v="2"/>
    <n v="11"/>
    <x v="0"/>
    <d v="2015-03-07T06:00:00"/>
    <s v="Mar"/>
    <n v="3"/>
    <n v="7"/>
    <n v="2015"/>
    <b v="0"/>
    <b v="0"/>
    <s v="technology/web"/>
    <x v="2"/>
    <x v="2"/>
  </r>
  <r>
    <n v="1"/>
    <n v="82"/>
    <s v="Porter-George"/>
    <s v="Reactive content-based framework"/>
    <n v="1000"/>
    <n v="14973"/>
    <n v="14.973000000000001"/>
    <x v="3"/>
    <n v="180"/>
    <n v="83.183333333333337"/>
    <x v="2"/>
    <s v="GBP"/>
    <n v="1547704800"/>
    <n v="1548309600"/>
    <x v="874"/>
    <x v="7"/>
    <x v="7"/>
    <n v="17"/>
    <x v="7"/>
    <d v="2019-01-24T06:00:00"/>
    <s v="Jan"/>
    <n v="1"/>
    <n v="24"/>
    <n v="2019"/>
    <b v="0"/>
    <b v="1"/>
    <s v="games/video games"/>
    <x v="7"/>
    <x v="17"/>
  </r>
  <r>
    <n v="1"/>
    <n v="401"/>
    <s v="Smith-Schmidt"/>
    <s v="Inverse radical hierarchy"/>
    <n v="900"/>
    <n v="13772"/>
    <n v="15.302222222222222"/>
    <x v="3"/>
    <n v="299"/>
    <n v="46.060200668896321"/>
    <x v="1"/>
    <s v="USD"/>
    <n v="1572152400"/>
    <n v="1572152400"/>
    <x v="875"/>
    <x v="3"/>
    <x v="3"/>
    <n v="27"/>
    <x v="7"/>
    <d v="2019-10-27T05:00:00"/>
    <s v="Oct"/>
    <n v="10"/>
    <n v="27"/>
    <n v="2019"/>
    <b v="0"/>
    <b v="0"/>
    <s v="theater/plays"/>
    <x v="1"/>
    <x v="1"/>
  </r>
  <r>
    <n v="1"/>
    <n v="372"/>
    <s v="Green-Carr"/>
    <s v="Pre-emptive bifurcated artificial intelligence"/>
    <n v="900"/>
    <n v="14324"/>
    <n v="15.915555555555555"/>
    <x v="3"/>
    <n v="169"/>
    <n v="84.757396449704146"/>
    <x v="1"/>
    <s v="USD"/>
    <n v="1420696800"/>
    <n v="1422424800"/>
    <x v="419"/>
    <x v="7"/>
    <x v="7"/>
    <n v="8"/>
    <x v="0"/>
    <d v="2015-01-28T06:00:00"/>
    <s v="Jan"/>
    <n v="1"/>
    <n v="28"/>
    <n v="2015"/>
    <b v="0"/>
    <b v="1"/>
    <s v="film &amp; video/documentary"/>
    <x v="3"/>
    <x v="13"/>
  </r>
  <r>
    <n v="1"/>
    <n v="364"/>
    <s v="Ramirez-Myers"/>
    <s v="Switchable intangible definition"/>
    <n v="900"/>
    <n v="14547"/>
    <n v="16.163333333333334"/>
    <x v="3"/>
    <n v="186"/>
    <n v="78.209677419354833"/>
    <x v="1"/>
    <s v="USD"/>
    <n v="1520229600"/>
    <n v="1522818000"/>
    <x v="876"/>
    <x v="9"/>
    <x v="9"/>
    <n v="5"/>
    <x v="5"/>
    <d v="2018-04-04T05:00:00"/>
    <s v="Apr"/>
    <n v="4"/>
    <n v="4"/>
    <n v="2018"/>
    <b v="0"/>
    <b v="0"/>
    <s v="music/indie rock"/>
    <x v="4"/>
    <x v="10"/>
  </r>
  <r>
    <n v="1"/>
    <n v="289"/>
    <s v="Smith, Love and Smith"/>
    <s v="Grass-roots mission-critical capability"/>
    <n v="800"/>
    <n v="13474"/>
    <n v="16.842500000000001"/>
    <x v="3"/>
    <n v="337"/>
    <n v="39.982195845697326"/>
    <x v="0"/>
    <s v="CAD"/>
    <n v="1438578000"/>
    <n v="1438837200"/>
    <x v="877"/>
    <x v="8"/>
    <x v="8"/>
    <n v="3"/>
    <x v="0"/>
    <d v="2015-08-06T05:00:00"/>
    <s v="Aug"/>
    <n v="8"/>
    <n v="6"/>
    <n v="2015"/>
    <b v="0"/>
    <b v="0"/>
    <s v="theater/plays"/>
    <x v="1"/>
    <x v="1"/>
  </r>
  <r>
    <n v="1"/>
    <n v="712"/>
    <s v="Garza-Bryant"/>
    <s v="Programmable leadingedge contingency"/>
    <n v="800"/>
    <n v="14725"/>
    <n v="18.40625"/>
    <x v="3"/>
    <n v="202"/>
    <n v="72.896039603960389"/>
    <x v="1"/>
    <s v="USD"/>
    <n v="1467954000"/>
    <n v="1471496400"/>
    <x v="716"/>
    <x v="5"/>
    <x v="5"/>
    <n v="8"/>
    <x v="9"/>
    <d v="2016-08-18T05:00:00"/>
    <s v="Aug"/>
    <n v="8"/>
    <n v="18"/>
    <n v="2016"/>
    <b v="0"/>
    <b v="0"/>
    <s v="theater/plays"/>
    <x v="1"/>
    <x v="1"/>
  </r>
  <r>
    <n v="1"/>
    <n v="653"/>
    <s v="Williams-Jones"/>
    <s v="Monitored incremental info-mediaries"/>
    <n v="600"/>
    <n v="14033"/>
    <n v="23.388333333333332"/>
    <x v="3"/>
    <n v="234"/>
    <n v="59.970085470085472"/>
    <x v="1"/>
    <s v="USD"/>
    <n v="1460091600"/>
    <n v="1460264400"/>
    <x v="878"/>
    <x v="11"/>
    <x v="11"/>
    <n v="8"/>
    <x v="9"/>
    <d v="2016-04-10T05:00:00"/>
    <s v="Apr"/>
    <n v="4"/>
    <n v="10"/>
    <n v="2016"/>
    <b v="0"/>
    <b v="0"/>
    <s v="technology/web"/>
    <x v="2"/>
    <x v="2"/>
  </r>
  <r>
    <m/>
    <m/>
    <m/>
    <m/>
    <m/>
    <m/>
    <m/>
    <x v="4"/>
    <m/>
    <m/>
    <x v="7"/>
    <m/>
    <m/>
    <m/>
    <x v="879"/>
    <x v="12"/>
    <x v="12"/>
    <m/>
    <x v="11"/>
    <m/>
    <m/>
    <m/>
    <m/>
    <m/>
    <m/>
    <m/>
    <m/>
    <x v="9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0"/>
    <s v="Baldwin, Riley and Jackson"/>
    <s v="Pre-emptive tertiary standardization"/>
    <n v="100"/>
    <n v="0"/>
    <n v="0"/>
    <x v="0"/>
    <n v="0"/>
    <e v="#DIV/0!"/>
    <s v="CA"/>
    <s v="CAD"/>
    <n v="1448690400"/>
    <n v="1450159200"/>
    <x v="0"/>
    <s v="Nov"/>
    <n v="11"/>
    <n v="28"/>
    <x v="0"/>
    <d v="2015-12-15T06:00:00"/>
    <s v="Dec"/>
    <n v="12"/>
    <n v="15"/>
    <n v="2015"/>
    <b v="0"/>
    <b v="0"/>
    <s v="food/food trucks"/>
    <x v="0"/>
    <s v="food trucks"/>
  </r>
  <r>
    <n v="1"/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1"/>
    <s v="May"/>
    <n v="5"/>
    <n v="1"/>
    <x v="1"/>
    <d v="2013-05-29T05:00:00"/>
    <s v="May"/>
    <n v="5"/>
    <n v="29"/>
    <n v="2013"/>
    <b v="0"/>
    <b v="1"/>
    <s v="theater/plays"/>
    <x v="1"/>
    <s v="plays"/>
  </r>
  <r>
    <n v="1"/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x v="2"/>
    <s v="Feb"/>
    <n v="2"/>
    <n v="12"/>
    <x v="2"/>
    <d v="2012-02-26T06:00:00"/>
    <s v="Feb"/>
    <n v="2"/>
    <n v="26"/>
    <n v="2012"/>
    <b v="0"/>
    <b v="0"/>
    <s v="technology/web"/>
    <x v="2"/>
    <s v="web"/>
  </r>
  <r>
    <n v="1"/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x v="3"/>
    <s v="May"/>
    <n v="5"/>
    <n v="21"/>
    <x v="3"/>
    <d v="2017-06-07T05:00:00"/>
    <s v="June"/>
    <n v="6"/>
    <n v="7"/>
    <n v="2017"/>
    <b v="0"/>
    <b v="0"/>
    <s v="film &amp; video/animation"/>
    <x v="3"/>
    <s v="animation"/>
  </r>
  <r>
    <n v="1"/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x v="4"/>
    <s v="Oct"/>
    <n v="10"/>
    <n v="19"/>
    <x v="4"/>
    <d v="2011-11-06T05:00:00"/>
    <s v="Nov"/>
    <n v="11"/>
    <n v="6"/>
    <n v="2011"/>
    <b v="0"/>
    <b v="0"/>
    <s v="theater/plays"/>
    <x v="1"/>
    <s v="plays"/>
  </r>
  <r>
    <n v="1"/>
    <n v="150"/>
    <s v="Brown, Palmer and Pace"/>
    <s v="Networked stable workforce"/>
    <n v="100"/>
    <n v="1"/>
    <n v="0.01"/>
    <x v="0"/>
    <n v="1"/>
    <n v="1"/>
    <s v="US"/>
    <s v="USD"/>
    <n v="1544940000"/>
    <n v="1545026400"/>
    <x v="5"/>
    <s v="Dec"/>
    <n v="12"/>
    <n v="16"/>
    <x v="5"/>
    <d v="2018-12-17T06:00:00"/>
    <s v="Dec"/>
    <n v="12"/>
    <n v="17"/>
    <n v="2018"/>
    <b v="0"/>
    <b v="0"/>
    <s v="music/rock"/>
    <x v="4"/>
    <s v="rock"/>
  </r>
  <r>
    <n v="1"/>
    <n v="750"/>
    <s v="Ramos and Sons"/>
    <s v="Extended responsive Internet solution"/>
    <n v="100"/>
    <n v="1"/>
    <n v="0.01"/>
    <x v="0"/>
    <n v="1"/>
    <n v="1"/>
    <s v="GB"/>
    <s v="GBP"/>
    <n v="1277960400"/>
    <n v="1280120400"/>
    <x v="6"/>
    <s v="July"/>
    <n v="7"/>
    <n v="1"/>
    <x v="6"/>
    <d v="2010-07-26T05:00:00"/>
    <s v="July"/>
    <n v="7"/>
    <n v="26"/>
    <n v="2010"/>
    <b v="0"/>
    <b v="0"/>
    <s v="music/electric music"/>
    <x v="4"/>
    <s v="electric music"/>
  </r>
  <r>
    <n v="1"/>
    <n v="800"/>
    <s v="Wallace LLC"/>
    <s v="Centralized regional function"/>
    <n v="100"/>
    <n v="1"/>
    <n v="0.01"/>
    <x v="0"/>
    <n v="1"/>
    <n v="1"/>
    <s v="CH"/>
    <s v="CHF"/>
    <n v="1434085200"/>
    <n v="1434430800"/>
    <x v="7"/>
    <s v="June"/>
    <n v="6"/>
    <n v="12"/>
    <x v="0"/>
    <d v="2015-06-16T05:00:00"/>
    <s v="June"/>
    <n v="6"/>
    <n v="16"/>
    <n v="2015"/>
    <b v="0"/>
    <b v="0"/>
    <s v="music/rock"/>
    <x v="4"/>
    <s v="rock"/>
  </r>
  <r>
    <n v="1"/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x v="8"/>
    <s v="Nov"/>
    <n v="11"/>
    <n v="19"/>
    <x v="4"/>
    <d v="2011-12-04T06:00:00"/>
    <s v="Dec"/>
    <n v="12"/>
    <n v="4"/>
    <n v="2011"/>
    <b v="1"/>
    <b v="0"/>
    <s v="music/rock"/>
    <x v="4"/>
    <s v="rock"/>
  </r>
  <r>
    <n v="1"/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x v="9"/>
    <s v="Jan"/>
    <n v="1"/>
    <n v="3"/>
    <x v="5"/>
    <d v="2018-03-03T06:00:00"/>
    <s v="Mar"/>
    <n v="3"/>
    <n v="3"/>
    <n v="2018"/>
    <b v="0"/>
    <b v="0"/>
    <s v="theater/plays"/>
    <x v="1"/>
    <s v="plays"/>
  </r>
  <r>
    <n v="1"/>
    <n v="271"/>
    <s v="Foley-Cox"/>
    <s v="Progressive zero administration leverage"/>
    <n v="153700"/>
    <n v="1953"/>
    <n v="1.2706571242680547E-2"/>
    <x v="1"/>
    <n v="61"/>
    <n v="32.016393442622949"/>
    <s v="US"/>
    <s v="USD"/>
    <n v="1449468000"/>
    <n v="1452146400"/>
    <x v="10"/>
    <s v="Dec"/>
    <n v="12"/>
    <n v="7"/>
    <x v="0"/>
    <d v="2016-01-07T06:00:00"/>
    <s v="Jan"/>
    <n v="1"/>
    <n v="7"/>
    <n v="2016"/>
    <b v="0"/>
    <b v="0"/>
    <s v="photography/photography books"/>
    <x v="5"/>
    <s v="photography books"/>
  </r>
  <r>
    <n v="1"/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x v="11"/>
    <s v="July"/>
    <n v="7"/>
    <n v="22"/>
    <x v="7"/>
    <d v="2019-07-25T05:00:00"/>
    <s v="July"/>
    <n v="7"/>
    <n v="25"/>
    <n v="2019"/>
    <b v="1"/>
    <b v="0"/>
    <s v="theater/plays"/>
    <x v="1"/>
    <s v="plays"/>
  </r>
  <r>
    <n v="1"/>
    <n v="903"/>
    <s v="Parker-Morris"/>
    <s v="Assimilated next generation instruction set"/>
    <n v="41000"/>
    <n v="709"/>
    <n v="1.729268292682927E-2"/>
    <x v="1"/>
    <n v="14"/>
    <n v="50.642857142857146"/>
    <s v="US"/>
    <s v="USD"/>
    <n v="1336194000"/>
    <n v="1337490000"/>
    <x v="12"/>
    <s v="May"/>
    <n v="5"/>
    <n v="5"/>
    <x v="2"/>
    <d v="2012-05-20T05:00:00"/>
    <s v="May"/>
    <n v="5"/>
    <n v="20"/>
    <n v="2012"/>
    <b v="0"/>
    <b v="1"/>
    <s v="publishing/nonfiction"/>
    <x v="6"/>
    <s v="nonfiction"/>
  </r>
  <r>
    <n v="1"/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x v="13"/>
    <s v="Aug"/>
    <n v="8"/>
    <n v="1"/>
    <x v="1"/>
    <d v="2013-08-29T05:00:00"/>
    <s v="Aug"/>
    <n v="8"/>
    <n v="29"/>
    <n v="2013"/>
    <b v="0"/>
    <b v="0"/>
    <s v="music/metal"/>
    <x v="4"/>
    <s v="metal"/>
  </r>
  <r>
    <n v="1"/>
    <n v="200"/>
    <s v="Becker, Rice and White"/>
    <s v="Reduced dedicated capability"/>
    <n v="100"/>
    <n v="2"/>
    <n v="0.02"/>
    <x v="0"/>
    <n v="1"/>
    <n v="2"/>
    <s v="CA"/>
    <s v="CAD"/>
    <n v="1269493200"/>
    <n v="1270443600"/>
    <x v="14"/>
    <s v="Mar"/>
    <n v="3"/>
    <n v="25"/>
    <x v="6"/>
    <d v="2010-04-05T05:00:00"/>
    <s v="Apr"/>
    <n v="4"/>
    <n v="5"/>
    <n v="2010"/>
    <b v="0"/>
    <b v="0"/>
    <s v="theater/plays"/>
    <x v="1"/>
    <s v="plays"/>
  </r>
  <r>
    <n v="1"/>
    <n v="400"/>
    <s v="Bell PLC"/>
    <s v="Ergonomic eco-centric open architecture"/>
    <n v="100"/>
    <n v="2"/>
    <n v="0.02"/>
    <x v="0"/>
    <n v="1"/>
    <n v="2"/>
    <s v="US"/>
    <s v="USD"/>
    <n v="1376629200"/>
    <n v="1378530000"/>
    <x v="15"/>
    <s v="Aug"/>
    <n v="8"/>
    <n v="16"/>
    <x v="1"/>
    <d v="2013-09-07T05:00:00"/>
    <s v="Sept"/>
    <n v="9"/>
    <n v="7"/>
    <n v="2013"/>
    <b v="0"/>
    <b v="1"/>
    <s v="photography/photography books"/>
    <x v="5"/>
    <s v="photography books"/>
  </r>
  <r>
    <n v="1"/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x v="16"/>
    <s v="July"/>
    <n v="7"/>
    <n v="8"/>
    <x v="8"/>
    <d v="2014-08-04T05:00:00"/>
    <s v="Aug"/>
    <n v="8"/>
    <n v="4"/>
    <n v="2014"/>
    <b v="0"/>
    <b v="0"/>
    <s v="music/jazz"/>
    <x v="4"/>
    <s v="jazz"/>
  </r>
  <r>
    <n v="1"/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x v="17"/>
    <s v="Sept"/>
    <n v="9"/>
    <n v="19"/>
    <x v="8"/>
    <d v="2014-09-20T05:00:00"/>
    <s v="Sept"/>
    <n v="9"/>
    <n v="20"/>
    <n v="2014"/>
    <b v="0"/>
    <b v="1"/>
    <s v="technology/web"/>
    <x v="2"/>
    <s v="web"/>
  </r>
  <r>
    <n v="1"/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x v="18"/>
    <s v="Nov"/>
    <n v="11"/>
    <n v="16"/>
    <x v="8"/>
    <d v="2014-12-08T06:00:00"/>
    <s v="Dec"/>
    <n v="12"/>
    <n v="8"/>
    <n v="2014"/>
    <b v="0"/>
    <b v="1"/>
    <s v="theater/plays"/>
    <x v="1"/>
    <s v="plays"/>
  </r>
  <r>
    <n v="1"/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x v="19"/>
    <s v="Jan"/>
    <n v="1"/>
    <n v="22"/>
    <x v="9"/>
    <d v="2016-02-21T06:00:00"/>
    <s v="Feb"/>
    <n v="2"/>
    <n v="21"/>
    <n v="2016"/>
    <b v="0"/>
    <b v="0"/>
    <s v="music/indie rock"/>
    <x v="4"/>
    <s v="indie rock"/>
  </r>
  <r>
    <n v="1"/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x v="20"/>
    <s v="Aug"/>
    <n v="8"/>
    <n v="3"/>
    <x v="3"/>
    <d v="2017-08-10T05:00:00"/>
    <s v="Aug"/>
    <n v="8"/>
    <n v="10"/>
    <n v="2017"/>
    <b v="0"/>
    <b v="0"/>
    <s v="music/indie rock"/>
    <x v="4"/>
    <s v="indie rock"/>
  </r>
  <r>
    <n v="1"/>
    <n v="250"/>
    <s v="Robbins and Sons"/>
    <s v="Future-proofed directional synergy"/>
    <n v="100"/>
    <n v="3"/>
    <n v="0.03"/>
    <x v="0"/>
    <n v="1"/>
    <n v="3"/>
    <s v="US"/>
    <s v="USD"/>
    <n v="1264399200"/>
    <n v="1267423200"/>
    <x v="21"/>
    <s v="Jan"/>
    <n v="1"/>
    <n v="25"/>
    <x v="6"/>
    <d v="2010-03-01T06:00:00"/>
    <s v="Mar"/>
    <n v="3"/>
    <n v="1"/>
    <n v="2010"/>
    <b v="0"/>
    <b v="0"/>
    <s v="music/rock"/>
    <x v="4"/>
    <s v="rock"/>
  </r>
  <r>
    <n v="1"/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x v="21"/>
    <s v="Jan"/>
    <n v="1"/>
    <n v="25"/>
    <x v="6"/>
    <d v="2010-02-09T06:00:00"/>
    <s v="Feb"/>
    <n v="2"/>
    <n v="9"/>
    <n v="2010"/>
    <b v="0"/>
    <b v="0"/>
    <s v="technology/wearables"/>
    <x v="2"/>
    <s v="wearables"/>
  </r>
  <r>
    <n v="1"/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x v="22"/>
    <s v="Apr"/>
    <n v="4"/>
    <n v="15"/>
    <x v="5"/>
    <d v="2018-05-11T05:00:00"/>
    <s v="May"/>
    <n v="5"/>
    <n v="11"/>
    <n v="2018"/>
    <b v="0"/>
    <b v="0"/>
    <s v="music/indie rock"/>
    <x v="4"/>
    <s v="indie rock"/>
  </r>
  <r>
    <n v="1"/>
    <n v="129"/>
    <s v="Morgan-Martinez"/>
    <s v="Mandatory tertiary implementation"/>
    <n v="148500"/>
    <n v="4756"/>
    <n v="3.2026936026936029E-2"/>
    <x v="2"/>
    <n v="55"/>
    <n v="86.472727272727269"/>
    <s v="AU"/>
    <s v="AUD"/>
    <n v="1422943200"/>
    <n v="1425103200"/>
    <x v="23"/>
    <s v="Feb"/>
    <n v="2"/>
    <n v="3"/>
    <x v="0"/>
    <d v="2015-02-28T06:00:00"/>
    <s v="Feb"/>
    <n v="2"/>
    <n v="28"/>
    <n v="2015"/>
    <b v="0"/>
    <b v="0"/>
    <s v="food/food trucks"/>
    <x v="0"/>
    <s v="food trucks"/>
  </r>
  <r>
    <n v="1"/>
    <n v="136"/>
    <s v="Briggs PLC"/>
    <s v="Distributed context-sensitive flexibility"/>
    <n v="82800"/>
    <n v="2721"/>
    <n v="3.2862318840579711E-2"/>
    <x v="2"/>
    <n v="58"/>
    <n v="46.913793103448278"/>
    <s v="US"/>
    <s v="USD"/>
    <n v="1402117200"/>
    <n v="1403154000"/>
    <x v="24"/>
    <s v="June"/>
    <n v="6"/>
    <n v="7"/>
    <x v="8"/>
    <d v="2014-06-19T05:00:00"/>
    <s v="June"/>
    <n v="6"/>
    <n v="19"/>
    <n v="2014"/>
    <b v="0"/>
    <b v="1"/>
    <s v="film &amp; video/drama"/>
    <x v="3"/>
    <s v="drama"/>
  </r>
  <r>
    <n v="1"/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x v="25"/>
    <s v="Apr"/>
    <n v="4"/>
    <n v="3"/>
    <x v="4"/>
    <d v="2011-04-13T05:00:00"/>
    <s v="Apr"/>
    <n v="4"/>
    <n v="13"/>
    <n v="2011"/>
    <b v="0"/>
    <b v="0"/>
    <s v="music/jazz"/>
    <x v="4"/>
    <s v="jazz"/>
  </r>
  <r>
    <n v="1"/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x v="26"/>
    <s v="Feb"/>
    <n v="2"/>
    <n v="12"/>
    <x v="0"/>
    <d v="2015-02-20T06:00:00"/>
    <s v="Feb"/>
    <n v="2"/>
    <n v="20"/>
    <n v="2015"/>
    <b v="0"/>
    <b v="0"/>
    <s v="film &amp; video/documentary"/>
    <x v="3"/>
    <s v="documentary"/>
  </r>
  <r>
    <n v="1"/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x v="27"/>
    <s v="Feb"/>
    <n v="2"/>
    <n v="13"/>
    <x v="7"/>
    <d v="2019-02-15T06:00:00"/>
    <s v="Feb"/>
    <n v="2"/>
    <n v="15"/>
    <n v="2019"/>
    <b v="0"/>
    <b v="0"/>
    <s v="theater/plays"/>
    <x v="1"/>
    <s v="plays"/>
  </r>
  <r>
    <n v="1"/>
    <n v="550"/>
    <s v="Morrison-Henderson"/>
    <s v="De-engineered disintermediate encoding"/>
    <n v="100"/>
    <n v="4"/>
    <n v="0.04"/>
    <x v="2"/>
    <n v="1"/>
    <n v="4"/>
    <s v="CH"/>
    <s v="CHF"/>
    <n v="1330495200"/>
    <n v="1332306000"/>
    <x v="28"/>
    <s v="Feb"/>
    <n v="2"/>
    <n v="29"/>
    <x v="2"/>
    <d v="2012-03-21T05:00:00"/>
    <s v="Mar"/>
    <n v="3"/>
    <n v="21"/>
    <n v="2012"/>
    <b v="0"/>
    <b v="0"/>
    <s v="music/indie rock"/>
    <x v="4"/>
    <s v="indie rock"/>
  </r>
  <r>
    <n v="1"/>
    <n v="450"/>
    <s v="Delgado-Hatfield"/>
    <s v="Up-sized composite success"/>
    <n v="100"/>
    <n v="4"/>
    <n v="0.04"/>
    <x v="0"/>
    <n v="1"/>
    <n v="4"/>
    <s v="CA"/>
    <s v="CAD"/>
    <n v="1540098000"/>
    <n v="1542088800"/>
    <x v="29"/>
    <s v="Oct"/>
    <n v="10"/>
    <n v="21"/>
    <x v="5"/>
    <d v="2018-11-13T06:00:00"/>
    <s v="Nov"/>
    <n v="11"/>
    <n v="13"/>
    <n v="2018"/>
    <b v="0"/>
    <b v="0"/>
    <s v="film &amp; video/animation"/>
    <x v="3"/>
    <s v="animation"/>
  </r>
  <r>
    <n v="1"/>
    <n v="721"/>
    <s v="Dominguez-Owens"/>
    <s v="Open-architected systematic intranet"/>
    <n v="123600"/>
    <n v="5429"/>
    <n v="4.3923948220064728E-2"/>
    <x v="2"/>
    <n v="60"/>
    <n v="90.483333333333334"/>
    <s v="US"/>
    <s v="USD"/>
    <n v="1522818000"/>
    <n v="1523336400"/>
    <x v="30"/>
    <s v="Apr"/>
    <n v="4"/>
    <n v="4"/>
    <x v="5"/>
    <d v="2018-04-10T05:00:00"/>
    <s v="Apr"/>
    <n v="4"/>
    <n v="10"/>
    <n v="2018"/>
    <b v="0"/>
    <b v="0"/>
    <s v="music/rock"/>
    <x v="4"/>
    <s v="rock"/>
  </r>
  <r>
    <n v="1"/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x v="31"/>
    <s v="June"/>
    <n v="6"/>
    <n v="28"/>
    <x v="6"/>
    <d v="2010-07-26T05:00:00"/>
    <s v="July"/>
    <n v="7"/>
    <n v="26"/>
    <n v="2010"/>
    <b v="0"/>
    <b v="0"/>
    <s v="publishing/translations"/>
    <x v="6"/>
    <s v="translations"/>
  </r>
  <r>
    <n v="1"/>
    <n v="300"/>
    <s v="Cooke PLC"/>
    <s v="Focused executive core"/>
    <n v="100"/>
    <n v="5"/>
    <n v="0.05"/>
    <x v="0"/>
    <n v="1"/>
    <n v="5"/>
    <s v="DK"/>
    <s v="DKK"/>
    <n v="1504069200"/>
    <n v="1504155600"/>
    <x v="32"/>
    <s v="Aug"/>
    <n v="8"/>
    <n v="30"/>
    <x v="3"/>
    <d v="2017-08-31T05:00:00"/>
    <s v="Aug"/>
    <n v="8"/>
    <n v="31"/>
    <n v="2017"/>
    <b v="0"/>
    <b v="1"/>
    <s v="publishing/nonfiction"/>
    <x v="6"/>
    <s v="nonfiction"/>
  </r>
  <r>
    <n v="1"/>
    <n v="350"/>
    <s v="Shannon Ltd"/>
    <s v="Pre-emptive neutral capacity"/>
    <n v="100"/>
    <n v="5"/>
    <n v="0.05"/>
    <x v="0"/>
    <n v="1"/>
    <n v="5"/>
    <s v="US"/>
    <s v="USD"/>
    <n v="1432098000"/>
    <n v="1433653200"/>
    <x v="33"/>
    <s v="May"/>
    <n v="5"/>
    <n v="20"/>
    <x v="0"/>
    <d v="2015-06-07T05:00:00"/>
    <s v="June"/>
    <n v="6"/>
    <n v="7"/>
    <n v="2015"/>
    <b v="0"/>
    <b v="1"/>
    <s v="music/jazz"/>
    <x v="4"/>
    <s v="jazz"/>
  </r>
  <r>
    <n v="1"/>
    <n v="600"/>
    <s v="Brown-George"/>
    <s v="Cross-platform tertiary array"/>
    <n v="100"/>
    <n v="5"/>
    <n v="0.05"/>
    <x v="0"/>
    <n v="1"/>
    <n v="5"/>
    <s v="GB"/>
    <s v="GBP"/>
    <n v="1375160400"/>
    <n v="1376197200"/>
    <x v="34"/>
    <s v="July"/>
    <n v="7"/>
    <n v="30"/>
    <x v="1"/>
    <d v="2013-08-11T05:00:00"/>
    <s v="Aug"/>
    <n v="8"/>
    <n v="11"/>
    <n v="2013"/>
    <b v="0"/>
    <b v="0"/>
    <s v="food/food trucks"/>
    <x v="0"/>
    <s v="food trucks"/>
  </r>
  <r>
    <n v="1"/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x v="35"/>
    <s v="Apr"/>
    <n v="4"/>
    <n v="16"/>
    <x v="7"/>
    <d v="2019-04-21T05:00:00"/>
    <s v="Apr"/>
    <n v="4"/>
    <n v="21"/>
    <n v="2019"/>
    <b v="0"/>
    <b v="1"/>
    <s v="theater/plays"/>
    <x v="1"/>
    <s v="plays"/>
  </r>
  <r>
    <n v="1"/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x v="36"/>
    <s v="Feb"/>
    <n v="2"/>
    <n v="3"/>
    <x v="5"/>
    <d v="2018-02-12T06:00:00"/>
    <s v="Feb"/>
    <n v="2"/>
    <n v="12"/>
    <n v="2018"/>
    <b v="0"/>
    <b v="0"/>
    <s v="theater/plays"/>
    <x v="1"/>
    <s v="plays"/>
  </r>
  <r>
    <n v="1"/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x v="37"/>
    <s v="Feb"/>
    <n v="2"/>
    <n v="23"/>
    <x v="5"/>
    <d v="2018-02-25T06:00:00"/>
    <s v="Feb"/>
    <n v="2"/>
    <n v="25"/>
    <n v="2018"/>
    <b v="0"/>
    <b v="1"/>
    <s v="film &amp; video/animation"/>
    <x v="3"/>
    <s v="animation"/>
  </r>
  <r>
    <n v="1"/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x v="38"/>
    <s v="June"/>
    <n v="6"/>
    <n v="27"/>
    <x v="9"/>
    <d v="2016-06-30T05:00:00"/>
    <s v="June"/>
    <n v="6"/>
    <n v="30"/>
    <n v="2016"/>
    <b v="0"/>
    <b v="1"/>
    <s v="theater/plays"/>
    <x v="1"/>
    <s v="plays"/>
  </r>
  <r>
    <n v="1"/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x v="39"/>
    <s v="Jan"/>
    <n v="1"/>
    <n v="14"/>
    <x v="8"/>
    <d v="2014-01-16T06:00:00"/>
    <s v="Jan"/>
    <n v="1"/>
    <n v="16"/>
    <n v="2014"/>
    <b v="0"/>
    <b v="0"/>
    <s v="publishing/nonfiction"/>
    <x v="6"/>
    <s v="nonfiction"/>
  </r>
  <r>
    <n v="1"/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x v="40"/>
    <s v="July"/>
    <n v="7"/>
    <n v="14"/>
    <x v="3"/>
    <d v="2017-07-17T05:00:00"/>
    <s v="July"/>
    <n v="7"/>
    <n v="17"/>
    <n v="2017"/>
    <b v="0"/>
    <b v="1"/>
    <s v="theater/plays"/>
    <x v="1"/>
    <s v="plays"/>
  </r>
  <r>
    <n v="1"/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x v="41"/>
    <s v="Dec"/>
    <n v="12"/>
    <n v="27"/>
    <x v="3"/>
    <d v="2018-01-12T06:00:00"/>
    <s v="Jan"/>
    <n v="1"/>
    <n v="12"/>
    <n v="2018"/>
    <b v="0"/>
    <b v="0"/>
    <s v="film &amp; video/science fiction"/>
    <x v="3"/>
    <s v="science fiction"/>
  </r>
  <r>
    <n v="1"/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x v="42"/>
    <s v="July"/>
    <n v="7"/>
    <n v="1"/>
    <x v="4"/>
    <d v="2011-07-19T05:00:00"/>
    <s v="July"/>
    <n v="7"/>
    <n v="19"/>
    <n v="2011"/>
    <b v="1"/>
    <b v="0"/>
    <s v="theater/plays"/>
    <x v="1"/>
    <s v="plays"/>
  </r>
  <r>
    <n v="1"/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x v="43"/>
    <s v="Aug"/>
    <n v="8"/>
    <n v="6"/>
    <x v="6"/>
    <d v="2010-09-04T05:00:00"/>
    <s v="Sept"/>
    <n v="9"/>
    <n v="4"/>
    <n v="2010"/>
    <b v="0"/>
    <b v="0"/>
    <s v="music/electric music"/>
    <x v="4"/>
    <s v="electric music"/>
  </r>
  <r>
    <n v="1"/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x v="44"/>
    <s v="May"/>
    <n v="5"/>
    <n v="10"/>
    <x v="4"/>
    <d v="2011-05-19T05:00:00"/>
    <s v="May"/>
    <n v="5"/>
    <n v="19"/>
    <n v="2011"/>
    <b v="0"/>
    <b v="0"/>
    <s v="publishing/fiction"/>
    <x v="6"/>
    <s v="fiction"/>
  </r>
  <r>
    <n v="1"/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x v="45"/>
    <s v="Mar"/>
    <n v="3"/>
    <n v="16"/>
    <x v="2"/>
    <d v="2012-04-03T05:00:00"/>
    <s v="Apr"/>
    <n v="4"/>
    <n v="3"/>
    <n v="2012"/>
    <b v="0"/>
    <b v="0"/>
    <s v="food/food trucks"/>
    <x v="0"/>
    <s v="food trucks"/>
  </r>
  <r>
    <n v="1"/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x v="46"/>
    <s v="June"/>
    <n v="6"/>
    <n v="16"/>
    <x v="4"/>
    <d v="2011-06-18T05:00:00"/>
    <s v="June"/>
    <n v="6"/>
    <n v="18"/>
    <n v="2011"/>
    <b v="0"/>
    <b v="0"/>
    <s v="theater/plays"/>
    <x v="1"/>
    <s v="plays"/>
  </r>
  <r>
    <n v="1"/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x v="47"/>
    <s v="Oct"/>
    <n v="10"/>
    <n v="22"/>
    <x v="7"/>
    <d v="2019-11-05T06:00:00"/>
    <s v="Nov"/>
    <n v="11"/>
    <n v="5"/>
    <n v="2019"/>
    <b v="0"/>
    <b v="0"/>
    <s v="theater/plays"/>
    <x v="1"/>
    <s v="plays"/>
  </r>
  <r>
    <n v="1"/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x v="48"/>
    <s v="Nov"/>
    <n v="11"/>
    <n v="6"/>
    <x v="8"/>
    <d v="2014-11-16T06:00:00"/>
    <s v="Nov"/>
    <n v="11"/>
    <n v="16"/>
    <n v="2014"/>
    <b v="0"/>
    <b v="0"/>
    <s v="music/rock"/>
    <x v="4"/>
    <s v="rock"/>
  </r>
  <r>
    <n v="1"/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x v="49"/>
    <s v="Mar"/>
    <n v="3"/>
    <n v="20"/>
    <x v="8"/>
    <d v="2014-04-11T05:00:00"/>
    <s v="Apr"/>
    <n v="4"/>
    <n v="11"/>
    <n v="2014"/>
    <b v="0"/>
    <b v="0"/>
    <s v="publishing/translations"/>
    <x v="6"/>
    <s v="translations"/>
  </r>
  <r>
    <n v="1"/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x v="50"/>
    <s v="Sept"/>
    <n v="9"/>
    <n v="22"/>
    <x v="4"/>
    <d v="2011-09-24T05:00:00"/>
    <s v="Sept"/>
    <n v="9"/>
    <n v="24"/>
    <n v="2011"/>
    <b v="0"/>
    <b v="1"/>
    <s v="food/food trucks"/>
    <x v="0"/>
    <s v="food trucks"/>
  </r>
  <r>
    <n v="1"/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x v="51"/>
    <s v="June"/>
    <n v="6"/>
    <n v="25"/>
    <x v="7"/>
    <d v="2019-07-02T05:00:00"/>
    <s v="July"/>
    <n v="7"/>
    <n v="2"/>
    <n v="2019"/>
    <b v="0"/>
    <b v="1"/>
    <s v="music/rock"/>
    <x v="4"/>
    <s v="rock"/>
  </r>
  <r>
    <n v="1"/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x v="52"/>
    <s v="Jan"/>
    <n v="1"/>
    <n v="13"/>
    <x v="2"/>
    <d v="2012-01-30T06:00:00"/>
    <s v="Jan"/>
    <n v="1"/>
    <n v="30"/>
    <n v="2012"/>
    <b v="0"/>
    <b v="0"/>
    <s v="theater/plays"/>
    <x v="1"/>
    <s v="plays"/>
  </r>
  <r>
    <n v="1"/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x v="53"/>
    <s v="May"/>
    <n v="5"/>
    <n v="10"/>
    <x v="8"/>
    <d v="2014-06-07T05:00:00"/>
    <s v="June"/>
    <n v="6"/>
    <n v="7"/>
    <n v="2014"/>
    <b v="0"/>
    <b v="0"/>
    <s v="games/video games"/>
    <x v="7"/>
    <s v="video games"/>
  </r>
  <r>
    <n v="1"/>
    <n v="388"/>
    <s v="Cruz Ltd"/>
    <s v="Exclusive dynamic adapter"/>
    <n v="114800"/>
    <n v="12938"/>
    <n v="0.11270034843205574"/>
    <x v="2"/>
    <n v="145"/>
    <n v="89.227586206896547"/>
    <s v="CH"/>
    <s v="CHF"/>
    <n v="1325656800"/>
    <n v="1325829600"/>
    <x v="54"/>
    <s v="Jan"/>
    <n v="1"/>
    <n v="4"/>
    <x v="2"/>
    <d v="2012-01-06T06:00:00"/>
    <s v="Jan"/>
    <n v="1"/>
    <n v="6"/>
    <n v="2012"/>
    <b v="0"/>
    <b v="0"/>
    <s v="music/indie rock"/>
    <x v="4"/>
    <s v="indie rock"/>
  </r>
  <r>
    <n v="1"/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x v="55"/>
    <s v="July"/>
    <n v="7"/>
    <n v="27"/>
    <x v="6"/>
    <d v="2010-08-08T05:00:00"/>
    <s v="Aug"/>
    <n v="8"/>
    <n v="8"/>
    <n v="2010"/>
    <b v="0"/>
    <b v="1"/>
    <s v="theater/plays"/>
    <x v="1"/>
    <s v="plays"/>
  </r>
  <r>
    <n v="1"/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x v="56"/>
    <s v="Aug"/>
    <n v="8"/>
    <n v="10"/>
    <x v="5"/>
    <d v="2018-08-13T05:00:00"/>
    <s v="Aug"/>
    <n v="8"/>
    <n v="13"/>
    <n v="2018"/>
    <b v="1"/>
    <b v="0"/>
    <s v="photography/photography books"/>
    <x v="5"/>
    <s v="photography books"/>
  </r>
  <r>
    <n v="1"/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x v="57"/>
    <s v="Apr"/>
    <n v="4"/>
    <n v="28"/>
    <x v="3"/>
    <d v="2017-05-04T05:00:00"/>
    <s v="May"/>
    <n v="5"/>
    <n v="4"/>
    <n v="2017"/>
    <b v="0"/>
    <b v="0"/>
    <s v="theater/plays"/>
    <x v="1"/>
    <s v="plays"/>
  </r>
  <r>
    <n v="1"/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x v="58"/>
    <s v="Oct"/>
    <n v="10"/>
    <n v="4"/>
    <x v="2"/>
    <d v="2012-10-08T05:00:00"/>
    <s v="Oct"/>
    <n v="10"/>
    <n v="8"/>
    <n v="2012"/>
    <b v="0"/>
    <b v="0"/>
    <s v="publishing/radio &amp; podcasts"/>
    <x v="6"/>
    <s v="radio &amp; podcasts"/>
  </r>
  <r>
    <n v="1"/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x v="59"/>
    <s v="Mar"/>
    <n v="3"/>
    <n v="12"/>
    <x v="7"/>
    <d v="2019-03-14T05:00:00"/>
    <s v="Mar"/>
    <n v="3"/>
    <n v="14"/>
    <n v="2019"/>
    <b v="0"/>
    <b v="0"/>
    <s v="music/rock"/>
    <x v="4"/>
    <s v="rock"/>
  </r>
  <r>
    <n v="1"/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x v="60"/>
    <s v="May"/>
    <n v="5"/>
    <n v="30"/>
    <x v="8"/>
    <d v="2014-06-08T05:00:00"/>
    <s v="June"/>
    <n v="6"/>
    <n v="8"/>
    <n v="2014"/>
    <b v="0"/>
    <b v="0"/>
    <s v="theater/plays"/>
    <x v="1"/>
    <s v="plays"/>
  </r>
  <r>
    <n v="1"/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x v="61"/>
    <s v="Oct"/>
    <n v="10"/>
    <n v="21"/>
    <x v="0"/>
    <d v="2015-10-27T05:00:00"/>
    <s v="Oct"/>
    <n v="10"/>
    <n v="27"/>
    <n v="2015"/>
    <b v="0"/>
    <b v="1"/>
    <s v="theater/plays"/>
    <x v="1"/>
    <s v="plays"/>
  </r>
  <r>
    <n v="1"/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x v="62"/>
    <s v="Jan"/>
    <n v="1"/>
    <n v="9"/>
    <x v="4"/>
    <d v="2011-02-13T06:00:00"/>
    <s v="Feb"/>
    <n v="2"/>
    <n v="13"/>
    <n v="2011"/>
    <b v="1"/>
    <b v="0"/>
    <s v="theater/plays"/>
    <x v="1"/>
    <s v="plays"/>
  </r>
  <r>
    <n v="1"/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x v="63"/>
    <s v="Jan"/>
    <n v="1"/>
    <n v="11"/>
    <x v="7"/>
    <d v="2019-01-16T06:00:00"/>
    <s v="Jan"/>
    <n v="1"/>
    <n v="16"/>
    <n v="2019"/>
    <b v="0"/>
    <b v="1"/>
    <s v="film &amp; video/documentary"/>
    <x v="3"/>
    <s v="documentary"/>
  </r>
  <r>
    <n v="1"/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x v="64"/>
    <s v="Mar"/>
    <n v="3"/>
    <n v="9"/>
    <x v="5"/>
    <d v="2018-03-24T05:00:00"/>
    <s v="Mar"/>
    <n v="3"/>
    <n v="24"/>
    <n v="2018"/>
    <b v="0"/>
    <b v="1"/>
    <s v="publishing/translations"/>
    <x v="6"/>
    <s v="translations"/>
  </r>
  <r>
    <n v="1"/>
    <n v="611"/>
    <s v="Brady, Cortez and Rodriguez"/>
    <s v="Multi-lateral maximized core"/>
    <n v="8200"/>
    <n v="1136"/>
    <n v="0.13853658536585367"/>
    <x v="2"/>
    <n v="15"/>
    <n v="75.733333333333334"/>
    <s v="US"/>
    <s v="USD"/>
    <n v="1374728400"/>
    <n v="1375765200"/>
    <x v="65"/>
    <s v="July"/>
    <n v="7"/>
    <n v="25"/>
    <x v="1"/>
    <d v="2013-08-06T05:00:00"/>
    <s v="Aug"/>
    <n v="8"/>
    <n v="6"/>
    <n v="2013"/>
    <b v="0"/>
    <b v="0"/>
    <s v="theater/plays"/>
    <x v="1"/>
    <s v="plays"/>
  </r>
  <r>
    <n v="1"/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x v="66"/>
    <s v="Mar"/>
    <n v="3"/>
    <n v="8"/>
    <x v="1"/>
    <d v="2013-04-19T05:00:00"/>
    <s v="Apr"/>
    <n v="4"/>
    <n v="19"/>
    <n v="2013"/>
    <b v="0"/>
    <b v="1"/>
    <s v="publishing/radio &amp; podcasts"/>
    <x v="6"/>
    <s v="radio &amp; podcasts"/>
  </r>
  <r>
    <n v="1"/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x v="67"/>
    <s v="May"/>
    <n v="5"/>
    <n v="21"/>
    <x v="5"/>
    <d v="2018-06-28T05:00:00"/>
    <s v="June"/>
    <n v="6"/>
    <n v="28"/>
    <n v="2018"/>
    <b v="0"/>
    <b v="0"/>
    <s v="film &amp; video/documentary"/>
    <x v="3"/>
    <s v="documentary"/>
  </r>
  <r>
    <n v="1"/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x v="68"/>
    <s v="Nov"/>
    <n v="11"/>
    <n v="1"/>
    <x v="9"/>
    <d v="2016-11-04T05:00:00"/>
    <s v="Nov"/>
    <n v="11"/>
    <n v="4"/>
    <n v="2016"/>
    <b v="0"/>
    <b v="0"/>
    <s v="film &amp; video/drama"/>
    <x v="3"/>
    <s v="drama"/>
  </r>
  <r>
    <n v="1"/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x v="69"/>
    <s v="July"/>
    <n v="7"/>
    <n v="9"/>
    <x v="0"/>
    <d v="2015-07-10T05:00:00"/>
    <s v="July"/>
    <n v="7"/>
    <n v="10"/>
    <n v="2015"/>
    <b v="0"/>
    <b v="0"/>
    <s v="film &amp; video/drama"/>
    <x v="3"/>
    <s v="drama"/>
  </r>
  <r>
    <n v="1"/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x v="70"/>
    <s v="Sept"/>
    <n v="9"/>
    <n v="11"/>
    <x v="5"/>
    <d v="2018-09-30T05:00:00"/>
    <s v="Sept"/>
    <n v="9"/>
    <n v="30"/>
    <n v="2018"/>
    <b v="0"/>
    <b v="0"/>
    <s v="food/food trucks"/>
    <x v="0"/>
    <s v="food trucks"/>
  </r>
  <r>
    <n v="1"/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x v="71"/>
    <s v="Aug"/>
    <n v="8"/>
    <n v="17"/>
    <x v="5"/>
    <d v="2018-08-18T05:00:00"/>
    <s v="Aug"/>
    <n v="8"/>
    <n v="18"/>
    <n v="2018"/>
    <b v="0"/>
    <b v="1"/>
    <s v="film &amp; video/drama"/>
    <x v="3"/>
    <s v="drama"/>
  </r>
  <r>
    <n v="1"/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x v="72"/>
    <s v="Feb"/>
    <n v="2"/>
    <n v="14"/>
    <x v="8"/>
    <d v="2014-02-16T06:00:00"/>
    <s v="Feb"/>
    <n v="2"/>
    <n v="16"/>
    <n v="2014"/>
    <b v="0"/>
    <b v="0"/>
    <s v="music/rock"/>
    <x v="4"/>
    <s v="rock"/>
  </r>
  <r>
    <n v="1"/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x v="73"/>
    <s v="Sept"/>
    <n v="9"/>
    <n v="11"/>
    <x v="1"/>
    <d v="2013-09-26T05:00:00"/>
    <s v="Sept"/>
    <n v="9"/>
    <n v="26"/>
    <n v="2013"/>
    <b v="0"/>
    <b v="0"/>
    <s v="games/video games"/>
    <x v="7"/>
    <s v="video games"/>
  </r>
  <r>
    <n v="1"/>
    <n v="293"/>
    <s v="Ross Group"/>
    <s v="Organized executive solution"/>
    <n v="6500"/>
    <n v="1065"/>
    <n v="0.16384615384615384"/>
    <x v="2"/>
    <n v="32"/>
    <n v="33.28125"/>
    <s v="IT"/>
    <s v="EUR"/>
    <n v="1286254800"/>
    <n v="1287032400"/>
    <x v="74"/>
    <s v="Oct"/>
    <n v="10"/>
    <n v="5"/>
    <x v="6"/>
    <d v="2010-10-14T05:00:00"/>
    <s v="Oct"/>
    <n v="10"/>
    <n v="14"/>
    <n v="2010"/>
    <b v="0"/>
    <b v="0"/>
    <s v="theater/plays"/>
    <x v="1"/>
    <s v="plays"/>
  </r>
  <r>
    <n v="1"/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x v="75"/>
    <s v="Feb"/>
    <n v="2"/>
    <n v="24"/>
    <x v="2"/>
    <d v="2012-03-06T06:00:00"/>
    <s v="Mar"/>
    <n v="3"/>
    <n v="6"/>
    <n v="2012"/>
    <b v="0"/>
    <b v="1"/>
    <s v="publishing/fiction"/>
    <x v="6"/>
    <s v="fiction"/>
  </r>
  <r>
    <n v="1"/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x v="76"/>
    <s v="Jan"/>
    <n v="1"/>
    <n v="18"/>
    <x v="9"/>
    <d v="2016-01-21T06:00:00"/>
    <s v="Jan"/>
    <n v="1"/>
    <n v="21"/>
    <n v="2016"/>
    <b v="0"/>
    <b v="0"/>
    <s v="theater/plays"/>
    <x v="1"/>
    <s v="plays"/>
  </r>
  <r>
    <n v="1"/>
    <n v="434"/>
    <s v="Floyd-Sims"/>
    <s v="Cloned transitional hierarchy"/>
    <n v="5400"/>
    <n v="903"/>
    <n v="0.16722222222222222"/>
    <x v="2"/>
    <n v="10"/>
    <n v="90.3"/>
    <s v="CA"/>
    <s v="CAD"/>
    <n v="1480572000"/>
    <n v="1481781600"/>
    <x v="77"/>
    <s v="Dec"/>
    <n v="12"/>
    <n v="1"/>
    <x v="9"/>
    <d v="2016-12-15T06:00:00"/>
    <s v="Dec"/>
    <n v="12"/>
    <n v="15"/>
    <n v="2016"/>
    <b v="1"/>
    <b v="0"/>
    <s v="theater/plays"/>
    <x v="1"/>
    <s v="plays"/>
  </r>
  <r>
    <n v="1"/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x v="78"/>
    <s v="Dec"/>
    <n v="12"/>
    <n v="1"/>
    <x v="4"/>
    <d v="2011-12-04T06:00:00"/>
    <s v="Dec"/>
    <n v="12"/>
    <n v="4"/>
    <n v="2011"/>
    <b v="0"/>
    <b v="0"/>
    <s v="film &amp; video/science fiction"/>
    <x v="3"/>
    <s v="science fiction"/>
  </r>
  <r>
    <n v="1"/>
    <n v="146"/>
    <s v="Harris-Golden"/>
    <s v="Optional bandwidth-monitored middleware"/>
    <n v="8800"/>
    <n v="1518"/>
    <n v="0.17249999999999999"/>
    <x v="2"/>
    <n v="51"/>
    <n v="29.764705882352942"/>
    <s v="US"/>
    <s v="USD"/>
    <n v="1320732000"/>
    <n v="1322460000"/>
    <x v="79"/>
    <s v="Nov"/>
    <n v="11"/>
    <n v="8"/>
    <x v="4"/>
    <d v="2011-11-28T06:00:00"/>
    <s v="Nov"/>
    <n v="11"/>
    <n v="28"/>
    <n v="2011"/>
    <b v="0"/>
    <b v="0"/>
    <s v="theater/plays"/>
    <x v="1"/>
    <s v="plays"/>
  </r>
  <r>
    <n v="1"/>
    <n v="286"/>
    <s v="Obrien-Aguirre"/>
    <s v="Devolved uniform complexity"/>
    <n v="112100"/>
    <n v="19557"/>
    <n v="0.17446030330062445"/>
    <x v="2"/>
    <n v="184"/>
    <n v="106.28804347826087"/>
    <s v="US"/>
    <s v="USD"/>
    <n v="1479880800"/>
    <n v="1480485600"/>
    <x v="80"/>
    <s v="Nov"/>
    <n v="11"/>
    <n v="23"/>
    <x v="9"/>
    <d v="2016-11-30T06:00:00"/>
    <s v="Nov"/>
    <n v="11"/>
    <n v="30"/>
    <n v="2016"/>
    <b v="0"/>
    <b v="0"/>
    <s v="theater/plays"/>
    <x v="1"/>
    <s v="plays"/>
  </r>
  <r>
    <n v="1"/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x v="81"/>
    <s v="May"/>
    <n v="5"/>
    <n v="25"/>
    <x v="9"/>
    <d v="2016-06-05T05:00:00"/>
    <s v="June"/>
    <n v="6"/>
    <n v="5"/>
    <n v="2016"/>
    <b v="0"/>
    <b v="0"/>
    <s v="theater/plays"/>
    <x v="1"/>
    <s v="plays"/>
  </r>
  <r>
    <n v="1"/>
    <n v="678"/>
    <s v="Rodriguez-Patterson"/>
    <s v="Inverse static standardization"/>
    <n v="99500"/>
    <n v="17879"/>
    <n v="0.17968844221105529"/>
    <x v="2"/>
    <n v="215"/>
    <n v="83.158139534883716"/>
    <s v="US"/>
    <s v="USD"/>
    <n v="1547877600"/>
    <n v="1548050400"/>
    <x v="82"/>
    <s v="Jan"/>
    <n v="1"/>
    <n v="19"/>
    <x v="7"/>
    <d v="2019-01-21T06:00:00"/>
    <s v="Jan"/>
    <n v="1"/>
    <n v="21"/>
    <n v="2019"/>
    <b v="0"/>
    <b v="0"/>
    <s v="film &amp; video/drama"/>
    <x v="3"/>
    <s v="drama"/>
  </r>
  <r>
    <n v="1"/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x v="83"/>
    <s v="May"/>
    <n v="5"/>
    <n v="12"/>
    <x v="9"/>
    <d v="2016-05-16T05:00:00"/>
    <s v="May"/>
    <n v="5"/>
    <n v="16"/>
    <n v="2016"/>
    <b v="0"/>
    <b v="0"/>
    <s v="food/food trucks"/>
    <x v="0"/>
    <s v="food trucks"/>
  </r>
  <r>
    <n v="1"/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x v="84"/>
    <s v="Nov"/>
    <n v="11"/>
    <n v="24"/>
    <x v="0"/>
    <d v="2015-11-27T06:00:00"/>
    <s v="Nov"/>
    <n v="11"/>
    <n v="27"/>
    <n v="2015"/>
    <b v="1"/>
    <b v="0"/>
    <s v="theater/plays"/>
    <x v="1"/>
    <s v="plays"/>
  </r>
  <r>
    <n v="1"/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x v="85"/>
    <s v="May"/>
    <n v="5"/>
    <n v="30"/>
    <x v="9"/>
    <d v="2016-06-04T05:00:00"/>
    <s v="June"/>
    <n v="6"/>
    <n v="4"/>
    <n v="2016"/>
    <b v="0"/>
    <b v="0"/>
    <s v="music/rock"/>
    <x v="4"/>
    <s v="rock"/>
  </r>
  <r>
    <n v="1"/>
    <n v="577"/>
    <s v="Stevens Inc"/>
    <s v="Adaptive 24hour projection"/>
    <n v="8200"/>
    <n v="1546"/>
    <n v="0.18853658536585366"/>
    <x v="2"/>
    <n v="37"/>
    <n v="41.783783783783782"/>
    <s v="US"/>
    <s v="USD"/>
    <n v="1299823200"/>
    <n v="1302066000"/>
    <x v="86"/>
    <s v="Mar"/>
    <n v="3"/>
    <n v="11"/>
    <x v="4"/>
    <d v="2011-04-06T05:00:00"/>
    <s v="Apr"/>
    <n v="4"/>
    <n v="6"/>
    <n v="2011"/>
    <b v="0"/>
    <b v="0"/>
    <s v="music/jazz"/>
    <x v="4"/>
    <s v="jazz"/>
  </r>
  <r>
    <n v="1"/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x v="87"/>
    <s v="Oct"/>
    <n v="10"/>
    <n v="18"/>
    <x v="8"/>
    <d v="2014-11-11T06:00:00"/>
    <s v="Nov"/>
    <n v="11"/>
    <n v="11"/>
    <n v="2014"/>
    <b v="0"/>
    <b v="1"/>
    <s v="theater/plays"/>
    <x v="1"/>
    <s v="plays"/>
  </r>
  <r>
    <n v="1"/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x v="88"/>
    <s v="Dec"/>
    <n v="12"/>
    <n v="22"/>
    <x v="0"/>
    <d v="2015-12-26T06:00:00"/>
    <s v="Dec"/>
    <n v="12"/>
    <n v="26"/>
    <n v="2015"/>
    <b v="0"/>
    <b v="0"/>
    <s v="film &amp; video/science fiction"/>
    <x v="3"/>
    <s v="science fiction"/>
  </r>
  <r>
    <n v="1"/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x v="89"/>
    <s v="May"/>
    <n v="5"/>
    <n v="14"/>
    <x v="3"/>
    <d v="2017-05-27T05:00:00"/>
    <s v="May"/>
    <n v="5"/>
    <n v="27"/>
    <n v="2017"/>
    <b v="0"/>
    <b v="0"/>
    <s v="theater/plays"/>
    <x v="1"/>
    <s v="plays"/>
  </r>
  <r>
    <n v="1"/>
    <n v="910"/>
    <s v="King-Morris"/>
    <s v="Proactive incremental architecture"/>
    <n v="154500"/>
    <n v="30215"/>
    <n v="0.19556634304207121"/>
    <x v="2"/>
    <n v="296"/>
    <n v="102.07770270270271"/>
    <s v="US"/>
    <s v="USD"/>
    <n v="1421906400"/>
    <n v="1421992800"/>
    <x v="90"/>
    <s v="Jan"/>
    <n v="1"/>
    <n v="22"/>
    <x v="0"/>
    <d v="2015-01-23T06:00:00"/>
    <s v="Jan"/>
    <n v="1"/>
    <n v="23"/>
    <n v="2015"/>
    <b v="0"/>
    <b v="0"/>
    <s v="theater/plays"/>
    <x v="1"/>
    <s v="plays"/>
  </r>
  <r>
    <n v="1"/>
    <n v="8"/>
    <s v="Nunez-Richards"/>
    <s v="Exclusive attitude-oriented intranet"/>
    <n v="110100"/>
    <n v="21946"/>
    <n v="0.19932788374205268"/>
    <x v="1"/>
    <n v="708"/>
    <n v="30.997175141242938"/>
    <s v="DK"/>
    <s v="DKK"/>
    <n v="1281330000"/>
    <n v="1281502800"/>
    <x v="91"/>
    <s v="Aug"/>
    <n v="8"/>
    <n v="9"/>
    <x v="6"/>
    <d v="2010-08-11T05:00:00"/>
    <s v="Aug"/>
    <n v="8"/>
    <n v="11"/>
    <n v="2010"/>
    <b v="0"/>
    <b v="0"/>
    <s v="theater/plays"/>
    <x v="1"/>
    <s v="plays"/>
  </r>
  <r>
    <n v="1"/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x v="92"/>
    <s v="June"/>
    <n v="6"/>
    <n v="27"/>
    <x v="8"/>
    <d v="2014-07-01T05:00:00"/>
    <s v="July"/>
    <n v="7"/>
    <n v="1"/>
    <n v="2014"/>
    <b v="0"/>
    <b v="0"/>
    <s v="music/rock"/>
    <x v="4"/>
    <s v="rock"/>
  </r>
  <r>
    <n v="1"/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x v="93"/>
    <s v="Apr"/>
    <n v="4"/>
    <n v="27"/>
    <x v="4"/>
    <d v="2011-05-04T05:00:00"/>
    <s v="May"/>
    <n v="5"/>
    <n v="4"/>
    <n v="2011"/>
    <b v="0"/>
    <b v="0"/>
    <s v="theater/plays"/>
    <x v="1"/>
    <s v="plays"/>
  </r>
  <r>
    <n v="1"/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x v="94"/>
    <s v="Jan"/>
    <n v="1"/>
    <n v="24"/>
    <x v="9"/>
    <d v="2016-01-26T06:00:00"/>
    <s v="Jan"/>
    <n v="1"/>
    <n v="26"/>
    <n v="2016"/>
    <b v="1"/>
    <b v="1"/>
    <s v="theater/plays"/>
    <x v="1"/>
    <s v="plays"/>
  </r>
  <r>
    <n v="1"/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x v="95"/>
    <s v="Apr"/>
    <n v="4"/>
    <n v="9"/>
    <x v="6"/>
    <d v="2010-04-25T05:00:00"/>
    <s v="Apr"/>
    <n v="4"/>
    <n v="25"/>
    <n v="2010"/>
    <b v="0"/>
    <b v="0"/>
    <s v="games/video games"/>
    <x v="7"/>
    <s v="video games"/>
  </r>
  <r>
    <n v="1"/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x v="96"/>
    <s v="Aug"/>
    <n v="8"/>
    <n v="1"/>
    <x v="2"/>
    <d v="2012-08-13T05:00:00"/>
    <s v="Aug"/>
    <n v="8"/>
    <n v="13"/>
    <n v="2012"/>
    <b v="0"/>
    <b v="0"/>
    <s v="theater/plays"/>
    <x v="1"/>
    <s v="plays"/>
  </r>
  <r>
    <n v="1"/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x v="97"/>
    <s v="Apr"/>
    <n v="4"/>
    <n v="21"/>
    <x v="0"/>
    <d v="2015-05-07T05:00:00"/>
    <s v="May"/>
    <n v="5"/>
    <n v="7"/>
    <n v="2015"/>
    <b v="0"/>
    <b v="1"/>
    <s v="technology/wearables"/>
    <x v="2"/>
    <s v="wearables"/>
  </r>
  <r>
    <n v="1"/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x v="98"/>
    <s v="Sept"/>
    <n v="9"/>
    <n v="13"/>
    <x v="3"/>
    <d v="2017-09-14T05:00:00"/>
    <s v="Sept"/>
    <n v="9"/>
    <n v="14"/>
    <n v="2017"/>
    <b v="0"/>
    <b v="0"/>
    <s v="film &amp; video/documentary"/>
    <x v="3"/>
    <s v="documentary"/>
  </r>
  <r>
    <n v="1"/>
    <n v="209"/>
    <s v="Warren Ltd"/>
    <s v="Distributed system-worthy application"/>
    <n v="194500"/>
    <n v="41212"/>
    <n v="0.21188688946015424"/>
    <x v="1"/>
    <n v="808"/>
    <n v="51.004950495049506"/>
    <s v="AU"/>
    <s v="AUD"/>
    <n v="1462510800"/>
    <n v="1463115600"/>
    <x v="99"/>
    <s v="May"/>
    <n v="5"/>
    <n v="6"/>
    <x v="9"/>
    <d v="2016-05-13T05:00:00"/>
    <s v="May"/>
    <n v="5"/>
    <n v="13"/>
    <n v="2016"/>
    <b v="0"/>
    <b v="0"/>
    <s v="film &amp; video/documentary"/>
    <x v="3"/>
    <s v="documentary"/>
  </r>
  <r>
    <n v="1"/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x v="100"/>
    <s v="Dec"/>
    <n v="12"/>
    <n v="10"/>
    <x v="6"/>
    <d v="2010-12-12T06:00:00"/>
    <s v="Dec"/>
    <n v="12"/>
    <n v="12"/>
    <n v="2010"/>
    <b v="0"/>
    <b v="1"/>
    <s v="theater/plays"/>
    <x v="1"/>
    <s v="plays"/>
  </r>
  <r>
    <n v="1"/>
    <n v="514"/>
    <s v="Sanchez, Bradley and Flores"/>
    <s v="Centralized motivating capacity"/>
    <n v="138700"/>
    <n v="31123"/>
    <n v="0.22439077144917088"/>
    <x v="2"/>
    <n v="528"/>
    <n v="58.945075757575758"/>
    <s v="CH"/>
    <s v="CHF"/>
    <n v="1386309600"/>
    <n v="1386741600"/>
    <x v="101"/>
    <s v="Dec"/>
    <n v="12"/>
    <n v="6"/>
    <x v="1"/>
    <d v="2013-12-11T06:00:00"/>
    <s v="Dec"/>
    <n v="12"/>
    <n v="11"/>
    <n v="2013"/>
    <b v="0"/>
    <b v="1"/>
    <s v="music/rock"/>
    <x v="4"/>
    <s v="rock"/>
  </r>
  <r>
    <n v="1"/>
    <n v="329"/>
    <s v="Willis and Sons"/>
    <s v="Fundamental incremental database"/>
    <n v="93800"/>
    <n v="21477"/>
    <n v="0.22896588486140726"/>
    <x v="1"/>
    <n v="211"/>
    <n v="101.78672985781991"/>
    <s v="US"/>
    <s v="USD"/>
    <n v="1481522400"/>
    <n v="1482472800"/>
    <x v="102"/>
    <s v="Dec"/>
    <n v="12"/>
    <n v="12"/>
    <x v="9"/>
    <d v="2016-12-23T06:00:00"/>
    <s v="Dec"/>
    <n v="12"/>
    <n v="23"/>
    <n v="2016"/>
    <b v="0"/>
    <b v="0"/>
    <s v="games/video games"/>
    <x v="7"/>
    <s v="video games"/>
  </r>
  <r>
    <n v="1"/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x v="94"/>
    <s v="Jan"/>
    <n v="1"/>
    <n v="24"/>
    <x v="9"/>
    <d v="2016-03-01T06:00:00"/>
    <s v="Mar"/>
    <n v="3"/>
    <n v="1"/>
    <n v="2016"/>
    <b v="0"/>
    <b v="0"/>
    <s v="music/rock"/>
    <x v="4"/>
    <s v="rock"/>
  </r>
  <r>
    <n v="1"/>
    <n v="189"/>
    <s v="Anthony-Shaw"/>
    <s v="Switchable contextually-based access"/>
    <n v="191300"/>
    <n v="45004"/>
    <n v="0.23525352848928385"/>
    <x v="2"/>
    <n v="441"/>
    <n v="102.0498866213152"/>
    <s v="US"/>
    <s v="USD"/>
    <n v="1457071200"/>
    <n v="1457071200"/>
    <x v="103"/>
    <s v="Mar"/>
    <n v="3"/>
    <n v="4"/>
    <x v="9"/>
    <d v="2016-03-04T06:00:00"/>
    <s v="Mar"/>
    <n v="3"/>
    <n v="4"/>
    <n v="2016"/>
    <b v="0"/>
    <b v="0"/>
    <s v="theater/plays"/>
    <x v="1"/>
    <s v="plays"/>
  </r>
  <r>
    <n v="1"/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x v="104"/>
    <s v="June"/>
    <n v="6"/>
    <n v="21"/>
    <x v="6"/>
    <d v="2010-07-05T05:00:00"/>
    <s v="July"/>
    <n v="7"/>
    <n v="5"/>
    <n v="2010"/>
    <b v="0"/>
    <b v="0"/>
    <s v="film &amp; video/drama"/>
    <x v="3"/>
    <s v="drama"/>
  </r>
  <r>
    <n v="1"/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x v="105"/>
    <s v="Jan"/>
    <n v="1"/>
    <n v="1"/>
    <x v="0"/>
    <d v="2015-01-03T06:00:00"/>
    <s v="Jan"/>
    <n v="1"/>
    <n v="3"/>
    <n v="2015"/>
    <b v="0"/>
    <b v="0"/>
    <s v="technology/web"/>
    <x v="2"/>
    <s v="web"/>
  </r>
  <r>
    <n v="1"/>
    <n v="492"/>
    <s v="Garcia Group"/>
    <s v="Persevering interactive matrix"/>
    <n v="191000"/>
    <n v="45831"/>
    <n v="0.23995287958115183"/>
    <x v="2"/>
    <n v="595"/>
    <n v="77.026890756302521"/>
    <s v="US"/>
    <s v="USD"/>
    <n v="1275886800"/>
    <n v="1278910800"/>
    <x v="106"/>
    <s v="June"/>
    <n v="6"/>
    <n v="7"/>
    <x v="6"/>
    <d v="2010-07-12T05:00:00"/>
    <s v="July"/>
    <n v="7"/>
    <n v="12"/>
    <n v="2010"/>
    <b v="1"/>
    <b v="1"/>
    <s v="film &amp; video/shorts"/>
    <x v="3"/>
    <s v="shorts"/>
  </r>
  <r>
    <n v="1"/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x v="107"/>
    <s v="July"/>
    <n v="7"/>
    <n v="25"/>
    <x v="7"/>
    <d v="2019-08-04T05:00:00"/>
    <s v="Aug"/>
    <n v="8"/>
    <n v="4"/>
    <n v="2019"/>
    <b v="0"/>
    <b v="0"/>
    <s v="theater/plays"/>
    <x v="1"/>
    <s v="plays"/>
  </r>
  <r>
    <n v="1"/>
    <n v="69"/>
    <s v="Jones-Watson"/>
    <s v="Switchable disintermediate moderator"/>
    <n v="7900"/>
    <n v="1901"/>
    <n v="0.24063291139240506"/>
    <x v="2"/>
    <n v="17"/>
    <n v="111.82352941176471"/>
    <s v="US"/>
    <s v="USD"/>
    <n v="1292738400"/>
    <n v="1295676000"/>
    <x v="108"/>
    <s v="Dec"/>
    <n v="12"/>
    <n v="19"/>
    <x v="6"/>
    <d v="2011-01-22T06:00:00"/>
    <s v="Jan"/>
    <n v="1"/>
    <n v="22"/>
    <n v="2011"/>
    <b v="0"/>
    <b v="0"/>
    <s v="theater/plays"/>
    <x v="1"/>
    <s v="plays"/>
  </r>
  <r>
    <n v="1"/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x v="109"/>
    <s v="Mar"/>
    <n v="3"/>
    <n v="27"/>
    <x v="8"/>
    <d v="2014-03-29T05:00:00"/>
    <s v="Mar"/>
    <n v="3"/>
    <n v="29"/>
    <n v="2014"/>
    <b v="0"/>
    <b v="0"/>
    <s v="film &amp; video/documentary"/>
    <x v="3"/>
    <s v="documentary"/>
  </r>
  <r>
    <n v="1"/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x v="110"/>
    <s v="June"/>
    <n v="6"/>
    <n v="10"/>
    <x v="0"/>
    <d v="2015-07-06T05:00:00"/>
    <s v="July"/>
    <n v="7"/>
    <n v="6"/>
    <n v="2015"/>
    <b v="0"/>
    <b v="0"/>
    <s v="games/mobile games"/>
    <x v="7"/>
    <s v="mobile games"/>
  </r>
  <r>
    <n v="1"/>
    <n v="447"/>
    <s v="Harrington-Harper"/>
    <s v="Self-enabling next generation algorithm"/>
    <n v="155200"/>
    <n v="37754"/>
    <n v="0.24326030927835052"/>
    <x v="2"/>
    <n v="439"/>
    <n v="86"/>
    <s v="GB"/>
    <s v="GBP"/>
    <n v="1513663200"/>
    <n v="1515045600"/>
    <x v="111"/>
    <s v="Dec"/>
    <n v="12"/>
    <n v="19"/>
    <x v="3"/>
    <d v="2018-01-04T06:00:00"/>
    <s v="Jan"/>
    <n v="1"/>
    <n v="4"/>
    <n v="2018"/>
    <b v="0"/>
    <b v="0"/>
    <s v="film &amp; video/television"/>
    <x v="3"/>
    <s v="television"/>
  </r>
  <r>
    <n v="1"/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x v="112"/>
    <s v="Aug"/>
    <n v="8"/>
    <n v="7"/>
    <x v="6"/>
    <d v="2010-08-12T05:00:00"/>
    <s v="Aug"/>
    <n v="8"/>
    <n v="12"/>
    <n v="2010"/>
    <b v="0"/>
    <b v="0"/>
    <s v="games/mobile games"/>
    <x v="7"/>
    <s v="mobile games"/>
  </r>
  <r>
    <n v="1"/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x v="113"/>
    <s v="Oct"/>
    <n v="10"/>
    <n v="24"/>
    <x v="6"/>
    <d v="2010-11-02T05:00:00"/>
    <s v="Nov"/>
    <n v="11"/>
    <n v="2"/>
    <n v="2010"/>
    <b v="0"/>
    <b v="0"/>
    <s v="music/electric music"/>
    <x v="4"/>
    <s v="electric music"/>
  </r>
  <r>
    <n v="1"/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x v="114"/>
    <s v="Apr"/>
    <n v="4"/>
    <n v="26"/>
    <x v="2"/>
    <d v="2012-05-24T05:00:00"/>
    <s v="May"/>
    <n v="5"/>
    <n v="24"/>
    <n v="2012"/>
    <b v="0"/>
    <b v="0"/>
    <s v="technology/wearables"/>
    <x v="2"/>
    <s v="wearables"/>
  </r>
  <r>
    <n v="1"/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x v="115"/>
    <s v="June"/>
    <n v="6"/>
    <n v="8"/>
    <x v="7"/>
    <d v="2019-07-02T05:00:00"/>
    <s v="July"/>
    <n v="7"/>
    <n v="2"/>
    <n v="2019"/>
    <b v="0"/>
    <b v="0"/>
    <s v="photography/photography books"/>
    <x v="5"/>
    <s v="photography books"/>
  </r>
  <r>
    <n v="1"/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x v="116"/>
    <s v="Dec"/>
    <n v="12"/>
    <n v="11"/>
    <x v="9"/>
    <d v="2016-12-27T06:00:00"/>
    <s v="Dec"/>
    <n v="12"/>
    <n v="27"/>
    <n v="2016"/>
    <b v="0"/>
    <b v="0"/>
    <s v="food/food trucks"/>
    <x v="0"/>
    <s v="food trucks"/>
  </r>
  <r>
    <n v="1"/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x v="117"/>
    <s v="Aug"/>
    <n v="8"/>
    <n v="31"/>
    <x v="9"/>
    <d v="2016-09-19T05:00:00"/>
    <s v="Sept"/>
    <n v="9"/>
    <n v="19"/>
    <n v="2016"/>
    <b v="0"/>
    <b v="0"/>
    <s v="theater/plays"/>
    <x v="1"/>
    <s v="plays"/>
  </r>
  <r>
    <n v="1"/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x v="118"/>
    <s v="Oct"/>
    <n v="10"/>
    <n v="14"/>
    <x v="9"/>
    <d v="2016-10-16T05:00:00"/>
    <s v="Oct"/>
    <n v="10"/>
    <n v="16"/>
    <n v="2016"/>
    <b v="0"/>
    <b v="0"/>
    <s v="theater/plays"/>
    <x v="1"/>
    <s v="plays"/>
  </r>
  <r>
    <n v="1"/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x v="119"/>
    <s v="Sept"/>
    <n v="9"/>
    <n v="26"/>
    <x v="8"/>
    <d v="2014-10-03T05:00:00"/>
    <s v="Oct"/>
    <n v="10"/>
    <n v="3"/>
    <n v="2014"/>
    <b v="0"/>
    <b v="0"/>
    <s v="theater/plays"/>
    <x v="1"/>
    <s v="plays"/>
  </r>
  <r>
    <n v="1"/>
    <n v="270"/>
    <s v="Sawyer, Horton and Williams"/>
    <s v="Triple-buffered 4thgeneration toolset"/>
    <n v="173900"/>
    <n v="47260"/>
    <n v="0.27176538240368026"/>
    <x v="2"/>
    <n v="1890"/>
    <n v="25.005291005291006"/>
    <s v="US"/>
    <s v="USD"/>
    <n v="1291269600"/>
    <n v="1291442400"/>
    <x v="120"/>
    <s v="Dec"/>
    <n v="12"/>
    <n v="2"/>
    <x v="6"/>
    <d v="2010-12-04T06:00:00"/>
    <s v="Dec"/>
    <n v="12"/>
    <n v="4"/>
    <n v="2010"/>
    <b v="0"/>
    <b v="0"/>
    <s v="games/video games"/>
    <x v="7"/>
    <s v="video games"/>
  </r>
  <r>
    <n v="1"/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x v="121"/>
    <s v="Apr"/>
    <n v="4"/>
    <n v="28"/>
    <x v="7"/>
    <d v="2019-04-30T05:00:00"/>
    <s v="Apr"/>
    <n v="4"/>
    <n v="30"/>
    <n v="2019"/>
    <b v="0"/>
    <b v="0"/>
    <s v="theater/plays"/>
    <x v="1"/>
    <s v="plays"/>
  </r>
  <r>
    <n v="1"/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x v="122"/>
    <s v="Oct"/>
    <n v="10"/>
    <n v="8"/>
    <x v="1"/>
    <d v="2013-10-14T05:00:00"/>
    <s v="Oct"/>
    <n v="10"/>
    <n v="14"/>
    <n v="2013"/>
    <b v="0"/>
    <b v="0"/>
    <s v="film &amp; video/television"/>
    <x v="3"/>
    <s v="television"/>
  </r>
  <r>
    <n v="1"/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x v="123"/>
    <s v="May"/>
    <n v="5"/>
    <n v="6"/>
    <x v="4"/>
    <d v="2011-05-07T05:00:00"/>
    <s v="May"/>
    <n v="5"/>
    <n v="7"/>
    <n v="2011"/>
    <b v="1"/>
    <b v="1"/>
    <s v="theater/plays"/>
    <x v="1"/>
    <s v="plays"/>
  </r>
  <r>
    <n v="1"/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x v="124"/>
    <s v="July"/>
    <n v="7"/>
    <n v="17"/>
    <x v="0"/>
    <d v="2015-09-02T05:00:00"/>
    <s v="Sept"/>
    <n v="9"/>
    <n v="2"/>
    <n v="2015"/>
    <b v="0"/>
    <b v="1"/>
    <s v="theater/plays"/>
    <x v="1"/>
    <s v="plays"/>
  </r>
  <r>
    <n v="1"/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x v="56"/>
    <s v="Aug"/>
    <n v="8"/>
    <n v="10"/>
    <x v="5"/>
    <d v="2018-08-16T05:00:00"/>
    <s v="Aug"/>
    <n v="8"/>
    <n v="16"/>
    <n v="2018"/>
    <b v="0"/>
    <b v="0"/>
    <s v="publishing/fiction"/>
    <x v="6"/>
    <s v="fiction"/>
  </r>
  <r>
    <n v="1"/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x v="125"/>
    <s v="Feb"/>
    <n v="2"/>
    <n v="3"/>
    <x v="3"/>
    <d v="2017-02-06T06:00:00"/>
    <s v="Feb"/>
    <n v="2"/>
    <n v="6"/>
    <n v="2017"/>
    <b v="0"/>
    <b v="0"/>
    <s v="theater/plays"/>
    <x v="1"/>
    <s v="plays"/>
  </r>
  <r>
    <n v="1"/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x v="126"/>
    <s v="May"/>
    <n v="5"/>
    <n v="30"/>
    <x v="6"/>
    <d v="2010-06-26T05:00:00"/>
    <s v="June"/>
    <n v="6"/>
    <n v="26"/>
    <n v="2010"/>
    <b v="0"/>
    <b v="0"/>
    <s v="technology/wearables"/>
    <x v="2"/>
    <s v="wearables"/>
  </r>
  <r>
    <n v="1"/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x v="127"/>
    <s v="May"/>
    <n v="5"/>
    <n v="17"/>
    <x v="9"/>
    <d v="2016-06-03T05:00:00"/>
    <s v="June"/>
    <n v="6"/>
    <n v="3"/>
    <n v="2016"/>
    <b v="0"/>
    <b v="0"/>
    <s v="food/food trucks"/>
    <x v="0"/>
    <s v="food trucks"/>
  </r>
  <r>
    <n v="1"/>
    <n v="790"/>
    <s v="White-Obrien"/>
    <s v="Operative local pricing structure"/>
    <n v="185900"/>
    <n v="56774"/>
    <n v="0.30540075309306081"/>
    <x v="2"/>
    <n v="1113"/>
    <n v="51.009883198562441"/>
    <s v="US"/>
    <s v="USD"/>
    <n v="1266127200"/>
    <n v="1266645600"/>
    <x v="128"/>
    <s v="Feb"/>
    <n v="2"/>
    <n v="14"/>
    <x v="6"/>
    <d v="2010-02-20T06:00:00"/>
    <s v="Feb"/>
    <n v="2"/>
    <n v="20"/>
    <n v="2010"/>
    <b v="0"/>
    <b v="0"/>
    <s v="theater/plays"/>
    <x v="1"/>
    <s v="plays"/>
  </r>
  <r>
    <n v="1"/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x v="129"/>
    <s v="Jan"/>
    <n v="1"/>
    <n v="30"/>
    <x v="1"/>
    <d v="2013-03-09T06:00:00"/>
    <s v="Mar"/>
    <n v="3"/>
    <n v="9"/>
    <n v="2013"/>
    <b v="0"/>
    <b v="0"/>
    <s v="games/mobile games"/>
    <x v="7"/>
    <s v="mobile games"/>
  </r>
  <r>
    <n v="1"/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x v="130"/>
    <s v="Aug"/>
    <n v="8"/>
    <n v="26"/>
    <x v="5"/>
    <d v="2018-09-01T05:00:00"/>
    <s v="Sept"/>
    <n v="9"/>
    <n v="1"/>
    <n v="2018"/>
    <b v="0"/>
    <b v="0"/>
    <s v="photography/photography books"/>
    <x v="5"/>
    <s v="photography books"/>
  </r>
  <r>
    <n v="1"/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x v="131"/>
    <s v="June"/>
    <n v="6"/>
    <n v="10"/>
    <x v="7"/>
    <d v="2019-07-21T05:00:00"/>
    <s v="July"/>
    <n v="7"/>
    <n v="21"/>
    <n v="2019"/>
    <b v="0"/>
    <b v="0"/>
    <s v="theater/plays"/>
    <x v="1"/>
    <s v="plays"/>
  </r>
  <r>
    <n v="1"/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x v="132"/>
    <s v="Sept"/>
    <n v="9"/>
    <n v="19"/>
    <x v="5"/>
    <d v="2018-09-20T05:00:00"/>
    <s v="Sept"/>
    <n v="9"/>
    <n v="20"/>
    <n v="2018"/>
    <b v="0"/>
    <b v="0"/>
    <s v="film &amp; video/science fiction"/>
    <x v="3"/>
    <s v="science fiction"/>
  </r>
  <r>
    <n v="1"/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x v="133"/>
    <s v="Aug"/>
    <n v="8"/>
    <n v="25"/>
    <x v="6"/>
    <d v="2010-08-29T05:00:00"/>
    <s v="Aug"/>
    <n v="8"/>
    <n v="29"/>
    <n v="2010"/>
    <b v="0"/>
    <b v="1"/>
    <s v="music/rock"/>
    <x v="4"/>
    <s v="rock"/>
  </r>
  <r>
    <n v="1"/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x v="134"/>
    <s v="Feb"/>
    <n v="2"/>
    <n v="22"/>
    <x v="7"/>
    <d v="2019-03-17T05:00:00"/>
    <s v="Mar"/>
    <n v="3"/>
    <n v="17"/>
    <n v="2019"/>
    <b v="0"/>
    <b v="1"/>
    <s v="music/indie rock"/>
    <x v="4"/>
    <s v="indie rock"/>
  </r>
  <r>
    <n v="1"/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x v="135"/>
    <s v="Sept"/>
    <n v="9"/>
    <n v="2"/>
    <x v="5"/>
    <d v="2018-09-16T05:00:00"/>
    <s v="Sept"/>
    <n v="9"/>
    <n v="16"/>
    <n v="2018"/>
    <b v="0"/>
    <b v="0"/>
    <s v="theater/plays"/>
    <x v="1"/>
    <s v="plays"/>
  </r>
  <r>
    <n v="1"/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x v="136"/>
    <s v="May"/>
    <n v="5"/>
    <n v="23"/>
    <x v="8"/>
    <d v="2014-06-07T05:00:00"/>
    <s v="June"/>
    <n v="6"/>
    <n v="7"/>
    <n v="2014"/>
    <b v="0"/>
    <b v="0"/>
    <s v="theater/plays"/>
    <x v="1"/>
    <s v="plays"/>
  </r>
  <r>
    <n v="1"/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x v="137"/>
    <s v="Dec"/>
    <n v="12"/>
    <n v="2"/>
    <x v="8"/>
    <d v="2014-12-03T06:00:00"/>
    <s v="Dec"/>
    <n v="12"/>
    <n v="3"/>
    <n v="2014"/>
    <b v="0"/>
    <b v="0"/>
    <s v="theater/plays"/>
    <x v="1"/>
    <s v="plays"/>
  </r>
  <r>
    <n v="1"/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x v="138"/>
    <s v="Nov"/>
    <n v="11"/>
    <n v="6"/>
    <x v="3"/>
    <d v="2017-11-11T06:00:00"/>
    <s v="Nov"/>
    <n v="11"/>
    <n v="11"/>
    <n v="2017"/>
    <b v="0"/>
    <b v="0"/>
    <s v="theater/plays"/>
    <x v="1"/>
    <s v="plays"/>
  </r>
  <r>
    <n v="1"/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x v="139"/>
    <s v="Apr"/>
    <n v="4"/>
    <n v="5"/>
    <x v="2"/>
    <d v="2012-04-20T05:00:00"/>
    <s v="Apr"/>
    <n v="4"/>
    <n v="20"/>
    <n v="2012"/>
    <b v="1"/>
    <b v="0"/>
    <s v="photography/photography books"/>
    <x v="5"/>
    <s v="photography books"/>
  </r>
  <r>
    <n v="1"/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x v="140"/>
    <s v="July"/>
    <n v="7"/>
    <n v="3"/>
    <x v="2"/>
    <d v="2012-07-15T05:00:00"/>
    <s v="July"/>
    <n v="7"/>
    <n v="15"/>
    <n v="2012"/>
    <b v="0"/>
    <b v="0"/>
    <s v="film &amp; video/shorts"/>
    <x v="3"/>
    <s v="shorts"/>
  </r>
  <r>
    <n v="1"/>
    <n v="736"/>
    <s v="Silva-Hawkins"/>
    <s v="Proactive heuristic orchestration"/>
    <n v="7700"/>
    <n v="2533"/>
    <n v="0.32896103896103895"/>
    <x v="2"/>
    <n v="29"/>
    <n v="87.34482758620689"/>
    <s v="US"/>
    <s v="USD"/>
    <n v="1424412000"/>
    <n v="1424757600"/>
    <x v="141"/>
    <s v="Feb"/>
    <n v="2"/>
    <n v="20"/>
    <x v="0"/>
    <d v="2015-02-24T06:00:00"/>
    <s v="Feb"/>
    <n v="2"/>
    <n v="24"/>
    <n v="2015"/>
    <b v="0"/>
    <b v="0"/>
    <s v="publishing/nonfiction"/>
    <x v="6"/>
    <s v="nonfiction"/>
  </r>
  <r>
    <n v="1"/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x v="142"/>
    <s v="Feb"/>
    <n v="2"/>
    <n v="20"/>
    <x v="2"/>
    <d v="2012-03-01T06:00:00"/>
    <s v="Mar"/>
    <n v="3"/>
    <n v="1"/>
    <n v="2012"/>
    <b v="0"/>
    <b v="0"/>
    <s v="music/jazz"/>
    <x v="4"/>
    <s v="jazz"/>
  </r>
  <r>
    <n v="1"/>
    <n v="674"/>
    <s v="Sanchez Ltd"/>
    <s v="Up-sized 24hour instruction set"/>
    <n v="170700"/>
    <n v="57250"/>
    <n v="0.33538371411833628"/>
    <x v="2"/>
    <n v="1218"/>
    <n v="47.003284072249592"/>
    <s v="US"/>
    <s v="USD"/>
    <n v="1313730000"/>
    <n v="1317790800"/>
    <x v="143"/>
    <s v="Aug"/>
    <n v="8"/>
    <n v="19"/>
    <x v="4"/>
    <d v="2011-10-05T05:00:00"/>
    <s v="Oct"/>
    <n v="10"/>
    <n v="5"/>
    <n v="2011"/>
    <b v="0"/>
    <b v="0"/>
    <s v="photography/photography books"/>
    <x v="5"/>
    <s v="photography books"/>
  </r>
  <r>
    <n v="1"/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x v="144"/>
    <s v="July"/>
    <n v="7"/>
    <n v="27"/>
    <x v="0"/>
    <d v="2015-07-31T05:00:00"/>
    <s v="July"/>
    <n v="7"/>
    <n v="31"/>
    <n v="2015"/>
    <b v="0"/>
    <b v="0"/>
    <s v="games/video games"/>
    <x v="7"/>
    <s v="video games"/>
  </r>
  <r>
    <n v="1"/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x v="145"/>
    <s v="May"/>
    <n v="5"/>
    <n v="24"/>
    <x v="8"/>
    <d v="2014-06-22T05:00:00"/>
    <s v="June"/>
    <n v="6"/>
    <n v="22"/>
    <n v="2014"/>
    <b v="0"/>
    <b v="0"/>
    <s v="theater/plays"/>
    <x v="1"/>
    <s v="plays"/>
  </r>
  <r>
    <n v="1"/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x v="146"/>
    <s v="June"/>
    <n v="6"/>
    <n v="26"/>
    <x v="1"/>
    <d v="2013-07-24T05:00:00"/>
    <s v="July"/>
    <n v="7"/>
    <n v="24"/>
    <n v="2013"/>
    <b v="0"/>
    <b v="1"/>
    <s v="theater/plays"/>
    <x v="1"/>
    <s v="plays"/>
  </r>
  <r>
    <n v="1"/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x v="147"/>
    <s v="Sept"/>
    <n v="9"/>
    <n v="15"/>
    <x v="6"/>
    <d v="2010-09-19T05:00:00"/>
    <s v="Sept"/>
    <n v="9"/>
    <n v="19"/>
    <n v="2010"/>
    <b v="0"/>
    <b v="0"/>
    <s v="theater/plays"/>
    <x v="1"/>
    <s v="plays"/>
  </r>
  <r>
    <n v="1"/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x v="148"/>
    <s v="Dec"/>
    <n v="12"/>
    <n v="20"/>
    <x v="9"/>
    <d v="2016-12-20T06:00:00"/>
    <s v="Dec"/>
    <n v="12"/>
    <n v="20"/>
    <n v="2016"/>
    <b v="0"/>
    <b v="1"/>
    <s v="technology/wearables"/>
    <x v="2"/>
    <s v="wearables"/>
  </r>
  <r>
    <n v="1"/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x v="149"/>
    <s v="Aug"/>
    <n v="8"/>
    <n v="1"/>
    <x v="7"/>
    <d v="2019-08-30T05:00:00"/>
    <s v="Aug"/>
    <n v="8"/>
    <n v="30"/>
    <n v="2019"/>
    <b v="0"/>
    <b v="1"/>
    <s v="games/video games"/>
    <x v="7"/>
    <s v="video games"/>
  </r>
  <r>
    <n v="1"/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x v="150"/>
    <s v="Aug"/>
    <n v="8"/>
    <n v="24"/>
    <x v="3"/>
    <d v="2017-10-18T05:00:00"/>
    <s v="Oct"/>
    <n v="10"/>
    <n v="18"/>
    <n v="2017"/>
    <b v="0"/>
    <b v="1"/>
    <s v="music/indie rock"/>
    <x v="4"/>
    <s v="indie rock"/>
  </r>
  <r>
    <n v="1"/>
    <n v="443"/>
    <s v="Clark-Bowman"/>
    <s v="Stand-alone user-facing service-desk"/>
    <n v="9300"/>
    <n v="3232"/>
    <n v="0.34752688172043011"/>
    <x v="2"/>
    <n v="90"/>
    <n v="35.911111111111111"/>
    <s v="US"/>
    <s v="USD"/>
    <n v="1285822800"/>
    <n v="1287464400"/>
    <x v="151"/>
    <s v="Sept"/>
    <n v="9"/>
    <n v="30"/>
    <x v="6"/>
    <d v="2010-10-19T05:00:00"/>
    <s v="Oct"/>
    <n v="10"/>
    <n v="19"/>
    <n v="2010"/>
    <b v="0"/>
    <b v="0"/>
    <s v="theater/plays"/>
    <x v="1"/>
    <s v="plays"/>
  </r>
  <r>
    <n v="1"/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x v="152"/>
    <s v="Nov"/>
    <n v="11"/>
    <n v="7"/>
    <x v="0"/>
    <d v="2015-11-15T06:00:00"/>
    <s v="Nov"/>
    <n v="11"/>
    <n v="15"/>
    <n v="2015"/>
    <b v="0"/>
    <b v="0"/>
    <s v="theater/plays"/>
    <x v="1"/>
    <s v="plays"/>
  </r>
  <r>
    <n v="1"/>
    <n v="748"/>
    <s v="Martinez PLC"/>
    <s v="Cloned actuating architecture"/>
    <n v="194900"/>
    <n v="68137"/>
    <n v="0.34959979476654696"/>
    <x v="2"/>
    <n v="614"/>
    <n v="110.97231270358306"/>
    <s v="US"/>
    <s v="USD"/>
    <n v="1267423200"/>
    <n v="1269579600"/>
    <x v="153"/>
    <s v="Mar"/>
    <n v="3"/>
    <n v="1"/>
    <x v="6"/>
    <d v="2010-03-26T05:00:00"/>
    <s v="Mar"/>
    <n v="3"/>
    <n v="26"/>
    <n v="2010"/>
    <b v="0"/>
    <b v="1"/>
    <s v="film &amp; video/animation"/>
    <x v="3"/>
    <s v="animation"/>
  </r>
  <r>
    <n v="1"/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x v="154"/>
    <s v="Mar"/>
    <n v="3"/>
    <n v="1"/>
    <x v="1"/>
    <d v="2013-03-19T05:00:00"/>
    <s v="Mar"/>
    <n v="3"/>
    <n v="19"/>
    <n v="2013"/>
    <b v="0"/>
    <b v="1"/>
    <s v="theater/plays"/>
    <x v="1"/>
    <s v="plays"/>
  </r>
  <r>
    <n v="1"/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x v="155"/>
    <s v="Oct"/>
    <n v="10"/>
    <n v="15"/>
    <x v="1"/>
    <d v="2013-11-09T06:00:00"/>
    <s v="Nov"/>
    <n v="11"/>
    <n v="9"/>
    <n v="2013"/>
    <b v="0"/>
    <b v="0"/>
    <s v="theater/plays"/>
    <x v="1"/>
    <s v="plays"/>
  </r>
  <r>
    <n v="1"/>
    <n v="410"/>
    <s v="Mcmillan Group"/>
    <s v="Advanced cohesive Graphic Interface"/>
    <n v="153700"/>
    <n v="55536"/>
    <n v="0.36132726089785294"/>
    <x v="1"/>
    <n v="1111"/>
    <n v="49.987398739873989"/>
    <s v="US"/>
    <s v="USD"/>
    <n v="1430197200"/>
    <n v="1430197200"/>
    <x v="156"/>
    <s v="Apr"/>
    <n v="4"/>
    <n v="28"/>
    <x v="0"/>
    <d v="2015-04-28T05:00:00"/>
    <s v="Apr"/>
    <n v="4"/>
    <n v="28"/>
    <n v="2015"/>
    <b v="0"/>
    <b v="0"/>
    <s v="games/mobile games"/>
    <x v="7"/>
    <s v="mobile games"/>
  </r>
  <r>
    <n v="1"/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x v="157"/>
    <s v="Dec"/>
    <n v="12"/>
    <n v="18"/>
    <x v="8"/>
    <d v="2014-12-27T06:00:00"/>
    <s v="Dec"/>
    <n v="12"/>
    <n v="27"/>
    <n v="2014"/>
    <b v="0"/>
    <b v="0"/>
    <s v="photography/photography books"/>
    <x v="5"/>
    <s v="photography books"/>
  </r>
  <r>
    <n v="1"/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x v="158"/>
    <s v="Jan"/>
    <n v="1"/>
    <n v="14"/>
    <x v="2"/>
    <d v="2012-01-23T06:00:00"/>
    <s v="Jan"/>
    <n v="1"/>
    <n v="23"/>
    <n v="2012"/>
    <b v="0"/>
    <b v="0"/>
    <s v="theater/plays"/>
    <x v="1"/>
    <s v="plays"/>
  </r>
  <r>
    <n v="1"/>
    <n v="720"/>
    <s v="Valenzuela, Davidson and Castro"/>
    <s v="Multi-layered upward-trending conglomeration"/>
    <n v="8700"/>
    <n v="3227"/>
    <n v="0.37091954022988505"/>
    <x v="2"/>
    <n v="38"/>
    <n v="84.921052631578945"/>
    <s v="DK"/>
    <s v="DKK"/>
    <n v="1519192800"/>
    <n v="1520402400"/>
    <x v="159"/>
    <s v="Feb"/>
    <n v="2"/>
    <n v="21"/>
    <x v="5"/>
    <d v="2018-03-07T06:00:00"/>
    <s v="Mar"/>
    <n v="3"/>
    <n v="7"/>
    <n v="2018"/>
    <b v="0"/>
    <b v="1"/>
    <s v="theater/plays"/>
    <x v="1"/>
    <s v="plays"/>
  </r>
  <r>
    <n v="1"/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x v="160"/>
    <s v="May"/>
    <n v="5"/>
    <n v="27"/>
    <x v="8"/>
    <d v="2014-07-03T05:00:00"/>
    <s v="July"/>
    <n v="7"/>
    <n v="3"/>
    <n v="2014"/>
    <b v="0"/>
    <b v="0"/>
    <s v="theater/plays"/>
    <x v="1"/>
    <s v="plays"/>
  </r>
  <r>
    <n v="1"/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x v="161"/>
    <s v="Jan"/>
    <n v="1"/>
    <n v="15"/>
    <x v="10"/>
    <d v="2020-02-08T06:00:00"/>
    <s v="Feb"/>
    <n v="2"/>
    <n v="8"/>
    <n v="2020"/>
    <b v="0"/>
    <b v="0"/>
    <s v="music/metal"/>
    <x v="4"/>
    <s v="metal"/>
  </r>
  <r>
    <n v="1"/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x v="162"/>
    <s v="July"/>
    <n v="7"/>
    <n v="28"/>
    <x v="9"/>
    <d v="2016-08-19T05:00:00"/>
    <s v="Aug"/>
    <n v="8"/>
    <n v="19"/>
    <n v="2016"/>
    <b v="0"/>
    <b v="0"/>
    <s v="music/electric music"/>
    <x v="4"/>
    <s v="electric music"/>
  </r>
  <r>
    <n v="1"/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x v="163"/>
    <s v="Sept"/>
    <n v="9"/>
    <n v="22"/>
    <x v="1"/>
    <d v="2013-10-08T05:00:00"/>
    <s v="Oct"/>
    <n v="10"/>
    <n v="8"/>
    <n v="2013"/>
    <b v="0"/>
    <b v="0"/>
    <s v="games/mobile games"/>
    <x v="7"/>
    <s v="mobile games"/>
  </r>
  <r>
    <n v="1"/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x v="59"/>
    <s v="Mar"/>
    <n v="3"/>
    <n v="12"/>
    <x v="7"/>
    <d v="2019-03-15T05:00:00"/>
    <s v="Mar"/>
    <n v="3"/>
    <n v="15"/>
    <n v="2019"/>
    <b v="0"/>
    <b v="0"/>
    <s v="theater/plays"/>
    <x v="1"/>
    <s v="plays"/>
  </r>
  <r>
    <n v="1"/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x v="164"/>
    <s v="Aug"/>
    <n v="8"/>
    <n v="28"/>
    <x v="7"/>
    <d v="2019-09-01T05:00:00"/>
    <s v="Sept"/>
    <n v="9"/>
    <n v="1"/>
    <n v="2019"/>
    <b v="0"/>
    <b v="1"/>
    <s v="theater/plays"/>
    <x v="1"/>
    <s v="plays"/>
  </r>
  <r>
    <n v="1"/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x v="165"/>
    <s v="Aug"/>
    <n v="8"/>
    <n v="14"/>
    <x v="9"/>
    <d v="2016-09-11T05:00:00"/>
    <s v="Sept"/>
    <n v="9"/>
    <n v="11"/>
    <n v="2016"/>
    <b v="0"/>
    <b v="1"/>
    <s v="theater/plays"/>
    <x v="1"/>
    <s v="plays"/>
  </r>
  <r>
    <n v="1"/>
    <n v="319"/>
    <s v="Mills Group"/>
    <s v="Advanced empowering matrix"/>
    <n v="8400"/>
    <n v="3251"/>
    <n v="0.38702380952380955"/>
    <x v="2"/>
    <n v="64"/>
    <n v="50.796875"/>
    <s v="US"/>
    <s v="USD"/>
    <n v="1281589200"/>
    <n v="1283662800"/>
    <x v="166"/>
    <s v="Aug"/>
    <n v="8"/>
    <n v="12"/>
    <x v="6"/>
    <d v="2010-09-05T05:00:00"/>
    <s v="Sept"/>
    <n v="9"/>
    <n v="5"/>
    <n v="2010"/>
    <b v="0"/>
    <b v="0"/>
    <s v="technology/web"/>
    <x v="2"/>
    <s v="web"/>
  </r>
  <r>
    <n v="1"/>
    <n v="206"/>
    <s v="Austin, Baker and Kelley"/>
    <s v="Fundamental grid-enabled strategy"/>
    <n v="9000"/>
    <n v="3496"/>
    <n v="0.38844444444444443"/>
    <x v="2"/>
    <n v="57"/>
    <n v="61.333333333333336"/>
    <s v="US"/>
    <s v="USD"/>
    <n v="1267250400"/>
    <n v="1268028000"/>
    <x v="167"/>
    <s v="Feb"/>
    <n v="2"/>
    <n v="27"/>
    <x v="6"/>
    <d v="2010-03-08T06:00:00"/>
    <s v="Mar"/>
    <n v="3"/>
    <n v="8"/>
    <n v="2010"/>
    <b v="0"/>
    <b v="0"/>
    <s v="publishing/fiction"/>
    <x v="6"/>
    <s v="fiction"/>
  </r>
  <r>
    <n v="1"/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x v="69"/>
    <s v="July"/>
    <n v="7"/>
    <n v="9"/>
    <x v="0"/>
    <d v="2015-08-07T05:00:00"/>
    <s v="Aug"/>
    <n v="8"/>
    <n v="7"/>
    <n v="2015"/>
    <b v="0"/>
    <b v="1"/>
    <s v="theater/plays"/>
    <x v="1"/>
    <s v="plays"/>
  </r>
  <r>
    <n v="1"/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x v="168"/>
    <s v="Mar"/>
    <n v="3"/>
    <n v="11"/>
    <x v="7"/>
    <d v="2019-05-04T05:00:00"/>
    <s v="May"/>
    <n v="5"/>
    <n v="4"/>
    <n v="2019"/>
    <b v="0"/>
    <b v="0"/>
    <s v="music/rock"/>
    <x v="4"/>
    <s v="rock"/>
  </r>
  <r>
    <n v="1"/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x v="169"/>
    <s v="June"/>
    <n v="6"/>
    <n v="12"/>
    <x v="2"/>
    <d v="2012-06-17T05:00:00"/>
    <s v="June"/>
    <n v="6"/>
    <n v="17"/>
    <n v="2012"/>
    <b v="0"/>
    <b v="0"/>
    <s v="technology/wearables"/>
    <x v="2"/>
    <s v="wearables"/>
  </r>
  <r>
    <n v="1"/>
    <n v="513"/>
    <s v="Harrison, Blackwell and Mendez"/>
    <s v="Synchronized 6thgeneration adapter"/>
    <n v="8300"/>
    <n v="3260"/>
    <n v="0.39277108433734942"/>
    <x v="2"/>
    <n v="35"/>
    <n v="93.142857142857139"/>
    <s v="US"/>
    <s v="USD"/>
    <n v="1284008400"/>
    <n v="1284181200"/>
    <x v="170"/>
    <s v="Sept"/>
    <n v="9"/>
    <n v="9"/>
    <x v="6"/>
    <d v="2010-09-11T05:00:00"/>
    <s v="Sept"/>
    <n v="9"/>
    <n v="11"/>
    <n v="2010"/>
    <b v="0"/>
    <b v="0"/>
    <s v="film &amp; video/television"/>
    <x v="3"/>
    <s v="television"/>
  </r>
  <r>
    <n v="1"/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x v="171"/>
    <s v="Apr"/>
    <n v="4"/>
    <n v="9"/>
    <x v="1"/>
    <d v="2013-05-28T05:00:00"/>
    <s v="May"/>
    <n v="5"/>
    <n v="28"/>
    <n v="2013"/>
    <b v="0"/>
    <b v="1"/>
    <s v="technology/web"/>
    <x v="2"/>
    <s v="web"/>
  </r>
  <r>
    <n v="1"/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x v="172"/>
    <s v="Oct"/>
    <n v="10"/>
    <n v="30"/>
    <x v="0"/>
    <d v="2015-11-04T06:00:00"/>
    <s v="Nov"/>
    <n v="11"/>
    <n v="4"/>
    <n v="2015"/>
    <b v="1"/>
    <b v="0"/>
    <s v="publishing/nonfiction"/>
    <x v="6"/>
    <s v="nonfiction"/>
  </r>
  <r>
    <n v="1"/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x v="173"/>
    <s v="Apr"/>
    <n v="4"/>
    <n v="5"/>
    <x v="4"/>
    <d v="2011-04-19T05:00:00"/>
    <s v="Apr"/>
    <n v="4"/>
    <n v="19"/>
    <n v="2011"/>
    <b v="0"/>
    <b v="0"/>
    <s v="music/rock"/>
    <x v="4"/>
    <s v="rock"/>
  </r>
  <r>
    <n v="1"/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x v="174"/>
    <s v="Jan"/>
    <n v="1"/>
    <n v="6"/>
    <x v="2"/>
    <d v="2012-02-22T06:00:00"/>
    <s v="Feb"/>
    <n v="2"/>
    <n v="22"/>
    <n v="2012"/>
    <b v="0"/>
    <b v="1"/>
    <s v="film &amp; video/shorts"/>
    <x v="3"/>
    <s v="shorts"/>
  </r>
  <r>
    <n v="1"/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x v="175"/>
    <s v="Oct"/>
    <n v="10"/>
    <n v="27"/>
    <x v="4"/>
    <d v="2011-11-10T06:00:00"/>
    <s v="Nov"/>
    <n v="11"/>
    <n v="10"/>
    <n v="2011"/>
    <b v="0"/>
    <b v="0"/>
    <s v="theater/plays"/>
    <x v="1"/>
    <s v="plays"/>
  </r>
  <r>
    <n v="1"/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x v="176"/>
    <s v="Apr"/>
    <n v="4"/>
    <n v="18"/>
    <x v="5"/>
    <d v="2018-04-24T05:00:00"/>
    <s v="Apr"/>
    <n v="4"/>
    <n v="24"/>
    <n v="2018"/>
    <b v="0"/>
    <b v="0"/>
    <s v="music/indie rock"/>
    <x v="4"/>
    <s v="indie rock"/>
  </r>
  <r>
    <n v="1"/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x v="177"/>
    <s v="Apr"/>
    <n v="4"/>
    <n v="14"/>
    <x v="7"/>
    <d v="2019-04-30T05:00:00"/>
    <s v="Apr"/>
    <n v="4"/>
    <n v="30"/>
    <n v="2019"/>
    <b v="0"/>
    <b v="0"/>
    <s v="theater/plays"/>
    <x v="1"/>
    <s v="plays"/>
  </r>
  <r>
    <n v="1"/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x v="178"/>
    <s v="Aug"/>
    <n v="8"/>
    <n v="15"/>
    <x v="4"/>
    <d v="2011-09-18T05:00:00"/>
    <s v="Sept"/>
    <n v="9"/>
    <n v="18"/>
    <n v="2011"/>
    <b v="0"/>
    <b v="0"/>
    <s v="theater/plays"/>
    <x v="1"/>
    <s v="plays"/>
  </r>
  <r>
    <n v="1"/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x v="179"/>
    <s v="Apr"/>
    <n v="4"/>
    <n v="9"/>
    <x v="5"/>
    <d v="2018-05-03T05:00:00"/>
    <s v="May"/>
    <n v="5"/>
    <n v="3"/>
    <n v="2018"/>
    <b v="0"/>
    <b v="0"/>
    <s v="publishing/translations"/>
    <x v="6"/>
    <s v="translations"/>
  </r>
  <r>
    <n v="1"/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x v="180"/>
    <s v="Feb"/>
    <n v="2"/>
    <n v="13"/>
    <x v="3"/>
    <d v="2017-02-18T06:00:00"/>
    <s v="Feb"/>
    <n v="2"/>
    <n v="18"/>
    <n v="2017"/>
    <b v="0"/>
    <b v="0"/>
    <s v="film &amp; video/animation"/>
    <x v="3"/>
    <s v="animation"/>
  </r>
  <r>
    <n v="1"/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x v="181"/>
    <s v="Jan"/>
    <n v="1"/>
    <n v="22"/>
    <x v="5"/>
    <d v="2018-03-03T06:00:00"/>
    <s v="Mar"/>
    <n v="3"/>
    <n v="3"/>
    <n v="2018"/>
    <b v="0"/>
    <b v="0"/>
    <s v="games/video games"/>
    <x v="7"/>
    <s v="video games"/>
  </r>
  <r>
    <n v="1"/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x v="182"/>
    <s v="Dec"/>
    <n v="12"/>
    <n v="28"/>
    <x v="3"/>
    <d v="2018-01-02T06:00:00"/>
    <s v="Jan"/>
    <n v="1"/>
    <n v="2"/>
    <n v="2018"/>
    <b v="0"/>
    <b v="0"/>
    <s v="food/food trucks"/>
    <x v="0"/>
    <s v="food trucks"/>
  </r>
  <r>
    <n v="1"/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x v="43"/>
    <s v="Aug"/>
    <n v="8"/>
    <n v="6"/>
    <x v="6"/>
    <d v="2010-09-13T05:00:00"/>
    <s v="Sept"/>
    <n v="9"/>
    <n v="13"/>
    <n v="2010"/>
    <b v="0"/>
    <b v="0"/>
    <s v="publishing/nonfiction"/>
    <x v="6"/>
    <s v="nonfiction"/>
  </r>
  <r>
    <n v="1"/>
    <n v="632"/>
    <s v="Parker PLC"/>
    <s v="Reduced interactive matrix"/>
    <n v="72100"/>
    <n v="30902"/>
    <n v="0.42859916782246882"/>
    <x v="1"/>
    <n v="278"/>
    <n v="111.15827338129496"/>
    <s v="US"/>
    <s v="USD"/>
    <n v="1414904400"/>
    <n v="1416463200"/>
    <x v="183"/>
    <s v="Nov"/>
    <n v="11"/>
    <n v="2"/>
    <x v="8"/>
    <d v="2014-11-20T06:00:00"/>
    <s v="Nov"/>
    <n v="11"/>
    <n v="20"/>
    <n v="2014"/>
    <b v="0"/>
    <b v="0"/>
    <s v="theater/plays"/>
    <x v="1"/>
    <s v="plays"/>
  </r>
  <r>
    <n v="1"/>
    <n v="866"/>
    <s v="Jackson-Brown"/>
    <s v="Versatile 5thgeneration matrices"/>
    <n v="182800"/>
    <n v="79045"/>
    <n v="0.43241247264770238"/>
    <x v="2"/>
    <n v="898"/>
    <n v="88.023385300668153"/>
    <s v="US"/>
    <s v="USD"/>
    <n v="1304830800"/>
    <n v="1304917200"/>
    <x v="184"/>
    <s v="May"/>
    <n v="5"/>
    <n v="8"/>
    <x v="4"/>
    <d v="2011-05-09T05:00:00"/>
    <s v="May"/>
    <n v="5"/>
    <n v="9"/>
    <n v="2011"/>
    <b v="0"/>
    <b v="0"/>
    <s v="photography/photography books"/>
    <x v="5"/>
    <s v="photography books"/>
  </r>
  <r>
    <n v="1"/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x v="185"/>
    <s v="Apr"/>
    <n v="4"/>
    <n v="15"/>
    <x v="9"/>
    <d v="2016-05-06T05:00:00"/>
    <s v="May"/>
    <n v="5"/>
    <n v="6"/>
    <n v="2016"/>
    <b v="0"/>
    <b v="0"/>
    <s v="music/indie rock"/>
    <x v="4"/>
    <s v="indie rock"/>
  </r>
  <r>
    <n v="1"/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x v="186"/>
    <s v="Jan"/>
    <n v="1"/>
    <n v="17"/>
    <x v="4"/>
    <d v="2011-01-26T06:00:00"/>
    <s v="Jan"/>
    <n v="1"/>
    <n v="26"/>
    <n v="2011"/>
    <b v="0"/>
    <b v="1"/>
    <s v="film &amp; video/documentary"/>
    <x v="3"/>
    <s v="documentary"/>
  </r>
  <r>
    <n v="1"/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x v="187"/>
    <s v="Jan"/>
    <n v="1"/>
    <n v="2"/>
    <x v="4"/>
    <d v="2011-01-03T06:00:00"/>
    <s v="Jan"/>
    <n v="1"/>
    <n v="3"/>
    <n v="2011"/>
    <b v="0"/>
    <b v="0"/>
    <s v="music/rock"/>
    <x v="4"/>
    <s v="rock"/>
  </r>
  <r>
    <n v="1"/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x v="188"/>
    <s v="Oct"/>
    <n v="10"/>
    <n v="21"/>
    <x v="1"/>
    <d v="2013-11-26T06:00:00"/>
    <s v="Nov"/>
    <n v="11"/>
    <n v="26"/>
    <n v="2013"/>
    <b v="0"/>
    <b v="1"/>
    <s v="film &amp; video/drama"/>
    <x v="3"/>
    <s v="drama"/>
  </r>
  <r>
    <n v="1"/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x v="189"/>
    <s v="Feb"/>
    <n v="2"/>
    <n v="24"/>
    <x v="9"/>
    <d v="2016-03-18T05:00:00"/>
    <s v="Mar"/>
    <n v="3"/>
    <n v="18"/>
    <n v="2016"/>
    <b v="0"/>
    <b v="1"/>
    <s v="music/electric music"/>
    <x v="4"/>
    <s v="electric music"/>
  </r>
  <r>
    <n v="1"/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x v="121"/>
    <s v="Apr"/>
    <n v="4"/>
    <n v="28"/>
    <x v="7"/>
    <d v="2019-05-07T05:00:00"/>
    <s v="May"/>
    <n v="5"/>
    <n v="7"/>
    <n v="2019"/>
    <b v="0"/>
    <b v="0"/>
    <s v="film &amp; video/science fiction"/>
    <x v="3"/>
    <s v="science fiction"/>
  </r>
  <r>
    <n v="1"/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x v="190"/>
    <s v="Apr"/>
    <n v="4"/>
    <n v="8"/>
    <x v="0"/>
    <d v="2015-04-13T05:00:00"/>
    <s v="Apr"/>
    <n v="4"/>
    <n v="13"/>
    <n v="2015"/>
    <b v="0"/>
    <b v="1"/>
    <s v="theater/plays"/>
    <x v="1"/>
    <s v="plays"/>
  </r>
  <r>
    <n v="1"/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x v="191"/>
    <s v="Apr"/>
    <n v="4"/>
    <n v="8"/>
    <x v="5"/>
    <d v="2018-04-12T05:00:00"/>
    <s v="Apr"/>
    <n v="4"/>
    <n v="12"/>
    <n v="2018"/>
    <b v="1"/>
    <b v="0"/>
    <s v="music/indie rock"/>
    <x v="4"/>
    <s v="indie rock"/>
  </r>
  <r>
    <n v="1"/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x v="192"/>
    <s v="July"/>
    <n v="7"/>
    <n v="12"/>
    <x v="2"/>
    <d v="2012-08-10T05:00:00"/>
    <s v="Aug"/>
    <n v="8"/>
    <n v="10"/>
    <n v="2012"/>
    <b v="0"/>
    <b v="0"/>
    <s v="theater/plays"/>
    <x v="1"/>
    <s v="plays"/>
  </r>
  <r>
    <n v="1"/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x v="193"/>
    <s v="Dec"/>
    <n v="12"/>
    <n v="26"/>
    <x v="0"/>
    <d v="2016-01-01T06:00:00"/>
    <s v="Jan"/>
    <n v="1"/>
    <n v="1"/>
    <n v="2016"/>
    <b v="0"/>
    <b v="0"/>
    <s v="film &amp; video/animation"/>
    <x v="3"/>
    <s v="animation"/>
  </r>
  <r>
    <n v="1"/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x v="194"/>
    <s v="Apr"/>
    <n v="4"/>
    <n v="18"/>
    <x v="3"/>
    <d v="2017-04-22T05:00:00"/>
    <s v="Apr"/>
    <n v="4"/>
    <n v="22"/>
    <n v="2017"/>
    <b v="0"/>
    <b v="0"/>
    <s v="music/rock"/>
    <x v="4"/>
    <s v="rock"/>
  </r>
  <r>
    <n v="1"/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x v="195"/>
    <s v="Feb"/>
    <n v="2"/>
    <n v="11"/>
    <x v="4"/>
    <d v="2011-02-18T06:00:00"/>
    <s v="Feb"/>
    <n v="2"/>
    <n v="18"/>
    <n v="2011"/>
    <b v="0"/>
    <b v="0"/>
    <s v="film &amp; video/animation"/>
    <x v="3"/>
    <s v="animation"/>
  </r>
  <r>
    <n v="1"/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x v="196"/>
    <s v="Sept"/>
    <n v="9"/>
    <n v="27"/>
    <x v="6"/>
    <d v="2010-10-11T05:00:00"/>
    <s v="Oct"/>
    <n v="10"/>
    <n v="11"/>
    <n v="2010"/>
    <b v="0"/>
    <b v="1"/>
    <s v="film &amp; video/animation"/>
    <x v="3"/>
    <s v="animation"/>
  </r>
  <r>
    <n v="1"/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x v="197"/>
    <s v="Jan"/>
    <n v="1"/>
    <n v="27"/>
    <x v="4"/>
    <d v="2011-01-28T06:00:00"/>
    <s v="Jan"/>
    <n v="1"/>
    <n v="28"/>
    <n v="2011"/>
    <b v="0"/>
    <b v="0"/>
    <s v="film &amp; video/documentary"/>
    <x v="3"/>
    <s v="documentary"/>
  </r>
  <r>
    <n v="1"/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x v="198"/>
    <s v="Dec"/>
    <n v="12"/>
    <n v="10"/>
    <x v="7"/>
    <d v="2019-12-14T06:00:00"/>
    <s v="Dec"/>
    <n v="12"/>
    <n v="14"/>
    <n v="2019"/>
    <b v="0"/>
    <b v="0"/>
    <s v="technology/wearables"/>
    <x v="2"/>
    <s v="wearables"/>
  </r>
  <r>
    <n v="1"/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x v="199"/>
    <s v="Nov"/>
    <n v="11"/>
    <n v="2"/>
    <x v="9"/>
    <d v="2016-11-17T06:00:00"/>
    <s v="Nov"/>
    <n v="11"/>
    <n v="17"/>
    <n v="2016"/>
    <b v="0"/>
    <b v="1"/>
    <s v="theater/plays"/>
    <x v="1"/>
    <s v="plays"/>
  </r>
  <r>
    <n v="1"/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x v="200"/>
    <s v="Mar"/>
    <n v="3"/>
    <n v="15"/>
    <x v="9"/>
    <d v="2016-03-20T05:00:00"/>
    <s v="Mar"/>
    <n v="3"/>
    <n v="20"/>
    <n v="2016"/>
    <b v="0"/>
    <b v="1"/>
    <s v="film &amp; video/documentary"/>
    <x v="3"/>
    <s v="documentary"/>
  </r>
  <r>
    <n v="1"/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x v="201"/>
    <s v="Sept"/>
    <n v="9"/>
    <n v="21"/>
    <x v="6"/>
    <d v="2010-09-27T05:00:00"/>
    <s v="Sept"/>
    <n v="9"/>
    <n v="27"/>
    <n v="2010"/>
    <b v="0"/>
    <b v="1"/>
    <s v="theater/plays"/>
    <x v="1"/>
    <s v="plays"/>
  </r>
  <r>
    <n v="1"/>
    <n v="26"/>
    <s v="Spencer-Bates"/>
    <s v="Optional responsive customer loyalty"/>
    <n v="107500"/>
    <n v="51814"/>
    <n v="0.4819906976744186"/>
    <x v="2"/>
    <n v="1480"/>
    <n v="35.009459459459457"/>
    <s v="US"/>
    <s v="USD"/>
    <n v="1533013200"/>
    <n v="1535346000"/>
    <x v="202"/>
    <s v="July"/>
    <n v="7"/>
    <n v="31"/>
    <x v="5"/>
    <d v="2018-08-27T05:00:00"/>
    <s v="Aug"/>
    <n v="8"/>
    <n v="27"/>
    <n v="2018"/>
    <b v="0"/>
    <b v="0"/>
    <s v="theater/plays"/>
    <x v="1"/>
    <s v="plays"/>
  </r>
  <r>
    <n v="1"/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x v="203"/>
    <s v="Dec"/>
    <n v="12"/>
    <n v="18"/>
    <x v="5"/>
    <d v="2019-01-03T06:00:00"/>
    <s v="Jan"/>
    <n v="1"/>
    <n v="3"/>
    <n v="2019"/>
    <b v="0"/>
    <b v="0"/>
    <s v="theater/plays"/>
    <x v="1"/>
    <s v="plays"/>
  </r>
  <r>
    <n v="1"/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x v="204"/>
    <s v="Aug"/>
    <n v="8"/>
    <n v="6"/>
    <x v="9"/>
    <d v="2016-09-03T05:00:00"/>
    <s v="Sept"/>
    <n v="9"/>
    <n v="3"/>
    <n v="2016"/>
    <b v="0"/>
    <b v="0"/>
    <s v="publishing/translations"/>
    <x v="6"/>
    <s v="translations"/>
  </r>
  <r>
    <n v="1"/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x v="205"/>
    <s v="Oct"/>
    <n v="10"/>
    <n v="20"/>
    <x v="6"/>
    <d v="2010-10-31T05:00:00"/>
    <s v="Oct"/>
    <n v="10"/>
    <n v="31"/>
    <n v="2010"/>
    <b v="1"/>
    <b v="1"/>
    <s v="theater/plays"/>
    <x v="1"/>
    <s v="plays"/>
  </r>
  <r>
    <n v="1"/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x v="206"/>
    <s v="Mar"/>
    <n v="3"/>
    <n v="4"/>
    <x v="7"/>
    <d v="2019-03-25T05:00:00"/>
    <s v="Mar"/>
    <n v="3"/>
    <n v="25"/>
    <n v="2019"/>
    <b v="0"/>
    <b v="1"/>
    <s v="theater/plays"/>
    <x v="1"/>
    <s v="plays"/>
  </r>
  <r>
    <n v="1"/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x v="207"/>
    <s v="May"/>
    <n v="5"/>
    <n v="2"/>
    <x v="1"/>
    <d v="2013-05-23T05:00:00"/>
    <s v="May"/>
    <n v="5"/>
    <n v="23"/>
    <n v="2013"/>
    <b v="0"/>
    <b v="0"/>
    <s v="publishing/nonfiction"/>
    <x v="6"/>
    <s v="nonfiction"/>
  </r>
  <r>
    <n v="1"/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x v="208"/>
    <s v="Sept"/>
    <n v="9"/>
    <n v="23"/>
    <x v="4"/>
    <d v="2011-10-22T05:00:00"/>
    <s v="Oct"/>
    <n v="10"/>
    <n v="22"/>
    <n v="2011"/>
    <b v="0"/>
    <b v="0"/>
    <s v="theater/plays"/>
    <x v="1"/>
    <s v="plays"/>
  </r>
  <r>
    <n v="1"/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x v="209"/>
    <s v="May"/>
    <n v="5"/>
    <n v="7"/>
    <x v="4"/>
    <d v="2011-05-24T05:00:00"/>
    <s v="May"/>
    <n v="5"/>
    <n v="24"/>
    <n v="2011"/>
    <b v="0"/>
    <b v="1"/>
    <s v="games/video games"/>
    <x v="7"/>
    <s v="video games"/>
  </r>
  <r>
    <n v="1"/>
    <n v="771"/>
    <s v="Smith, Mack and Williams"/>
    <s v="Self-enabling 5thgeneration paradigm"/>
    <n v="5600"/>
    <n v="2769"/>
    <n v="0.49446428571428569"/>
    <x v="2"/>
    <n v="26"/>
    <n v="106.5"/>
    <s v="US"/>
    <s v="USD"/>
    <n v="1548482400"/>
    <n v="1550815200"/>
    <x v="210"/>
    <s v="Jan"/>
    <n v="1"/>
    <n v="26"/>
    <x v="7"/>
    <d v="2019-02-22T06:00:00"/>
    <s v="Feb"/>
    <n v="2"/>
    <n v="22"/>
    <n v="2019"/>
    <b v="0"/>
    <b v="0"/>
    <s v="theater/plays"/>
    <x v="1"/>
    <s v="plays"/>
  </r>
  <r>
    <n v="1"/>
    <n v="937"/>
    <s v="Tapia, Sandoval and Hurley"/>
    <s v="Cloned fresh-thinking model"/>
    <n v="171000"/>
    <n v="84891"/>
    <n v="0.49643859649122807"/>
    <x v="2"/>
    <n v="976"/>
    <n v="86.978483606557376"/>
    <s v="US"/>
    <s v="USD"/>
    <n v="1448517600"/>
    <n v="1449295200"/>
    <x v="211"/>
    <s v="Nov"/>
    <n v="11"/>
    <n v="26"/>
    <x v="0"/>
    <d v="2015-12-05T06:00:00"/>
    <s v="Dec"/>
    <n v="12"/>
    <n v="5"/>
    <n v="2015"/>
    <b v="0"/>
    <b v="0"/>
    <s v="film &amp; video/documentary"/>
    <x v="3"/>
    <s v="documentary"/>
  </r>
  <r>
    <n v="1"/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x v="212"/>
    <s v="Nov"/>
    <n v="11"/>
    <n v="15"/>
    <x v="8"/>
    <d v="2014-11-17T06:00:00"/>
    <s v="Nov"/>
    <n v="11"/>
    <n v="17"/>
    <n v="2014"/>
    <b v="0"/>
    <b v="0"/>
    <s v="games/mobile games"/>
    <x v="7"/>
    <s v="mobile games"/>
  </r>
  <r>
    <n v="1"/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x v="213"/>
    <s v="Apr"/>
    <n v="4"/>
    <n v="14"/>
    <x v="1"/>
    <d v="2013-04-16T05:00:00"/>
    <s v="Apr"/>
    <n v="4"/>
    <n v="16"/>
    <n v="2013"/>
    <b v="0"/>
    <b v="1"/>
    <s v="games/video games"/>
    <x v="7"/>
    <s v="video games"/>
  </r>
  <r>
    <n v="1"/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x v="214"/>
    <s v="May"/>
    <n v="5"/>
    <n v="12"/>
    <x v="7"/>
    <d v="2019-05-25T05:00:00"/>
    <s v="May"/>
    <n v="5"/>
    <n v="25"/>
    <n v="2019"/>
    <b v="0"/>
    <b v="0"/>
    <s v="film &amp; video/drama"/>
    <x v="3"/>
    <s v="drama"/>
  </r>
  <r>
    <n v="1"/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x v="215"/>
    <s v="Nov"/>
    <n v="11"/>
    <n v="24"/>
    <x v="2"/>
    <d v="2012-12-09T06:00:00"/>
    <s v="Dec"/>
    <n v="12"/>
    <n v="9"/>
    <n v="2012"/>
    <b v="1"/>
    <b v="0"/>
    <s v="games/video games"/>
    <x v="7"/>
    <s v="video games"/>
  </r>
  <r>
    <n v="1"/>
    <n v="781"/>
    <s v="Thomas Ltd"/>
    <s v="Cross-group interactive architecture"/>
    <n v="8700"/>
    <n v="4414"/>
    <n v="0.50735632183908042"/>
    <x v="2"/>
    <n v="56"/>
    <n v="78.821428571428569"/>
    <s v="CH"/>
    <s v="CHF"/>
    <n v="1288501200"/>
    <n v="1292911200"/>
    <x v="216"/>
    <s v="Oct"/>
    <n v="10"/>
    <n v="31"/>
    <x v="6"/>
    <d v="2010-12-21T06:00:00"/>
    <s v="Dec"/>
    <n v="12"/>
    <n v="21"/>
    <n v="2010"/>
    <b v="0"/>
    <b v="0"/>
    <s v="theater/plays"/>
    <x v="1"/>
    <s v="plays"/>
  </r>
  <r>
    <n v="1"/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x v="217"/>
    <s v="Feb"/>
    <n v="2"/>
    <n v="25"/>
    <x v="1"/>
    <d v="2013-03-11T05:00:00"/>
    <s v="Mar"/>
    <n v="3"/>
    <n v="11"/>
    <n v="2013"/>
    <b v="0"/>
    <b v="0"/>
    <s v="theater/plays"/>
    <x v="1"/>
    <s v="plays"/>
  </r>
  <r>
    <n v="1"/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x v="212"/>
    <s v="Nov"/>
    <n v="11"/>
    <n v="15"/>
    <x v="8"/>
    <d v="2015-01-05T06:00:00"/>
    <s v="Jan"/>
    <n v="1"/>
    <n v="5"/>
    <n v="2015"/>
    <b v="0"/>
    <b v="0"/>
    <s v="film &amp; video/documentary"/>
    <x v="3"/>
    <s v="documentary"/>
  </r>
  <r>
    <n v="1"/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x v="218"/>
    <s v="July"/>
    <n v="7"/>
    <n v="16"/>
    <x v="4"/>
    <d v="2011-07-26T05:00:00"/>
    <s v="July"/>
    <n v="7"/>
    <n v="26"/>
    <n v="2011"/>
    <b v="0"/>
    <b v="1"/>
    <s v="games/video games"/>
    <x v="7"/>
    <s v="video games"/>
  </r>
  <r>
    <n v="1"/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x v="219"/>
    <s v="June"/>
    <n v="6"/>
    <n v="9"/>
    <x v="0"/>
    <d v="2015-06-24T05:00:00"/>
    <s v="June"/>
    <n v="6"/>
    <n v="24"/>
    <n v="2015"/>
    <b v="0"/>
    <b v="0"/>
    <s v="theater/plays"/>
    <x v="1"/>
    <s v="plays"/>
  </r>
  <r>
    <n v="1"/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x v="220"/>
    <s v="Mar"/>
    <n v="3"/>
    <n v="3"/>
    <x v="9"/>
    <d v="2016-04-28T05:00:00"/>
    <s v="Apr"/>
    <n v="4"/>
    <n v="28"/>
    <n v="2016"/>
    <b v="0"/>
    <b v="0"/>
    <s v="food/food trucks"/>
    <x v="0"/>
    <s v="food trucks"/>
  </r>
  <r>
    <n v="1"/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x v="221"/>
    <s v="May"/>
    <n v="5"/>
    <n v="12"/>
    <x v="6"/>
    <d v="2010-05-15T05:00:00"/>
    <s v="May"/>
    <n v="5"/>
    <n v="15"/>
    <n v="2010"/>
    <b v="0"/>
    <b v="0"/>
    <s v="theater/plays"/>
    <x v="1"/>
    <s v="plays"/>
  </r>
  <r>
    <n v="1"/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x v="222"/>
    <s v="Sept"/>
    <n v="9"/>
    <n v="19"/>
    <x v="1"/>
    <d v="2013-11-07T06:00:00"/>
    <s v="Nov"/>
    <n v="11"/>
    <n v="7"/>
    <n v="2013"/>
    <b v="0"/>
    <b v="0"/>
    <s v="music/electric music"/>
    <x v="4"/>
    <s v="electric music"/>
  </r>
  <r>
    <n v="1"/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x v="110"/>
    <s v="June"/>
    <n v="6"/>
    <n v="10"/>
    <x v="0"/>
    <d v="2015-06-15T05:00:00"/>
    <s v="June"/>
    <n v="6"/>
    <n v="15"/>
    <n v="2015"/>
    <b v="0"/>
    <b v="1"/>
    <s v="games/video games"/>
    <x v="7"/>
    <s v="video games"/>
  </r>
  <r>
    <n v="1"/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x v="223"/>
    <s v="Nov"/>
    <n v="11"/>
    <n v="12"/>
    <x v="9"/>
    <d v="2016-12-03T06:00:00"/>
    <s v="Dec"/>
    <n v="12"/>
    <n v="3"/>
    <n v="2016"/>
    <b v="0"/>
    <b v="0"/>
    <s v="publishing/radio &amp; podcasts"/>
    <x v="6"/>
    <s v="radio &amp; podcasts"/>
  </r>
  <r>
    <n v="1"/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x v="224"/>
    <s v="Dec"/>
    <n v="12"/>
    <n v="16"/>
    <x v="7"/>
    <d v="2019-12-22T06:00:00"/>
    <s v="Dec"/>
    <n v="12"/>
    <n v="22"/>
    <n v="2019"/>
    <b v="0"/>
    <b v="0"/>
    <s v="film &amp; video/documentary"/>
    <x v="3"/>
    <s v="documentary"/>
  </r>
  <r>
    <n v="1"/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x v="225"/>
    <s v="Oct"/>
    <n v="10"/>
    <n v="17"/>
    <x v="8"/>
    <d v="2014-10-23T05:00:00"/>
    <s v="Oct"/>
    <n v="10"/>
    <n v="23"/>
    <n v="2014"/>
    <b v="0"/>
    <b v="1"/>
    <s v="publishing/translations"/>
    <x v="6"/>
    <s v="translations"/>
  </r>
  <r>
    <n v="1"/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x v="226"/>
    <s v="Dec"/>
    <n v="12"/>
    <n v="30"/>
    <x v="1"/>
    <d v="2014-01-11T06:00:00"/>
    <s v="Jan"/>
    <n v="1"/>
    <n v="11"/>
    <n v="2014"/>
    <b v="0"/>
    <b v="0"/>
    <s v="photography/photography books"/>
    <x v="5"/>
    <s v="photography books"/>
  </r>
  <r>
    <n v="1"/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x v="227"/>
    <s v="Dec"/>
    <n v="12"/>
    <n v="12"/>
    <x v="7"/>
    <d v="2019-12-19T06:00:00"/>
    <s v="Dec"/>
    <n v="12"/>
    <n v="19"/>
    <n v="2019"/>
    <b v="0"/>
    <b v="0"/>
    <s v="theater/plays"/>
    <x v="1"/>
    <s v="plays"/>
  </r>
  <r>
    <n v="1"/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x v="40"/>
    <s v="July"/>
    <n v="7"/>
    <n v="14"/>
    <x v="3"/>
    <d v="2017-08-13T05:00:00"/>
    <s v="Aug"/>
    <n v="8"/>
    <n v="13"/>
    <n v="2017"/>
    <b v="0"/>
    <b v="0"/>
    <s v="theater/plays"/>
    <x v="1"/>
    <s v="plays"/>
  </r>
  <r>
    <n v="1"/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x v="228"/>
    <s v="July"/>
    <n v="7"/>
    <n v="7"/>
    <x v="0"/>
    <d v="2015-07-11T05:00:00"/>
    <s v="July"/>
    <n v="7"/>
    <n v="11"/>
    <n v="2015"/>
    <b v="0"/>
    <b v="0"/>
    <s v="music/rock"/>
    <x v="4"/>
    <s v="rock"/>
  </r>
  <r>
    <n v="1"/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x v="229"/>
    <s v="Nov"/>
    <n v="11"/>
    <n v="19"/>
    <x v="1"/>
    <d v="2014-01-11T06:00:00"/>
    <s v="Jan"/>
    <n v="1"/>
    <n v="11"/>
    <n v="2014"/>
    <b v="0"/>
    <b v="0"/>
    <s v="theater/plays"/>
    <x v="1"/>
    <s v="plays"/>
  </r>
  <r>
    <n v="1"/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x v="230"/>
    <s v="Dec"/>
    <n v="12"/>
    <n v="9"/>
    <x v="2"/>
    <d v="2012-12-11T06:00:00"/>
    <s v="Dec"/>
    <n v="12"/>
    <n v="11"/>
    <n v="2012"/>
    <b v="0"/>
    <b v="0"/>
    <s v="theater/plays"/>
    <x v="1"/>
    <s v="plays"/>
  </r>
  <r>
    <n v="1"/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x v="231"/>
    <s v="July"/>
    <n v="7"/>
    <n v="22"/>
    <x v="1"/>
    <d v="2013-07-27T05:00:00"/>
    <s v="July"/>
    <n v="7"/>
    <n v="27"/>
    <n v="2013"/>
    <b v="0"/>
    <b v="0"/>
    <s v="technology/wearables"/>
    <x v="2"/>
    <s v="wearables"/>
  </r>
  <r>
    <n v="1"/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x v="232"/>
    <s v="Nov"/>
    <n v="11"/>
    <n v="25"/>
    <x v="1"/>
    <d v="2013-12-11T06:00:00"/>
    <s v="Dec"/>
    <n v="12"/>
    <n v="11"/>
    <n v="2013"/>
    <b v="0"/>
    <b v="1"/>
    <s v="film &amp; video/documentary"/>
    <x v="3"/>
    <s v="documentary"/>
  </r>
  <r>
    <n v="1"/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x v="233"/>
    <s v="Mar"/>
    <n v="3"/>
    <n v="28"/>
    <x v="2"/>
    <d v="2012-04-27T05:00:00"/>
    <s v="Apr"/>
    <n v="4"/>
    <n v="27"/>
    <n v="2012"/>
    <b v="0"/>
    <b v="0"/>
    <s v="music/jazz"/>
    <x v="4"/>
    <s v="jazz"/>
  </r>
  <r>
    <n v="1"/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x v="234"/>
    <s v="June"/>
    <n v="6"/>
    <n v="26"/>
    <x v="4"/>
    <d v="2011-07-23T05:00:00"/>
    <s v="July"/>
    <n v="7"/>
    <n v="23"/>
    <n v="2011"/>
    <b v="0"/>
    <b v="0"/>
    <s v="film &amp; video/science fiction"/>
    <x v="3"/>
    <s v="science fiction"/>
  </r>
  <r>
    <n v="1"/>
    <n v="572"/>
    <s v="Clements Group"/>
    <s v="Assimilated actuating policy"/>
    <n v="9000"/>
    <n v="4896"/>
    <n v="0.54400000000000004"/>
    <x v="2"/>
    <n v="94"/>
    <n v="52.085106382978722"/>
    <s v="US"/>
    <s v="USD"/>
    <n v="1443416400"/>
    <n v="1444798800"/>
    <x v="235"/>
    <s v="Sept"/>
    <n v="9"/>
    <n v="28"/>
    <x v="0"/>
    <d v="2015-10-14T05:00:00"/>
    <s v="Oct"/>
    <n v="10"/>
    <n v="14"/>
    <n v="2015"/>
    <b v="0"/>
    <b v="1"/>
    <s v="music/rock"/>
    <x v="4"/>
    <s v="rock"/>
  </r>
  <r>
    <n v="1"/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x v="236"/>
    <s v="May"/>
    <n v="5"/>
    <n v="10"/>
    <x v="1"/>
    <d v="2013-06-11T05:00:00"/>
    <s v="June"/>
    <n v="6"/>
    <n v="11"/>
    <n v="2013"/>
    <b v="0"/>
    <b v="1"/>
    <s v="film &amp; video/documentary"/>
    <x v="3"/>
    <s v="documentary"/>
  </r>
  <r>
    <n v="1"/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x v="237"/>
    <s v="Oct"/>
    <n v="10"/>
    <n v="16"/>
    <x v="0"/>
    <d v="2015-12-12T06:00:00"/>
    <s v="Dec"/>
    <n v="12"/>
    <n v="12"/>
    <n v="2015"/>
    <b v="0"/>
    <b v="0"/>
    <s v="music/indie rock"/>
    <x v="4"/>
    <s v="indie rock"/>
  </r>
  <r>
    <n v="1"/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x v="238"/>
    <s v="Aug"/>
    <n v="8"/>
    <n v="8"/>
    <x v="8"/>
    <d v="2014-08-15T05:00:00"/>
    <s v="Aug"/>
    <n v="8"/>
    <n v="15"/>
    <n v="2014"/>
    <b v="0"/>
    <b v="1"/>
    <s v="games/mobile games"/>
    <x v="7"/>
    <s v="mobile games"/>
  </r>
  <r>
    <n v="1"/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x v="239"/>
    <s v="Jan"/>
    <n v="1"/>
    <n v="28"/>
    <x v="7"/>
    <d v="2019-02-19T06:00:00"/>
    <s v="Feb"/>
    <n v="2"/>
    <n v="19"/>
    <n v="2019"/>
    <b v="0"/>
    <b v="0"/>
    <s v="theater/plays"/>
    <x v="1"/>
    <s v="plays"/>
  </r>
  <r>
    <n v="1"/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x v="240"/>
    <s v="Nov"/>
    <n v="11"/>
    <n v="3"/>
    <x v="5"/>
    <d v="2018-11-27T06:00:00"/>
    <s v="Nov"/>
    <n v="11"/>
    <n v="27"/>
    <n v="2018"/>
    <b v="0"/>
    <b v="0"/>
    <s v="theater/plays"/>
    <x v="1"/>
    <s v="plays"/>
  </r>
  <r>
    <n v="1"/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x v="241"/>
    <s v="Dec"/>
    <n v="12"/>
    <n v="23"/>
    <x v="4"/>
    <d v="2011-12-25T06:00:00"/>
    <s v="Dec"/>
    <n v="12"/>
    <n v="25"/>
    <n v="2011"/>
    <b v="0"/>
    <b v="1"/>
    <s v="theater/plays"/>
    <x v="1"/>
    <s v="plays"/>
  </r>
  <r>
    <n v="1"/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x v="242"/>
    <s v="Mar"/>
    <n v="3"/>
    <n v="21"/>
    <x v="5"/>
    <d v="2018-03-31T05:00:00"/>
    <s v="Mar"/>
    <n v="3"/>
    <n v="31"/>
    <n v="2018"/>
    <b v="0"/>
    <b v="0"/>
    <s v="theater/plays"/>
    <x v="1"/>
    <s v="plays"/>
  </r>
  <r>
    <n v="1"/>
    <n v="639"/>
    <s v="Barnes-Williams"/>
    <s v="Upgradable explicit forecast"/>
    <n v="8600"/>
    <n v="4832"/>
    <n v="0.56186046511627907"/>
    <x v="1"/>
    <n v="45"/>
    <n v="107.37777777777778"/>
    <s v="US"/>
    <s v="USD"/>
    <n v="1532754000"/>
    <n v="1532754000"/>
    <x v="243"/>
    <s v="July"/>
    <n v="7"/>
    <n v="28"/>
    <x v="5"/>
    <d v="2018-07-28T05:00:00"/>
    <s v="July"/>
    <n v="7"/>
    <n v="28"/>
    <n v="2018"/>
    <b v="0"/>
    <b v="1"/>
    <s v="film &amp; video/drama"/>
    <x v="3"/>
    <s v="drama"/>
  </r>
  <r>
    <n v="1"/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x v="77"/>
    <s v="Dec"/>
    <n v="12"/>
    <n v="1"/>
    <x v="9"/>
    <d v="2017-01-11T06:00:00"/>
    <s v="Jan"/>
    <n v="1"/>
    <n v="11"/>
    <n v="2017"/>
    <b v="0"/>
    <b v="0"/>
    <s v="film &amp; video/science fiction"/>
    <x v="3"/>
    <s v="science fiction"/>
  </r>
  <r>
    <n v="1"/>
    <n v="999"/>
    <s v="Hernandez, Norton and Kelley"/>
    <s v="Expanded eco-centric policy"/>
    <n v="111100"/>
    <n v="62819"/>
    <n v="0.56542754275427543"/>
    <x v="2"/>
    <n v="1122"/>
    <n v="55.98841354723708"/>
    <s v="US"/>
    <s v="USD"/>
    <n v="1467176400"/>
    <n v="1467781200"/>
    <x v="244"/>
    <s v="June"/>
    <n v="6"/>
    <n v="29"/>
    <x v="9"/>
    <d v="2016-07-06T05:00:00"/>
    <s v="July"/>
    <n v="7"/>
    <n v="6"/>
    <n v="2016"/>
    <b v="0"/>
    <b v="0"/>
    <s v="food/food trucks"/>
    <x v="0"/>
    <s v="food trucks"/>
  </r>
  <r>
    <n v="1"/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x v="245"/>
    <s v="Feb"/>
    <n v="2"/>
    <n v="11"/>
    <x v="6"/>
    <d v="2010-02-25T06:00:00"/>
    <s v="Feb"/>
    <n v="2"/>
    <n v="25"/>
    <n v="2010"/>
    <b v="0"/>
    <b v="1"/>
    <s v="music/indie rock"/>
    <x v="4"/>
    <s v="indie rock"/>
  </r>
  <r>
    <n v="1"/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x v="246"/>
    <s v="Oct"/>
    <n v="10"/>
    <n v="6"/>
    <x v="0"/>
    <d v="2015-11-20T06:00:00"/>
    <s v="Nov"/>
    <n v="11"/>
    <n v="20"/>
    <n v="2015"/>
    <b v="0"/>
    <b v="0"/>
    <s v="publishing/translations"/>
    <x v="6"/>
    <s v="translations"/>
  </r>
  <r>
    <n v="1"/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x v="247"/>
    <s v="May"/>
    <n v="5"/>
    <n v="6"/>
    <x v="2"/>
    <d v="2012-05-07T05:00:00"/>
    <s v="May"/>
    <n v="5"/>
    <n v="7"/>
    <n v="2012"/>
    <b v="0"/>
    <b v="0"/>
    <s v="film &amp; video/documentary"/>
    <x v="3"/>
    <s v="documentary"/>
  </r>
  <r>
    <n v="1"/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x v="248"/>
    <s v="Aug"/>
    <n v="8"/>
    <n v="4"/>
    <x v="1"/>
    <d v="2013-08-16T05:00:00"/>
    <s v="Aug"/>
    <n v="8"/>
    <n v="16"/>
    <n v="2013"/>
    <b v="0"/>
    <b v="0"/>
    <s v="theater/plays"/>
    <x v="1"/>
    <s v="plays"/>
  </r>
  <r>
    <n v="1"/>
    <n v="917"/>
    <s v="Cooper Inc"/>
    <s v="Polarized discrete product"/>
    <n v="3600"/>
    <n v="2097"/>
    <n v="0.58250000000000002"/>
    <x v="1"/>
    <n v="27"/>
    <n v="77.666666666666671"/>
    <s v="GB"/>
    <s v="GBP"/>
    <n v="1309237200"/>
    <n v="1311310800"/>
    <x v="249"/>
    <s v="June"/>
    <n v="6"/>
    <n v="28"/>
    <x v="4"/>
    <d v="2011-07-22T05:00:00"/>
    <s v="July"/>
    <n v="7"/>
    <n v="22"/>
    <n v="2011"/>
    <b v="0"/>
    <b v="1"/>
    <s v="film &amp; video/shorts"/>
    <x v="3"/>
    <s v="shorts"/>
  </r>
  <r>
    <n v="1"/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x v="250"/>
    <s v="Dec"/>
    <n v="12"/>
    <n v="20"/>
    <x v="8"/>
    <d v="2015-01-29T06:00:00"/>
    <s v="Jan"/>
    <n v="1"/>
    <n v="29"/>
    <n v="2015"/>
    <b v="0"/>
    <b v="1"/>
    <s v="technology/web"/>
    <x v="2"/>
    <s v="web"/>
  </r>
  <r>
    <n v="1"/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x v="251"/>
    <s v="Oct"/>
    <n v="10"/>
    <n v="14"/>
    <x v="3"/>
    <d v="2017-11-15T06:00:00"/>
    <s v="Nov"/>
    <n v="11"/>
    <n v="15"/>
    <n v="2017"/>
    <b v="0"/>
    <b v="1"/>
    <s v="theater/plays"/>
    <x v="1"/>
    <s v="plays"/>
  </r>
  <r>
    <n v="1"/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x v="83"/>
    <s v="May"/>
    <n v="5"/>
    <n v="12"/>
    <x v="9"/>
    <d v="2016-06-04T05:00:00"/>
    <s v="June"/>
    <n v="6"/>
    <n v="4"/>
    <n v="2016"/>
    <b v="0"/>
    <b v="1"/>
    <s v="music/indie rock"/>
    <x v="4"/>
    <s v="indie rock"/>
  </r>
  <r>
    <n v="1"/>
    <n v="355"/>
    <s v="Burns-Burnett"/>
    <s v="Front-line scalable definition"/>
    <n v="3800"/>
    <n v="2241"/>
    <n v="0.58973684210526311"/>
    <x v="1"/>
    <n v="86"/>
    <n v="26.058139534883722"/>
    <s v="US"/>
    <s v="USD"/>
    <n v="1485064800"/>
    <n v="1488520800"/>
    <x v="252"/>
    <s v="Jan"/>
    <n v="1"/>
    <n v="22"/>
    <x v="3"/>
    <d v="2017-03-03T06:00:00"/>
    <s v="Mar"/>
    <n v="3"/>
    <n v="3"/>
    <n v="2017"/>
    <b v="0"/>
    <b v="0"/>
    <s v="technology/wearables"/>
    <x v="2"/>
    <s v="wearables"/>
  </r>
  <r>
    <n v="1"/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x v="253"/>
    <s v="Aug"/>
    <n v="8"/>
    <n v="11"/>
    <x v="7"/>
    <d v="2019-09-20T05:00:00"/>
    <s v="Sept"/>
    <n v="9"/>
    <n v="20"/>
    <n v="2019"/>
    <b v="0"/>
    <b v="0"/>
    <s v="music/rock"/>
    <x v="4"/>
    <s v="rock"/>
  </r>
  <r>
    <n v="1"/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x v="254"/>
    <s v="Apr"/>
    <n v="4"/>
    <n v="20"/>
    <x v="0"/>
    <d v="2015-04-21T05:00:00"/>
    <s v="Apr"/>
    <n v="4"/>
    <n v="21"/>
    <n v="2015"/>
    <b v="0"/>
    <b v="1"/>
    <s v="theater/plays"/>
    <x v="1"/>
    <s v="plays"/>
  </r>
  <r>
    <n v="1"/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x v="255"/>
    <s v="Jan"/>
    <n v="1"/>
    <n v="12"/>
    <x v="8"/>
    <d v="2014-01-14T06:00:00"/>
    <s v="Jan"/>
    <n v="1"/>
    <n v="14"/>
    <n v="2014"/>
    <b v="0"/>
    <b v="0"/>
    <s v="film &amp; video/television"/>
    <x v="3"/>
    <s v="television"/>
  </r>
  <r>
    <n v="1"/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x v="256"/>
    <s v="Dec"/>
    <n v="12"/>
    <n v="20"/>
    <x v="0"/>
    <d v="2016-01-25T06:00:00"/>
    <s v="Jan"/>
    <n v="1"/>
    <n v="25"/>
    <n v="2016"/>
    <b v="0"/>
    <b v="1"/>
    <s v="film &amp; video/science fiction"/>
    <x v="3"/>
    <s v="science fiction"/>
  </r>
  <r>
    <n v="1"/>
    <n v="658"/>
    <s v="Howell, Myers and Olson"/>
    <s v="Self-enabling mission-critical success"/>
    <n v="52600"/>
    <n v="31594"/>
    <n v="0.60064638783269964"/>
    <x v="2"/>
    <n v="390"/>
    <n v="81.010256410256417"/>
    <s v="US"/>
    <s v="USD"/>
    <n v="1440910800"/>
    <n v="1442898000"/>
    <x v="257"/>
    <s v="Aug"/>
    <n v="8"/>
    <n v="30"/>
    <x v="0"/>
    <d v="2015-09-22T05:00:00"/>
    <s v="Sept"/>
    <n v="9"/>
    <n v="22"/>
    <n v="2015"/>
    <b v="0"/>
    <b v="0"/>
    <s v="music/rock"/>
    <x v="4"/>
    <s v="rock"/>
  </r>
  <r>
    <n v="1"/>
    <n v="128"/>
    <s v="Allen-Curtis"/>
    <s v="Phased human-resource core"/>
    <n v="70600"/>
    <n v="42596"/>
    <n v="0.60334277620396604"/>
    <x v="2"/>
    <n v="532"/>
    <n v="80.067669172932327"/>
    <s v="US"/>
    <s v="USD"/>
    <n v="1282885200"/>
    <n v="1284008400"/>
    <x v="258"/>
    <s v="Aug"/>
    <n v="8"/>
    <n v="27"/>
    <x v="6"/>
    <d v="2010-09-09T05:00:00"/>
    <s v="Sept"/>
    <n v="9"/>
    <n v="9"/>
    <n v="2010"/>
    <b v="0"/>
    <b v="0"/>
    <s v="music/rock"/>
    <x v="4"/>
    <s v="rock"/>
  </r>
  <r>
    <n v="1"/>
    <n v="93"/>
    <s v="Hall and Sons"/>
    <s v="Pre-emptive radical architecture"/>
    <n v="108800"/>
    <n v="65877"/>
    <n v="0.60548713235294116"/>
    <x v="2"/>
    <n v="610"/>
    <n v="107.99508196721311"/>
    <s v="US"/>
    <s v="USD"/>
    <n v="1350709200"/>
    <n v="1351054800"/>
    <x v="259"/>
    <s v="Oct"/>
    <n v="10"/>
    <n v="20"/>
    <x v="2"/>
    <d v="2012-10-24T05:00:00"/>
    <s v="Oct"/>
    <n v="10"/>
    <n v="24"/>
    <n v="2012"/>
    <b v="0"/>
    <b v="1"/>
    <s v="theater/plays"/>
    <x v="1"/>
    <s v="plays"/>
  </r>
  <r>
    <n v="1"/>
    <n v="997"/>
    <s v="Ball LLC"/>
    <s v="Right-sized full-range throughput"/>
    <n v="7600"/>
    <n v="4603"/>
    <n v="0.60565789473684206"/>
    <x v="2"/>
    <n v="139"/>
    <n v="33.115107913669064"/>
    <s v="IT"/>
    <s v="EUR"/>
    <n v="1390197600"/>
    <n v="1390629600"/>
    <x v="260"/>
    <s v="Jan"/>
    <n v="1"/>
    <n v="20"/>
    <x v="8"/>
    <d v="2014-01-25T06:00:00"/>
    <s v="Jan"/>
    <n v="1"/>
    <n v="25"/>
    <n v="2014"/>
    <b v="0"/>
    <b v="0"/>
    <s v="theater/plays"/>
    <x v="1"/>
    <s v="plays"/>
  </r>
  <r>
    <n v="1"/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x v="261"/>
    <s v="May"/>
    <n v="5"/>
    <n v="9"/>
    <x v="4"/>
    <d v="2011-05-10T05:00:00"/>
    <s v="May"/>
    <n v="5"/>
    <n v="10"/>
    <n v="2011"/>
    <b v="0"/>
    <b v="0"/>
    <s v="theater/plays"/>
    <x v="1"/>
    <s v="plays"/>
  </r>
  <r>
    <n v="1"/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x v="262"/>
    <s v="June"/>
    <n v="6"/>
    <n v="29"/>
    <x v="2"/>
    <d v="2012-06-30T05:00:00"/>
    <s v="June"/>
    <n v="6"/>
    <n v="30"/>
    <n v="2012"/>
    <b v="0"/>
    <b v="0"/>
    <s v="music/indie rock"/>
    <x v="4"/>
    <s v="indie rock"/>
  </r>
  <r>
    <n v="1"/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x v="263"/>
    <s v="Oct"/>
    <n v="10"/>
    <n v="4"/>
    <x v="3"/>
    <d v="2017-10-22T05:00:00"/>
    <s v="Oct"/>
    <n v="10"/>
    <n v="22"/>
    <n v="2017"/>
    <b v="0"/>
    <b v="0"/>
    <s v="technology/web"/>
    <x v="2"/>
    <s v="web"/>
  </r>
  <r>
    <n v="1"/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x v="264"/>
    <s v="Mar"/>
    <n v="3"/>
    <n v="8"/>
    <x v="4"/>
    <d v="2011-03-19T05:00:00"/>
    <s v="Mar"/>
    <n v="3"/>
    <n v="19"/>
    <n v="2011"/>
    <b v="0"/>
    <b v="1"/>
    <s v="music/rock"/>
    <x v="4"/>
    <s v="rock"/>
  </r>
  <r>
    <n v="1"/>
    <n v="413"/>
    <s v="Rush-Bowers"/>
    <s v="Persevering analyzing extranet"/>
    <n v="189500"/>
    <n v="117628"/>
    <n v="0.62072823218997364"/>
    <x v="1"/>
    <n v="1089"/>
    <n v="108.01469237832875"/>
    <s v="US"/>
    <s v="USD"/>
    <n v="1543298400"/>
    <n v="1545631200"/>
    <x v="265"/>
    <s v="Nov"/>
    <n v="11"/>
    <n v="27"/>
    <x v="5"/>
    <d v="2018-12-24T06:00:00"/>
    <s v="Dec"/>
    <n v="12"/>
    <n v="24"/>
    <n v="2018"/>
    <b v="0"/>
    <b v="0"/>
    <s v="film &amp; video/animation"/>
    <x v="3"/>
    <s v="animation"/>
  </r>
  <r>
    <n v="1"/>
    <n v="940"/>
    <s v="Wiggins Ltd"/>
    <s v="Upgradable analyzing core"/>
    <n v="9900"/>
    <n v="6161"/>
    <n v="0.62232323232323228"/>
    <x v="1"/>
    <n v="66"/>
    <n v="93.348484848484844"/>
    <s v="CA"/>
    <s v="CAD"/>
    <n v="1354341600"/>
    <n v="1356242400"/>
    <x v="266"/>
    <s v="Dec"/>
    <n v="12"/>
    <n v="1"/>
    <x v="2"/>
    <d v="2012-12-23T06:00:00"/>
    <s v="Dec"/>
    <n v="12"/>
    <n v="23"/>
    <n v="2012"/>
    <b v="0"/>
    <b v="0"/>
    <s v="technology/web"/>
    <x v="2"/>
    <s v="web"/>
  </r>
  <r>
    <n v="1"/>
    <n v="630"/>
    <s v="Patterson-Johnson"/>
    <s v="Grass-roots directional workforce"/>
    <n v="9500"/>
    <n v="5973"/>
    <n v="0.62873684210526315"/>
    <x v="2"/>
    <n v="87"/>
    <n v="68.65517241379311"/>
    <s v="US"/>
    <s v="USD"/>
    <n v="1556686800"/>
    <n v="1557637200"/>
    <x v="267"/>
    <s v="May"/>
    <n v="5"/>
    <n v="1"/>
    <x v="7"/>
    <d v="2019-05-12T05:00:00"/>
    <s v="May"/>
    <n v="5"/>
    <n v="12"/>
    <n v="2019"/>
    <b v="0"/>
    <b v="1"/>
    <s v="theater/plays"/>
    <x v="1"/>
    <s v="plays"/>
  </r>
  <r>
    <n v="1"/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x v="268"/>
    <s v="Aug"/>
    <n v="8"/>
    <n v="14"/>
    <x v="2"/>
    <d v="2012-08-15T05:00:00"/>
    <s v="Aug"/>
    <n v="8"/>
    <n v="15"/>
    <n v="2012"/>
    <b v="0"/>
    <b v="0"/>
    <s v="film &amp; video/documentary"/>
    <x v="3"/>
    <s v="documentary"/>
  </r>
  <r>
    <n v="1"/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x v="269"/>
    <s v="May"/>
    <n v="5"/>
    <n v="20"/>
    <x v="8"/>
    <d v="2014-05-23T05:00:00"/>
    <s v="May"/>
    <n v="5"/>
    <n v="23"/>
    <n v="2014"/>
    <b v="0"/>
    <b v="1"/>
    <s v="theater/plays"/>
    <x v="1"/>
    <s v="plays"/>
  </r>
  <r>
    <n v="1"/>
    <n v="948"/>
    <s v="Smith-Hill"/>
    <s v="Integrated holistic paradigm"/>
    <n v="9400"/>
    <n v="5918"/>
    <n v="0.62957446808510642"/>
    <x v="2"/>
    <n v="160"/>
    <n v="36.987499999999997"/>
    <s v="US"/>
    <s v="USD"/>
    <n v="1418364000"/>
    <n v="1419228000"/>
    <x v="270"/>
    <s v="Dec"/>
    <n v="12"/>
    <n v="12"/>
    <x v="8"/>
    <d v="2014-12-22T06:00:00"/>
    <s v="Dec"/>
    <n v="12"/>
    <n v="22"/>
    <n v="2014"/>
    <b v="1"/>
    <b v="1"/>
    <s v="film &amp; video/documentary"/>
    <x v="3"/>
    <s v="documentary"/>
  </r>
  <r>
    <n v="1"/>
    <n v="648"/>
    <s v="Vargas-Cox"/>
    <s v="Vision-oriented local contingency"/>
    <n v="98600"/>
    <n v="62174"/>
    <n v="0.63056795131845844"/>
    <x v="2"/>
    <n v="723"/>
    <n v="85.994467496542185"/>
    <s v="US"/>
    <s v="USD"/>
    <n v="1499317200"/>
    <n v="1500872400"/>
    <x v="271"/>
    <s v="July"/>
    <n v="7"/>
    <n v="6"/>
    <x v="3"/>
    <d v="2017-07-24T05:00:00"/>
    <s v="July"/>
    <n v="7"/>
    <n v="24"/>
    <n v="2017"/>
    <b v="1"/>
    <b v="0"/>
    <s v="food/food trucks"/>
    <x v="0"/>
    <s v="food trucks"/>
  </r>
  <r>
    <n v="1"/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x v="272"/>
    <s v="Sept"/>
    <n v="9"/>
    <n v="3"/>
    <x v="9"/>
    <d v="2016-09-22T05:00:00"/>
    <s v="Sept"/>
    <n v="9"/>
    <n v="22"/>
    <n v="2016"/>
    <b v="0"/>
    <b v="0"/>
    <s v="technology/wearables"/>
    <x v="2"/>
    <s v="wearables"/>
  </r>
  <r>
    <n v="1"/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x v="273"/>
    <s v="July"/>
    <n v="7"/>
    <n v="6"/>
    <x v="6"/>
    <d v="2010-07-07T05:00:00"/>
    <s v="July"/>
    <n v="7"/>
    <n v="7"/>
    <n v="2010"/>
    <b v="0"/>
    <b v="0"/>
    <s v="film &amp; video/drama"/>
    <x v="3"/>
    <s v="drama"/>
  </r>
  <r>
    <n v="1"/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x v="274"/>
    <s v="Oct"/>
    <n v="10"/>
    <n v="16"/>
    <x v="3"/>
    <d v="2017-11-04T05:00:00"/>
    <s v="Nov"/>
    <n v="11"/>
    <n v="4"/>
    <n v="2017"/>
    <b v="0"/>
    <b v="0"/>
    <s v="photography/photography books"/>
    <x v="5"/>
    <s v="photography books"/>
  </r>
  <r>
    <n v="1"/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x v="275"/>
    <s v="Feb"/>
    <n v="2"/>
    <n v="2"/>
    <x v="4"/>
    <d v="2011-02-09T06:00:00"/>
    <s v="Feb"/>
    <n v="2"/>
    <n v="9"/>
    <n v="2011"/>
    <b v="0"/>
    <b v="0"/>
    <s v="music/indie rock"/>
    <x v="4"/>
    <s v="indie rock"/>
  </r>
  <r>
    <n v="1"/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x v="276"/>
    <s v="Oct"/>
    <n v="10"/>
    <n v="17"/>
    <x v="3"/>
    <d v="2017-11-03T05:00:00"/>
    <s v="Nov"/>
    <n v="11"/>
    <n v="3"/>
    <n v="2017"/>
    <b v="0"/>
    <b v="0"/>
    <s v="theater/plays"/>
    <x v="1"/>
    <s v="plays"/>
  </r>
  <r>
    <n v="1"/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x v="277"/>
    <s v="June"/>
    <n v="6"/>
    <n v="29"/>
    <x v="3"/>
    <d v="2017-07-29T05:00:00"/>
    <s v="July"/>
    <n v="7"/>
    <n v="29"/>
    <n v="2017"/>
    <b v="0"/>
    <b v="1"/>
    <s v="technology/wearables"/>
    <x v="2"/>
    <s v="wearables"/>
  </r>
  <r>
    <n v="1"/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x v="278"/>
    <s v="Apr"/>
    <n v="4"/>
    <n v="29"/>
    <x v="4"/>
    <d v="2011-05-14T05:00:00"/>
    <s v="May"/>
    <n v="5"/>
    <n v="14"/>
    <n v="2011"/>
    <b v="0"/>
    <b v="0"/>
    <s v="technology/web"/>
    <x v="2"/>
    <s v="web"/>
  </r>
  <r>
    <n v="1"/>
    <n v="666"/>
    <s v="York, Barr and Grant"/>
    <s v="Cloned bottom-line success"/>
    <n v="3100"/>
    <n v="1985"/>
    <n v="0.64032258064516134"/>
    <x v="2"/>
    <n v="25"/>
    <n v="79.400000000000006"/>
    <s v="US"/>
    <s v="USD"/>
    <n v="1377838800"/>
    <n v="1378357200"/>
    <x v="279"/>
    <s v="Aug"/>
    <n v="8"/>
    <n v="30"/>
    <x v="1"/>
    <d v="2013-09-05T05:00:00"/>
    <s v="Sept"/>
    <n v="9"/>
    <n v="5"/>
    <n v="2013"/>
    <b v="0"/>
    <b v="1"/>
    <s v="theater/plays"/>
    <x v="1"/>
    <s v="plays"/>
  </r>
  <r>
    <n v="1"/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x v="280"/>
    <s v="May"/>
    <n v="5"/>
    <n v="4"/>
    <x v="8"/>
    <d v="2014-05-06T05:00:00"/>
    <s v="May"/>
    <n v="5"/>
    <n v="6"/>
    <n v="2014"/>
    <b v="0"/>
    <b v="1"/>
    <s v="theater/plays"/>
    <x v="1"/>
    <s v="plays"/>
  </r>
  <r>
    <n v="1"/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x v="281"/>
    <s v="June"/>
    <n v="6"/>
    <n v="9"/>
    <x v="8"/>
    <d v="2014-07-30T05:00:00"/>
    <s v="July"/>
    <n v="7"/>
    <n v="30"/>
    <n v="2014"/>
    <b v="0"/>
    <b v="0"/>
    <s v="music/electric music"/>
    <x v="4"/>
    <s v="electric music"/>
  </r>
  <r>
    <n v="1"/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x v="282"/>
    <s v="Nov"/>
    <n v="11"/>
    <n v="27"/>
    <x v="8"/>
    <d v="2014-12-24T06:00:00"/>
    <s v="Dec"/>
    <n v="12"/>
    <n v="24"/>
    <n v="2014"/>
    <b v="0"/>
    <b v="0"/>
    <s v="publishing/fiction"/>
    <x v="6"/>
    <s v="fiction"/>
  </r>
  <r>
    <n v="1"/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x v="283"/>
    <s v="Jan"/>
    <n v="1"/>
    <n v="18"/>
    <x v="2"/>
    <d v="2012-03-03T06:00:00"/>
    <s v="Mar"/>
    <n v="3"/>
    <n v="3"/>
    <n v="2012"/>
    <b v="0"/>
    <b v="1"/>
    <s v="film &amp; video/animation"/>
    <x v="3"/>
    <s v="animation"/>
  </r>
  <r>
    <n v="1"/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x v="284"/>
    <s v="July"/>
    <n v="7"/>
    <n v="6"/>
    <x v="9"/>
    <d v="2016-07-08T05:00:00"/>
    <s v="July"/>
    <n v="7"/>
    <n v="8"/>
    <n v="2016"/>
    <b v="0"/>
    <b v="1"/>
    <s v="theater/plays"/>
    <x v="1"/>
    <s v="plays"/>
  </r>
  <r>
    <n v="1"/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x v="285"/>
    <s v="Jan"/>
    <n v="1"/>
    <n v="25"/>
    <x v="4"/>
    <d v="2011-01-28T06:00:00"/>
    <s v="Jan"/>
    <n v="1"/>
    <n v="28"/>
    <n v="2011"/>
    <b v="0"/>
    <b v="0"/>
    <s v="theater/plays"/>
    <x v="1"/>
    <s v="plays"/>
  </r>
  <r>
    <n v="1"/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x v="286"/>
    <s v="July"/>
    <n v="7"/>
    <n v="5"/>
    <x v="0"/>
    <d v="2015-07-12T05:00:00"/>
    <s v="July"/>
    <n v="7"/>
    <n v="12"/>
    <n v="2015"/>
    <b v="0"/>
    <b v="0"/>
    <s v="film &amp; video/documentary"/>
    <x v="3"/>
    <s v="documentary"/>
  </r>
  <r>
    <n v="1"/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x v="287"/>
    <s v="Nov"/>
    <n v="11"/>
    <n v="1"/>
    <x v="3"/>
    <d v="2017-11-18T06:00:00"/>
    <s v="Nov"/>
    <n v="11"/>
    <n v="18"/>
    <n v="2017"/>
    <b v="0"/>
    <b v="0"/>
    <s v="theater/plays"/>
    <x v="1"/>
    <s v="plays"/>
  </r>
  <r>
    <n v="1"/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x v="14"/>
    <s v="Mar"/>
    <n v="3"/>
    <n v="25"/>
    <x v="6"/>
    <d v="2010-04-09T05:00:00"/>
    <s v="Apr"/>
    <n v="4"/>
    <n v="9"/>
    <n v="2010"/>
    <b v="0"/>
    <b v="0"/>
    <s v="theater/plays"/>
    <x v="1"/>
    <s v="plays"/>
  </r>
  <r>
    <n v="1"/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x v="288"/>
    <s v="July"/>
    <n v="7"/>
    <n v="4"/>
    <x v="7"/>
    <d v="2019-07-22T05:00:00"/>
    <s v="July"/>
    <n v="7"/>
    <n v="22"/>
    <n v="2019"/>
    <b v="0"/>
    <b v="0"/>
    <s v="theater/plays"/>
    <x v="1"/>
    <s v="plays"/>
  </r>
  <r>
    <n v="1"/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x v="289"/>
    <s v="Jan"/>
    <n v="1"/>
    <n v="6"/>
    <x v="4"/>
    <d v="2011-01-08T06:00:00"/>
    <s v="Jan"/>
    <n v="1"/>
    <n v="8"/>
    <n v="2011"/>
    <b v="0"/>
    <b v="0"/>
    <s v="technology/wearables"/>
    <x v="2"/>
    <s v="wearables"/>
  </r>
  <r>
    <n v="1"/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x v="290"/>
    <s v="July"/>
    <n v="7"/>
    <n v="20"/>
    <x v="1"/>
    <d v="2013-08-01T05:00:00"/>
    <s v="Aug"/>
    <n v="8"/>
    <n v="1"/>
    <n v="2013"/>
    <b v="0"/>
    <b v="0"/>
    <s v="theater/plays"/>
    <x v="1"/>
    <s v="plays"/>
  </r>
  <r>
    <n v="1"/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x v="291"/>
    <s v="Nov"/>
    <n v="11"/>
    <n v="19"/>
    <x v="7"/>
    <d v="2019-11-20T06:00:00"/>
    <s v="Nov"/>
    <n v="11"/>
    <n v="20"/>
    <n v="2019"/>
    <b v="0"/>
    <b v="1"/>
    <s v="food/food trucks"/>
    <x v="0"/>
    <s v="food trucks"/>
  </r>
  <r>
    <n v="1"/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x v="292"/>
    <s v="Mar"/>
    <n v="3"/>
    <n v="6"/>
    <x v="2"/>
    <d v="2012-04-02T05:00:00"/>
    <s v="Apr"/>
    <n v="4"/>
    <n v="2"/>
    <n v="2012"/>
    <b v="0"/>
    <b v="0"/>
    <s v="music/indie rock"/>
    <x v="4"/>
    <s v="indie rock"/>
  </r>
  <r>
    <n v="1"/>
    <n v="18"/>
    <s v="Johnson-Gould"/>
    <s v="Exclusive needs-based adapter"/>
    <n v="9100"/>
    <n v="6089"/>
    <n v="0.66912087912087914"/>
    <x v="2"/>
    <n v="135"/>
    <n v="45.103703703703701"/>
    <s v="US"/>
    <s v="USD"/>
    <n v="1536382800"/>
    <n v="1537074000"/>
    <x v="293"/>
    <s v="Sept"/>
    <n v="9"/>
    <n v="8"/>
    <x v="5"/>
    <d v="2018-09-16T05:00:00"/>
    <s v="Sept"/>
    <n v="9"/>
    <n v="16"/>
    <n v="2018"/>
    <b v="0"/>
    <b v="0"/>
    <s v="theater/plays"/>
    <x v="1"/>
    <s v="plays"/>
  </r>
  <r>
    <n v="1"/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x v="101"/>
    <s v="Dec"/>
    <n v="12"/>
    <n v="6"/>
    <x v="1"/>
    <d v="2014-01-01T06:00:00"/>
    <s v="Jan"/>
    <n v="1"/>
    <n v="1"/>
    <n v="2014"/>
    <b v="0"/>
    <b v="1"/>
    <s v="music/rock"/>
    <x v="4"/>
    <s v="rock"/>
  </r>
  <r>
    <n v="1"/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x v="294"/>
    <s v="Mar"/>
    <n v="3"/>
    <n v="3"/>
    <x v="3"/>
    <d v="2017-03-30T05:00:00"/>
    <s v="Mar"/>
    <n v="3"/>
    <n v="30"/>
    <n v="2017"/>
    <b v="0"/>
    <b v="0"/>
    <s v="film &amp; video/science fiction"/>
    <x v="3"/>
    <s v="science fiction"/>
  </r>
  <r>
    <n v="1"/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x v="295"/>
    <s v="Aug"/>
    <n v="8"/>
    <n v="23"/>
    <x v="0"/>
    <d v="2015-09-16T05:00:00"/>
    <s v="Sept"/>
    <n v="9"/>
    <n v="16"/>
    <n v="2015"/>
    <b v="0"/>
    <b v="0"/>
    <s v="theater/plays"/>
    <x v="1"/>
    <s v="plays"/>
  </r>
  <r>
    <n v="1"/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x v="296"/>
    <s v="Sept"/>
    <n v="9"/>
    <n v="29"/>
    <x v="7"/>
    <d v="2019-11-02T05:00:00"/>
    <s v="Nov"/>
    <n v="11"/>
    <n v="2"/>
    <n v="2019"/>
    <b v="0"/>
    <b v="0"/>
    <s v="theater/plays"/>
    <x v="1"/>
    <s v="plays"/>
  </r>
  <r>
    <n v="1"/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x v="297"/>
    <s v="Feb"/>
    <n v="2"/>
    <n v="8"/>
    <x v="0"/>
    <d v="2015-03-31T05:00:00"/>
    <s v="Mar"/>
    <n v="3"/>
    <n v="31"/>
    <n v="2015"/>
    <b v="0"/>
    <b v="0"/>
    <s v="theater/plays"/>
    <x v="1"/>
    <s v="plays"/>
  </r>
  <r>
    <n v="1"/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x v="298"/>
    <s v="Feb"/>
    <n v="2"/>
    <n v="5"/>
    <x v="5"/>
    <d v="2018-03-07T06:00:00"/>
    <s v="Mar"/>
    <n v="3"/>
    <n v="7"/>
    <n v="2018"/>
    <b v="0"/>
    <b v="0"/>
    <s v="music/electric music"/>
    <x v="4"/>
    <s v="electric music"/>
  </r>
  <r>
    <n v="1"/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x v="299"/>
    <s v="June"/>
    <n v="6"/>
    <n v="4"/>
    <x v="1"/>
    <d v="2013-06-05T05:00:00"/>
    <s v="June"/>
    <n v="6"/>
    <n v="5"/>
    <n v="2013"/>
    <b v="0"/>
    <b v="1"/>
    <s v="theater/plays"/>
    <x v="1"/>
    <s v="plays"/>
  </r>
  <r>
    <n v="1"/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x v="300"/>
    <s v="Aug"/>
    <n v="8"/>
    <n v="28"/>
    <x v="5"/>
    <d v="2018-09-22T05:00:00"/>
    <s v="Sept"/>
    <n v="9"/>
    <n v="22"/>
    <n v="2018"/>
    <b v="0"/>
    <b v="0"/>
    <s v="theater/plays"/>
    <x v="1"/>
    <s v="plays"/>
  </r>
  <r>
    <n v="1"/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x v="170"/>
    <s v="Sept"/>
    <n v="9"/>
    <n v="9"/>
    <x v="6"/>
    <d v="2010-09-22T05:00:00"/>
    <s v="Sept"/>
    <n v="9"/>
    <n v="22"/>
    <n v="2010"/>
    <b v="0"/>
    <b v="0"/>
    <s v="music/rock"/>
    <x v="4"/>
    <s v="rock"/>
  </r>
  <r>
    <n v="1"/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x v="301"/>
    <s v="Jan"/>
    <n v="1"/>
    <n v="13"/>
    <x v="4"/>
    <d v="2011-01-14T06:00:00"/>
    <s v="Jan"/>
    <n v="1"/>
    <n v="14"/>
    <n v="2011"/>
    <b v="0"/>
    <b v="0"/>
    <s v="music/rock"/>
    <x v="4"/>
    <s v="rock"/>
  </r>
  <r>
    <n v="1"/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x v="302"/>
    <s v="Jan"/>
    <n v="1"/>
    <n v="20"/>
    <x v="7"/>
    <d v="2019-01-24T06:00:00"/>
    <s v="Jan"/>
    <n v="1"/>
    <n v="24"/>
    <n v="2019"/>
    <b v="0"/>
    <b v="0"/>
    <s v="theater/plays"/>
    <x v="1"/>
    <s v="plays"/>
  </r>
  <r>
    <n v="1"/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x v="303"/>
    <s v="Apr"/>
    <n v="4"/>
    <n v="21"/>
    <x v="5"/>
    <d v="2018-04-28T05:00:00"/>
    <s v="Apr"/>
    <n v="4"/>
    <n v="28"/>
    <n v="2018"/>
    <b v="1"/>
    <b v="0"/>
    <s v="food/food trucks"/>
    <x v="0"/>
    <s v="food trucks"/>
  </r>
  <r>
    <n v="1"/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x v="304"/>
    <s v="June"/>
    <n v="6"/>
    <n v="16"/>
    <x v="5"/>
    <d v="2018-06-21T05:00:00"/>
    <s v="June"/>
    <n v="6"/>
    <n v="21"/>
    <n v="2018"/>
    <b v="0"/>
    <b v="0"/>
    <s v="theater/plays"/>
    <x v="1"/>
    <s v="plays"/>
  </r>
  <r>
    <n v="1"/>
    <n v="952"/>
    <s v="Cummings-Hayes"/>
    <s v="Virtual multi-tasking core"/>
    <n v="145500"/>
    <n v="101987"/>
    <n v="0.70094158075601376"/>
    <x v="2"/>
    <n v="2266"/>
    <n v="45.007502206531335"/>
    <s v="US"/>
    <s v="USD"/>
    <n v="1470718800"/>
    <n v="1471928400"/>
    <x v="305"/>
    <s v="Aug"/>
    <n v="8"/>
    <n v="9"/>
    <x v="9"/>
    <d v="2016-08-23T05:00:00"/>
    <s v="Aug"/>
    <n v="8"/>
    <n v="23"/>
    <n v="2016"/>
    <b v="0"/>
    <b v="0"/>
    <s v="film &amp; video/documentary"/>
    <x v="3"/>
    <s v="documentary"/>
  </r>
  <r>
    <n v="1"/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x v="306"/>
    <s v="Mar"/>
    <n v="3"/>
    <n v="12"/>
    <x v="1"/>
    <d v="2013-03-14T05:00:00"/>
    <s v="Mar"/>
    <n v="3"/>
    <n v="14"/>
    <n v="2013"/>
    <b v="0"/>
    <b v="0"/>
    <s v="film &amp; video/documentary"/>
    <x v="3"/>
    <s v="documentary"/>
  </r>
  <r>
    <n v="1"/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x v="12"/>
    <s v="May"/>
    <n v="5"/>
    <n v="5"/>
    <x v="2"/>
    <d v="2012-05-15T05:00:00"/>
    <s v="May"/>
    <n v="5"/>
    <n v="15"/>
    <n v="2012"/>
    <b v="0"/>
    <b v="0"/>
    <s v="theater/plays"/>
    <x v="1"/>
    <s v="plays"/>
  </r>
  <r>
    <n v="1"/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x v="307"/>
    <s v="Mar"/>
    <n v="3"/>
    <n v="7"/>
    <x v="1"/>
    <d v="2013-03-12T05:00:00"/>
    <s v="Mar"/>
    <n v="3"/>
    <n v="12"/>
    <n v="2013"/>
    <b v="0"/>
    <b v="1"/>
    <s v="theater/plays"/>
    <x v="1"/>
    <s v="plays"/>
  </r>
  <r>
    <n v="1"/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x v="308"/>
    <s v="Feb"/>
    <n v="2"/>
    <n v="16"/>
    <x v="3"/>
    <d v="2017-03-01T06:00:00"/>
    <s v="Mar"/>
    <n v="3"/>
    <n v="1"/>
    <n v="2017"/>
    <b v="0"/>
    <b v="0"/>
    <s v="food/food trucks"/>
    <x v="0"/>
    <s v="food trucks"/>
  </r>
  <r>
    <n v="1"/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x v="309"/>
    <s v="May"/>
    <n v="5"/>
    <n v="13"/>
    <x v="5"/>
    <d v="2018-05-24T05:00:00"/>
    <s v="May"/>
    <n v="5"/>
    <n v="24"/>
    <n v="2018"/>
    <b v="0"/>
    <b v="0"/>
    <s v="film &amp; video/television"/>
    <x v="3"/>
    <s v="television"/>
  </r>
  <r>
    <n v="1"/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x v="310"/>
    <s v="June"/>
    <n v="6"/>
    <n v="28"/>
    <x v="8"/>
    <d v="2014-06-30T05:00:00"/>
    <s v="June"/>
    <n v="6"/>
    <n v="30"/>
    <n v="2014"/>
    <b v="0"/>
    <b v="1"/>
    <s v="theater/plays"/>
    <x v="1"/>
    <s v="plays"/>
  </r>
  <r>
    <n v="1"/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x v="311"/>
    <s v="July"/>
    <n v="7"/>
    <n v="1"/>
    <x v="7"/>
    <d v="2019-07-07T05:00:00"/>
    <s v="July"/>
    <n v="7"/>
    <n v="7"/>
    <n v="2019"/>
    <b v="0"/>
    <b v="1"/>
    <s v="food/food trucks"/>
    <x v="0"/>
    <s v="food trucks"/>
  </r>
  <r>
    <n v="1"/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x v="82"/>
    <s v="Jan"/>
    <n v="1"/>
    <n v="19"/>
    <x v="7"/>
    <d v="2019-03-12T05:00:00"/>
    <s v="Mar"/>
    <n v="3"/>
    <n v="12"/>
    <n v="2019"/>
    <b v="0"/>
    <b v="1"/>
    <s v="food/food trucks"/>
    <x v="0"/>
    <s v="food trucks"/>
  </r>
  <r>
    <n v="1"/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x v="312"/>
    <s v="Jan"/>
    <n v="1"/>
    <n v="2"/>
    <x v="1"/>
    <d v="2013-02-01T06:00:00"/>
    <s v="Feb"/>
    <n v="2"/>
    <n v="1"/>
    <n v="2013"/>
    <b v="0"/>
    <b v="0"/>
    <s v="theater/plays"/>
    <x v="1"/>
    <s v="plays"/>
  </r>
  <r>
    <n v="1"/>
    <n v="156"/>
    <s v="Meza-Rogers"/>
    <s v="Streamlined encompassing encryption"/>
    <n v="36400"/>
    <n v="26914"/>
    <n v="0.73939560439560437"/>
    <x v="2"/>
    <n v="379"/>
    <n v="71.013192612137203"/>
    <s v="AU"/>
    <s v="AUD"/>
    <n v="1570251600"/>
    <n v="1572325200"/>
    <x v="313"/>
    <s v="Oct"/>
    <n v="10"/>
    <n v="5"/>
    <x v="7"/>
    <d v="2019-10-29T05:00:00"/>
    <s v="Oct"/>
    <n v="10"/>
    <n v="29"/>
    <n v="2019"/>
    <b v="0"/>
    <b v="0"/>
    <s v="music/rock"/>
    <x v="4"/>
    <s v="rock"/>
  </r>
  <r>
    <n v="1"/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x v="314"/>
    <s v="Feb"/>
    <n v="2"/>
    <n v="7"/>
    <x v="5"/>
    <d v="2018-03-11T06:00:00"/>
    <s v="Mar"/>
    <n v="3"/>
    <n v="11"/>
    <n v="2018"/>
    <b v="0"/>
    <b v="0"/>
    <s v="food/food trucks"/>
    <x v="0"/>
    <s v="food trucks"/>
  </r>
  <r>
    <n v="1"/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x v="315"/>
    <s v="Apr"/>
    <n v="4"/>
    <n v="18"/>
    <x v="4"/>
    <d v="2011-04-19T05:00:00"/>
    <s v="Apr"/>
    <n v="4"/>
    <n v="19"/>
    <n v="2011"/>
    <b v="0"/>
    <b v="0"/>
    <s v="theater/plays"/>
    <x v="1"/>
    <s v="plays"/>
  </r>
  <r>
    <n v="1"/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x v="272"/>
    <s v="Sept"/>
    <n v="9"/>
    <n v="3"/>
    <x v="9"/>
    <d v="2016-09-12T05:00:00"/>
    <s v="Sept"/>
    <n v="9"/>
    <n v="12"/>
    <n v="2016"/>
    <b v="0"/>
    <b v="0"/>
    <s v="theater/plays"/>
    <x v="1"/>
    <s v="plays"/>
  </r>
  <r>
    <n v="1"/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x v="316"/>
    <s v="Feb"/>
    <n v="2"/>
    <n v="5"/>
    <x v="6"/>
    <d v="2010-02-16T06:00:00"/>
    <s v="Feb"/>
    <n v="2"/>
    <n v="16"/>
    <n v="2010"/>
    <b v="0"/>
    <b v="0"/>
    <s v="music/indie rock"/>
    <x v="4"/>
    <s v="indie rock"/>
  </r>
  <r>
    <n v="1"/>
    <n v="309"/>
    <s v="Harris-Perry"/>
    <s v="User-centric 6thgeneration attitude"/>
    <n v="4100"/>
    <n v="3087"/>
    <n v="0.75292682926829269"/>
    <x v="2"/>
    <n v="75"/>
    <n v="41.16"/>
    <s v="US"/>
    <s v="USD"/>
    <n v="1316581200"/>
    <n v="1318309200"/>
    <x v="317"/>
    <s v="Sept"/>
    <n v="9"/>
    <n v="21"/>
    <x v="4"/>
    <d v="2011-10-11T05:00:00"/>
    <s v="Oct"/>
    <n v="10"/>
    <n v="11"/>
    <n v="2011"/>
    <b v="0"/>
    <b v="1"/>
    <s v="music/indie rock"/>
    <x v="4"/>
    <s v="indie rock"/>
  </r>
  <r>
    <n v="1"/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x v="318"/>
    <s v="June"/>
    <n v="6"/>
    <n v="26"/>
    <x v="6"/>
    <d v="2010-07-08T05:00:00"/>
    <s v="July"/>
    <n v="7"/>
    <n v="8"/>
    <n v="2010"/>
    <b v="0"/>
    <b v="0"/>
    <s v="theater/plays"/>
    <x v="1"/>
    <s v="plays"/>
  </r>
  <r>
    <n v="1"/>
    <n v="231"/>
    <s v="Williams, Carter and Gonzalez"/>
    <s v="Cross-platform uniform hardware"/>
    <n v="7200"/>
    <n v="5523"/>
    <n v="0.76708333333333334"/>
    <x v="2"/>
    <n v="67"/>
    <n v="82.432835820895519"/>
    <s v="US"/>
    <s v="USD"/>
    <n v="1369112400"/>
    <n v="1374123600"/>
    <x v="319"/>
    <s v="May"/>
    <n v="5"/>
    <n v="21"/>
    <x v="1"/>
    <d v="2013-07-18T05:00:00"/>
    <s v="July"/>
    <n v="7"/>
    <n v="18"/>
    <n v="2013"/>
    <b v="0"/>
    <b v="0"/>
    <s v="theater/plays"/>
    <x v="1"/>
    <s v="plays"/>
  </r>
  <r>
    <n v="1"/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x v="320"/>
    <s v="Nov"/>
    <n v="11"/>
    <n v="7"/>
    <x v="8"/>
    <d v="2014-12-10T06:00:00"/>
    <s v="Dec"/>
    <n v="12"/>
    <n v="10"/>
    <n v="2014"/>
    <b v="0"/>
    <b v="1"/>
    <s v="music/jazz"/>
    <x v="4"/>
    <s v="jazz"/>
  </r>
  <r>
    <n v="1"/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x v="321"/>
    <s v="Jan"/>
    <n v="1"/>
    <n v="9"/>
    <x v="9"/>
    <d v="2016-01-11T06:00:00"/>
    <s v="Jan"/>
    <n v="1"/>
    <n v="11"/>
    <n v="2016"/>
    <b v="0"/>
    <b v="1"/>
    <s v="games/video games"/>
    <x v="7"/>
    <s v="video games"/>
  </r>
  <r>
    <n v="1"/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x v="322"/>
    <s v="Oct"/>
    <n v="10"/>
    <n v="7"/>
    <x v="6"/>
    <d v="2010-10-30T05:00:00"/>
    <s v="Oct"/>
    <n v="10"/>
    <n v="30"/>
    <n v="2010"/>
    <b v="0"/>
    <b v="0"/>
    <s v="theater/plays"/>
    <x v="1"/>
    <s v="plays"/>
  </r>
  <r>
    <n v="1"/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x v="323"/>
    <s v="Jan"/>
    <n v="1"/>
    <n v="27"/>
    <x v="10"/>
    <d v="2020-02-10T06:00:00"/>
    <s v="Feb"/>
    <n v="2"/>
    <n v="10"/>
    <n v="2020"/>
    <b v="0"/>
    <b v="0"/>
    <s v="theater/plays"/>
    <x v="1"/>
    <s v="plays"/>
  </r>
  <r>
    <n v="1"/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x v="324"/>
    <s v="July"/>
    <n v="7"/>
    <n v="26"/>
    <x v="9"/>
    <d v="2016-07-27T05:00:00"/>
    <s v="July"/>
    <n v="7"/>
    <n v="27"/>
    <n v="2016"/>
    <b v="0"/>
    <b v="0"/>
    <s v="food/food trucks"/>
    <x v="0"/>
    <s v="food trucks"/>
  </r>
  <r>
    <n v="1"/>
    <n v="993"/>
    <s v="Erickson-Rogers"/>
    <s v="De-engineered even-keeled definition"/>
    <n v="9800"/>
    <n v="7608"/>
    <n v="0.77632653061224488"/>
    <x v="2"/>
    <n v="75"/>
    <n v="101.44"/>
    <s v="IT"/>
    <s v="EUR"/>
    <n v="1450936800"/>
    <n v="1452405600"/>
    <x v="325"/>
    <s v="Dec"/>
    <n v="12"/>
    <n v="24"/>
    <x v="0"/>
    <d v="2016-01-10T06:00:00"/>
    <s v="Jan"/>
    <n v="1"/>
    <n v="10"/>
    <n v="2016"/>
    <b v="0"/>
    <b v="1"/>
    <s v="photography/photography books"/>
    <x v="5"/>
    <s v="photography books"/>
  </r>
  <r>
    <n v="1"/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x v="326"/>
    <s v="Jan"/>
    <n v="1"/>
    <n v="23"/>
    <x v="0"/>
    <d v="2015-03-13T05:00:00"/>
    <s v="Mar"/>
    <n v="3"/>
    <n v="13"/>
    <n v="2015"/>
    <b v="1"/>
    <b v="1"/>
    <s v="theater/plays"/>
    <x v="1"/>
    <s v="plays"/>
  </r>
  <r>
    <n v="1"/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x v="327"/>
    <s v="Sept"/>
    <n v="9"/>
    <n v="23"/>
    <x v="0"/>
    <d v="2015-09-29T05:00:00"/>
    <s v="Sept"/>
    <n v="9"/>
    <n v="29"/>
    <n v="2015"/>
    <b v="0"/>
    <b v="1"/>
    <s v="technology/web"/>
    <x v="2"/>
    <s v="web"/>
  </r>
  <r>
    <n v="1"/>
    <n v="634"/>
    <s v="Taylor, Johnson and Hernandez"/>
    <s v="Polarized incremental portal"/>
    <n v="118200"/>
    <n v="92824"/>
    <n v="0.78531302876480547"/>
    <x v="2"/>
    <n v="1658"/>
    <n v="55.985524728588658"/>
    <s v="US"/>
    <s v="USD"/>
    <n v="1490418000"/>
    <n v="1491627600"/>
    <x v="328"/>
    <s v="Mar"/>
    <n v="3"/>
    <n v="25"/>
    <x v="3"/>
    <d v="2017-04-08T05:00:00"/>
    <s v="Apr"/>
    <n v="4"/>
    <n v="8"/>
    <n v="2017"/>
    <b v="0"/>
    <b v="0"/>
    <s v="film &amp; video/television"/>
    <x v="3"/>
    <s v="television"/>
  </r>
  <r>
    <n v="1"/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x v="329"/>
    <s v="Feb"/>
    <n v="2"/>
    <n v="25"/>
    <x v="9"/>
    <d v="2016-02-25T06:00:00"/>
    <s v="Feb"/>
    <n v="2"/>
    <n v="25"/>
    <n v="2016"/>
    <b v="0"/>
    <b v="1"/>
    <s v="theater/plays"/>
    <x v="1"/>
    <s v="plays"/>
  </r>
  <r>
    <n v="1"/>
    <n v="202"/>
    <s v="Mcknight-Freeman"/>
    <s v="Upgradable scalable methodology"/>
    <n v="8300"/>
    <n v="6543"/>
    <n v="0.78831325301204824"/>
    <x v="2"/>
    <n v="82"/>
    <n v="79.792682926829272"/>
    <s v="US"/>
    <s v="USD"/>
    <n v="1317531600"/>
    <n v="1317877200"/>
    <x v="330"/>
    <s v="Oct"/>
    <n v="10"/>
    <n v="2"/>
    <x v="4"/>
    <d v="2011-10-06T05:00:00"/>
    <s v="Oct"/>
    <n v="10"/>
    <n v="6"/>
    <n v="2011"/>
    <b v="0"/>
    <b v="0"/>
    <s v="food/food trucks"/>
    <x v="0"/>
    <s v="food trucks"/>
  </r>
  <r>
    <n v="1"/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x v="14"/>
    <s v="Mar"/>
    <n v="3"/>
    <n v="25"/>
    <x v="6"/>
    <d v="2010-04-25T05:00:00"/>
    <s v="Apr"/>
    <n v="4"/>
    <n v="25"/>
    <n v="2010"/>
    <b v="0"/>
    <b v="0"/>
    <s v="theater/plays"/>
    <x v="1"/>
    <s v="plays"/>
  </r>
  <r>
    <n v="1"/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x v="331"/>
    <s v="Nov"/>
    <n v="11"/>
    <n v="14"/>
    <x v="9"/>
    <d v="2016-11-22T06:00:00"/>
    <s v="Nov"/>
    <n v="11"/>
    <n v="22"/>
    <n v="2016"/>
    <b v="0"/>
    <b v="0"/>
    <s v="theater/plays"/>
    <x v="1"/>
    <s v="plays"/>
  </r>
  <r>
    <n v="1"/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x v="332"/>
    <s v="Oct"/>
    <n v="10"/>
    <n v="3"/>
    <x v="0"/>
    <d v="2015-10-11T05:00:00"/>
    <s v="Oct"/>
    <n v="10"/>
    <n v="11"/>
    <n v="2015"/>
    <b v="0"/>
    <b v="0"/>
    <s v="music/rock"/>
    <x v="4"/>
    <s v="rock"/>
  </r>
  <r>
    <n v="1"/>
    <n v="339"/>
    <s v="Lewis, Taylor and Rivers"/>
    <s v="Front-line transitional algorithm"/>
    <n v="136300"/>
    <n v="108974"/>
    <n v="0.79951577402787966"/>
    <x v="2"/>
    <n v="1297"/>
    <n v="84.02004626060139"/>
    <s v="CA"/>
    <s v="CAD"/>
    <n v="1501650000"/>
    <n v="1502859600"/>
    <x v="333"/>
    <s v="Aug"/>
    <n v="8"/>
    <n v="2"/>
    <x v="3"/>
    <d v="2017-08-16T05:00:00"/>
    <s v="Aug"/>
    <n v="8"/>
    <n v="16"/>
    <n v="2017"/>
    <b v="0"/>
    <b v="0"/>
    <s v="theater/plays"/>
    <x v="1"/>
    <s v="plays"/>
  </r>
  <r>
    <n v="1"/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x v="334"/>
    <s v="Nov"/>
    <n v="11"/>
    <n v="23"/>
    <x v="1"/>
    <d v="2014-01-07T06:00:00"/>
    <s v="Jan"/>
    <n v="1"/>
    <n v="7"/>
    <n v="2014"/>
    <b v="0"/>
    <b v="0"/>
    <s v="music/indie rock"/>
    <x v="4"/>
    <s v="indie rock"/>
  </r>
  <r>
    <n v="1"/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x v="335"/>
    <s v="Aug"/>
    <n v="8"/>
    <n v="14"/>
    <x v="0"/>
    <d v="2015-08-23T05:00:00"/>
    <s v="Aug"/>
    <n v="8"/>
    <n v="23"/>
    <n v="2015"/>
    <b v="0"/>
    <b v="1"/>
    <s v="theater/plays"/>
    <x v="1"/>
    <s v="plays"/>
  </r>
  <r>
    <n v="1"/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x v="336"/>
    <s v="Oct"/>
    <n v="10"/>
    <n v="1"/>
    <x v="8"/>
    <d v="2014-11-12T06:00:00"/>
    <s v="Nov"/>
    <n v="11"/>
    <n v="12"/>
    <n v="2014"/>
    <b v="0"/>
    <b v="1"/>
    <s v="theater/plays"/>
    <x v="1"/>
    <s v="plays"/>
  </r>
  <r>
    <n v="1"/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x v="337"/>
    <s v="Feb"/>
    <n v="2"/>
    <n v="10"/>
    <x v="3"/>
    <d v="2017-03-01T06:00:00"/>
    <s v="Mar"/>
    <n v="3"/>
    <n v="1"/>
    <n v="2017"/>
    <b v="0"/>
    <b v="0"/>
    <s v="photography/photography books"/>
    <x v="5"/>
    <s v="photography books"/>
  </r>
  <r>
    <n v="1"/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x v="338"/>
    <s v="Aug"/>
    <n v="8"/>
    <n v="21"/>
    <x v="0"/>
    <d v="2015-08-30T05:00:00"/>
    <s v="Aug"/>
    <n v="8"/>
    <n v="30"/>
    <n v="2015"/>
    <b v="1"/>
    <b v="0"/>
    <s v="theater/plays"/>
    <x v="1"/>
    <s v="plays"/>
  </r>
  <r>
    <n v="1"/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x v="339"/>
    <s v="Dec"/>
    <n v="12"/>
    <n v="21"/>
    <x v="8"/>
    <d v="2015-01-01T06:00:00"/>
    <s v="Jan"/>
    <n v="1"/>
    <n v="1"/>
    <n v="2015"/>
    <b v="0"/>
    <b v="0"/>
    <s v="publishing/radio &amp; podcasts"/>
    <x v="6"/>
    <s v="radio &amp; podcasts"/>
  </r>
  <r>
    <n v="1"/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x v="340"/>
    <s v="Dec"/>
    <n v="12"/>
    <n v="18"/>
    <x v="2"/>
    <d v="2012-12-20T06:00:00"/>
    <s v="Dec"/>
    <n v="12"/>
    <n v="20"/>
    <n v="2012"/>
    <b v="0"/>
    <b v="0"/>
    <s v="technology/wearables"/>
    <x v="2"/>
    <s v="wearables"/>
  </r>
  <r>
    <n v="1"/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x v="341"/>
    <s v="Jan"/>
    <n v="1"/>
    <n v="7"/>
    <x v="9"/>
    <d v="2016-01-12T06:00:00"/>
    <s v="Jan"/>
    <n v="1"/>
    <n v="12"/>
    <n v="2016"/>
    <b v="0"/>
    <b v="0"/>
    <s v="music/indie rock"/>
    <x v="4"/>
    <s v="indie rock"/>
  </r>
  <r>
    <n v="1"/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x v="342"/>
    <s v="May"/>
    <n v="5"/>
    <n v="2"/>
    <x v="8"/>
    <d v="2014-05-22T05:00:00"/>
    <s v="May"/>
    <n v="5"/>
    <n v="22"/>
    <n v="2014"/>
    <b v="0"/>
    <b v="0"/>
    <s v="theater/plays"/>
    <x v="1"/>
    <s v="plays"/>
  </r>
  <r>
    <n v="1"/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x v="343"/>
    <s v="July"/>
    <n v="7"/>
    <n v="19"/>
    <x v="8"/>
    <d v="2014-08-03T05:00:00"/>
    <s v="Aug"/>
    <n v="8"/>
    <n v="3"/>
    <n v="2014"/>
    <b v="0"/>
    <b v="1"/>
    <s v="film &amp; video/documentary"/>
    <x v="3"/>
    <s v="documentary"/>
  </r>
  <r>
    <n v="1"/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x v="152"/>
    <s v="Nov"/>
    <n v="11"/>
    <n v="7"/>
    <x v="0"/>
    <d v="2015-11-11T06:00:00"/>
    <s v="Nov"/>
    <n v="11"/>
    <n v="11"/>
    <n v="2015"/>
    <b v="0"/>
    <b v="0"/>
    <s v="film &amp; video/animation"/>
    <x v="3"/>
    <s v="animation"/>
  </r>
  <r>
    <n v="1"/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x v="344"/>
    <s v="May"/>
    <n v="5"/>
    <n v="1"/>
    <x v="2"/>
    <d v="2012-05-06T05:00:00"/>
    <s v="May"/>
    <n v="5"/>
    <n v="6"/>
    <n v="2012"/>
    <b v="0"/>
    <b v="0"/>
    <s v="technology/web"/>
    <x v="2"/>
    <s v="web"/>
  </r>
  <r>
    <n v="1"/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x v="345"/>
    <s v="July"/>
    <n v="7"/>
    <n v="10"/>
    <x v="9"/>
    <d v="2016-08-29T05:00:00"/>
    <s v="Aug"/>
    <n v="8"/>
    <n v="29"/>
    <n v="2016"/>
    <b v="0"/>
    <b v="0"/>
    <s v="publishing/fiction"/>
    <x v="6"/>
    <s v="fiction"/>
  </r>
  <r>
    <n v="1"/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x v="346"/>
    <s v="Mar"/>
    <n v="3"/>
    <n v="15"/>
    <x v="0"/>
    <d v="2015-03-23T05:00:00"/>
    <s v="Mar"/>
    <n v="3"/>
    <n v="23"/>
    <n v="2015"/>
    <b v="0"/>
    <b v="0"/>
    <s v="theater/plays"/>
    <x v="1"/>
    <s v="plays"/>
  </r>
  <r>
    <n v="1"/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x v="347"/>
    <s v="Apr"/>
    <n v="4"/>
    <n v="26"/>
    <x v="6"/>
    <d v="2010-05-09T05:00:00"/>
    <s v="May"/>
    <n v="5"/>
    <n v="9"/>
    <n v="2010"/>
    <b v="0"/>
    <b v="0"/>
    <s v="theater/plays"/>
    <x v="1"/>
    <s v="plays"/>
  </r>
  <r>
    <n v="1"/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x v="348"/>
    <s v="Nov"/>
    <n v="11"/>
    <n v="27"/>
    <x v="3"/>
    <d v="2018-01-03T06:00:00"/>
    <s v="Jan"/>
    <n v="1"/>
    <n v="3"/>
    <n v="2018"/>
    <b v="0"/>
    <b v="0"/>
    <s v="theater/plays"/>
    <x v="1"/>
    <s v="plays"/>
  </r>
  <r>
    <n v="1"/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x v="349"/>
    <s v="Nov"/>
    <n v="11"/>
    <n v="23"/>
    <x v="6"/>
    <d v="2010-11-27T06:00:00"/>
    <s v="Nov"/>
    <n v="11"/>
    <n v="27"/>
    <n v="2010"/>
    <b v="0"/>
    <b v="0"/>
    <s v="technology/wearables"/>
    <x v="2"/>
    <s v="wearables"/>
  </r>
  <r>
    <n v="1"/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x v="51"/>
    <s v="June"/>
    <n v="6"/>
    <n v="25"/>
    <x v="7"/>
    <d v="2019-06-26T05:00:00"/>
    <s v="June"/>
    <n v="6"/>
    <n v="26"/>
    <n v="2019"/>
    <b v="0"/>
    <b v="0"/>
    <s v="film &amp; video/drama"/>
    <x v="3"/>
    <s v="drama"/>
  </r>
  <r>
    <n v="1"/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x v="350"/>
    <s v="Aug"/>
    <n v="8"/>
    <n v="28"/>
    <x v="0"/>
    <d v="2015-09-04T05:00:00"/>
    <s v="Sept"/>
    <n v="9"/>
    <n v="4"/>
    <n v="2015"/>
    <b v="0"/>
    <b v="0"/>
    <s v="music/indie rock"/>
    <x v="4"/>
    <s v="indie rock"/>
  </r>
  <r>
    <n v="1"/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x v="351"/>
    <s v="Mar"/>
    <n v="3"/>
    <n v="5"/>
    <x v="4"/>
    <d v="2011-03-11T06:00:00"/>
    <s v="Mar"/>
    <n v="3"/>
    <n v="11"/>
    <n v="2011"/>
    <b v="0"/>
    <b v="1"/>
    <s v="photography/photography books"/>
    <x v="5"/>
    <s v="photography books"/>
  </r>
  <r>
    <n v="1"/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x v="352"/>
    <s v="Apr"/>
    <n v="4"/>
    <n v="20"/>
    <x v="6"/>
    <d v="2010-04-28T05:00:00"/>
    <s v="Apr"/>
    <n v="4"/>
    <n v="28"/>
    <n v="2010"/>
    <b v="0"/>
    <b v="1"/>
    <s v="food/food trucks"/>
    <x v="0"/>
    <s v="food trucks"/>
  </r>
  <r>
    <n v="1"/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x v="353"/>
    <s v="Aug"/>
    <n v="8"/>
    <n v="26"/>
    <x v="6"/>
    <d v="2010-09-13T05:00:00"/>
    <s v="Sept"/>
    <n v="9"/>
    <n v="13"/>
    <n v="2010"/>
    <b v="0"/>
    <b v="0"/>
    <s v="music/indie rock"/>
    <x v="4"/>
    <s v="indie rock"/>
  </r>
  <r>
    <n v="1"/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x v="354"/>
    <s v="July"/>
    <n v="7"/>
    <n v="19"/>
    <x v="4"/>
    <d v="2011-07-21T05:00:00"/>
    <s v="July"/>
    <n v="7"/>
    <n v="21"/>
    <n v="2011"/>
    <b v="0"/>
    <b v="1"/>
    <s v="film &amp; video/documentary"/>
    <x v="3"/>
    <s v="documentary"/>
  </r>
  <r>
    <n v="1"/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x v="355"/>
    <s v="Feb"/>
    <n v="2"/>
    <n v="8"/>
    <x v="9"/>
    <d v="2016-03-16T05:00:00"/>
    <s v="Mar"/>
    <n v="3"/>
    <n v="16"/>
    <n v="2016"/>
    <b v="0"/>
    <b v="0"/>
    <s v="technology/web"/>
    <x v="2"/>
    <s v="web"/>
  </r>
  <r>
    <n v="1"/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x v="221"/>
    <s v="May"/>
    <n v="5"/>
    <n v="12"/>
    <x v="6"/>
    <d v="2010-06-17T05:00:00"/>
    <s v="June"/>
    <n v="6"/>
    <n v="17"/>
    <n v="2010"/>
    <b v="0"/>
    <b v="1"/>
    <s v="theater/plays"/>
    <x v="1"/>
    <s v="plays"/>
  </r>
  <r>
    <n v="1"/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x v="356"/>
    <s v="Dec"/>
    <n v="12"/>
    <n v="21"/>
    <x v="4"/>
    <d v="2011-12-27T06:00:00"/>
    <s v="Dec"/>
    <n v="12"/>
    <n v="27"/>
    <n v="2011"/>
    <b v="0"/>
    <b v="0"/>
    <s v="theater/plays"/>
    <x v="1"/>
    <s v="plays"/>
  </r>
  <r>
    <n v="1"/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x v="357"/>
    <s v="Jan"/>
    <n v="1"/>
    <n v="10"/>
    <x v="5"/>
    <d v="2018-02-06T06:00:00"/>
    <s v="Feb"/>
    <n v="2"/>
    <n v="6"/>
    <n v="2018"/>
    <b v="0"/>
    <b v="0"/>
    <s v="film &amp; video/documentary"/>
    <x v="3"/>
    <s v="documentary"/>
  </r>
  <r>
    <n v="1"/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x v="358"/>
    <s v="Aug"/>
    <n v="8"/>
    <n v="15"/>
    <x v="1"/>
    <d v="2013-09-10T05:00:00"/>
    <s v="Sept"/>
    <n v="9"/>
    <n v="10"/>
    <n v="2013"/>
    <b v="0"/>
    <b v="0"/>
    <s v="games/video games"/>
    <x v="7"/>
    <s v="video games"/>
  </r>
  <r>
    <n v="1"/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x v="359"/>
    <s v="Jan"/>
    <n v="1"/>
    <n v="30"/>
    <x v="9"/>
    <d v="2016-02-03T06:00:00"/>
    <s v="Feb"/>
    <n v="2"/>
    <n v="3"/>
    <n v="2016"/>
    <b v="0"/>
    <b v="0"/>
    <s v="theater/plays"/>
    <x v="1"/>
    <s v="plays"/>
  </r>
  <r>
    <n v="1"/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x v="360"/>
    <s v="Nov"/>
    <n v="11"/>
    <n v="17"/>
    <x v="3"/>
    <d v="2017-12-22T06:00:00"/>
    <s v="Dec"/>
    <n v="12"/>
    <n v="22"/>
    <n v="2017"/>
    <b v="0"/>
    <b v="0"/>
    <s v="publishing/fiction"/>
    <x v="6"/>
    <s v="fiction"/>
  </r>
  <r>
    <n v="1"/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x v="220"/>
    <s v="Mar"/>
    <n v="3"/>
    <n v="3"/>
    <x v="9"/>
    <d v="2016-03-25T05:00:00"/>
    <s v="Mar"/>
    <n v="3"/>
    <n v="25"/>
    <n v="2016"/>
    <b v="0"/>
    <b v="1"/>
    <s v="film &amp; video/drama"/>
    <x v="3"/>
    <s v="drama"/>
  </r>
  <r>
    <n v="1"/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x v="361"/>
    <s v="Sept"/>
    <n v="9"/>
    <n v="18"/>
    <x v="0"/>
    <d v="2015-09-19T05:00:00"/>
    <s v="Sept"/>
    <n v="9"/>
    <n v="19"/>
    <n v="2015"/>
    <b v="0"/>
    <b v="0"/>
    <s v="theater/plays"/>
    <x v="1"/>
    <s v="plays"/>
  </r>
  <r>
    <n v="1"/>
    <n v="788"/>
    <s v="Joyce PLC"/>
    <s v="Synchronized directional capability"/>
    <n v="3600"/>
    <n v="3174"/>
    <n v="0.88166666666666671"/>
    <x v="1"/>
    <n v="31"/>
    <n v="102.38709677419355"/>
    <s v="US"/>
    <s v="USD"/>
    <n v="1350709200"/>
    <n v="1352527200"/>
    <x v="259"/>
    <s v="Oct"/>
    <n v="10"/>
    <n v="20"/>
    <x v="2"/>
    <d v="2012-11-10T06:00:00"/>
    <s v="Nov"/>
    <n v="11"/>
    <n v="10"/>
    <n v="2012"/>
    <b v="0"/>
    <b v="0"/>
    <s v="film &amp; video/animation"/>
    <x v="3"/>
    <s v="animation"/>
  </r>
  <r>
    <n v="1"/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x v="362"/>
    <s v="Feb"/>
    <n v="2"/>
    <n v="22"/>
    <x v="8"/>
    <d v="2014-03-09T06:00:00"/>
    <s v="Mar"/>
    <n v="3"/>
    <n v="9"/>
    <n v="2014"/>
    <b v="0"/>
    <b v="0"/>
    <s v="film &amp; video/shorts"/>
    <x v="3"/>
    <s v="shorts"/>
  </r>
  <r>
    <n v="1"/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x v="363"/>
    <s v="Mar"/>
    <n v="3"/>
    <n v="13"/>
    <x v="1"/>
    <d v="2013-03-24T05:00:00"/>
    <s v="Mar"/>
    <n v="3"/>
    <n v="24"/>
    <n v="2013"/>
    <b v="0"/>
    <b v="0"/>
    <s v="games/video games"/>
    <x v="7"/>
    <s v="video games"/>
  </r>
  <r>
    <n v="1"/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x v="364"/>
    <s v="Dec"/>
    <n v="12"/>
    <n v="25"/>
    <x v="7"/>
    <d v="2020-01-14T06:00:00"/>
    <s v="Jan"/>
    <n v="1"/>
    <n v="14"/>
    <n v="2020"/>
    <b v="0"/>
    <b v="0"/>
    <s v="theater/plays"/>
    <x v="1"/>
    <s v="plays"/>
  </r>
  <r>
    <n v="1"/>
    <n v="726"/>
    <s v="Johns-Thomas"/>
    <s v="Realigned web-enabled functionalities"/>
    <n v="54300"/>
    <n v="48227"/>
    <n v="0.88815837937384901"/>
    <x v="2"/>
    <n v="524"/>
    <n v="92.036259541984734"/>
    <s v="US"/>
    <s v="USD"/>
    <n v="1287982800"/>
    <n v="1288501200"/>
    <x v="365"/>
    <s v="Oct"/>
    <n v="10"/>
    <n v="25"/>
    <x v="6"/>
    <d v="2010-10-31T05:00:00"/>
    <s v="Oct"/>
    <n v="10"/>
    <n v="31"/>
    <n v="2010"/>
    <b v="0"/>
    <b v="1"/>
    <s v="theater/plays"/>
    <x v="1"/>
    <s v="plays"/>
  </r>
  <r>
    <n v="1"/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x v="366"/>
    <s v="Apr"/>
    <n v="4"/>
    <n v="8"/>
    <x v="4"/>
    <d v="2011-04-20T05:00:00"/>
    <s v="Apr"/>
    <n v="4"/>
    <n v="20"/>
    <n v="2011"/>
    <b v="0"/>
    <b v="0"/>
    <s v="film &amp; video/drama"/>
    <x v="3"/>
    <s v="drama"/>
  </r>
  <r>
    <n v="1"/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x v="47"/>
    <s v="Oct"/>
    <n v="10"/>
    <n v="22"/>
    <x v="7"/>
    <d v="2019-10-30T05:00:00"/>
    <s v="Oct"/>
    <n v="10"/>
    <n v="30"/>
    <n v="2019"/>
    <b v="0"/>
    <b v="0"/>
    <s v="film &amp; video/drama"/>
    <x v="3"/>
    <s v="drama"/>
  </r>
  <r>
    <n v="1"/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x v="367"/>
    <s v="June"/>
    <n v="6"/>
    <n v="4"/>
    <x v="5"/>
    <d v="2018-07-24T05:00:00"/>
    <s v="July"/>
    <n v="7"/>
    <n v="24"/>
    <n v="2018"/>
    <b v="0"/>
    <b v="0"/>
    <s v="theater/plays"/>
    <x v="1"/>
    <s v="plays"/>
  </r>
  <r>
    <n v="1"/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x v="368"/>
    <s v="June"/>
    <n v="6"/>
    <n v="19"/>
    <x v="4"/>
    <d v="2011-08-07T05:00:00"/>
    <s v="Aug"/>
    <n v="8"/>
    <n v="7"/>
    <n v="2011"/>
    <b v="0"/>
    <b v="1"/>
    <s v="film &amp; video/documentary"/>
    <x v="3"/>
    <s v="documentary"/>
  </r>
  <r>
    <n v="1"/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x v="369"/>
    <s v="Feb"/>
    <n v="2"/>
    <n v="28"/>
    <x v="0"/>
    <d v="2015-03-06T06:00:00"/>
    <s v="Mar"/>
    <n v="3"/>
    <n v="6"/>
    <n v="2015"/>
    <b v="0"/>
    <b v="0"/>
    <s v="technology/web"/>
    <x v="2"/>
    <s v="web"/>
  </r>
  <r>
    <n v="1"/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x v="370"/>
    <s v="Mar"/>
    <n v="3"/>
    <n v="11"/>
    <x v="5"/>
    <d v="2018-03-17T05:00:00"/>
    <s v="Mar"/>
    <n v="3"/>
    <n v="17"/>
    <n v="2018"/>
    <b v="0"/>
    <b v="0"/>
    <s v="technology/wearables"/>
    <x v="2"/>
    <s v="wearables"/>
  </r>
  <r>
    <n v="1"/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x v="371"/>
    <s v="Aug"/>
    <n v="8"/>
    <n v="24"/>
    <x v="0"/>
    <d v="2015-09-18T05:00:00"/>
    <s v="Sept"/>
    <n v="9"/>
    <n v="18"/>
    <n v="2015"/>
    <b v="0"/>
    <b v="0"/>
    <s v="theater/plays"/>
    <x v="1"/>
    <s v="plays"/>
  </r>
  <r>
    <n v="1"/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x v="372"/>
    <s v="Dec"/>
    <n v="12"/>
    <n v="28"/>
    <x v="8"/>
    <d v="2015-01-22T06:00:00"/>
    <s v="Jan"/>
    <n v="1"/>
    <n v="22"/>
    <n v="2015"/>
    <b v="0"/>
    <b v="0"/>
    <s v="film &amp; video/documentary"/>
    <x v="3"/>
    <s v="documentary"/>
  </r>
  <r>
    <n v="1"/>
    <n v="731"/>
    <s v="Cruz, Hall and Mason"/>
    <s v="Synergized content-based hierarchy"/>
    <n v="8000"/>
    <n v="7220"/>
    <n v="0.90249999999999997"/>
    <x v="2"/>
    <n v="219"/>
    <n v="32.968036529680369"/>
    <s v="US"/>
    <s v="USD"/>
    <n v="1500786000"/>
    <n v="1500872400"/>
    <x v="373"/>
    <s v="July"/>
    <n v="7"/>
    <n v="23"/>
    <x v="3"/>
    <d v="2017-07-24T05:00:00"/>
    <s v="July"/>
    <n v="7"/>
    <n v="24"/>
    <n v="2017"/>
    <b v="0"/>
    <b v="0"/>
    <s v="technology/web"/>
    <x v="2"/>
    <s v="web"/>
  </r>
  <r>
    <n v="1"/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x v="374"/>
    <s v="July"/>
    <n v="7"/>
    <n v="9"/>
    <x v="7"/>
    <d v="2019-07-27T05:00:00"/>
    <s v="July"/>
    <n v="7"/>
    <n v="27"/>
    <n v="2019"/>
    <b v="0"/>
    <b v="0"/>
    <s v="music/rock"/>
    <x v="4"/>
    <s v="rock"/>
  </r>
  <r>
    <n v="1"/>
    <n v="429"/>
    <s v="Robles Ltd"/>
    <s v="Right-sized demand-driven adapter"/>
    <n v="191000"/>
    <n v="173191"/>
    <n v="0.90675916230366493"/>
    <x v="2"/>
    <n v="2138"/>
    <n v="81.006080449017773"/>
    <s v="US"/>
    <s v="USD"/>
    <n v="1392012000"/>
    <n v="1394427600"/>
    <x v="375"/>
    <s v="Feb"/>
    <n v="2"/>
    <n v="10"/>
    <x v="8"/>
    <d v="2014-03-10T05:00:00"/>
    <s v="Mar"/>
    <n v="3"/>
    <n v="10"/>
    <n v="2014"/>
    <b v="0"/>
    <b v="1"/>
    <s v="photography/photography books"/>
    <x v="5"/>
    <s v="photography books"/>
  </r>
  <r>
    <n v="1"/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x v="304"/>
    <s v="June"/>
    <n v="6"/>
    <n v="16"/>
    <x v="5"/>
    <d v="2018-07-09T05:00:00"/>
    <s v="July"/>
    <n v="7"/>
    <n v="9"/>
    <n v="2018"/>
    <b v="0"/>
    <b v="1"/>
    <s v="theater/plays"/>
    <x v="1"/>
    <s v="plays"/>
  </r>
  <r>
    <n v="1"/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x v="376"/>
    <s v="Mar"/>
    <n v="3"/>
    <n v="11"/>
    <x v="2"/>
    <d v="2012-04-01T05:00:00"/>
    <s v="Apr"/>
    <n v="4"/>
    <n v="1"/>
    <n v="2012"/>
    <b v="0"/>
    <b v="1"/>
    <s v="theater/plays"/>
    <x v="1"/>
    <s v="plays"/>
  </r>
  <r>
    <n v="1"/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x v="377"/>
    <s v="Aug"/>
    <n v="8"/>
    <n v="31"/>
    <x v="6"/>
    <d v="2010-09-14T05:00:00"/>
    <s v="Sept"/>
    <n v="9"/>
    <n v="14"/>
    <n v="2010"/>
    <b v="0"/>
    <b v="1"/>
    <s v="publishing/fiction"/>
    <x v="6"/>
    <s v="fiction"/>
  </r>
  <r>
    <n v="1"/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x v="378"/>
    <s v="Mar"/>
    <n v="3"/>
    <n v="27"/>
    <x v="2"/>
    <d v="2012-04-12T05:00:00"/>
    <s v="Apr"/>
    <n v="4"/>
    <n v="12"/>
    <n v="2012"/>
    <b v="0"/>
    <b v="1"/>
    <s v="technology/wearables"/>
    <x v="2"/>
    <s v="wearables"/>
  </r>
  <r>
    <n v="1"/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x v="379"/>
    <s v="Mar"/>
    <n v="3"/>
    <n v="22"/>
    <x v="3"/>
    <d v="2017-04-14T05:00:00"/>
    <s v="Apr"/>
    <n v="4"/>
    <n v="14"/>
    <n v="2017"/>
    <b v="0"/>
    <b v="1"/>
    <s v="music/rock"/>
    <x v="4"/>
    <s v="rock"/>
  </r>
  <r>
    <n v="1"/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x v="380"/>
    <s v="May"/>
    <n v="5"/>
    <n v="27"/>
    <x v="9"/>
    <d v="2016-05-29T05:00:00"/>
    <s v="May"/>
    <n v="5"/>
    <n v="29"/>
    <n v="2016"/>
    <b v="0"/>
    <b v="1"/>
    <s v="music/rock"/>
    <x v="4"/>
    <s v="rock"/>
  </r>
  <r>
    <n v="1"/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x v="381"/>
    <s v="May"/>
    <n v="5"/>
    <n v="18"/>
    <x v="0"/>
    <d v="2015-05-19T05:00:00"/>
    <s v="May"/>
    <n v="5"/>
    <n v="19"/>
    <n v="2015"/>
    <b v="0"/>
    <b v="0"/>
    <s v="music/rock"/>
    <x v="4"/>
    <s v="rock"/>
  </r>
  <r>
    <n v="1"/>
    <n v="752"/>
    <s v="Lowery Group"/>
    <s v="Sharable motivating emulation"/>
    <n v="5800"/>
    <n v="5362"/>
    <n v="0.92448275862068963"/>
    <x v="2"/>
    <n v="114"/>
    <n v="47.035087719298247"/>
    <s v="US"/>
    <s v="USD"/>
    <n v="1280984400"/>
    <n v="1282539600"/>
    <x v="382"/>
    <s v="Aug"/>
    <n v="8"/>
    <n v="5"/>
    <x v="6"/>
    <d v="2010-08-23T05:00:00"/>
    <s v="Aug"/>
    <n v="8"/>
    <n v="23"/>
    <n v="2010"/>
    <b v="0"/>
    <b v="1"/>
    <s v="theater/plays"/>
    <x v="1"/>
    <s v="plays"/>
  </r>
  <r>
    <n v="1"/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x v="383"/>
    <s v="Feb"/>
    <n v="2"/>
    <n v="21"/>
    <x v="4"/>
    <d v="2011-04-02T05:00:00"/>
    <s v="Apr"/>
    <n v="4"/>
    <n v="2"/>
    <n v="2011"/>
    <b v="0"/>
    <b v="0"/>
    <s v="theater/plays"/>
    <x v="1"/>
    <s v="plays"/>
  </r>
  <r>
    <n v="1"/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x v="384"/>
    <s v="Sept"/>
    <n v="9"/>
    <n v="26"/>
    <x v="5"/>
    <d v="2018-10-17T05:00:00"/>
    <s v="Oct"/>
    <n v="10"/>
    <n v="17"/>
    <n v="2018"/>
    <b v="0"/>
    <b v="1"/>
    <s v="music/rock"/>
    <x v="4"/>
    <s v="rock"/>
  </r>
  <r>
    <n v="1"/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x v="385"/>
    <s v="Oct"/>
    <n v="10"/>
    <n v="19"/>
    <x v="2"/>
    <d v="2012-10-25T05:00:00"/>
    <s v="Oct"/>
    <n v="10"/>
    <n v="25"/>
    <n v="2012"/>
    <b v="0"/>
    <b v="0"/>
    <s v="theater/plays"/>
    <x v="1"/>
    <s v="plays"/>
  </r>
  <r>
    <n v="1"/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x v="386"/>
    <s v="Mar"/>
    <n v="3"/>
    <n v="16"/>
    <x v="9"/>
    <d v="2016-03-30T05:00:00"/>
    <s v="Mar"/>
    <n v="3"/>
    <n v="30"/>
    <n v="2016"/>
    <b v="0"/>
    <b v="0"/>
    <s v="theater/plays"/>
    <x v="1"/>
    <s v="plays"/>
  </r>
  <r>
    <n v="1"/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x v="387"/>
    <s v="June"/>
    <n v="6"/>
    <n v="19"/>
    <x v="0"/>
    <d v="2015-08-05T05:00:00"/>
    <s v="Aug"/>
    <n v="8"/>
    <n v="5"/>
    <n v="2015"/>
    <b v="0"/>
    <b v="0"/>
    <s v="film &amp; video/shorts"/>
    <x v="3"/>
    <s v="shorts"/>
  </r>
  <r>
    <n v="1"/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x v="388"/>
    <s v="Apr"/>
    <n v="4"/>
    <n v="1"/>
    <x v="4"/>
    <d v="2011-04-09T05:00:00"/>
    <s v="Apr"/>
    <n v="4"/>
    <n v="9"/>
    <n v="2011"/>
    <b v="0"/>
    <b v="0"/>
    <s v="film &amp; video/shorts"/>
    <x v="3"/>
    <s v="shorts"/>
  </r>
  <r>
    <n v="1"/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x v="39"/>
    <s v="Jan"/>
    <n v="1"/>
    <n v="14"/>
    <x v="8"/>
    <d v="2014-01-23T06:00:00"/>
    <s v="Jan"/>
    <n v="1"/>
    <n v="23"/>
    <n v="2014"/>
    <b v="0"/>
    <b v="1"/>
    <s v="theater/plays"/>
    <x v="1"/>
    <s v="plays"/>
  </r>
  <r>
    <n v="1"/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x v="389"/>
    <s v="Dec"/>
    <n v="12"/>
    <n v="12"/>
    <x v="4"/>
    <d v="2011-12-13T06:00:00"/>
    <s v="Dec"/>
    <n v="12"/>
    <n v="13"/>
    <n v="2011"/>
    <b v="0"/>
    <b v="0"/>
    <s v="photography/photography books"/>
    <x v="5"/>
    <s v="photography books"/>
  </r>
  <r>
    <n v="1"/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x v="390"/>
    <s v="Aug"/>
    <n v="8"/>
    <n v="27"/>
    <x v="1"/>
    <d v="2013-09-20T05:00:00"/>
    <s v="Sept"/>
    <n v="9"/>
    <n v="20"/>
    <n v="2013"/>
    <b v="0"/>
    <b v="0"/>
    <s v="theater/plays"/>
    <x v="1"/>
    <s v="plays"/>
  </r>
  <r>
    <n v="1"/>
    <n v="531"/>
    <s v="Berry-Richardson"/>
    <s v="Automated zero tolerance implementation"/>
    <n v="186700"/>
    <n v="178338"/>
    <n v="0.95521156936261387"/>
    <x v="1"/>
    <n v="3640"/>
    <n v="48.993956043956047"/>
    <s v="CH"/>
    <s v="CHF"/>
    <n v="1384149600"/>
    <n v="1388988000"/>
    <x v="391"/>
    <s v="Nov"/>
    <n v="11"/>
    <n v="11"/>
    <x v="1"/>
    <d v="2014-01-06T06:00:00"/>
    <s v="Jan"/>
    <n v="1"/>
    <n v="6"/>
    <n v="2014"/>
    <b v="0"/>
    <b v="0"/>
    <s v="games/video games"/>
    <x v="7"/>
    <s v="video games"/>
  </r>
  <r>
    <n v="1"/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x v="392"/>
    <s v="Sept"/>
    <n v="9"/>
    <n v="28"/>
    <x v="2"/>
    <d v="2012-10-04T05:00:00"/>
    <s v="Oct"/>
    <n v="10"/>
    <n v="4"/>
    <n v="2012"/>
    <b v="0"/>
    <b v="0"/>
    <s v="games/mobile games"/>
    <x v="7"/>
    <s v="mobile games"/>
  </r>
  <r>
    <n v="1"/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x v="393"/>
    <s v="Sept"/>
    <n v="9"/>
    <n v="21"/>
    <x v="3"/>
    <d v="2017-09-30T05:00:00"/>
    <s v="Sept"/>
    <n v="9"/>
    <n v="30"/>
    <n v="2017"/>
    <b v="0"/>
    <b v="0"/>
    <s v="food/food trucks"/>
    <x v="0"/>
    <s v="food trucks"/>
  </r>
  <r>
    <n v="1"/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x v="394"/>
    <s v="Apr"/>
    <n v="4"/>
    <n v="19"/>
    <x v="2"/>
    <d v="2012-04-24T05:00:00"/>
    <s v="Apr"/>
    <n v="4"/>
    <n v="24"/>
    <n v="2012"/>
    <b v="0"/>
    <b v="1"/>
    <s v="games/video games"/>
    <x v="7"/>
    <s v="video games"/>
  </r>
  <r>
    <n v="1"/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x v="395"/>
    <s v="Dec"/>
    <n v="12"/>
    <n v="15"/>
    <x v="6"/>
    <d v="2010-12-16T06:00:00"/>
    <s v="Dec"/>
    <n v="12"/>
    <n v="16"/>
    <n v="2010"/>
    <b v="0"/>
    <b v="1"/>
    <s v="music/rock"/>
    <x v="4"/>
    <s v="rock"/>
  </r>
  <r>
    <n v="1"/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x v="396"/>
    <s v="Dec"/>
    <n v="12"/>
    <n v="14"/>
    <x v="7"/>
    <d v="2019-12-16T06:00:00"/>
    <s v="Dec"/>
    <n v="12"/>
    <n v="16"/>
    <n v="2019"/>
    <b v="0"/>
    <b v="1"/>
    <s v="games/mobile games"/>
    <x v="7"/>
    <s v="mobile games"/>
  </r>
  <r>
    <n v="1"/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x v="397"/>
    <s v="July"/>
    <n v="7"/>
    <n v="2"/>
    <x v="5"/>
    <d v="2018-07-17T05:00:00"/>
    <s v="July"/>
    <n v="7"/>
    <n v="17"/>
    <n v="2018"/>
    <b v="0"/>
    <b v="1"/>
    <s v="technology/web"/>
    <x v="2"/>
    <s v="web"/>
  </r>
  <r>
    <n v="1"/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x v="398"/>
    <s v="Aug"/>
    <n v="8"/>
    <n v="29"/>
    <x v="0"/>
    <d v="2015-09-02T05:00:00"/>
    <s v="Sept"/>
    <n v="9"/>
    <n v="2"/>
    <n v="2015"/>
    <b v="0"/>
    <b v="0"/>
    <s v="technology/wearables"/>
    <x v="2"/>
    <s v="wearables"/>
  </r>
  <r>
    <n v="1"/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x v="399"/>
    <s v="Mar"/>
    <n v="3"/>
    <n v="14"/>
    <x v="2"/>
    <d v="2012-03-15T05:00:00"/>
    <s v="Mar"/>
    <n v="3"/>
    <n v="15"/>
    <n v="2012"/>
    <b v="0"/>
    <b v="1"/>
    <s v="music/metal"/>
    <x v="4"/>
    <s v="metal"/>
  </r>
  <r>
    <n v="1"/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x v="400"/>
    <s v="Dec"/>
    <n v="12"/>
    <n v="9"/>
    <x v="5"/>
    <d v="2018-12-13T06:00:00"/>
    <s v="Dec"/>
    <n v="12"/>
    <n v="13"/>
    <n v="2018"/>
    <b v="0"/>
    <b v="0"/>
    <s v="theater/plays"/>
    <x v="1"/>
    <s v="plays"/>
  </r>
  <r>
    <n v="1"/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x v="401"/>
    <s v="Nov"/>
    <n v="11"/>
    <n v="26"/>
    <x v="9"/>
    <d v="2016-11-28T06:00:00"/>
    <s v="Nov"/>
    <n v="11"/>
    <n v="28"/>
    <n v="2016"/>
    <b v="0"/>
    <b v="0"/>
    <s v="theater/plays"/>
    <x v="1"/>
    <s v="plays"/>
  </r>
  <r>
    <n v="1"/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x v="402"/>
    <s v="June"/>
    <n v="6"/>
    <n v="21"/>
    <x v="2"/>
    <d v="2012-06-23T05:00:00"/>
    <s v="June"/>
    <n v="6"/>
    <n v="23"/>
    <n v="2012"/>
    <b v="1"/>
    <b v="0"/>
    <s v="food/food trucks"/>
    <x v="0"/>
    <s v="food trucks"/>
  </r>
  <r>
    <n v="1"/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x v="403"/>
    <s v="Dec"/>
    <n v="12"/>
    <n v="11"/>
    <x v="1"/>
    <d v="2013-12-15T06:00:00"/>
    <s v="Dec"/>
    <n v="12"/>
    <n v="15"/>
    <n v="2013"/>
    <b v="0"/>
    <b v="0"/>
    <s v="publishing/nonfiction"/>
    <x v="6"/>
    <s v="nonfiction"/>
  </r>
  <r>
    <n v="1"/>
    <n v="844"/>
    <s v="Rodriguez-Hansen"/>
    <s v="Intuitive cohesive groupware"/>
    <n v="8800"/>
    <n v="8747"/>
    <n v="0.99397727272727276"/>
    <x v="2"/>
    <n v="94"/>
    <n v="93.053191489361708"/>
    <s v="US"/>
    <s v="USD"/>
    <n v="1327212000"/>
    <n v="1327471200"/>
    <x v="404"/>
    <s v="Jan"/>
    <n v="1"/>
    <n v="22"/>
    <x v="2"/>
    <d v="2012-01-25T06:00:00"/>
    <s v="Jan"/>
    <n v="1"/>
    <n v="25"/>
    <n v="2012"/>
    <b v="0"/>
    <b v="0"/>
    <s v="film &amp; video/documentary"/>
    <x v="3"/>
    <s v="documentary"/>
  </r>
  <r>
    <n v="1"/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x v="405"/>
    <s v="Feb"/>
    <n v="2"/>
    <n v="5"/>
    <x v="9"/>
    <d v="2016-03-12T06:00:00"/>
    <s v="Mar"/>
    <n v="3"/>
    <n v="12"/>
    <n v="2016"/>
    <b v="0"/>
    <b v="0"/>
    <s v="film &amp; video/animation"/>
    <x v="3"/>
    <s v="animation"/>
  </r>
  <r>
    <n v="1"/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x v="406"/>
    <s v="May"/>
    <n v="5"/>
    <n v="21"/>
    <x v="4"/>
    <d v="2011-05-30T05:00:00"/>
    <s v="May"/>
    <n v="5"/>
    <n v="30"/>
    <n v="2011"/>
    <b v="0"/>
    <b v="0"/>
    <s v="music/rock"/>
    <x v="4"/>
    <s v="rock"/>
  </r>
  <r>
    <n v="1"/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x v="407"/>
    <s v="Mar"/>
    <n v="3"/>
    <n v="5"/>
    <x v="9"/>
    <d v="2016-03-12T06:00:00"/>
    <s v="Mar"/>
    <n v="3"/>
    <n v="12"/>
    <n v="2016"/>
    <b v="0"/>
    <b v="1"/>
    <s v="film &amp; video/drama"/>
    <x v="3"/>
    <s v="drama"/>
  </r>
  <r>
    <n v="1"/>
    <n v="159"/>
    <s v="Clarke, Anderson and Lee"/>
    <s v="Robust explicit hardware"/>
    <n v="191200"/>
    <n v="191222"/>
    <n v="1.0001150627615063"/>
    <x v="3"/>
    <n v="1821"/>
    <n v="105.00933552992861"/>
    <s v="US"/>
    <s v="USD"/>
    <n v="1553662800"/>
    <n v="1555218000"/>
    <x v="408"/>
    <s v="Mar"/>
    <n v="3"/>
    <n v="27"/>
    <x v="7"/>
    <d v="2019-04-14T05:00:00"/>
    <s v="Apr"/>
    <n v="4"/>
    <n v="14"/>
    <n v="2019"/>
    <b v="0"/>
    <b v="1"/>
    <s v="theater/plays"/>
    <x v="1"/>
    <s v="plays"/>
  </r>
  <r>
    <n v="1"/>
    <n v="164"/>
    <s v="Lopez and Sons"/>
    <s v="Polarized human-resource protocol"/>
    <n v="150500"/>
    <n v="150755"/>
    <n v="1.0016943521594683"/>
    <x v="3"/>
    <n v="1396"/>
    <n v="107.99068767908309"/>
    <s v="US"/>
    <s v="USD"/>
    <n v="1507438800"/>
    <n v="1507525200"/>
    <x v="409"/>
    <s v="Oct"/>
    <n v="10"/>
    <n v="8"/>
    <x v="3"/>
    <d v="2017-10-09T05:00:00"/>
    <s v="Oct"/>
    <n v="10"/>
    <n v="9"/>
    <n v="2017"/>
    <b v="0"/>
    <b v="0"/>
    <s v="theater/plays"/>
    <x v="1"/>
    <s v="plays"/>
  </r>
  <r>
    <n v="1"/>
    <n v="718"/>
    <s v="Reyes PLC"/>
    <s v="Expanded optimal pricing structure"/>
    <n v="8300"/>
    <n v="8317"/>
    <n v="1.0020481927710843"/>
    <x v="3"/>
    <n v="297"/>
    <n v="28.003367003367003"/>
    <s v="US"/>
    <s v="USD"/>
    <n v="1371445200"/>
    <n v="1373691600"/>
    <x v="410"/>
    <s v="June"/>
    <n v="6"/>
    <n v="17"/>
    <x v="1"/>
    <d v="2013-07-13T05:00:00"/>
    <s v="July"/>
    <n v="7"/>
    <n v="13"/>
    <n v="2013"/>
    <b v="0"/>
    <b v="0"/>
    <s v="technology/wearables"/>
    <x v="2"/>
    <s v="wearables"/>
  </r>
  <r>
    <n v="1"/>
    <n v="840"/>
    <s v="Howell and Sons"/>
    <s v="Enhanced regional moderator"/>
    <n v="116300"/>
    <n v="116583"/>
    <n v="1.0024333619948409"/>
    <x v="3"/>
    <n v="3533"/>
    <n v="32.998301726577978"/>
    <s v="US"/>
    <s v="USD"/>
    <n v="1405486800"/>
    <n v="1405659600"/>
    <x v="411"/>
    <s v="July"/>
    <n v="7"/>
    <n v="16"/>
    <x v="8"/>
    <d v="2014-07-18T05:00:00"/>
    <s v="July"/>
    <n v="7"/>
    <n v="18"/>
    <n v="2014"/>
    <b v="0"/>
    <b v="1"/>
    <s v="theater/plays"/>
    <x v="1"/>
    <s v="plays"/>
  </r>
  <r>
    <n v="1"/>
    <n v="480"/>
    <s v="Robles-Hudson"/>
    <s v="Balanced bifurcated leverage"/>
    <n v="8600"/>
    <n v="8656"/>
    <n v="1.0065116279069768"/>
    <x v="3"/>
    <n v="87"/>
    <n v="99.494252873563212"/>
    <s v="US"/>
    <s v="USD"/>
    <n v="1268287200"/>
    <n v="1269061200"/>
    <x v="412"/>
    <s v="Mar"/>
    <n v="3"/>
    <n v="11"/>
    <x v="6"/>
    <d v="2010-03-20T05:00:00"/>
    <s v="Mar"/>
    <n v="3"/>
    <n v="20"/>
    <n v="2010"/>
    <b v="0"/>
    <b v="1"/>
    <s v="photography/photography books"/>
    <x v="5"/>
    <s v="photography books"/>
  </r>
  <r>
    <n v="1"/>
    <n v="689"/>
    <s v="Nguyen Inc"/>
    <s v="Seamless directional capacity"/>
    <n v="7300"/>
    <n v="7348"/>
    <n v="1.0065753424657535"/>
    <x v="3"/>
    <n v="69"/>
    <n v="106.49275362318841"/>
    <s v="US"/>
    <s v="USD"/>
    <n v="1383022800"/>
    <n v="1384063200"/>
    <x v="413"/>
    <s v="Oct"/>
    <n v="10"/>
    <n v="29"/>
    <x v="1"/>
    <d v="2013-11-10T06:00:00"/>
    <s v="Nov"/>
    <n v="11"/>
    <n v="10"/>
    <n v="2013"/>
    <b v="0"/>
    <b v="0"/>
    <s v="technology/web"/>
    <x v="2"/>
    <s v="web"/>
  </r>
  <r>
    <n v="1"/>
    <n v="131"/>
    <s v="Fleming, Zhang and Henderson"/>
    <s v="Distributed 5thgeneration implementation"/>
    <n v="164700"/>
    <n v="166116"/>
    <n v="1.0085974499089254"/>
    <x v="3"/>
    <n v="2443"/>
    <n v="67.996725337699544"/>
    <s v="GB"/>
    <s v="GBP"/>
    <n v="1385704800"/>
    <n v="1386828000"/>
    <x v="414"/>
    <s v="Nov"/>
    <n v="11"/>
    <n v="29"/>
    <x v="1"/>
    <d v="2013-12-12T06:00:00"/>
    <s v="Dec"/>
    <n v="12"/>
    <n v="12"/>
    <n v="2013"/>
    <b v="0"/>
    <b v="0"/>
    <s v="technology/web"/>
    <x v="2"/>
    <s v="web"/>
  </r>
  <r>
    <n v="1"/>
    <n v="559"/>
    <s v="Brown, Estrada and Jensen"/>
    <s v="Exclusive systematic productivity"/>
    <n v="105300"/>
    <n v="106321"/>
    <n v="1.009696106362773"/>
    <x v="3"/>
    <n v="1022"/>
    <n v="104.03228962818004"/>
    <s v="US"/>
    <s v="USD"/>
    <n v="1470114000"/>
    <n v="1470718800"/>
    <x v="415"/>
    <s v="Aug"/>
    <n v="8"/>
    <n v="2"/>
    <x v="9"/>
    <d v="2016-08-09T05:00:00"/>
    <s v="Aug"/>
    <n v="8"/>
    <n v="9"/>
    <n v="2016"/>
    <b v="0"/>
    <b v="0"/>
    <s v="theater/plays"/>
    <x v="1"/>
    <s v="plays"/>
  </r>
  <r>
    <n v="1"/>
    <n v="579"/>
    <s v="Franklin Inc"/>
    <s v="Focused multimedia knowledgebase"/>
    <n v="6200"/>
    <n v="6269"/>
    <n v="1.0111290322580646"/>
    <x v="3"/>
    <n v="87"/>
    <n v="72.05747126436782"/>
    <s v="US"/>
    <s v="USD"/>
    <n v="1312693200"/>
    <n v="1313730000"/>
    <x v="416"/>
    <s v="Aug"/>
    <n v="8"/>
    <n v="7"/>
    <x v="4"/>
    <d v="2011-08-19T05:00:00"/>
    <s v="Aug"/>
    <n v="8"/>
    <n v="19"/>
    <n v="2011"/>
    <b v="0"/>
    <b v="0"/>
    <s v="music/jazz"/>
    <x v="4"/>
    <s v="jazz"/>
  </r>
  <r>
    <n v="1"/>
    <n v="208"/>
    <s v="Jackson Inc"/>
    <s v="Mandatory multi-tasking encryption"/>
    <n v="196900"/>
    <n v="199110"/>
    <n v="1.0112239715591671"/>
    <x v="3"/>
    <n v="2053"/>
    <n v="96.984900146127615"/>
    <s v="US"/>
    <s v="USD"/>
    <n v="1510207200"/>
    <n v="1512280800"/>
    <x v="417"/>
    <s v="Nov"/>
    <n v="11"/>
    <n v="9"/>
    <x v="3"/>
    <d v="2017-12-03T06:00:00"/>
    <s v="Dec"/>
    <n v="12"/>
    <n v="3"/>
    <n v="2017"/>
    <b v="0"/>
    <b v="0"/>
    <s v="film &amp; video/documentary"/>
    <x v="3"/>
    <s v="documentary"/>
  </r>
  <r>
    <n v="1"/>
    <n v="489"/>
    <s v="Clark Inc"/>
    <s v="Down-sized mobile time-frame"/>
    <n v="9200"/>
    <n v="9339"/>
    <n v="1.015108695652174"/>
    <x v="3"/>
    <n v="85"/>
    <n v="109.87058823529412"/>
    <s v="IT"/>
    <s v="EUR"/>
    <n v="1281934800"/>
    <n v="1282366800"/>
    <x v="418"/>
    <s v="Aug"/>
    <n v="8"/>
    <n v="16"/>
    <x v="6"/>
    <d v="2010-08-21T05:00:00"/>
    <s v="Aug"/>
    <n v="8"/>
    <n v="21"/>
    <n v="2010"/>
    <b v="0"/>
    <b v="0"/>
    <s v="technology/wearables"/>
    <x v="2"/>
    <s v="wearables"/>
  </r>
  <r>
    <n v="1"/>
    <n v="141"/>
    <s v="Jackson LLC"/>
    <s v="Distributed motivating algorithm"/>
    <n v="64300"/>
    <n v="65323"/>
    <n v="1.0159097978227061"/>
    <x v="3"/>
    <n v="1071"/>
    <n v="60.992530345471522"/>
    <s v="US"/>
    <s v="USD"/>
    <n v="1434085200"/>
    <n v="1434603600"/>
    <x v="7"/>
    <s v="June"/>
    <n v="6"/>
    <n v="12"/>
    <x v="0"/>
    <d v="2015-06-18T05:00:00"/>
    <s v="June"/>
    <n v="6"/>
    <n v="18"/>
    <n v="2015"/>
    <b v="0"/>
    <b v="0"/>
    <s v="technology/web"/>
    <x v="2"/>
    <s v="web"/>
  </r>
  <r>
    <n v="1"/>
    <n v="519"/>
    <s v="Marsh-Coleman"/>
    <s v="Exclusive asymmetric analyzer"/>
    <n v="177700"/>
    <n v="180802"/>
    <n v="1.0174563871693867"/>
    <x v="3"/>
    <n v="1773"/>
    <n v="101.97518330513255"/>
    <s v="US"/>
    <s v="USD"/>
    <n v="1420696800"/>
    <n v="1421906400"/>
    <x v="419"/>
    <s v="Jan"/>
    <n v="1"/>
    <n v="8"/>
    <x v="0"/>
    <d v="2015-01-22T06:00:00"/>
    <s v="Jan"/>
    <n v="1"/>
    <n v="22"/>
    <n v="2015"/>
    <b v="0"/>
    <b v="1"/>
    <s v="music/rock"/>
    <x v="4"/>
    <s v="rock"/>
  </r>
  <r>
    <n v="1"/>
    <n v="241"/>
    <s v="Gonzalez-Martinez"/>
    <s v="Vision-oriented actuating open system"/>
    <n v="168500"/>
    <n v="171729"/>
    <n v="1.0191632047477746"/>
    <x v="3"/>
    <n v="1684"/>
    <n v="101.97684085510689"/>
    <s v="AU"/>
    <s v="AUD"/>
    <n v="1397365200"/>
    <n v="1398229200"/>
    <x v="420"/>
    <s v="Apr"/>
    <n v="4"/>
    <n v="13"/>
    <x v="8"/>
    <d v="2014-04-23T05:00:00"/>
    <s v="Apr"/>
    <n v="4"/>
    <n v="23"/>
    <n v="2014"/>
    <b v="0"/>
    <b v="1"/>
    <s v="publishing/nonfiction"/>
    <x v="6"/>
    <s v="nonfiction"/>
  </r>
  <r>
    <n v="1"/>
    <n v="855"/>
    <s v="Moses-Terry"/>
    <s v="Horizontal clear-thinking framework"/>
    <n v="23400"/>
    <n v="23956"/>
    <n v="1.0237606837606839"/>
    <x v="3"/>
    <n v="452"/>
    <n v="53"/>
    <s v="AU"/>
    <s v="AUD"/>
    <n v="1308373200"/>
    <n v="1311051600"/>
    <x v="421"/>
    <s v="June"/>
    <n v="6"/>
    <n v="18"/>
    <x v="4"/>
    <d v="2011-07-19T05:00:00"/>
    <s v="July"/>
    <n v="7"/>
    <n v="19"/>
    <n v="2011"/>
    <b v="0"/>
    <b v="0"/>
    <s v="theater/plays"/>
    <x v="1"/>
    <s v="plays"/>
  </r>
  <r>
    <n v="1"/>
    <n v="456"/>
    <s v="Wilson, Brooks and Clark"/>
    <s v="Operative well-modulated data-warehouse"/>
    <n v="146400"/>
    <n v="152438"/>
    <n v="1.041243169398907"/>
    <x v="3"/>
    <n v="1605"/>
    <n v="94.976947040498445"/>
    <s v="US"/>
    <s v="USD"/>
    <n v="1518242400"/>
    <n v="1518242400"/>
    <x v="422"/>
    <s v="Feb"/>
    <n v="2"/>
    <n v="10"/>
    <x v="5"/>
    <d v="2018-02-10T06:00:00"/>
    <s v="Feb"/>
    <n v="2"/>
    <n v="10"/>
    <n v="2018"/>
    <b v="0"/>
    <b v="1"/>
    <s v="music/indie rock"/>
    <x v="4"/>
    <s v="indie rock"/>
  </r>
  <r>
    <n v="1"/>
    <n v="411"/>
    <s v="Beck, Thompson and Martinez"/>
    <s v="Down-sized maximized function"/>
    <n v="7800"/>
    <n v="8161"/>
    <n v="1.0462820512820512"/>
    <x v="3"/>
    <n v="82"/>
    <n v="99.524390243902445"/>
    <s v="US"/>
    <s v="USD"/>
    <n v="1496034000"/>
    <n v="1496206800"/>
    <x v="423"/>
    <s v="May"/>
    <n v="5"/>
    <n v="29"/>
    <x v="3"/>
    <d v="2017-05-31T05:00:00"/>
    <s v="May"/>
    <n v="5"/>
    <n v="31"/>
    <n v="2017"/>
    <b v="0"/>
    <b v="0"/>
    <s v="theater/plays"/>
    <x v="1"/>
    <s v="plays"/>
  </r>
  <r>
    <n v="1"/>
    <n v="28"/>
    <s v="Campbell, Brown and Powell"/>
    <s v="Synchronized global task-force"/>
    <n v="130800"/>
    <n v="137635"/>
    <n v="1.0522553516819573"/>
    <x v="3"/>
    <n v="2220"/>
    <n v="61.997747747747745"/>
    <s v="US"/>
    <s v="USD"/>
    <n v="1265695200"/>
    <n v="1267682400"/>
    <x v="424"/>
    <s v="Feb"/>
    <n v="2"/>
    <n v="9"/>
    <x v="6"/>
    <d v="2010-03-04T06:00:00"/>
    <s v="Mar"/>
    <n v="3"/>
    <n v="4"/>
    <n v="2010"/>
    <b v="0"/>
    <b v="1"/>
    <s v="theater/plays"/>
    <x v="1"/>
    <s v="plays"/>
  </r>
  <r>
    <n v="1"/>
    <n v="861"/>
    <s v="Young, Ramsey and Powell"/>
    <s v="Devolved disintermediate analyzer"/>
    <n v="8800"/>
    <n v="9317"/>
    <n v="1.0587500000000001"/>
    <x v="3"/>
    <n v="163"/>
    <n v="57.159509202453989"/>
    <s v="US"/>
    <s v="USD"/>
    <n v="1269147600"/>
    <n v="1269838800"/>
    <x v="425"/>
    <s v="Mar"/>
    <n v="3"/>
    <n v="21"/>
    <x v="6"/>
    <d v="2010-03-29T05:00:00"/>
    <s v="Mar"/>
    <n v="3"/>
    <n v="29"/>
    <n v="2010"/>
    <b v="0"/>
    <b v="0"/>
    <s v="theater/plays"/>
    <x v="1"/>
    <s v="plays"/>
  </r>
  <r>
    <n v="1"/>
    <n v="780"/>
    <s v="Brooks-Rodriguez"/>
    <s v="Implemented intangible instruction set"/>
    <n v="5100"/>
    <n v="5421"/>
    <n v="1.0629411764705883"/>
    <x v="3"/>
    <n v="164"/>
    <n v="33.054878048780488"/>
    <s v="US"/>
    <s v="USD"/>
    <n v="1469163600"/>
    <n v="1470805200"/>
    <x v="426"/>
    <s v="July"/>
    <n v="7"/>
    <n v="22"/>
    <x v="9"/>
    <d v="2016-08-10T05:00:00"/>
    <s v="Aug"/>
    <n v="8"/>
    <n v="10"/>
    <n v="2016"/>
    <b v="0"/>
    <b v="1"/>
    <s v="film &amp; video/drama"/>
    <x v="3"/>
    <s v="drama"/>
  </r>
  <r>
    <n v="1"/>
    <n v="803"/>
    <s v="Perez, Brown and Meyers"/>
    <s v="Stand-alone background customer loyalty"/>
    <n v="6100"/>
    <n v="6527"/>
    <n v="1.07"/>
    <x v="3"/>
    <n v="233"/>
    <n v="28.012875536480685"/>
    <s v="US"/>
    <s v="USD"/>
    <n v="1548568800"/>
    <n v="1551506400"/>
    <x v="427"/>
    <s v="Jan"/>
    <n v="1"/>
    <n v="27"/>
    <x v="7"/>
    <d v="2019-03-02T06:00:00"/>
    <s v="Mar"/>
    <n v="3"/>
    <n v="2"/>
    <n v="2019"/>
    <b v="0"/>
    <b v="0"/>
    <s v="theater/plays"/>
    <x v="1"/>
    <s v="plays"/>
  </r>
  <r>
    <n v="1"/>
    <n v="282"/>
    <s v="Ross, Kelly and Brown"/>
    <s v="Virtual contextually-based circuit"/>
    <n v="8400"/>
    <n v="9076"/>
    <n v="1.0804761904761904"/>
    <x v="3"/>
    <n v="133"/>
    <n v="68.240601503759393"/>
    <s v="US"/>
    <s v="USD"/>
    <n v="1480226400"/>
    <n v="1480744800"/>
    <x v="428"/>
    <s v="Nov"/>
    <n v="11"/>
    <n v="27"/>
    <x v="9"/>
    <d v="2016-12-03T06:00:00"/>
    <s v="Dec"/>
    <n v="12"/>
    <n v="3"/>
    <n v="2016"/>
    <b v="0"/>
    <b v="1"/>
    <s v="film &amp; video/television"/>
    <x v="3"/>
    <s v="television"/>
  </r>
  <r>
    <n v="1"/>
    <n v="71"/>
    <s v="Tate, Bass and House"/>
    <s v="Organic object-oriented budgetary management"/>
    <n v="6000"/>
    <n v="6484"/>
    <n v="1.0806666666666667"/>
    <x v="3"/>
    <n v="76"/>
    <n v="85.315789473684205"/>
    <s v="US"/>
    <s v="USD"/>
    <n v="1575093600"/>
    <n v="1575439200"/>
    <x v="429"/>
    <s v="Nov"/>
    <n v="11"/>
    <n v="30"/>
    <x v="7"/>
    <d v="2019-12-04T06:00:00"/>
    <s v="Dec"/>
    <n v="12"/>
    <n v="4"/>
    <n v="2019"/>
    <b v="0"/>
    <b v="0"/>
    <s v="theater/plays"/>
    <x v="1"/>
    <s v="plays"/>
  </r>
  <r>
    <n v="1"/>
    <n v="463"/>
    <s v="Mckee-Hill"/>
    <s v="Cross-platform upward-trending parallelism"/>
    <n v="134300"/>
    <n v="145265"/>
    <n v="1.0816455696202532"/>
    <x v="3"/>
    <n v="2105"/>
    <n v="69.009501187648453"/>
    <s v="US"/>
    <s v="USD"/>
    <n v="1388469600"/>
    <n v="1388815200"/>
    <x v="430"/>
    <s v="Dec"/>
    <n v="12"/>
    <n v="31"/>
    <x v="1"/>
    <d v="2014-01-04T06:00:00"/>
    <s v="Jan"/>
    <n v="1"/>
    <n v="4"/>
    <n v="2014"/>
    <b v="0"/>
    <b v="0"/>
    <s v="film &amp; video/animation"/>
    <x v="3"/>
    <s v="animation"/>
  </r>
  <r>
    <n v="1"/>
    <n v="969"/>
    <s v="Lopez-King"/>
    <s v="Multi-lateral radical solution"/>
    <n v="7900"/>
    <n v="8550"/>
    <n v="1.0822784810126582"/>
    <x v="3"/>
    <n v="93"/>
    <n v="91.935483870967744"/>
    <s v="US"/>
    <s v="USD"/>
    <n v="1576994400"/>
    <n v="1577599200"/>
    <x v="431"/>
    <s v="Dec"/>
    <n v="12"/>
    <n v="22"/>
    <x v="7"/>
    <d v="2019-12-29T06:00:00"/>
    <s v="Dec"/>
    <n v="12"/>
    <n v="29"/>
    <n v="2019"/>
    <b v="0"/>
    <b v="0"/>
    <s v="theater/plays"/>
    <x v="1"/>
    <s v="plays"/>
  </r>
  <r>
    <n v="1"/>
    <n v="831"/>
    <s v="Ward PLC"/>
    <s v="Front-line bottom-line Graphic Interface"/>
    <n v="97100"/>
    <n v="105817"/>
    <n v="1.089773429454171"/>
    <x v="3"/>
    <n v="4233"/>
    <n v="24.998110087408456"/>
    <s v="US"/>
    <s v="USD"/>
    <n v="1332738000"/>
    <n v="1335675600"/>
    <x v="432"/>
    <s v="Mar"/>
    <n v="3"/>
    <n v="26"/>
    <x v="2"/>
    <d v="2012-04-29T05:00:00"/>
    <s v="Apr"/>
    <n v="4"/>
    <n v="29"/>
    <n v="2012"/>
    <b v="0"/>
    <b v="0"/>
    <s v="photography/photography books"/>
    <x v="5"/>
    <s v="photography books"/>
  </r>
  <r>
    <n v="1"/>
    <n v="234"/>
    <s v="Mendoza-Parker"/>
    <s v="Enterprise-wide motivating matrices"/>
    <n v="7500"/>
    <n v="8181"/>
    <n v="1.0908"/>
    <x v="3"/>
    <n v="149"/>
    <n v="54.906040268456373"/>
    <s v="IT"/>
    <s v="EUR"/>
    <n v="1503378000"/>
    <n v="1503982800"/>
    <x v="433"/>
    <s v="Aug"/>
    <n v="8"/>
    <n v="22"/>
    <x v="3"/>
    <d v="2017-08-29T05:00:00"/>
    <s v="Aug"/>
    <n v="8"/>
    <n v="29"/>
    <n v="2017"/>
    <b v="0"/>
    <b v="1"/>
    <s v="games/video games"/>
    <x v="7"/>
    <s v="video games"/>
  </r>
  <r>
    <n v="1"/>
    <n v="797"/>
    <s v="Houston, Moore and Rogers"/>
    <s v="Optional tangible utilization"/>
    <n v="7600"/>
    <n v="8332"/>
    <n v="1.0963157894736841"/>
    <x v="3"/>
    <n v="185"/>
    <n v="45.037837837837834"/>
    <s v="US"/>
    <s v="USD"/>
    <n v="1546149600"/>
    <n v="1548136800"/>
    <x v="434"/>
    <s v="Dec"/>
    <n v="12"/>
    <n v="30"/>
    <x v="5"/>
    <d v="2019-01-22T06:00:00"/>
    <s v="Jan"/>
    <n v="1"/>
    <n v="22"/>
    <n v="2019"/>
    <b v="0"/>
    <b v="0"/>
    <s v="technology/web"/>
    <x v="2"/>
    <s v="web"/>
  </r>
  <r>
    <n v="1"/>
    <n v="938"/>
    <s v="Allen Inc"/>
    <s v="Total dedicated benchmark"/>
    <n v="9200"/>
    <n v="10093"/>
    <n v="1.0970652173913042"/>
    <x v="3"/>
    <n v="96"/>
    <n v="105.13541666666667"/>
    <s v="US"/>
    <s v="USD"/>
    <n v="1528779600"/>
    <n v="1531890000"/>
    <x v="435"/>
    <s v="June"/>
    <n v="6"/>
    <n v="12"/>
    <x v="5"/>
    <d v="2018-07-18T05:00:00"/>
    <s v="July"/>
    <n v="7"/>
    <n v="18"/>
    <n v="2018"/>
    <b v="0"/>
    <b v="1"/>
    <s v="publishing/fiction"/>
    <x v="6"/>
    <s v="fiction"/>
  </r>
  <r>
    <n v="1"/>
    <n v="573"/>
    <s v="Valenzuela-Cook"/>
    <s v="Total incremental productivity"/>
    <n v="6700"/>
    <n v="7496"/>
    <n v="1.1188059701492536"/>
    <x v="3"/>
    <n v="300"/>
    <n v="24.986666666666668"/>
    <s v="US"/>
    <s v="USD"/>
    <n v="1399006800"/>
    <n v="1399179600"/>
    <x v="342"/>
    <s v="May"/>
    <n v="5"/>
    <n v="2"/>
    <x v="8"/>
    <d v="2014-05-04T05:00:00"/>
    <s v="May"/>
    <n v="5"/>
    <n v="4"/>
    <n v="2014"/>
    <b v="0"/>
    <b v="0"/>
    <s v="journalism/audio"/>
    <x v="8"/>
    <s v="audio"/>
  </r>
  <r>
    <n v="1"/>
    <n v="517"/>
    <s v="Ramirez LLC"/>
    <s v="Multi-tiered maximized orchestration"/>
    <n v="5900"/>
    <n v="6608"/>
    <n v="1.1200000000000001"/>
    <x v="3"/>
    <n v="78"/>
    <n v="84.717948717948715"/>
    <s v="US"/>
    <s v="USD"/>
    <n v="1493960400"/>
    <n v="1494392400"/>
    <x v="436"/>
    <s v="May"/>
    <n v="5"/>
    <n v="5"/>
    <x v="3"/>
    <d v="2017-05-10T05:00:00"/>
    <s v="May"/>
    <n v="5"/>
    <n v="10"/>
    <n v="2017"/>
    <b v="0"/>
    <b v="0"/>
    <s v="food/food trucks"/>
    <x v="0"/>
    <s v="food trucks"/>
  </r>
  <r>
    <n v="1"/>
    <n v="508"/>
    <s v="Roberts Group"/>
    <s v="Up-sized radical pricing structure"/>
    <n v="172700"/>
    <n v="193820"/>
    <n v="1.1222929936305732"/>
    <x v="3"/>
    <n v="3657"/>
    <n v="52.999726551818434"/>
    <s v="US"/>
    <s v="USD"/>
    <n v="1532840400"/>
    <n v="1534654800"/>
    <x v="437"/>
    <s v="July"/>
    <n v="7"/>
    <n v="29"/>
    <x v="5"/>
    <d v="2018-08-19T05:00:00"/>
    <s v="Aug"/>
    <n v="8"/>
    <n v="19"/>
    <n v="2018"/>
    <b v="0"/>
    <b v="0"/>
    <s v="theater/plays"/>
    <x v="1"/>
    <s v="plays"/>
  </r>
  <r>
    <n v="1"/>
    <n v="20"/>
    <s v="Reeves, Thompson and Richardson"/>
    <s v="Proactive composite alliance"/>
    <n v="131800"/>
    <n v="147936"/>
    <n v="1.1224279210925645"/>
    <x v="3"/>
    <n v="1396"/>
    <n v="105.97134670487107"/>
    <s v="US"/>
    <s v="USD"/>
    <n v="1406523600"/>
    <n v="1406523600"/>
    <x v="438"/>
    <s v="July"/>
    <n v="7"/>
    <n v="28"/>
    <x v="8"/>
    <d v="2014-07-28T05:00:00"/>
    <s v="July"/>
    <n v="7"/>
    <n v="28"/>
    <n v="2014"/>
    <b v="0"/>
    <b v="0"/>
    <s v="film &amp; video/drama"/>
    <x v="3"/>
    <s v="drama"/>
  </r>
  <r>
    <n v="1"/>
    <n v="930"/>
    <s v="Hall, Buchanan and Benton"/>
    <s v="Configurable fault-tolerant structure"/>
    <n v="3500"/>
    <n v="3930"/>
    <n v="1.1228571428571428"/>
    <x v="3"/>
    <n v="85"/>
    <n v="46.235294117647058"/>
    <s v="US"/>
    <s v="USD"/>
    <n v="1424844000"/>
    <n v="1425448800"/>
    <x v="439"/>
    <s v="Feb"/>
    <n v="2"/>
    <n v="25"/>
    <x v="0"/>
    <d v="2015-03-04T06:00:00"/>
    <s v="Mar"/>
    <n v="3"/>
    <n v="4"/>
    <n v="2015"/>
    <b v="0"/>
    <b v="1"/>
    <s v="theater/plays"/>
    <x v="1"/>
    <s v="plays"/>
  </r>
  <r>
    <n v="1"/>
    <n v="147"/>
    <s v="Moss, Norman and Dunlap"/>
    <s v="Upgradable upward-trending workforce"/>
    <n v="8300"/>
    <n v="9337"/>
    <n v="1.1249397590361445"/>
    <x v="3"/>
    <n v="199"/>
    <n v="46.91959798994975"/>
    <s v="US"/>
    <s v="USD"/>
    <n v="1465794000"/>
    <n v="1466312400"/>
    <x v="440"/>
    <s v="June"/>
    <n v="6"/>
    <n v="13"/>
    <x v="9"/>
    <d v="2016-06-19T05:00:00"/>
    <s v="June"/>
    <n v="6"/>
    <n v="19"/>
    <n v="2016"/>
    <b v="0"/>
    <b v="1"/>
    <s v="theater/plays"/>
    <x v="1"/>
    <s v="plays"/>
  </r>
  <r>
    <n v="1"/>
    <n v="24"/>
    <s v="Scott, Wilson and Martin"/>
    <s v="Cross-platform intermediate frame"/>
    <n v="92400"/>
    <n v="104257"/>
    <n v="1.1283225108225108"/>
    <x v="3"/>
    <n v="2673"/>
    <n v="39.003741114852225"/>
    <s v="US"/>
    <s v="USD"/>
    <n v="1403326800"/>
    <n v="1403499600"/>
    <x v="441"/>
    <s v="June"/>
    <n v="6"/>
    <n v="21"/>
    <x v="8"/>
    <d v="2014-06-23T05:00:00"/>
    <s v="June"/>
    <n v="6"/>
    <n v="23"/>
    <n v="2014"/>
    <b v="0"/>
    <b v="0"/>
    <s v="technology/wearables"/>
    <x v="2"/>
    <s v="wearables"/>
  </r>
  <r>
    <n v="1"/>
    <n v="427"/>
    <s v="Hicks, Wall and Webb"/>
    <s v="Managed discrete framework"/>
    <n v="174500"/>
    <n v="197018"/>
    <n v="1.1290429799426933"/>
    <x v="3"/>
    <n v="2526"/>
    <n v="77.996041171813147"/>
    <s v="US"/>
    <s v="USD"/>
    <n v="1410584400"/>
    <n v="1413349200"/>
    <x v="442"/>
    <s v="Sept"/>
    <n v="9"/>
    <n v="13"/>
    <x v="8"/>
    <d v="2014-10-15T05:00:00"/>
    <s v="Oct"/>
    <n v="10"/>
    <n v="15"/>
    <n v="2014"/>
    <b v="0"/>
    <b v="1"/>
    <s v="theater/plays"/>
    <x v="1"/>
    <s v="plays"/>
  </r>
  <r>
    <n v="1"/>
    <n v="95"/>
    <s v="Sanchez LLC"/>
    <s v="Stand-alone system-worthy standardization"/>
    <n v="900"/>
    <n v="1017"/>
    <n v="1.1299999999999999"/>
    <x v="3"/>
    <n v="27"/>
    <n v="37.666666666666664"/>
    <s v="US"/>
    <s v="USD"/>
    <n v="1571029200"/>
    <n v="1571634000"/>
    <x v="443"/>
    <s v="Oct"/>
    <n v="10"/>
    <n v="14"/>
    <x v="7"/>
    <d v="2019-10-21T05:00:00"/>
    <s v="Oct"/>
    <n v="10"/>
    <n v="21"/>
    <n v="2019"/>
    <b v="0"/>
    <b v="0"/>
    <s v="film &amp; video/documentary"/>
    <x v="3"/>
    <s v="documentary"/>
  </r>
  <r>
    <n v="1"/>
    <n v="991"/>
    <s v="Ramirez LLC"/>
    <s v="Reduced reciprocal focus group"/>
    <n v="9800"/>
    <n v="11091"/>
    <n v="1.131734693877551"/>
    <x v="3"/>
    <n v="241"/>
    <n v="46.020746887966808"/>
    <s v="US"/>
    <s v="USD"/>
    <n v="1411621200"/>
    <n v="1411966800"/>
    <x v="444"/>
    <s v="Sept"/>
    <n v="9"/>
    <n v="25"/>
    <x v="8"/>
    <d v="2014-09-29T05:00:00"/>
    <s v="Sept"/>
    <n v="9"/>
    <n v="29"/>
    <n v="2014"/>
    <b v="0"/>
    <b v="1"/>
    <s v="music/rock"/>
    <x v="4"/>
    <s v="rock"/>
  </r>
  <r>
    <n v="1"/>
    <n v="763"/>
    <s v="Rowland PLC"/>
    <s v="Inverse client-driven product"/>
    <n v="5600"/>
    <n v="6338"/>
    <n v="1.1317857142857144"/>
    <x v="3"/>
    <n v="235"/>
    <n v="26.970212765957445"/>
    <s v="US"/>
    <s v="USD"/>
    <n v="1336453200"/>
    <n v="1339477200"/>
    <x v="445"/>
    <s v="May"/>
    <n v="5"/>
    <n v="8"/>
    <x v="2"/>
    <d v="2012-06-12T05:00:00"/>
    <s v="June"/>
    <n v="6"/>
    <n v="12"/>
    <n v="2012"/>
    <b v="0"/>
    <b v="1"/>
    <s v="theater/plays"/>
    <x v="1"/>
    <s v="plays"/>
  </r>
  <r>
    <n v="1"/>
    <n v="772"/>
    <s v="Johnson-Pace"/>
    <s v="Persistent 3rdgeneration moratorium"/>
    <n v="149600"/>
    <n v="169586"/>
    <n v="1.1335962566844919"/>
    <x v="3"/>
    <n v="5139"/>
    <n v="32.999805409612762"/>
    <s v="US"/>
    <s v="USD"/>
    <n v="1549692000"/>
    <n v="1550037600"/>
    <x v="446"/>
    <s v="Feb"/>
    <n v="2"/>
    <n v="9"/>
    <x v="7"/>
    <d v="2019-02-13T06:00:00"/>
    <s v="Feb"/>
    <n v="2"/>
    <n v="13"/>
    <n v="2019"/>
    <b v="0"/>
    <b v="0"/>
    <s v="music/indie rock"/>
    <x v="4"/>
    <s v="indie rock"/>
  </r>
  <r>
    <n v="1"/>
    <n v="854"/>
    <s v="Campbell, Thomas and Obrien"/>
    <s v="Multi-channeled secondary middleware"/>
    <n v="171000"/>
    <n v="194309"/>
    <n v="1.1363099415204678"/>
    <x v="3"/>
    <n v="2662"/>
    <n v="72.993613824192337"/>
    <s v="CA"/>
    <s v="CAD"/>
    <n v="1574056800"/>
    <n v="1576389600"/>
    <x v="447"/>
    <s v="Nov"/>
    <n v="11"/>
    <n v="18"/>
    <x v="7"/>
    <d v="2019-12-15T06:00:00"/>
    <s v="Dec"/>
    <n v="12"/>
    <n v="15"/>
    <n v="2019"/>
    <b v="0"/>
    <b v="0"/>
    <s v="publishing/fiction"/>
    <x v="6"/>
    <s v="fiction"/>
  </r>
  <r>
    <n v="1"/>
    <n v="475"/>
    <s v="Nichols Ltd"/>
    <s v="Function-based attitude-oriented groupware"/>
    <n v="7400"/>
    <n v="8432"/>
    <n v="1.1394594594594594"/>
    <x v="3"/>
    <n v="211"/>
    <n v="39.962085308056871"/>
    <s v="US"/>
    <s v="USD"/>
    <n v="1372136400"/>
    <n v="1372482000"/>
    <x v="448"/>
    <s v="June"/>
    <n v="6"/>
    <n v="25"/>
    <x v="1"/>
    <d v="2013-06-29T05:00:00"/>
    <s v="June"/>
    <n v="6"/>
    <n v="29"/>
    <n v="2013"/>
    <b v="0"/>
    <b v="1"/>
    <s v="publishing/translations"/>
    <x v="6"/>
    <s v="translations"/>
  </r>
  <r>
    <n v="1"/>
    <n v="635"/>
    <s v="Mack Ltd"/>
    <s v="Reactive regional access"/>
    <n v="139000"/>
    <n v="158590"/>
    <n v="1.1409352517985611"/>
    <x v="3"/>
    <n v="2266"/>
    <n v="69.986760812003524"/>
    <s v="US"/>
    <s v="USD"/>
    <n v="1360389600"/>
    <n v="1363150800"/>
    <x v="449"/>
    <s v="Feb"/>
    <n v="2"/>
    <n v="9"/>
    <x v="1"/>
    <d v="2013-03-13T05:00:00"/>
    <s v="Mar"/>
    <n v="3"/>
    <n v="13"/>
    <n v="2013"/>
    <b v="0"/>
    <b v="0"/>
    <s v="film &amp; video/television"/>
    <x v="3"/>
    <s v="television"/>
  </r>
  <r>
    <n v="1"/>
    <n v="335"/>
    <s v="Jordan-Acosta"/>
    <s v="Operative uniform hub"/>
    <n v="173800"/>
    <n v="198628"/>
    <n v="1.1428538550057536"/>
    <x v="3"/>
    <n v="2283"/>
    <n v="87.003066141042481"/>
    <s v="US"/>
    <s v="USD"/>
    <n v="1573797600"/>
    <n v="1574920800"/>
    <x v="450"/>
    <s v="Nov"/>
    <n v="11"/>
    <n v="15"/>
    <x v="7"/>
    <d v="2019-11-28T06:00:00"/>
    <s v="Nov"/>
    <n v="11"/>
    <n v="28"/>
    <n v="2019"/>
    <b v="0"/>
    <b v="0"/>
    <s v="music/rock"/>
    <x v="4"/>
    <s v="rock"/>
  </r>
  <r>
    <n v="1"/>
    <n v="46"/>
    <s v="Vaughn, Hunt and Caldwell"/>
    <s v="Virtual grid-enabled task-force"/>
    <n v="3700"/>
    <n v="4247"/>
    <n v="1.1478378378378378"/>
    <x v="3"/>
    <n v="92"/>
    <n v="46.163043478260867"/>
    <s v="US"/>
    <s v="USD"/>
    <n v="1278565200"/>
    <n v="1280552400"/>
    <x v="451"/>
    <s v="July"/>
    <n v="7"/>
    <n v="8"/>
    <x v="6"/>
    <d v="2010-07-31T05:00:00"/>
    <s v="July"/>
    <n v="7"/>
    <n v="31"/>
    <n v="2010"/>
    <b v="0"/>
    <b v="0"/>
    <s v="music/rock"/>
    <x v="4"/>
    <s v="rock"/>
  </r>
  <r>
    <n v="1"/>
    <n v="784"/>
    <s v="Byrd Group"/>
    <s v="Profound fault-tolerant model"/>
    <n v="88900"/>
    <n v="102535"/>
    <n v="1.1533745781777278"/>
    <x v="3"/>
    <n v="3308"/>
    <n v="30.996070133010882"/>
    <s v="US"/>
    <s v="USD"/>
    <n v="1457244000"/>
    <n v="1458190800"/>
    <x v="452"/>
    <s v="Mar"/>
    <n v="3"/>
    <n v="6"/>
    <x v="9"/>
    <d v="2016-03-17T05:00:00"/>
    <s v="Mar"/>
    <n v="3"/>
    <n v="17"/>
    <n v="2016"/>
    <b v="0"/>
    <b v="0"/>
    <s v="technology/web"/>
    <x v="2"/>
    <s v="web"/>
  </r>
  <r>
    <n v="1"/>
    <n v="890"/>
    <s v="Christian, Kim and Jimenez"/>
    <s v="Devolved foreground throughput"/>
    <n v="134400"/>
    <n v="155849"/>
    <n v="1.1595907738095239"/>
    <x v="3"/>
    <n v="1470"/>
    <n v="106.01972789115646"/>
    <s v="US"/>
    <s v="USD"/>
    <n v="1561352400"/>
    <n v="1561438800"/>
    <x v="453"/>
    <s v="June"/>
    <n v="6"/>
    <n v="24"/>
    <x v="7"/>
    <d v="2019-06-25T05:00:00"/>
    <s v="June"/>
    <n v="6"/>
    <n v="25"/>
    <n v="2019"/>
    <b v="0"/>
    <b v="0"/>
    <s v="music/indie rock"/>
    <x v="4"/>
    <s v="indie rock"/>
  </r>
  <r>
    <n v="1"/>
    <n v="132"/>
    <s v="Flowers and Sons"/>
    <s v="Virtual static core"/>
    <n v="3300"/>
    <n v="3834"/>
    <n v="1.1618181818181819"/>
    <x v="3"/>
    <n v="89"/>
    <n v="43.078651685393261"/>
    <s v="US"/>
    <s v="USD"/>
    <n v="1515736800"/>
    <n v="1517119200"/>
    <x v="454"/>
    <s v="Jan"/>
    <n v="1"/>
    <n v="12"/>
    <x v="5"/>
    <d v="2018-01-28T06:00:00"/>
    <s v="Jan"/>
    <n v="1"/>
    <n v="28"/>
    <n v="2018"/>
    <b v="0"/>
    <b v="1"/>
    <s v="theater/plays"/>
    <x v="1"/>
    <s v="plays"/>
  </r>
  <r>
    <n v="1"/>
    <n v="435"/>
    <s v="Spence, Jackson and Kelly"/>
    <s v="Advanced discrete leverage"/>
    <n v="152400"/>
    <n v="178120"/>
    <n v="1.168766404199475"/>
    <x v="3"/>
    <n v="1713"/>
    <n v="103.98131932282546"/>
    <s v="IT"/>
    <s v="EUR"/>
    <n v="1418623200"/>
    <n v="1419660000"/>
    <x v="455"/>
    <s v="Dec"/>
    <n v="12"/>
    <n v="15"/>
    <x v="8"/>
    <d v="2014-12-27T06:00:00"/>
    <s v="Dec"/>
    <n v="12"/>
    <n v="27"/>
    <n v="2014"/>
    <b v="0"/>
    <b v="1"/>
    <s v="theater/plays"/>
    <x v="1"/>
    <s v="plays"/>
  </r>
  <r>
    <n v="1"/>
    <n v="537"/>
    <s v="Murillo-Mcfarland"/>
    <s v="Synchronized client-driven projection"/>
    <n v="84400"/>
    <n v="98935"/>
    <n v="1.1722156398104266"/>
    <x v="3"/>
    <n v="1052"/>
    <n v="94.044676806083643"/>
    <s v="DK"/>
    <s v="DKK"/>
    <n v="1535605200"/>
    <n v="1537592400"/>
    <x v="456"/>
    <s v="Aug"/>
    <n v="8"/>
    <n v="30"/>
    <x v="5"/>
    <d v="2018-09-22T05:00:00"/>
    <s v="Sept"/>
    <n v="9"/>
    <n v="22"/>
    <n v="2018"/>
    <b v="1"/>
    <b v="1"/>
    <s v="film &amp; video/documentary"/>
    <x v="3"/>
    <s v="documentary"/>
  </r>
  <r>
    <n v="1"/>
    <n v="928"/>
    <s v="Dawson Group"/>
    <s v="Triple-buffered bi-directional model"/>
    <n v="167400"/>
    <n v="196386"/>
    <n v="1.1731541218637993"/>
    <x v="3"/>
    <n v="3777"/>
    <n v="51.995234312946785"/>
    <s v="IT"/>
    <s v="EUR"/>
    <n v="1388296800"/>
    <n v="1389074400"/>
    <x v="457"/>
    <s v="Dec"/>
    <n v="12"/>
    <n v="29"/>
    <x v="1"/>
    <d v="2014-01-07T06:00:00"/>
    <s v="Jan"/>
    <n v="1"/>
    <n v="7"/>
    <n v="2014"/>
    <b v="0"/>
    <b v="0"/>
    <s v="technology/web"/>
    <x v="2"/>
    <s v="web"/>
  </r>
  <r>
    <n v="1"/>
    <n v="118"/>
    <s v="Robinson, Lopez and Christensen"/>
    <s v="Organic next generation protocol"/>
    <n v="5400"/>
    <n v="6351"/>
    <n v="1.1761111111111111"/>
    <x v="3"/>
    <n v="67"/>
    <n v="94.791044776119406"/>
    <s v="US"/>
    <s v="USD"/>
    <n v="1390716000"/>
    <n v="1391234400"/>
    <x v="458"/>
    <s v="Jan"/>
    <n v="1"/>
    <n v="26"/>
    <x v="8"/>
    <d v="2014-02-01T06:00:00"/>
    <s v="Feb"/>
    <n v="2"/>
    <n v="1"/>
    <n v="2014"/>
    <b v="0"/>
    <b v="0"/>
    <s v="photography/photography books"/>
    <x v="5"/>
    <s v="photography books"/>
  </r>
  <r>
    <n v="1"/>
    <n v="885"/>
    <s v="Lynch Ltd"/>
    <s v="Virtual analyzing collaboration"/>
    <n v="1800"/>
    <n v="2129"/>
    <n v="1.1827777777777777"/>
    <x v="3"/>
    <n v="52"/>
    <n v="40.942307692307693"/>
    <s v="US"/>
    <s v="USD"/>
    <n v="1275800400"/>
    <n v="1279083600"/>
    <x v="459"/>
    <s v="June"/>
    <n v="6"/>
    <n v="6"/>
    <x v="6"/>
    <d v="2010-07-14T05:00:00"/>
    <s v="July"/>
    <n v="7"/>
    <n v="14"/>
    <n v="2010"/>
    <b v="0"/>
    <b v="0"/>
    <s v="theater/plays"/>
    <x v="1"/>
    <s v="plays"/>
  </r>
  <r>
    <n v="1"/>
    <n v="455"/>
    <s v="Villanueva, Wright and Richardson"/>
    <s v="Profit-focused global product"/>
    <n v="116500"/>
    <n v="137904"/>
    <n v="1.1837253218884121"/>
    <x v="3"/>
    <n v="3727"/>
    <n v="37.001341561577675"/>
    <s v="US"/>
    <s v="USD"/>
    <n v="1316754000"/>
    <n v="1318741200"/>
    <x v="208"/>
    <s v="Sept"/>
    <n v="9"/>
    <n v="23"/>
    <x v="4"/>
    <d v="2011-10-16T05:00:00"/>
    <s v="Oct"/>
    <n v="10"/>
    <n v="16"/>
    <n v="2011"/>
    <b v="0"/>
    <b v="0"/>
    <s v="theater/plays"/>
    <x v="1"/>
    <s v="plays"/>
  </r>
  <r>
    <n v="1"/>
    <n v="510"/>
    <s v="Best, Miller and Thomas"/>
    <s v="Re-engineered mobile task-force"/>
    <n v="7800"/>
    <n v="9289"/>
    <n v="1.1908974358974358"/>
    <x v="3"/>
    <n v="131"/>
    <n v="70.908396946564892"/>
    <s v="AU"/>
    <s v="AUD"/>
    <n v="1527742800"/>
    <n v="1529816400"/>
    <x v="460"/>
    <s v="May"/>
    <n v="5"/>
    <n v="31"/>
    <x v="5"/>
    <d v="2018-06-24T05:00:00"/>
    <s v="June"/>
    <n v="6"/>
    <n v="24"/>
    <n v="2018"/>
    <b v="0"/>
    <b v="0"/>
    <s v="film &amp; video/drama"/>
    <x v="3"/>
    <s v="drama"/>
  </r>
  <r>
    <n v="1"/>
    <n v="961"/>
    <s v="Mason, Case and May"/>
    <s v="Optimized content-based collaboration"/>
    <n v="5700"/>
    <n v="6800"/>
    <n v="1.1929824561403508"/>
    <x v="3"/>
    <n v="155"/>
    <n v="43.87096774193548"/>
    <s v="US"/>
    <s v="USD"/>
    <n v="1297922400"/>
    <n v="1298268000"/>
    <x v="461"/>
    <s v="Feb"/>
    <n v="2"/>
    <n v="17"/>
    <x v="4"/>
    <d v="2011-02-21T06:00:00"/>
    <s v="Feb"/>
    <n v="2"/>
    <n v="21"/>
    <n v="2011"/>
    <b v="0"/>
    <b v="0"/>
    <s v="publishing/translations"/>
    <x v="6"/>
    <s v="translations"/>
  </r>
  <r>
    <n v="1"/>
    <n v="584"/>
    <s v="Nunez-Richards"/>
    <s v="De-engineered cohesive system engine"/>
    <n v="86400"/>
    <n v="103255"/>
    <n v="1.1950810185185186"/>
    <x v="3"/>
    <n v="1613"/>
    <n v="64.01425914445133"/>
    <s v="US"/>
    <s v="USD"/>
    <n v="1335330000"/>
    <n v="1336539600"/>
    <x v="462"/>
    <s v="Apr"/>
    <n v="4"/>
    <n v="25"/>
    <x v="2"/>
    <d v="2012-05-09T05:00:00"/>
    <s v="May"/>
    <n v="5"/>
    <n v="9"/>
    <n v="2012"/>
    <b v="0"/>
    <b v="0"/>
    <s v="technology/web"/>
    <x v="2"/>
    <s v="web"/>
  </r>
  <r>
    <n v="1"/>
    <n v="603"/>
    <s v="Christian, Yates and Greer"/>
    <s v="Vision-oriented 5thgeneration array"/>
    <n v="5300"/>
    <n v="6342"/>
    <n v="1.1966037735849056"/>
    <x v="3"/>
    <n v="102"/>
    <n v="62.176470588235297"/>
    <s v="US"/>
    <s v="USD"/>
    <n v="1555563600"/>
    <n v="1557896400"/>
    <x v="463"/>
    <s v="Apr"/>
    <n v="4"/>
    <n v="18"/>
    <x v="7"/>
    <d v="2019-05-15T05:00:00"/>
    <s v="May"/>
    <n v="5"/>
    <n v="15"/>
    <n v="2019"/>
    <b v="0"/>
    <b v="0"/>
    <s v="theater/plays"/>
    <x v="1"/>
    <s v="plays"/>
  </r>
  <r>
    <n v="1"/>
    <n v="228"/>
    <s v="Pineda Group"/>
    <s v="Exclusive real-time protocol"/>
    <n v="137900"/>
    <n v="165352"/>
    <n v="1.1990717911530093"/>
    <x v="3"/>
    <n v="2468"/>
    <n v="66.998379254457049"/>
    <s v="US"/>
    <s v="USD"/>
    <n v="1472619600"/>
    <n v="1474779600"/>
    <x v="117"/>
    <s v="Aug"/>
    <n v="8"/>
    <n v="31"/>
    <x v="9"/>
    <d v="2016-09-25T05:00:00"/>
    <s v="Sept"/>
    <n v="9"/>
    <n v="25"/>
    <n v="2016"/>
    <b v="0"/>
    <b v="0"/>
    <s v="film &amp; video/animation"/>
    <x v="3"/>
    <s v="animation"/>
  </r>
  <r>
    <n v="1"/>
    <n v="111"/>
    <s v="Hart-Briggs"/>
    <s v="Re-engineered user-facing approach"/>
    <n v="61400"/>
    <n v="73653"/>
    <n v="1.1995602605863191"/>
    <x v="3"/>
    <n v="676"/>
    <n v="108.95414201183432"/>
    <s v="US"/>
    <s v="USD"/>
    <n v="1348290000"/>
    <n v="1348808400"/>
    <x v="464"/>
    <s v="Sept"/>
    <n v="9"/>
    <n v="22"/>
    <x v="2"/>
    <d v="2012-09-28T05:00:00"/>
    <s v="Sept"/>
    <n v="9"/>
    <n v="28"/>
    <n v="2012"/>
    <b v="0"/>
    <b v="0"/>
    <s v="publishing/radio &amp; podcasts"/>
    <x v="6"/>
    <s v="radio &amp; podcasts"/>
  </r>
  <r>
    <n v="1"/>
    <n v="641"/>
    <s v="Hunt, Barker and Baker"/>
    <s v="Business-focused leadingedge instruction set"/>
    <n v="9400"/>
    <n v="11277"/>
    <n v="1.1996808510638297"/>
    <x v="3"/>
    <n v="194"/>
    <n v="58.128865979381445"/>
    <s v="CH"/>
    <s v="CHF"/>
    <n v="1487570400"/>
    <n v="1489986000"/>
    <x v="465"/>
    <s v="Feb"/>
    <n v="2"/>
    <n v="20"/>
    <x v="3"/>
    <d v="2017-03-20T05:00:00"/>
    <s v="Mar"/>
    <n v="3"/>
    <n v="20"/>
    <n v="2017"/>
    <b v="0"/>
    <b v="0"/>
    <s v="theater/plays"/>
    <x v="1"/>
    <s v="plays"/>
  </r>
  <r>
    <n v="1"/>
    <n v="255"/>
    <s v="Rosales, Branch and Harmon"/>
    <s v="Upgradable grid-enabled superstructure"/>
    <n v="80500"/>
    <n v="96735"/>
    <n v="1.2016770186335404"/>
    <x v="3"/>
    <n v="1697"/>
    <n v="57.003535651149086"/>
    <s v="US"/>
    <s v="USD"/>
    <n v="1297836000"/>
    <n v="1298268000"/>
    <x v="466"/>
    <s v="Feb"/>
    <n v="2"/>
    <n v="16"/>
    <x v="4"/>
    <d v="2011-02-21T06:00:00"/>
    <s v="Feb"/>
    <n v="2"/>
    <n v="21"/>
    <n v="2011"/>
    <b v="0"/>
    <b v="1"/>
    <s v="music/rock"/>
    <x v="4"/>
    <s v="rock"/>
  </r>
  <r>
    <n v="1"/>
    <n v="609"/>
    <s v="Rose-Fuller"/>
    <s v="Upgradable holistic system engine"/>
    <n v="10000"/>
    <n v="12042"/>
    <n v="1.2041999999999999"/>
    <x v="3"/>
    <n v="117"/>
    <n v="102.92307692307692"/>
    <s v="US"/>
    <s v="USD"/>
    <n v="1547618400"/>
    <n v="1549087200"/>
    <x v="467"/>
    <s v="Jan"/>
    <n v="1"/>
    <n v="16"/>
    <x v="7"/>
    <d v="2019-02-02T06:00:00"/>
    <s v="Feb"/>
    <n v="2"/>
    <n v="2"/>
    <n v="2019"/>
    <b v="0"/>
    <b v="0"/>
    <s v="film &amp; video/science fiction"/>
    <x v="3"/>
    <s v="science fiction"/>
  </r>
  <r>
    <n v="1"/>
    <n v="148"/>
    <s v="White, Larson and Wright"/>
    <s v="Upgradable hybrid capability"/>
    <n v="9300"/>
    <n v="11255"/>
    <n v="1.2102150537634409"/>
    <x v="3"/>
    <n v="107"/>
    <n v="105.18691588785046"/>
    <s v="US"/>
    <s v="USD"/>
    <n v="1500958800"/>
    <n v="1501736400"/>
    <x v="468"/>
    <s v="July"/>
    <n v="7"/>
    <n v="25"/>
    <x v="3"/>
    <d v="2017-08-03T05:00:00"/>
    <s v="Aug"/>
    <n v="8"/>
    <n v="3"/>
    <n v="2017"/>
    <b v="0"/>
    <b v="0"/>
    <s v="technology/wearables"/>
    <x v="2"/>
    <s v="wearables"/>
  </r>
  <r>
    <n v="1"/>
    <n v="165"/>
    <s v="Cordova Ltd"/>
    <s v="Synergized radical product"/>
    <n v="90400"/>
    <n v="110279"/>
    <n v="1.2199004424778761"/>
    <x v="3"/>
    <n v="2506"/>
    <n v="44.005985634477256"/>
    <s v="US"/>
    <s v="USD"/>
    <n v="1501563600"/>
    <n v="1504328400"/>
    <x v="469"/>
    <s v="Aug"/>
    <n v="8"/>
    <n v="1"/>
    <x v="3"/>
    <d v="2017-09-02T05:00:00"/>
    <s v="Sept"/>
    <n v="9"/>
    <n v="2"/>
    <n v="2017"/>
    <b v="0"/>
    <b v="0"/>
    <s v="technology/web"/>
    <x v="2"/>
    <s v="web"/>
  </r>
  <r>
    <n v="1"/>
    <n v="671"/>
    <s v="Robinson-Kelly"/>
    <s v="Monitored bi-directional standardization"/>
    <n v="97600"/>
    <n v="119127"/>
    <n v="1.220563524590164"/>
    <x v="3"/>
    <n v="1073"/>
    <n v="111.02236719478098"/>
    <s v="US"/>
    <s v="USD"/>
    <n v="1280552400"/>
    <n v="1280898000"/>
    <x v="470"/>
    <s v="July"/>
    <n v="7"/>
    <n v="31"/>
    <x v="6"/>
    <d v="2010-08-04T05:00:00"/>
    <s v="Aug"/>
    <n v="8"/>
    <n v="4"/>
    <n v="2010"/>
    <b v="0"/>
    <b v="1"/>
    <s v="theater/plays"/>
    <x v="1"/>
    <s v="plays"/>
  </r>
  <r>
    <n v="1"/>
    <n v="389"/>
    <s v="Knox-Garner"/>
    <s v="Automated systemic hierarchy"/>
    <n v="83000"/>
    <n v="101352"/>
    <n v="1.2211084337349398"/>
    <x v="3"/>
    <n v="1152"/>
    <n v="87.979166666666671"/>
    <s v="US"/>
    <s v="USD"/>
    <n v="1288242000"/>
    <n v="1290578400"/>
    <x v="471"/>
    <s v="Oct"/>
    <n v="10"/>
    <n v="28"/>
    <x v="6"/>
    <d v="2010-11-24T06:00:00"/>
    <s v="Nov"/>
    <n v="11"/>
    <n v="24"/>
    <n v="2010"/>
    <b v="0"/>
    <b v="0"/>
    <s v="theater/plays"/>
    <x v="1"/>
    <s v="plays"/>
  </r>
  <r>
    <n v="1"/>
    <n v="74"/>
    <s v="Davis-Michael"/>
    <s v="Progressive tertiary framework"/>
    <n v="3900"/>
    <n v="4776"/>
    <n v="1.2246153846153847"/>
    <x v="3"/>
    <n v="85"/>
    <n v="56.188235294117646"/>
    <s v="GB"/>
    <s v="GBP"/>
    <n v="1459054800"/>
    <n v="1459141200"/>
    <x v="472"/>
    <s v="Mar"/>
    <n v="3"/>
    <n v="27"/>
    <x v="9"/>
    <d v="2016-03-28T05:00:00"/>
    <s v="Mar"/>
    <n v="3"/>
    <n v="28"/>
    <n v="2016"/>
    <b v="0"/>
    <b v="0"/>
    <s v="music/metal"/>
    <x v="4"/>
    <s v="metal"/>
  </r>
  <r>
    <n v="1"/>
    <n v="194"/>
    <s v="Sandoval Group"/>
    <s v="Assimilated multi-tasking archive"/>
    <n v="7100"/>
    <n v="8716"/>
    <n v="1.227605633802817"/>
    <x v="3"/>
    <n v="126"/>
    <n v="69.174603174603178"/>
    <s v="US"/>
    <s v="USD"/>
    <n v="1442206800"/>
    <n v="1443589200"/>
    <x v="473"/>
    <s v="Sept"/>
    <n v="9"/>
    <n v="14"/>
    <x v="0"/>
    <d v="2015-09-30T05:00:00"/>
    <s v="Sept"/>
    <n v="9"/>
    <n v="30"/>
    <n v="2015"/>
    <b v="0"/>
    <b v="0"/>
    <s v="music/metal"/>
    <x v="4"/>
    <s v="metal"/>
  </r>
  <r>
    <n v="1"/>
    <n v="704"/>
    <s v="Haynes-Williams"/>
    <s v="Seamless clear-thinking artificial intelligence"/>
    <n v="8700"/>
    <n v="10682"/>
    <n v="1.2278160919540231"/>
    <x v="3"/>
    <n v="116"/>
    <n v="92.08620689655173"/>
    <s v="US"/>
    <s v="USD"/>
    <n v="1467608400"/>
    <n v="1468904400"/>
    <x v="474"/>
    <s v="July"/>
    <n v="7"/>
    <n v="4"/>
    <x v="9"/>
    <d v="2016-07-19T05:00:00"/>
    <s v="July"/>
    <n v="7"/>
    <n v="19"/>
    <n v="2016"/>
    <b v="0"/>
    <b v="0"/>
    <s v="film &amp; video/animation"/>
    <x v="3"/>
    <s v="animation"/>
  </r>
  <r>
    <n v="1"/>
    <n v="337"/>
    <s v="Hayden Ltd"/>
    <s v="Innovative didactic analyzer"/>
    <n v="94500"/>
    <n v="116064"/>
    <n v="1.2281904761904763"/>
    <x v="3"/>
    <n v="1095"/>
    <n v="105.9945205479452"/>
    <s v="US"/>
    <s v="USD"/>
    <n v="1573452000"/>
    <n v="1573538400"/>
    <x v="475"/>
    <s v="Nov"/>
    <n v="11"/>
    <n v="11"/>
    <x v="7"/>
    <d v="2019-11-12T06:00:00"/>
    <s v="Nov"/>
    <n v="11"/>
    <n v="12"/>
    <n v="2019"/>
    <b v="0"/>
    <b v="0"/>
    <s v="theater/plays"/>
    <x v="1"/>
    <s v="plays"/>
  </r>
  <r>
    <n v="1"/>
    <n v="451"/>
    <s v="Padilla-Porter"/>
    <s v="Innovative exuding matrix"/>
    <n v="148400"/>
    <n v="182302"/>
    <n v="1.2284501347708894"/>
    <x v="3"/>
    <n v="6286"/>
    <n v="29.001272669424118"/>
    <s v="US"/>
    <s v="USD"/>
    <n v="1500440400"/>
    <n v="1503118800"/>
    <x v="476"/>
    <s v="July"/>
    <n v="7"/>
    <n v="19"/>
    <x v="3"/>
    <d v="2017-08-19T05:00:00"/>
    <s v="Aug"/>
    <n v="8"/>
    <n v="19"/>
    <n v="2017"/>
    <b v="0"/>
    <b v="0"/>
    <s v="music/rock"/>
    <x v="4"/>
    <s v="rock"/>
  </r>
  <r>
    <n v="1"/>
    <n v="675"/>
    <s v="Giles-Smith"/>
    <s v="Right-sized web-enabled intranet"/>
    <n v="9700"/>
    <n v="11929"/>
    <n v="1.2297938144329896"/>
    <x v="3"/>
    <n v="331"/>
    <n v="36.0392749244713"/>
    <s v="US"/>
    <s v="USD"/>
    <n v="1568178000"/>
    <n v="1568782800"/>
    <x v="477"/>
    <s v="Sept"/>
    <n v="9"/>
    <n v="11"/>
    <x v="7"/>
    <d v="2019-09-18T05:00:00"/>
    <s v="Sept"/>
    <n v="9"/>
    <n v="18"/>
    <n v="2019"/>
    <b v="0"/>
    <b v="0"/>
    <s v="journalism/audio"/>
    <x v="8"/>
    <s v="audio"/>
  </r>
  <r>
    <n v="1"/>
    <n v="437"/>
    <s v="Hansen Group"/>
    <s v="Centralized regional interface"/>
    <n v="8100"/>
    <n v="9969"/>
    <n v="1.2307407407407407"/>
    <x v="3"/>
    <n v="192"/>
    <n v="51.921875"/>
    <s v="US"/>
    <s v="USD"/>
    <n v="1442120400"/>
    <n v="1442379600"/>
    <x v="478"/>
    <s v="Sept"/>
    <n v="9"/>
    <n v="13"/>
    <x v="0"/>
    <d v="2015-09-16T05:00:00"/>
    <s v="Sept"/>
    <n v="9"/>
    <n v="16"/>
    <n v="2015"/>
    <b v="0"/>
    <b v="1"/>
    <s v="film &amp; video/animation"/>
    <x v="3"/>
    <s v="animation"/>
  </r>
  <r>
    <n v="1"/>
    <n v="265"/>
    <s v="Lee and Sons"/>
    <s v="Persevering interactive emulation"/>
    <n v="4900"/>
    <n v="6031"/>
    <n v="1.2308163265306122"/>
    <x v="3"/>
    <n v="86"/>
    <n v="70.127906976744185"/>
    <s v="US"/>
    <s v="USD"/>
    <n v="1451800800"/>
    <n v="1455602400"/>
    <x v="479"/>
    <s v="Jan"/>
    <n v="1"/>
    <n v="3"/>
    <x v="9"/>
    <d v="2016-02-16T06:00:00"/>
    <s v="Feb"/>
    <n v="2"/>
    <n v="16"/>
    <n v="2016"/>
    <b v="0"/>
    <b v="0"/>
    <s v="theater/plays"/>
    <x v="1"/>
    <s v="plays"/>
  </r>
  <r>
    <n v="1"/>
    <n v="419"/>
    <s v="Ware-Arias"/>
    <s v="Upgradable maximized protocol"/>
    <n v="113800"/>
    <n v="140469"/>
    <n v="1.2343497363796134"/>
    <x v="3"/>
    <n v="5203"/>
    <n v="26.997693638285604"/>
    <s v="US"/>
    <s v="USD"/>
    <n v="1324533600"/>
    <n v="1325052000"/>
    <x v="480"/>
    <s v="Dec"/>
    <n v="12"/>
    <n v="22"/>
    <x v="4"/>
    <d v="2011-12-28T06:00:00"/>
    <s v="Dec"/>
    <n v="12"/>
    <n v="28"/>
    <n v="2011"/>
    <b v="0"/>
    <b v="0"/>
    <s v="technology/web"/>
    <x v="2"/>
    <s v="web"/>
  </r>
  <r>
    <n v="1"/>
    <n v="354"/>
    <s v="Brown Group"/>
    <s v="Profit-focused transitional capability"/>
    <n v="6100"/>
    <n v="7548"/>
    <n v="1.2373770491803278"/>
    <x v="3"/>
    <n v="80"/>
    <n v="94.35"/>
    <s v="DK"/>
    <s v="DKK"/>
    <n v="1378184400"/>
    <n v="1378789200"/>
    <x v="481"/>
    <s v="Sept"/>
    <n v="9"/>
    <n v="3"/>
    <x v="1"/>
    <d v="2013-09-10T05:00:00"/>
    <s v="Sept"/>
    <n v="9"/>
    <n v="10"/>
    <n v="2013"/>
    <b v="0"/>
    <b v="0"/>
    <s v="film &amp; video/documentary"/>
    <x v="3"/>
    <s v="documentary"/>
  </r>
  <r>
    <n v="1"/>
    <n v="70"/>
    <s v="Barker Inc"/>
    <s v="Re-engineered 24/7 task-force"/>
    <n v="128000"/>
    <n v="158389"/>
    <n v="1.2374140625000001"/>
    <x v="3"/>
    <n v="2475"/>
    <n v="63.995555555555555"/>
    <s v="IT"/>
    <s v="EUR"/>
    <n v="1288674000"/>
    <n v="1292911200"/>
    <x v="482"/>
    <s v="Nov"/>
    <n v="11"/>
    <n v="2"/>
    <x v="6"/>
    <d v="2010-12-21T06:00:00"/>
    <s v="Dec"/>
    <n v="12"/>
    <n v="21"/>
    <n v="2010"/>
    <b v="0"/>
    <b v="1"/>
    <s v="theater/plays"/>
    <x v="1"/>
    <s v="plays"/>
  </r>
  <r>
    <n v="1"/>
    <n v="333"/>
    <s v="Carlson, Dixon and Jones"/>
    <s v="Persistent well-modulated synergy"/>
    <n v="9600"/>
    <n v="11900"/>
    <n v="1.2395833333333333"/>
    <x v="3"/>
    <n v="253"/>
    <n v="47.035573122529641"/>
    <s v="US"/>
    <s v="USD"/>
    <n v="1542693600"/>
    <n v="1545112800"/>
    <x v="483"/>
    <s v="Nov"/>
    <n v="11"/>
    <n v="20"/>
    <x v="5"/>
    <d v="2018-12-18T06:00:00"/>
    <s v="Dec"/>
    <n v="12"/>
    <n v="18"/>
    <n v="2018"/>
    <b v="0"/>
    <b v="0"/>
    <s v="theater/plays"/>
    <x v="1"/>
    <s v="plays"/>
  </r>
  <r>
    <n v="1"/>
    <n v="794"/>
    <s v="Welch Inc"/>
    <s v="Optional optimal website"/>
    <n v="6600"/>
    <n v="8276"/>
    <n v="1.2539393939393939"/>
    <x v="3"/>
    <n v="110"/>
    <n v="75.236363636363635"/>
    <s v="US"/>
    <s v="USD"/>
    <n v="1513922400"/>
    <n v="1514959200"/>
    <x v="484"/>
    <s v="Dec"/>
    <n v="12"/>
    <n v="22"/>
    <x v="3"/>
    <d v="2018-01-03T06:00:00"/>
    <s v="Jan"/>
    <n v="1"/>
    <n v="3"/>
    <n v="2018"/>
    <b v="0"/>
    <b v="0"/>
    <s v="music/rock"/>
    <x v="4"/>
    <s v="rock"/>
  </r>
  <r>
    <n v="1"/>
    <n v="824"/>
    <s v="Anderson, Williams and Cox"/>
    <s v="Streamlined national benchmark"/>
    <n v="85000"/>
    <n v="107516"/>
    <n v="1.2648941176470587"/>
    <x v="3"/>
    <n v="1280"/>
    <n v="83.996875000000003"/>
    <s v="US"/>
    <s v="USD"/>
    <n v="1276923600"/>
    <n v="1279688400"/>
    <x v="485"/>
    <s v="June"/>
    <n v="6"/>
    <n v="19"/>
    <x v="6"/>
    <d v="2010-07-21T05:00:00"/>
    <s v="July"/>
    <n v="7"/>
    <n v="21"/>
    <n v="2010"/>
    <b v="0"/>
    <b v="1"/>
    <s v="publishing/nonfiction"/>
    <x v="6"/>
    <s v="nonfiction"/>
  </r>
  <r>
    <n v="1"/>
    <n v="652"/>
    <s v="Cisneros Ltd"/>
    <s v="Vision-oriented regional hub"/>
    <n v="10000"/>
    <n v="12684"/>
    <n v="1.2684"/>
    <x v="3"/>
    <n v="409"/>
    <n v="31.012224938875306"/>
    <s v="US"/>
    <s v="USD"/>
    <n v="1470373200"/>
    <n v="1474088400"/>
    <x v="486"/>
    <s v="Aug"/>
    <n v="8"/>
    <n v="5"/>
    <x v="9"/>
    <d v="2016-09-17T05:00:00"/>
    <s v="Sept"/>
    <n v="9"/>
    <n v="17"/>
    <n v="2016"/>
    <b v="0"/>
    <b v="0"/>
    <s v="technology/web"/>
    <x v="2"/>
    <s v="web"/>
  </r>
  <r>
    <n v="1"/>
    <n v="957"/>
    <s v="Riley, Cohen and Goodman"/>
    <s v="Profound mission-critical function"/>
    <n v="9800"/>
    <n v="12434"/>
    <n v="1.2687755102040816"/>
    <x v="3"/>
    <n v="131"/>
    <n v="94.916030534351151"/>
    <s v="US"/>
    <s v="USD"/>
    <n v="1329372000"/>
    <n v="1329631200"/>
    <x v="487"/>
    <s v="Feb"/>
    <n v="2"/>
    <n v="16"/>
    <x v="2"/>
    <d v="2012-02-19T06:00:00"/>
    <s v="Feb"/>
    <n v="2"/>
    <n v="19"/>
    <n v="2012"/>
    <b v="0"/>
    <b v="0"/>
    <s v="theater/plays"/>
    <x v="1"/>
    <s v="plays"/>
  </r>
  <r>
    <n v="1"/>
    <n v="422"/>
    <s v="Brown, Davies and Pacheco"/>
    <s v="Reverse-engineered regional knowledge user"/>
    <n v="8700"/>
    <n v="11075"/>
    <n v="1.2729885057471264"/>
    <x v="3"/>
    <n v="205"/>
    <n v="54.024390243902438"/>
    <s v="US"/>
    <s v="USD"/>
    <n v="1271480400"/>
    <n v="1273208400"/>
    <x v="488"/>
    <s v="Apr"/>
    <n v="4"/>
    <n v="17"/>
    <x v="6"/>
    <d v="2010-05-07T05:00:00"/>
    <s v="May"/>
    <n v="5"/>
    <n v="7"/>
    <n v="2010"/>
    <b v="0"/>
    <b v="1"/>
    <s v="theater/plays"/>
    <x v="1"/>
    <s v="plays"/>
  </r>
  <r>
    <n v="1"/>
    <n v="351"/>
    <s v="Young LLC"/>
    <s v="Universal maximized methodology"/>
    <n v="74100"/>
    <n v="94631"/>
    <n v="1.2770715249662619"/>
    <x v="3"/>
    <n v="2013"/>
    <n v="47.009935419771487"/>
    <s v="US"/>
    <s v="USD"/>
    <n v="1440392400"/>
    <n v="1441602000"/>
    <x v="371"/>
    <s v="Aug"/>
    <n v="8"/>
    <n v="24"/>
    <x v="0"/>
    <d v="2015-09-07T05:00:00"/>
    <s v="Sept"/>
    <n v="9"/>
    <n v="7"/>
    <n v="2015"/>
    <b v="0"/>
    <b v="0"/>
    <s v="music/rock"/>
    <x v="4"/>
    <s v="rock"/>
  </r>
  <r>
    <n v="1"/>
    <n v="242"/>
    <s v="Hill, Martin and Garcia"/>
    <s v="Sharable scalable core"/>
    <n v="8400"/>
    <n v="10729"/>
    <n v="1.2772619047619047"/>
    <x v="3"/>
    <n v="250"/>
    <n v="42.915999999999997"/>
    <s v="US"/>
    <s v="USD"/>
    <n v="1494392400"/>
    <n v="1495256400"/>
    <x v="489"/>
    <s v="May"/>
    <n v="5"/>
    <n v="10"/>
    <x v="3"/>
    <d v="2017-05-20T05:00:00"/>
    <s v="May"/>
    <n v="5"/>
    <n v="20"/>
    <n v="2017"/>
    <b v="0"/>
    <b v="1"/>
    <s v="music/rock"/>
    <x v="4"/>
    <s v="rock"/>
  </r>
  <r>
    <n v="1"/>
    <n v="706"/>
    <s v="Moreno Ltd"/>
    <s v="Customer-focused multimedia methodology"/>
    <n v="108400"/>
    <n v="138586"/>
    <n v="1.278468634686347"/>
    <x v="3"/>
    <n v="1345"/>
    <n v="103.03791821561339"/>
    <s v="AU"/>
    <s v="AUD"/>
    <n v="1546754400"/>
    <n v="1547445600"/>
    <x v="490"/>
    <s v="Jan"/>
    <n v="1"/>
    <n v="6"/>
    <x v="7"/>
    <d v="2019-01-14T06:00:00"/>
    <s v="Jan"/>
    <n v="1"/>
    <n v="14"/>
    <n v="2019"/>
    <b v="0"/>
    <b v="1"/>
    <s v="technology/web"/>
    <x v="2"/>
    <s v="web"/>
  </r>
  <r>
    <n v="1"/>
    <n v="22"/>
    <s v="Collier Inc"/>
    <s v="Enhanced dynamic definition"/>
    <n v="59100"/>
    <n v="75690"/>
    <n v="1.2807106598984772"/>
    <x v="3"/>
    <n v="890"/>
    <n v="85.044943820224717"/>
    <s v="US"/>
    <s v="USD"/>
    <n v="1522731600"/>
    <n v="1524027600"/>
    <x v="491"/>
    <s v="Apr"/>
    <n v="4"/>
    <n v="3"/>
    <x v="5"/>
    <d v="2018-04-18T05:00:00"/>
    <s v="Apr"/>
    <n v="4"/>
    <n v="18"/>
    <n v="2018"/>
    <b v="0"/>
    <b v="0"/>
    <s v="theater/plays"/>
    <x v="1"/>
    <s v="plays"/>
  </r>
  <r>
    <n v="1"/>
    <n v="893"/>
    <s v="Collins-Martinez"/>
    <s v="Progressive grid-enabled website"/>
    <n v="8400"/>
    <n v="10770"/>
    <n v="1.2821428571428573"/>
    <x v="3"/>
    <n v="199"/>
    <n v="54.120603015075375"/>
    <s v="IT"/>
    <s v="EUR"/>
    <n v="1434344400"/>
    <n v="1434690000"/>
    <x v="492"/>
    <s v="June"/>
    <n v="6"/>
    <n v="15"/>
    <x v="0"/>
    <d v="2015-06-19T05:00:00"/>
    <s v="June"/>
    <n v="6"/>
    <n v="19"/>
    <n v="2015"/>
    <b v="0"/>
    <b v="1"/>
    <s v="film &amp; video/documentary"/>
    <x v="3"/>
    <s v="documentary"/>
  </r>
  <r>
    <n v="1"/>
    <n v="602"/>
    <s v="Brown Ltd"/>
    <s v="Quality-focused system-worthy support"/>
    <n v="71100"/>
    <n v="91176"/>
    <n v="1.2823628691983122"/>
    <x v="3"/>
    <n v="1140"/>
    <n v="79.978947368421046"/>
    <s v="US"/>
    <s v="USD"/>
    <n v="1433480400"/>
    <n v="1434430800"/>
    <x v="493"/>
    <s v="June"/>
    <n v="6"/>
    <n v="5"/>
    <x v="0"/>
    <d v="2015-06-16T05:00:00"/>
    <s v="June"/>
    <n v="6"/>
    <n v="16"/>
    <n v="2015"/>
    <b v="0"/>
    <b v="0"/>
    <s v="theater/plays"/>
    <x v="1"/>
    <s v="plays"/>
  </r>
  <r>
    <n v="1"/>
    <n v="420"/>
    <s v="Blair, Reyes and Woods"/>
    <s v="Cross-platform interactive synergy"/>
    <n v="5000"/>
    <n v="6423"/>
    <n v="1.2846"/>
    <x v="3"/>
    <n v="94"/>
    <n v="68.329787234042556"/>
    <s v="US"/>
    <s v="USD"/>
    <n v="1498366800"/>
    <n v="1499576400"/>
    <x v="494"/>
    <s v="June"/>
    <n v="6"/>
    <n v="25"/>
    <x v="3"/>
    <d v="2017-07-09T05:00:00"/>
    <s v="July"/>
    <n v="7"/>
    <n v="9"/>
    <n v="2017"/>
    <b v="0"/>
    <b v="0"/>
    <s v="theater/plays"/>
    <x v="1"/>
    <s v="plays"/>
  </r>
  <r>
    <n v="1"/>
    <n v="144"/>
    <s v="Martin, Lopez and Hunter"/>
    <s v="Multi-lateral actuating installation"/>
    <n v="9000"/>
    <n v="11619"/>
    <n v="1.2909999999999999"/>
    <x v="3"/>
    <n v="135"/>
    <n v="86.066666666666663"/>
    <s v="US"/>
    <s v="USD"/>
    <n v="1560747600"/>
    <n v="1561438800"/>
    <x v="495"/>
    <s v="June"/>
    <n v="6"/>
    <n v="17"/>
    <x v="7"/>
    <d v="2019-06-25T05:00:00"/>
    <s v="June"/>
    <n v="6"/>
    <n v="25"/>
    <n v="2019"/>
    <b v="0"/>
    <b v="0"/>
    <s v="theater/plays"/>
    <x v="1"/>
    <s v="plays"/>
  </r>
  <r>
    <n v="1"/>
    <n v="395"/>
    <s v="Taylor PLC"/>
    <s v="Enhanced incremental budgetary management"/>
    <n v="7100"/>
    <n v="9238"/>
    <n v="1.3011267605633803"/>
    <x v="3"/>
    <n v="220"/>
    <n v="41.990909090909092"/>
    <s v="US"/>
    <s v="USD"/>
    <n v="1323324000"/>
    <n v="1323410400"/>
    <x v="496"/>
    <s v="Dec"/>
    <n v="12"/>
    <n v="8"/>
    <x v="4"/>
    <d v="2011-12-09T06:00:00"/>
    <s v="Dec"/>
    <n v="12"/>
    <n v="9"/>
    <n v="2011"/>
    <b v="1"/>
    <b v="0"/>
    <s v="theater/plays"/>
    <x v="1"/>
    <s v="plays"/>
  </r>
  <r>
    <n v="1"/>
    <n v="815"/>
    <s v="Watson-Douglas"/>
    <s v="Centralized bandwidth-monitored leverage"/>
    <n v="9000"/>
    <n v="11721"/>
    <n v="1.3023333333333333"/>
    <x v="3"/>
    <n v="183"/>
    <n v="64.049180327868854"/>
    <s v="CA"/>
    <s v="CAD"/>
    <n v="1511935200"/>
    <n v="1514181600"/>
    <x v="497"/>
    <s v="Nov"/>
    <n v="11"/>
    <n v="29"/>
    <x v="3"/>
    <d v="2017-12-25T06:00:00"/>
    <s v="Dec"/>
    <n v="12"/>
    <n v="25"/>
    <n v="2017"/>
    <b v="0"/>
    <b v="0"/>
    <s v="music/rock"/>
    <x v="4"/>
    <s v="rock"/>
  </r>
  <r>
    <n v="1"/>
    <n v="85"/>
    <s v="Hill, Lawson and Wilkinson"/>
    <s v="Multi-tiered eco-centric architecture"/>
    <n v="4900"/>
    <n v="6430"/>
    <n v="1.3122448979591836"/>
    <x v="3"/>
    <n v="71"/>
    <n v="90.563380281690144"/>
    <s v="AU"/>
    <s v="AUD"/>
    <n v="1315717200"/>
    <n v="1316408400"/>
    <x v="498"/>
    <s v="Sept"/>
    <n v="9"/>
    <n v="11"/>
    <x v="4"/>
    <d v="2011-09-19T05:00:00"/>
    <s v="Sept"/>
    <n v="9"/>
    <n v="19"/>
    <n v="2011"/>
    <b v="0"/>
    <b v="0"/>
    <s v="music/indie rock"/>
    <x v="4"/>
    <s v="indie rock"/>
  </r>
  <r>
    <n v="1"/>
    <n v="607"/>
    <s v="Gordon, Mendez and Johnson"/>
    <s v="Fundamental needs-based frame"/>
    <n v="137600"/>
    <n v="180667"/>
    <n v="1.3129869186046512"/>
    <x v="3"/>
    <n v="2230"/>
    <n v="81.016591928251117"/>
    <s v="US"/>
    <s v="USD"/>
    <n v="1395550800"/>
    <n v="1395723600"/>
    <x v="499"/>
    <s v="Mar"/>
    <n v="3"/>
    <n v="23"/>
    <x v="8"/>
    <d v="2014-03-25T05:00:00"/>
    <s v="Mar"/>
    <n v="3"/>
    <n v="25"/>
    <n v="2014"/>
    <b v="0"/>
    <b v="0"/>
    <s v="food/food trucks"/>
    <x v="0"/>
    <s v="food trucks"/>
  </r>
  <r>
    <n v="1"/>
    <n v="2"/>
    <s v="Melton, Robinson and Fritz"/>
    <s v="Function-based leadingedge pricing structure"/>
    <n v="108400"/>
    <n v="142523"/>
    <n v="1.3147878228782288"/>
    <x v="3"/>
    <n v="1425"/>
    <n v="100.01614035087719"/>
    <s v="AU"/>
    <s v="AUD"/>
    <n v="1384668000"/>
    <n v="1384840800"/>
    <x v="500"/>
    <s v="Nov"/>
    <n v="11"/>
    <n v="17"/>
    <x v="1"/>
    <d v="2013-11-19T06:00:00"/>
    <s v="Nov"/>
    <n v="11"/>
    <n v="19"/>
    <n v="2013"/>
    <b v="0"/>
    <b v="0"/>
    <s v="technology/web"/>
    <x v="2"/>
    <s v="web"/>
  </r>
  <r>
    <n v="1"/>
    <n v="408"/>
    <s v="Mahoney, Adams and Lucas"/>
    <s v="Cloned leadingedge utilization"/>
    <n v="9200"/>
    <n v="12129"/>
    <n v="1.3183695652173912"/>
    <x v="3"/>
    <n v="154"/>
    <n v="78.759740259740255"/>
    <s v="CA"/>
    <s v="CAD"/>
    <n v="1466398800"/>
    <n v="1468126800"/>
    <x v="501"/>
    <s v="June"/>
    <n v="6"/>
    <n v="20"/>
    <x v="9"/>
    <d v="2016-07-10T05:00:00"/>
    <s v="July"/>
    <n v="7"/>
    <n v="10"/>
    <n v="2016"/>
    <b v="0"/>
    <b v="0"/>
    <s v="film &amp; video/documentary"/>
    <x v="3"/>
    <s v="documentary"/>
  </r>
  <r>
    <n v="1"/>
    <n v="307"/>
    <s v="Salazar-Dodson"/>
    <s v="Face-to-face zero tolerance moderator"/>
    <n v="32900"/>
    <n v="43473"/>
    <n v="1.3213677811550153"/>
    <x v="3"/>
    <n v="659"/>
    <n v="65.968133535660087"/>
    <s v="DK"/>
    <s v="DKK"/>
    <n v="1338958800"/>
    <n v="1340686800"/>
    <x v="502"/>
    <s v="June"/>
    <n v="6"/>
    <n v="6"/>
    <x v="2"/>
    <d v="2012-06-26T05:00:00"/>
    <s v="June"/>
    <n v="6"/>
    <n v="26"/>
    <n v="2012"/>
    <b v="0"/>
    <b v="1"/>
    <s v="publishing/fiction"/>
    <x v="6"/>
    <s v="fiction"/>
  </r>
  <r>
    <n v="1"/>
    <n v="84"/>
    <s v="Cisneros-Burton"/>
    <s v="Public-key zero tolerance orchestration"/>
    <n v="31400"/>
    <n v="41564"/>
    <n v="1.3236942675159236"/>
    <x v="3"/>
    <n v="374"/>
    <n v="111.1336898395722"/>
    <s v="US"/>
    <s v="USD"/>
    <n v="1343451600"/>
    <n v="1344315600"/>
    <x v="503"/>
    <s v="July"/>
    <n v="7"/>
    <n v="28"/>
    <x v="2"/>
    <d v="2012-08-07T05:00:00"/>
    <s v="Aug"/>
    <n v="8"/>
    <n v="7"/>
    <n v="2012"/>
    <b v="0"/>
    <b v="0"/>
    <s v="technology/wearables"/>
    <x v="2"/>
    <s v="wearables"/>
  </r>
  <r>
    <n v="1"/>
    <n v="849"/>
    <s v="Jones-Ryan"/>
    <s v="Vision-oriented uniform instruction set"/>
    <n v="6700"/>
    <n v="8917"/>
    <n v="1.3308955223880596"/>
    <x v="3"/>
    <n v="307"/>
    <n v="29.045602605863191"/>
    <s v="US"/>
    <s v="USD"/>
    <n v="1328767200"/>
    <n v="1329026400"/>
    <x v="504"/>
    <s v="Feb"/>
    <n v="2"/>
    <n v="9"/>
    <x v="2"/>
    <d v="2012-02-12T06:00:00"/>
    <s v="Feb"/>
    <n v="2"/>
    <n v="12"/>
    <n v="2012"/>
    <b v="0"/>
    <b v="1"/>
    <s v="music/indie rock"/>
    <x v="4"/>
    <s v="indie rock"/>
  </r>
  <r>
    <n v="1"/>
    <n v="464"/>
    <s v="Gomez LLC"/>
    <s v="Pre-emptive mission-critical hardware"/>
    <n v="71200"/>
    <n v="95020"/>
    <n v="1.3345505617977529"/>
    <x v="3"/>
    <n v="2436"/>
    <n v="39.006568144499177"/>
    <s v="US"/>
    <s v="USD"/>
    <n v="1518328800"/>
    <n v="1519538400"/>
    <x v="505"/>
    <s v="Feb"/>
    <n v="2"/>
    <n v="11"/>
    <x v="5"/>
    <d v="2018-02-25T06:00:00"/>
    <s v="Feb"/>
    <n v="2"/>
    <n v="25"/>
    <n v="2018"/>
    <b v="0"/>
    <b v="0"/>
    <s v="theater/plays"/>
    <x v="1"/>
    <s v="plays"/>
  </r>
  <r>
    <n v="1"/>
    <n v="328"/>
    <s v="Young PLC"/>
    <s v="Innovative well-modulated functionalities"/>
    <n v="98700"/>
    <n v="131826"/>
    <n v="1.3356231003039514"/>
    <x v="3"/>
    <n v="2441"/>
    <n v="54.004916018025398"/>
    <s v="US"/>
    <s v="USD"/>
    <n v="1543557600"/>
    <n v="1544508000"/>
    <x v="506"/>
    <s v="Nov"/>
    <n v="11"/>
    <n v="30"/>
    <x v="5"/>
    <d v="2018-12-11T06:00:00"/>
    <s v="Dec"/>
    <n v="12"/>
    <n v="11"/>
    <n v="2018"/>
    <b v="0"/>
    <b v="0"/>
    <s v="music/rock"/>
    <x v="4"/>
    <s v="rock"/>
  </r>
  <r>
    <n v="1"/>
    <n v="695"/>
    <s v="Cardenas, Thompson and Carey"/>
    <s v="Configurable full-range emulation"/>
    <n v="9200"/>
    <n v="12322"/>
    <n v="1.3393478260869565"/>
    <x v="3"/>
    <n v="196"/>
    <n v="62.867346938775512"/>
    <s v="IT"/>
    <s v="EUR"/>
    <n v="1447480800"/>
    <n v="1448863200"/>
    <x v="507"/>
    <s v="Nov"/>
    <n v="11"/>
    <n v="14"/>
    <x v="0"/>
    <d v="2015-11-30T06:00:00"/>
    <s v="Nov"/>
    <n v="11"/>
    <n v="30"/>
    <n v="2015"/>
    <b v="1"/>
    <b v="0"/>
    <s v="music/rock"/>
    <x v="4"/>
    <s v="rock"/>
  </r>
  <r>
    <n v="1"/>
    <n v="724"/>
    <s v="Mccoy Ltd"/>
    <s v="Business-focused encompassing intranet"/>
    <n v="8400"/>
    <n v="11261"/>
    <n v="1.3405952380952382"/>
    <x v="3"/>
    <n v="121"/>
    <n v="93.066115702479337"/>
    <s v="GB"/>
    <s v="GBP"/>
    <n v="1413954000"/>
    <n v="1414126800"/>
    <x v="508"/>
    <s v="Oct"/>
    <n v="10"/>
    <n v="22"/>
    <x v="8"/>
    <d v="2014-10-24T05:00:00"/>
    <s v="Oct"/>
    <n v="10"/>
    <n v="24"/>
    <n v="2014"/>
    <b v="0"/>
    <b v="1"/>
    <s v="theater/plays"/>
    <x v="1"/>
    <s v="plays"/>
  </r>
  <r>
    <n v="1"/>
    <n v="203"/>
    <s v="Hayden, Shannon and Stein"/>
    <s v="Customer-focused client-server service-desk"/>
    <n v="143900"/>
    <n v="193413"/>
    <n v="1.3440792216817234"/>
    <x v="3"/>
    <n v="4498"/>
    <n v="42.999777678968428"/>
    <s v="AU"/>
    <s v="AUD"/>
    <n v="1484632800"/>
    <n v="1484805600"/>
    <x v="509"/>
    <s v="Jan"/>
    <n v="1"/>
    <n v="17"/>
    <x v="3"/>
    <d v="2017-01-19T06:00:00"/>
    <s v="Jan"/>
    <n v="1"/>
    <n v="19"/>
    <n v="2017"/>
    <b v="0"/>
    <b v="0"/>
    <s v="theater/plays"/>
    <x v="1"/>
    <s v="plays"/>
  </r>
  <r>
    <n v="1"/>
    <n v="774"/>
    <s v="Gonzalez-Snow"/>
    <s v="Polarized user-facing interface"/>
    <n v="5000"/>
    <n v="6775"/>
    <n v="1.355"/>
    <x v="3"/>
    <n v="78"/>
    <n v="86.858974358974365"/>
    <s v="IT"/>
    <s v="EUR"/>
    <n v="1463979600"/>
    <n v="1467522000"/>
    <x v="510"/>
    <s v="May"/>
    <n v="5"/>
    <n v="23"/>
    <x v="9"/>
    <d v="2016-07-03T05:00:00"/>
    <s v="July"/>
    <n v="7"/>
    <n v="3"/>
    <n v="2016"/>
    <b v="0"/>
    <b v="0"/>
    <s v="technology/web"/>
    <x v="2"/>
    <s v="web"/>
  </r>
  <r>
    <n v="1"/>
    <n v="143"/>
    <s v="Avila-Jones"/>
    <s v="Implemented discrete secured line"/>
    <n v="5400"/>
    <n v="7322"/>
    <n v="1.355925925925926"/>
    <x v="3"/>
    <n v="70"/>
    <n v="104.6"/>
    <s v="US"/>
    <s v="USD"/>
    <n v="1277701200"/>
    <n v="1279429200"/>
    <x v="31"/>
    <s v="June"/>
    <n v="6"/>
    <n v="28"/>
    <x v="6"/>
    <d v="2010-07-18T05:00:00"/>
    <s v="July"/>
    <n v="7"/>
    <n v="18"/>
    <n v="2010"/>
    <b v="0"/>
    <b v="0"/>
    <s v="music/indie rock"/>
    <x v="4"/>
    <s v="indie rock"/>
  </r>
  <r>
    <n v="1"/>
    <n v="737"/>
    <s v="Gardner Inc"/>
    <s v="Function-based systematic Graphical User Interface"/>
    <n v="3700"/>
    <n v="5028"/>
    <n v="1.358918918918919"/>
    <x v="3"/>
    <n v="180"/>
    <n v="27.933333333333334"/>
    <s v="US"/>
    <s v="USD"/>
    <n v="1478844000"/>
    <n v="1479880800"/>
    <x v="511"/>
    <s v="Nov"/>
    <n v="11"/>
    <n v="11"/>
    <x v="9"/>
    <d v="2016-11-23T06:00:00"/>
    <s v="Nov"/>
    <n v="11"/>
    <n v="23"/>
    <n v="2016"/>
    <b v="0"/>
    <b v="0"/>
    <s v="music/indie rock"/>
    <x v="4"/>
    <s v="indie rock"/>
  </r>
  <r>
    <n v="1"/>
    <n v="967"/>
    <s v="Howard-Douglas"/>
    <s v="Organized human-resource attitude"/>
    <n v="88400"/>
    <n v="121138"/>
    <n v="1.3703393665158372"/>
    <x v="3"/>
    <n v="1573"/>
    <n v="77.010807374443743"/>
    <s v="US"/>
    <s v="USD"/>
    <n v="1333688400"/>
    <n v="1336885200"/>
    <x v="512"/>
    <s v="Apr"/>
    <n v="4"/>
    <n v="6"/>
    <x v="2"/>
    <d v="2012-05-13T05:00:00"/>
    <s v="May"/>
    <n v="5"/>
    <n v="13"/>
    <n v="2012"/>
    <b v="0"/>
    <b v="0"/>
    <s v="music/world music"/>
    <x v="4"/>
    <s v="world music"/>
  </r>
  <r>
    <n v="1"/>
    <n v="166"/>
    <s v="Brown-Vang"/>
    <s v="Robust heuristic artificial intelligence"/>
    <n v="9800"/>
    <n v="13439"/>
    <n v="1.3713265306122449"/>
    <x v="3"/>
    <n v="244"/>
    <n v="55.077868852459019"/>
    <s v="US"/>
    <s v="USD"/>
    <n v="1292997600"/>
    <n v="1293343200"/>
    <x v="513"/>
    <s v="Dec"/>
    <n v="12"/>
    <n v="22"/>
    <x v="6"/>
    <d v="2010-12-26T06:00:00"/>
    <s v="Dec"/>
    <n v="12"/>
    <n v="26"/>
    <n v="2010"/>
    <b v="0"/>
    <b v="0"/>
    <s v="photography/photography books"/>
    <x v="5"/>
    <s v="photography books"/>
  </r>
  <r>
    <n v="1"/>
    <n v="273"/>
    <s v="Thomas and Sons"/>
    <s v="Re-engineered heuristic forecast"/>
    <n v="7800"/>
    <n v="10704"/>
    <n v="1.3723076923076922"/>
    <x v="3"/>
    <n v="282"/>
    <n v="37.957446808510639"/>
    <s v="CA"/>
    <s v="CAD"/>
    <n v="1505624400"/>
    <n v="1505883600"/>
    <x v="514"/>
    <s v="Sept"/>
    <n v="9"/>
    <n v="17"/>
    <x v="3"/>
    <d v="2017-09-20T05:00:00"/>
    <s v="Sept"/>
    <n v="9"/>
    <n v="20"/>
    <n v="2017"/>
    <b v="0"/>
    <b v="0"/>
    <s v="theater/plays"/>
    <x v="1"/>
    <s v="plays"/>
  </r>
  <r>
    <n v="1"/>
    <n v="558"/>
    <s v="Ho Ltd"/>
    <s v="Enhanced client-driven capacity"/>
    <n v="5800"/>
    <n v="7966"/>
    <n v="1.373448275862069"/>
    <x v="3"/>
    <n v="126"/>
    <n v="63.222222222222221"/>
    <s v="US"/>
    <s v="USD"/>
    <n v="1456293600"/>
    <n v="1460005200"/>
    <x v="189"/>
    <s v="Feb"/>
    <n v="2"/>
    <n v="24"/>
    <x v="9"/>
    <d v="2016-04-07T05:00:00"/>
    <s v="Apr"/>
    <n v="4"/>
    <n v="7"/>
    <n v="2016"/>
    <b v="0"/>
    <b v="0"/>
    <s v="theater/plays"/>
    <x v="1"/>
    <s v="plays"/>
  </r>
  <r>
    <n v="1"/>
    <n v="222"/>
    <s v="Johnson LLC"/>
    <s v="Cross-group cohesive circuit"/>
    <n v="4800"/>
    <n v="6623"/>
    <n v="1.3797916666666667"/>
    <x v="3"/>
    <n v="138"/>
    <n v="47.992753623188406"/>
    <s v="US"/>
    <s v="USD"/>
    <n v="1412226000"/>
    <n v="1412312400"/>
    <x v="515"/>
    <s v="Oct"/>
    <n v="10"/>
    <n v="2"/>
    <x v="8"/>
    <d v="2014-10-03T05:00:00"/>
    <s v="Oct"/>
    <n v="10"/>
    <n v="3"/>
    <n v="2014"/>
    <b v="0"/>
    <b v="0"/>
    <s v="photography/photography books"/>
    <x v="5"/>
    <s v="photography books"/>
  </r>
  <r>
    <n v="1"/>
    <n v="563"/>
    <s v="Kelley, Stanton and Sanchez"/>
    <s v="Optional tangible pricing structure"/>
    <n v="3700"/>
    <n v="5107"/>
    <n v="1.3802702702702703"/>
    <x v="3"/>
    <n v="85"/>
    <n v="60.082352941176474"/>
    <s v="AU"/>
    <s v="AUD"/>
    <n v="1542088800"/>
    <n v="1543816800"/>
    <x v="516"/>
    <s v="Nov"/>
    <n v="11"/>
    <n v="13"/>
    <x v="5"/>
    <d v="2018-12-03T06:00:00"/>
    <s v="Dec"/>
    <n v="12"/>
    <n v="3"/>
    <n v="2018"/>
    <b v="0"/>
    <b v="0"/>
    <s v="film &amp; video/documentary"/>
    <x v="3"/>
    <s v="documentary"/>
  </r>
  <r>
    <n v="1"/>
    <n v="838"/>
    <s v="Jordan-Fischer"/>
    <s v="Vision-oriented high-level extranet"/>
    <n v="6400"/>
    <n v="8890"/>
    <n v="1.3890625000000001"/>
    <x v="3"/>
    <n v="261"/>
    <n v="34.061302681992338"/>
    <s v="US"/>
    <s v="USD"/>
    <n v="1538024400"/>
    <n v="1538802000"/>
    <x v="517"/>
    <s v="Sept"/>
    <n v="9"/>
    <n v="27"/>
    <x v="5"/>
    <d v="2018-10-06T05:00:00"/>
    <s v="Oct"/>
    <n v="10"/>
    <n v="6"/>
    <n v="2018"/>
    <b v="0"/>
    <b v="0"/>
    <s v="theater/plays"/>
    <x v="1"/>
    <s v="plays"/>
  </r>
  <r>
    <n v="1"/>
    <n v="512"/>
    <s v="Williams-Walsh"/>
    <s v="Organized explicit core"/>
    <n v="9100"/>
    <n v="12678"/>
    <n v="1.3931868131868133"/>
    <x v="3"/>
    <n v="239"/>
    <n v="53.046025104602514"/>
    <s v="US"/>
    <s v="USD"/>
    <n v="1404536400"/>
    <n v="1404622800"/>
    <x v="518"/>
    <s v="July"/>
    <n v="7"/>
    <n v="5"/>
    <x v="8"/>
    <d v="2014-07-06T05:00:00"/>
    <s v="July"/>
    <n v="7"/>
    <n v="6"/>
    <n v="2014"/>
    <b v="0"/>
    <b v="1"/>
    <s v="games/video games"/>
    <x v="7"/>
    <s v="video games"/>
  </r>
  <r>
    <n v="1"/>
    <n v="612"/>
    <s v="Wang, Nguyen and Horton"/>
    <s v="Innovative holistic hub"/>
    <n v="6200"/>
    <n v="8645"/>
    <n v="1.3943548387096774"/>
    <x v="3"/>
    <n v="192"/>
    <n v="45.026041666666664"/>
    <s v="US"/>
    <s v="USD"/>
    <n v="1287810000"/>
    <n v="1289800800"/>
    <x v="519"/>
    <s v="Oct"/>
    <n v="10"/>
    <n v="23"/>
    <x v="6"/>
    <d v="2010-11-15T06:00:00"/>
    <s v="Nov"/>
    <n v="11"/>
    <n v="15"/>
    <n v="2010"/>
    <b v="0"/>
    <b v="0"/>
    <s v="music/electric music"/>
    <x v="4"/>
    <s v="electric music"/>
  </r>
  <r>
    <n v="1"/>
    <n v="857"/>
    <s v="Miranda, Gray and Hale"/>
    <s v="Programmable disintermediate matrices"/>
    <n v="5300"/>
    <n v="7413"/>
    <n v="1.3986792452830188"/>
    <x v="3"/>
    <n v="225"/>
    <n v="32.946666666666665"/>
    <s v="CH"/>
    <s v="CHF"/>
    <n v="1328421600"/>
    <n v="1330408800"/>
    <x v="520"/>
    <s v="Feb"/>
    <n v="2"/>
    <n v="5"/>
    <x v="2"/>
    <d v="2012-02-28T06:00:00"/>
    <s v="Feb"/>
    <n v="2"/>
    <n v="28"/>
    <n v="2012"/>
    <b v="1"/>
    <b v="0"/>
    <s v="film &amp; video/shorts"/>
    <x v="3"/>
    <s v="shorts"/>
  </r>
  <r>
    <n v="1"/>
    <n v="37"/>
    <s v="Black, Armstrong and Anderson"/>
    <s v="Profound attitude-oriented functionalities"/>
    <n v="8100"/>
    <n v="11339"/>
    <n v="1.3998765432098765"/>
    <x v="3"/>
    <n v="107"/>
    <n v="105.97196261682242"/>
    <s v="US"/>
    <s v="USD"/>
    <n v="1570338000"/>
    <n v="1573192800"/>
    <x v="521"/>
    <s v="Oct"/>
    <n v="10"/>
    <n v="6"/>
    <x v="7"/>
    <d v="2019-11-08T06:00:00"/>
    <s v="Nov"/>
    <n v="11"/>
    <n v="8"/>
    <n v="2019"/>
    <b v="0"/>
    <b v="1"/>
    <s v="publishing/fiction"/>
    <x v="6"/>
    <s v="fiction"/>
  </r>
  <r>
    <n v="1"/>
    <n v="53"/>
    <s v="Smith-Jones"/>
    <s v="Reverse-engineered static concept"/>
    <n v="8800"/>
    <n v="12356"/>
    <n v="1.4040909090909091"/>
    <x v="3"/>
    <n v="209"/>
    <n v="59.119617224880386"/>
    <s v="US"/>
    <s v="USD"/>
    <n v="1400562000"/>
    <n v="1403931600"/>
    <x v="269"/>
    <s v="May"/>
    <n v="5"/>
    <n v="20"/>
    <x v="8"/>
    <d v="2014-06-28T05:00:00"/>
    <s v="June"/>
    <n v="6"/>
    <n v="28"/>
    <n v="2014"/>
    <b v="0"/>
    <b v="0"/>
    <s v="film &amp; video/drama"/>
    <x v="3"/>
    <s v="drama"/>
  </r>
  <r>
    <n v="1"/>
    <n v="461"/>
    <s v="Terry-Salinas"/>
    <s v="Networked secondary structure"/>
    <n v="98800"/>
    <n v="139354"/>
    <n v="1.4104655870445344"/>
    <x v="3"/>
    <n v="2080"/>
    <n v="66.997115384615384"/>
    <s v="US"/>
    <s v="USD"/>
    <n v="1398661200"/>
    <n v="1400389200"/>
    <x v="522"/>
    <s v="Apr"/>
    <n v="4"/>
    <n v="28"/>
    <x v="8"/>
    <d v="2014-05-18T05:00:00"/>
    <s v="May"/>
    <n v="5"/>
    <n v="18"/>
    <n v="2014"/>
    <b v="0"/>
    <b v="0"/>
    <s v="film &amp; video/drama"/>
    <x v="3"/>
    <s v="drama"/>
  </r>
  <r>
    <n v="1"/>
    <n v="783"/>
    <s v="Vega, Chan and Carney"/>
    <s v="Down-sized systematic utilization"/>
    <n v="7400"/>
    <n v="10451"/>
    <n v="1.4122972972972974"/>
    <x v="3"/>
    <n v="138"/>
    <n v="75.731884057971016"/>
    <s v="US"/>
    <s v="USD"/>
    <n v="1387260000"/>
    <n v="1387864800"/>
    <x v="523"/>
    <s v="Dec"/>
    <n v="12"/>
    <n v="17"/>
    <x v="1"/>
    <d v="2013-12-24T06:00:00"/>
    <s v="Dec"/>
    <n v="12"/>
    <n v="24"/>
    <n v="2013"/>
    <b v="0"/>
    <b v="0"/>
    <s v="music/rock"/>
    <x v="4"/>
    <s v="rock"/>
  </r>
  <r>
    <n v="1"/>
    <n v="691"/>
    <s v="Ray, Li and Li"/>
    <s v="Front-line disintermediate hub"/>
    <n v="5000"/>
    <n v="7119"/>
    <n v="1.4238"/>
    <x v="3"/>
    <n v="237"/>
    <n v="30.037974683544302"/>
    <s v="US"/>
    <s v="USD"/>
    <n v="1349240400"/>
    <n v="1350709200"/>
    <x v="524"/>
    <s v="Oct"/>
    <n v="10"/>
    <n v="3"/>
    <x v="2"/>
    <d v="2012-10-20T05:00:00"/>
    <s v="Oct"/>
    <n v="10"/>
    <n v="20"/>
    <n v="2012"/>
    <b v="1"/>
    <b v="1"/>
    <s v="film &amp; video/documentary"/>
    <x v="3"/>
    <s v="documentary"/>
  </r>
  <r>
    <n v="1"/>
    <n v="709"/>
    <s v="Silva, Walker and Martin"/>
    <s v="Grass-roots 4thgeneration product"/>
    <n v="9800"/>
    <n v="13954"/>
    <n v="1.4238775510204082"/>
    <x v="3"/>
    <n v="186"/>
    <n v="75.021505376344081"/>
    <s v="IT"/>
    <s v="EUR"/>
    <n v="1334811600"/>
    <n v="1335416400"/>
    <x v="394"/>
    <s v="Apr"/>
    <n v="4"/>
    <n v="19"/>
    <x v="2"/>
    <d v="2012-04-26T05:00:00"/>
    <s v="Apr"/>
    <n v="4"/>
    <n v="26"/>
    <n v="2012"/>
    <b v="0"/>
    <b v="0"/>
    <s v="theater/plays"/>
    <x v="1"/>
    <s v="plays"/>
  </r>
  <r>
    <n v="1"/>
    <n v="841"/>
    <s v="Garcia, Dunn and Richardson"/>
    <s v="Automated even-keeled emulation"/>
    <n v="9100"/>
    <n v="12991"/>
    <n v="1.4275824175824177"/>
    <x v="3"/>
    <n v="155"/>
    <n v="83.812903225806451"/>
    <s v="US"/>
    <s v="USD"/>
    <n v="1455861600"/>
    <n v="1457244000"/>
    <x v="525"/>
    <s v="Feb"/>
    <n v="2"/>
    <n v="19"/>
    <x v="9"/>
    <d v="2016-03-06T06:00:00"/>
    <s v="Mar"/>
    <n v="3"/>
    <n v="6"/>
    <n v="2016"/>
    <b v="0"/>
    <b v="0"/>
    <s v="technology/web"/>
    <x v="2"/>
    <s v="web"/>
  </r>
  <r>
    <n v="1"/>
    <n v="104"/>
    <s v="Smith, Wells and Nguyen"/>
    <s v="Self-enabling grid-enabled initiative"/>
    <n v="119200"/>
    <n v="170623"/>
    <n v="1.4314010067114094"/>
    <x v="3"/>
    <n v="1917"/>
    <n v="89.005216484089729"/>
    <s v="US"/>
    <s v="USD"/>
    <n v="1495515600"/>
    <n v="1495602000"/>
    <x v="526"/>
    <s v="May"/>
    <n v="5"/>
    <n v="23"/>
    <x v="3"/>
    <d v="2017-05-24T05:00:00"/>
    <s v="May"/>
    <n v="5"/>
    <n v="24"/>
    <n v="2017"/>
    <b v="0"/>
    <b v="0"/>
    <s v="music/indie rock"/>
    <x v="4"/>
    <s v="indie rock"/>
  </r>
  <r>
    <n v="1"/>
    <n v="979"/>
    <s v="Williams, Martin and Meyer"/>
    <s v="Innovative well-modulated capability"/>
    <n v="60200"/>
    <n v="86244"/>
    <n v="1.432624584717608"/>
    <x v="3"/>
    <n v="1015"/>
    <n v="84.969458128078813"/>
    <s v="GB"/>
    <s v="GBP"/>
    <n v="1426395600"/>
    <n v="1426914000"/>
    <x v="346"/>
    <s v="Mar"/>
    <n v="3"/>
    <n v="15"/>
    <x v="0"/>
    <d v="2015-03-21T05:00:00"/>
    <s v="Mar"/>
    <n v="3"/>
    <n v="21"/>
    <n v="2015"/>
    <b v="0"/>
    <b v="0"/>
    <s v="theater/plays"/>
    <x v="1"/>
    <s v="plays"/>
  </r>
  <r>
    <n v="1"/>
    <n v="56"/>
    <s v="Flores, Miller and Johnson"/>
    <s v="Horizontal context-sensitive knowledge user"/>
    <n v="8000"/>
    <n v="11493"/>
    <n v="1.436625"/>
    <x v="3"/>
    <n v="164"/>
    <n v="70.079268292682926"/>
    <s v="US"/>
    <s v="USD"/>
    <n v="1420869600"/>
    <n v="1421474400"/>
    <x v="527"/>
    <s v="Jan"/>
    <n v="1"/>
    <n v="10"/>
    <x v="0"/>
    <d v="2015-01-17T06:00:00"/>
    <s v="Jan"/>
    <n v="1"/>
    <n v="17"/>
    <n v="2015"/>
    <b v="0"/>
    <b v="0"/>
    <s v="technology/wearables"/>
    <x v="2"/>
    <s v="wearables"/>
  </r>
  <r>
    <n v="1"/>
    <n v="298"/>
    <s v="Chase, Garcia and Johnson"/>
    <s v="Adaptive intangible database"/>
    <n v="3500"/>
    <n v="5037"/>
    <n v="1.4391428571428571"/>
    <x v="3"/>
    <n v="72"/>
    <n v="69.958333333333329"/>
    <s v="US"/>
    <s v="USD"/>
    <n v="1456466400"/>
    <n v="1458018000"/>
    <x v="528"/>
    <s v="Feb"/>
    <n v="2"/>
    <n v="26"/>
    <x v="9"/>
    <d v="2016-03-15T05:00:00"/>
    <s v="Mar"/>
    <n v="3"/>
    <n v="15"/>
    <n v="2016"/>
    <b v="0"/>
    <b v="1"/>
    <s v="music/rock"/>
    <x v="4"/>
    <s v="rock"/>
  </r>
  <r>
    <n v="1"/>
    <n v="60"/>
    <s v="Crawford-Peters"/>
    <s v="User-centric regional database"/>
    <n v="94200"/>
    <n v="135997"/>
    <n v="1.4437048832271762"/>
    <x v="3"/>
    <n v="1600"/>
    <n v="84.998125000000002"/>
    <s v="CA"/>
    <s v="CAD"/>
    <n v="1342501200"/>
    <n v="1342760400"/>
    <x v="529"/>
    <s v="July"/>
    <n v="7"/>
    <n v="17"/>
    <x v="2"/>
    <d v="2012-07-20T05:00:00"/>
    <s v="July"/>
    <n v="7"/>
    <n v="20"/>
    <n v="2012"/>
    <b v="0"/>
    <b v="0"/>
    <s v="theater/plays"/>
    <x v="1"/>
    <s v="plays"/>
  </r>
  <r>
    <n v="1"/>
    <n v="105"/>
    <s v="Charles-Johnson"/>
    <s v="Total fresh-thinking system engine"/>
    <n v="6800"/>
    <n v="9829"/>
    <n v="1.4454411764705883"/>
    <x v="3"/>
    <n v="95"/>
    <n v="103.46315789473684"/>
    <s v="US"/>
    <s v="USD"/>
    <n v="1364878800"/>
    <n v="1366434000"/>
    <x v="530"/>
    <s v="Apr"/>
    <n v="4"/>
    <n v="2"/>
    <x v="1"/>
    <d v="2013-04-20T05:00:00"/>
    <s v="Apr"/>
    <n v="4"/>
    <n v="20"/>
    <n v="2013"/>
    <b v="0"/>
    <b v="0"/>
    <s v="technology/web"/>
    <x v="2"/>
    <s v="web"/>
  </r>
  <r>
    <n v="1"/>
    <n v="642"/>
    <s v="Ramos, Moreno and Lewis"/>
    <s v="Extended multi-state knowledge user"/>
    <n v="9200"/>
    <n v="13382"/>
    <n v="1.4545652173913044"/>
    <x v="3"/>
    <n v="129"/>
    <n v="103.73643410852713"/>
    <s v="CA"/>
    <s v="CAD"/>
    <n v="1545026400"/>
    <n v="1545804000"/>
    <x v="531"/>
    <s v="Dec"/>
    <n v="12"/>
    <n v="17"/>
    <x v="5"/>
    <d v="2018-12-26T06:00:00"/>
    <s v="Dec"/>
    <n v="12"/>
    <n v="26"/>
    <n v="2018"/>
    <b v="0"/>
    <b v="0"/>
    <s v="technology/wearables"/>
    <x v="2"/>
    <s v="wearables"/>
  </r>
  <r>
    <n v="1"/>
    <n v="521"/>
    <s v="Wilson Ltd"/>
    <s v="Function-based multi-state software"/>
    <n v="7600"/>
    <n v="11061"/>
    <n v="1.4553947368421052"/>
    <x v="3"/>
    <n v="369"/>
    <n v="29.975609756097562"/>
    <s v="US"/>
    <s v="USD"/>
    <n v="1471928400"/>
    <n v="1472446800"/>
    <x v="532"/>
    <s v="Aug"/>
    <n v="8"/>
    <n v="23"/>
    <x v="9"/>
    <d v="2016-08-29T05:00:00"/>
    <s v="Aug"/>
    <n v="8"/>
    <n v="29"/>
    <n v="2016"/>
    <b v="0"/>
    <b v="1"/>
    <s v="film &amp; video/drama"/>
    <x v="3"/>
    <s v="drama"/>
  </r>
  <r>
    <n v="1"/>
    <n v="983"/>
    <s v="Beck-Weber"/>
    <s v="Business-focused full-range core"/>
    <n v="129100"/>
    <n v="188404"/>
    <n v="1.4593648334624323"/>
    <x v="3"/>
    <n v="2326"/>
    <n v="80.999140154772135"/>
    <s v="US"/>
    <s v="USD"/>
    <n v="1564894800"/>
    <n v="1566190800"/>
    <x v="533"/>
    <s v="Aug"/>
    <n v="8"/>
    <n v="4"/>
    <x v="7"/>
    <d v="2019-08-19T05:00:00"/>
    <s v="Aug"/>
    <n v="8"/>
    <n v="19"/>
    <n v="2019"/>
    <b v="0"/>
    <b v="0"/>
    <s v="film &amp; video/documentary"/>
    <x v="3"/>
    <s v="documentary"/>
  </r>
  <r>
    <n v="1"/>
    <n v="257"/>
    <s v="Williams Inc"/>
    <s v="Decentralized exuding strategy"/>
    <n v="5700"/>
    <n v="8322"/>
    <n v="1.46"/>
    <x v="3"/>
    <n v="92"/>
    <n v="90.456521739130437"/>
    <s v="US"/>
    <s v="USD"/>
    <n v="1362463200"/>
    <n v="1363669200"/>
    <x v="534"/>
    <s v="Mar"/>
    <n v="3"/>
    <n v="5"/>
    <x v="1"/>
    <d v="2013-03-19T05:00:00"/>
    <s v="Mar"/>
    <n v="3"/>
    <n v="19"/>
    <n v="2013"/>
    <b v="0"/>
    <b v="0"/>
    <s v="theater/plays"/>
    <x v="1"/>
    <s v="plays"/>
  </r>
  <r>
    <n v="1"/>
    <n v="385"/>
    <s v="Warren-Harrison"/>
    <s v="Programmable incremental knowledge user"/>
    <n v="38900"/>
    <n v="56859"/>
    <n v="1.4616709511568124"/>
    <x v="3"/>
    <n v="1137"/>
    <n v="50.007915567282325"/>
    <s v="US"/>
    <s v="USD"/>
    <n v="1553835600"/>
    <n v="1556600400"/>
    <x v="535"/>
    <s v="Mar"/>
    <n v="3"/>
    <n v="29"/>
    <x v="7"/>
    <d v="2019-04-30T05:00:00"/>
    <s v="Apr"/>
    <n v="4"/>
    <n v="30"/>
    <n v="2019"/>
    <b v="0"/>
    <b v="0"/>
    <s v="publishing/nonfiction"/>
    <x v="6"/>
    <s v="nonfiction"/>
  </r>
  <r>
    <n v="1"/>
    <n v="585"/>
    <s v="Pugh LLC"/>
    <s v="Reactive analyzing function"/>
    <n v="8900"/>
    <n v="13065"/>
    <n v="1.4679775280898877"/>
    <x v="3"/>
    <n v="136"/>
    <n v="96.066176470588232"/>
    <s v="US"/>
    <s v="USD"/>
    <n v="1268888400"/>
    <n v="1269752400"/>
    <x v="536"/>
    <s v="Mar"/>
    <n v="3"/>
    <n v="18"/>
    <x v="6"/>
    <d v="2010-03-28T05:00:00"/>
    <s v="Mar"/>
    <n v="3"/>
    <n v="28"/>
    <n v="2010"/>
    <b v="0"/>
    <b v="0"/>
    <s v="publishing/translations"/>
    <x v="6"/>
    <s v="translations"/>
  </r>
  <r>
    <n v="1"/>
    <n v="710"/>
    <s v="Huynh, Gallegos and Mills"/>
    <s v="Reduced next generation info-mediaries"/>
    <n v="4300"/>
    <n v="6358"/>
    <n v="1.4786046511627906"/>
    <x v="3"/>
    <n v="125"/>
    <n v="50.863999999999997"/>
    <s v="US"/>
    <s v="USD"/>
    <n v="1531544400"/>
    <n v="1532149200"/>
    <x v="537"/>
    <s v="July"/>
    <n v="7"/>
    <n v="14"/>
    <x v="5"/>
    <d v="2018-07-21T05:00:00"/>
    <s v="July"/>
    <n v="7"/>
    <n v="21"/>
    <n v="2018"/>
    <b v="0"/>
    <b v="1"/>
    <s v="theater/plays"/>
    <x v="1"/>
    <s v="plays"/>
  </r>
  <r>
    <n v="1"/>
    <n v="120"/>
    <s v="Vega Group"/>
    <s v="Synchronized regional synergy"/>
    <n v="75100"/>
    <n v="112272"/>
    <n v="1.4949667110519307"/>
    <x v="3"/>
    <n v="1782"/>
    <n v="63.003367003367003"/>
    <s v="US"/>
    <s v="USD"/>
    <n v="1429246800"/>
    <n v="1429592400"/>
    <x v="538"/>
    <s v="Apr"/>
    <n v="4"/>
    <n v="17"/>
    <x v="0"/>
    <d v="2015-04-21T05:00:00"/>
    <s v="Apr"/>
    <n v="4"/>
    <n v="21"/>
    <n v="2015"/>
    <b v="0"/>
    <b v="1"/>
    <s v="games/mobile games"/>
    <x v="7"/>
    <s v="mobile games"/>
  </r>
  <r>
    <n v="1"/>
    <n v="162"/>
    <s v="Keith, Alvarez and Potter"/>
    <s v="Extended bottom-line open architecture"/>
    <n v="6100"/>
    <n v="9134"/>
    <n v="1.4973770491803278"/>
    <x v="3"/>
    <n v="157"/>
    <n v="58.178343949044589"/>
    <s v="CH"/>
    <s v="CHF"/>
    <n v="1544248800"/>
    <n v="1546840800"/>
    <x v="539"/>
    <s v="Dec"/>
    <n v="12"/>
    <n v="8"/>
    <x v="5"/>
    <d v="2019-01-07T06:00:00"/>
    <s v="Jan"/>
    <n v="1"/>
    <n v="7"/>
    <n v="2019"/>
    <b v="0"/>
    <b v="0"/>
    <s v="music/rock"/>
    <x v="4"/>
    <s v="rock"/>
  </r>
  <r>
    <n v="1"/>
    <n v="536"/>
    <s v="Shannon-Olson"/>
    <s v="Enhanced methodical middleware"/>
    <n v="9800"/>
    <n v="14697"/>
    <n v="1.4996938775510205"/>
    <x v="3"/>
    <n v="140"/>
    <n v="104.97857142857143"/>
    <s v="IT"/>
    <s v="EUR"/>
    <n v="1282626000"/>
    <n v="1284872400"/>
    <x v="540"/>
    <s v="Aug"/>
    <n v="8"/>
    <n v="24"/>
    <x v="6"/>
    <d v="2010-09-19T05:00:00"/>
    <s v="Sept"/>
    <n v="9"/>
    <n v="19"/>
    <n v="2010"/>
    <b v="0"/>
    <b v="0"/>
    <s v="publishing/fiction"/>
    <x v="6"/>
    <s v="fiction"/>
  </r>
  <r>
    <n v="1"/>
    <n v="682"/>
    <s v="Nguyen and Sons"/>
    <s v="Compatible 5thgeneration concept"/>
    <n v="5400"/>
    <n v="8109"/>
    <n v="1.5016666666666667"/>
    <x v="3"/>
    <n v="103"/>
    <n v="78.728155339805824"/>
    <s v="US"/>
    <s v="USD"/>
    <n v="1386741600"/>
    <n v="1387519200"/>
    <x v="403"/>
    <s v="Dec"/>
    <n v="12"/>
    <n v="11"/>
    <x v="1"/>
    <d v="2013-12-20T06:00:00"/>
    <s v="Dec"/>
    <n v="12"/>
    <n v="20"/>
    <n v="2013"/>
    <b v="0"/>
    <b v="0"/>
    <s v="theater/plays"/>
    <x v="1"/>
    <s v="plays"/>
  </r>
  <r>
    <n v="1"/>
    <n v="35"/>
    <s v="Mitchell and Sons"/>
    <s v="Synergized intangible challenge"/>
    <n v="125500"/>
    <n v="188628"/>
    <n v="1.5030119521912351"/>
    <x v="3"/>
    <n v="1965"/>
    <n v="95.993893129770996"/>
    <s v="DK"/>
    <s v="DKK"/>
    <n v="1547877600"/>
    <n v="1551506400"/>
    <x v="82"/>
    <s v="Jan"/>
    <n v="1"/>
    <n v="19"/>
    <x v="7"/>
    <d v="2019-03-02T06:00:00"/>
    <s v="Mar"/>
    <n v="3"/>
    <n v="2"/>
    <n v="2019"/>
    <b v="0"/>
    <b v="1"/>
    <s v="film &amp; video/drama"/>
    <x v="3"/>
    <s v="drama"/>
  </r>
  <r>
    <n v="1"/>
    <n v="75"/>
    <s v="White, Torres and Bishop"/>
    <s v="Multi-layered dynamic protocol"/>
    <n v="9700"/>
    <n v="14606"/>
    <n v="1.5057731958762886"/>
    <x v="3"/>
    <n v="170"/>
    <n v="85.917647058823533"/>
    <s v="US"/>
    <s v="USD"/>
    <n v="1531630800"/>
    <n v="1532322000"/>
    <x v="541"/>
    <s v="July"/>
    <n v="7"/>
    <n v="15"/>
    <x v="5"/>
    <d v="2018-07-23T05:00:00"/>
    <s v="July"/>
    <n v="7"/>
    <n v="23"/>
    <n v="2018"/>
    <b v="0"/>
    <b v="0"/>
    <s v="photography/photography books"/>
    <x v="5"/>
    <s v="photography books"/>
  </r>
  <r>
    <n v="1"/>
    <n v="34"/>
    <s v="Maldonado and Sons"/>
    <s v="Reverse-engineered asynchronous archive"/>
    <n v="9300"/>
    <n v="14025"/>
    <n v="1.5080645161290323"/>
    <x v="3"/>
    <n v="165"/>
    <n v="85"/>
    <s v="US"/>
    <s v="USD"/>
    <n v="1490245200"/>
    <n v="1490677200"/>
    <x v="542"/>
    <s v="Mar"/>
    <n v="3"/>
    <n v="23"/>
    <x v="3"/>
    <d v="2017-03-28T05:00:00"/>
    <s v="Mar"/>
    <n v="3"/>
    <n v="28"/>
    <n v="2017"/>
    <b v="0"/>
    <b v="0"/>
    <s v="film &amp; video/documentary"/>
    <x v="3"/>
    <s v="documentary"/>
  </r>
  <r>
    <n v="1"/>
    <n v="554"/>
    <s v="Ritter PLC"/>
    <s v="Multi-channeled upward-trending application"/>
    <n v="9500"/>
    <n v="14408"/>
    <n v="1.5166315789473683"/>
    <x v="3"/>
    <n v="554"/>
    <n v="26.007220216606498"/>
    <s v="CA"/>
    <s v="CAD"/>
    <n v="1482127200"/>
    <n v="1482645600"/>
    <x v="543"/>
    <s v="Dec"/>
    <n v="12"/>
    <n v="19"/>
    <x v="9"/>
    <d v="2016-12-25T06:00:00"/>
    <s v="Dec"/>
    <n v="12"/>
    <n v="25"/>
    <n v="2016"/>
    <b v="0"/>
    <b v="0"/>
    <s v="music/indie rock"/>
    <x v="4"/>
    <s v="indie rock"/>
  </r>
  <r>
    <n v="1"/>
    <n v="628"/>
    <s v="Dunn, Moreno and Green"/>
    <s v="Intuitive object-oriented task-force"/>
    <n v="1900"/>
    <n v="2884"/>
    <n v="1.5178947368421052"/>
    <x v="3"/>
    <n v="96"/>
    <n v="30.041666666666668"/>
    <s v="US"/>
    <s v="USD"/>
    <n v="1286168400"/>
    <n v="1286427600"/>
    <x v="544"/>
    <s v="Oct"/>
    <n v="10"/>
    <n v="4"/>
    <x v="6"/>
    <d v="2010-10-07T05:00:00"/>
    <s v="Oct"/>
    <n v="10"/>
    <n v="7"/>
    <n v="2010"/>
    <b v="0"/>
    <b v="0"/>
    <s v="music/indie rock"/>
    <x v="4"/>
    <s v="indie rock"/>
  </r>
  <r>
    <n v="1"/>
    <n v="212"/>
    <s v="Johnson Inc"/>
    <s v="Profound next generation infrastructure"/>
    <n v="8100"/>
    <n v="12300"/>
    <n v="1.5185185185185186"/>
    <x v="3"/>
    <n v="168"/>
    <n v="73.214285714285708"/>
    <s v="US"/>
    <s v="USD"/>
    <n v="1576389600"/>
    <n v="1580364000"/>
    <x v="545"/>
    <s v="Dec"/>
    <n v="12"/>
    <n v="15"/>
    <x v="7"/>
    <d v="2020-01-30T06:00:00"/>
    <s v="Jan"/>
    <n v="1"/>
    <n v="30"/>
    <n v="2020"/>
    <b v="0"/>
    <b v="0"/>
    <s v="theater/plays"/>
    <x v="1"/>
    <s v="plays"/>
  </r>
  <r>
    <n v="1"/>
    <n v="984"/>
    <s v="Lewis-Jacobson"/>
    <s v="Exclusive system-worthy Graphic Interface"/>
    <n v="6500"/>
    <n v="9910"/>
    <n v="1.5246153846153847"/>
    <x v="3"/>
    <n v="381"/>
    <n v="26.010498687664043"/>
    <s v="US"/>
    <s v="USD"/>
    <n v="1567918800"/>
    <n v="1570165200"/>
    <x v="546"/>
    <s v="Sept"/>
    <n v="9"/>
    <n v="8"/>
    <x v="7"/>
    <d v="2019-10-04T05:00:00"/>
    <s v="Oct"/>
    <n v="10"/>
    <n v="4"/>
    <n v="2019"/>
    <b v="0"/>
    <b v="0"/>
    <s v="theater/plays"/>
    <x v="1"/>
    <s v="plays"/>
  </r>
  <r>
    <n v="1"/>
    <n v="697"/>
    <s v="Fox-Williams"/>
    <s v="Profound system-worthy functionalities"/>
    <n v="128900"/>
    <n v="196960"/>
    <n v="1.5280062063615205"/>
    <x v="3"/>
    <n v="7295"/>
    <n v="26.999314599040439"/>
    <s v="US"/>
    <s v="USD"/>
    <n v="1522472400"/>
    <n v="1522645200"/>
    <x v="547"/>
    <s v="Mar"/>
    <n v="3"/>
    <n v="31"/>
    <x v="5"/>
    <d v="2018-04-02T05:00:00"/>
    <s v="Apr"/>
    <n v="4"/>
    <n v="2"/>
    <n v="2018"/>
    <b v="0"/>
    <b v="0"/>
    <s v="music/electric music"/>
    <x v="4"/>
    <s v="electric music"/>
  </r>
  <r>
    <n v="1"/>
    <n v="719"/>
    <s v="Pace, Simpson and Watkins"/>
    <s v="Down-sized uniform ability"/>
    <n v="6900"/>
    <n v="10557"/>
    <n v="1.53"/>
    <x v="3"/>
    <n v="123"/>
    <n v="85.829268292682926"/>
    <s v="US"/>
    <s v="USD"/>
    <n v="1338267600"/>
    <n v="1339218000"/>
    <x v="548"/>
    <s v="May"/>
    <n v="5"/>
    <n v="29"/>
    <x v="2"/>
    <d v="2012-06-09T05:00:00"/>
    <s v="June"/>
    <n v="6"/>
    <n v="9"/>
    <n v="2012"/>
    <b v="0"/>
    <b v="0"/>
    <s v="publishing/fiction"/>
    <x v="6"/>
    <s v="fiction"/>
  </r>
  <r>
    <n v="1"/>
    <n v="834"/>
    <s v="Gallegos, Wagner and Gaines"/>
    <s v="Expanded fault-tolerant emulation"/>
    <n v="7300"/>
    <n v="11228"/>
    <n v="1.5380821917808218"/>
    <x v="3"/>
    <n v="119"/>
    <n v="94.352941176470594"/>
    <s v="US"/>
    <s v="USD"/>
    <n v="1371963600"/>
    <n v="1372482000"/>
    <x v="549"/>
    <s v="June"/>
    <n v="6"/>
    <n v="23"/>
    <x v="1"/>
    <d v="2013-06-29T05:00:00"/>
    <s v="June"/>
    <n v="6"/>
    <n v="29"/>
    <n v="2013"/>
    <b v="0"/>
    <b v="0"/>
    <s v="theater/plays"/>
    <x v="1"/>
    <s v="plays"/>
  </r>
  <r>
    <n v="1"/>
    <n v="593"/>
    <s v="Hale-Hayes"/>
    <s v="Ameliorated client-driven open system"/>
    <n v="121600"/>
    <n v="188288"/>
    <n v="1.5484210526315789"/>
    <x v="3"/>
    <n v="4006"/>
    <n v="47.001497753369947"/>
    <s v="US"/>
    <s v="USD"/>
    <n v="1395810000"/>
    <n v="1396933200"/>
    <x v="550"/>
    <s v="Mar"/>
    <n v="3"/>
    <n v="26"/>
    <x v="8"/>
    <d v="2014-04-08T05:00:00"/>
    <s v="Apr"/>
    <n v="4"/>
    <n v="8"/>
    <n v="2014"/>
    <b v="0"/>
    <b v="0"/>
    <s v="film &amp; video/animation"/>
    <x v="3"/>
    <s v="animation"/>
  </r>
  <r>
    <n v="1"/>
    <n v="975"/>
    <s v="Ayala Group"/>
    <s v="Right-sized maximized migration"/>
    <n v="5400"/>
    <n v="8366"/>
    <n v="1.5492592592592593"/>
    <x v="3"/>
    <n v="135"/>
    <n v="61.970370370370368"/>
    <s v="US"/>
    <s v="USD"/>
    <n v="1448776800"/>
    <n v="1452146400"/>
    <x v="551"/>
    <s v="Nov"/>
    <n v="11"/>
    <n v="29"/>
    <x v="0"/>
    <d v="2016-01-07T06:00:00"/>
    <s v="Jan"/>
    <n v="1"/>
    <n v="7"/>
    <n v="2016"/>
    <b v="0"/>
    <b v="1"/>
    <s v="theater/plays"/>
    <x v="1"/>
    <s v="plays"/>
  </r>
  <r>
    <n v="1"/>
    <n v="216"/>
    <s v="Johnson, Dixon and Zimmerman"/>
    <s v="Organic dynamic algorithm"/>
    <n v="121700"/>
    <n v="188721"/>
    <n v="1.5507066557107643"/>
    <x v="3"/>
    <n v="1815"/>
    <n v="103.97851239669421"/>
    <s v="US"/>
    <s v="USD"/>
    <n v="1321941600"/>
    <n v="1322114400"/>
    <x v="552"/>
    <s v="Nov"/>
    <n v="11"/>
    <n v="22"/>
    <x v="4"/>
    <d v="2011-11-24T06:00:00"/>
    <s v="Nov"/>
    <n v="11"/>
    <n v="24"/>
    <n v="2011"/>
    <b v="0"/>
    <b v="0"/>
    <s v="theater/plays"/>
    <x v="1"/>
    <s v="plays"/>
  </r>
  <r>
    <n v="1"/>
    <n v="130"/>
    <s v="Luna, Anderson and Fox"/>
    <s v="Secured directional encryption"/>
    <n v="9600"/>
    <n v="14925"/>
    <n v="1.5546875"/>
    <x v="3"/>
    <n v="533"/>
    <n v="28.001876172607879"/>
    <s v="DK"/>
    <s v="DKK"/>
    <n v="1319605200"/>
    <n v="1320991200"/>
    <x v="553"/>
    <s v="Oct"/>
    <n v="10"/>
    <n v="26"/>
    <x v="4"/>
    <d v="2011-11-11T06:00:00"/>
    <s v="Nov"/>
    <n v="11"/>
    <n v="11"/>
    <n v="2011"/>
    <b v="0"/>
    <b v="0"/>
    <s v="film &amp; video/drama"/>
    <x v="3"/>
    <s v="drama"/>
  </r>
  <r>
    <n v="1"/>
    <n v="614"/>
    <s v="Barnett and Sons"/>
    <s v="Business-focused dynamic info-mediaries"/>
    <n v="26500"/>
    <n v="41205"/>
    <n v="1.5549056603773586"/>
    <x v="3"/>
    <n v="723"/>
    <n v="56.991701244813278"/>
    <s v="US"/>
    <s v="USD"/>
    <n v="1484114400"/>
    <n v="1485669600"/>
    <x v="554"/>
    <s v="Jan"/>
    <n v="1"/>
    <n v="11"/>
    <x v="3"/>
    <d v="2017-01-29T06:00:00"/>
    <s v="Jan"/>
    <n v="1"/>
    <n v="29"/>
    <n v="2017"/>
    <b v="0"/>
    <b v="0"/>
    <s v="theater/plays"/>
    <x v="1"/>
    <s v="plays"/>
  </r>
  <r>
    <n v="1"/>
    <n v="915"/>
    <s v="Riggs Group"/>
    <s v="Configurable upward-trending solution"/>
    <n v="125900"/>
    <n v="195936"/>
    <n v="1.5562827640984909"/>
    <x v="3"/>
    <n v="1866"/>
    <n v="105.0032154340836"/>
    <s v="GB"/>
    <s v="GBP"/>
    <n v="1503982800"/>
    <n v="1504760400"/>
    <x v="555"/>
    <s v="Aug"/>
    <n v="8"/>
    <n v="29"/>
    <x v="3"/>
    <d v="2017-09-07T05:00:00"/>
    <s v="Sept"/>
    <n v="9"/>
    <n v="7"/>
    <n v="2017"/>
    <b v="0"/>
    <b v="0"/>
    <s v="film &amp; video/television"/>
    <x v="3"/>
    <s v="television"/>
  </r>
  <r>
    <n v="1"/>
    <n v="526"/>
    <s v="Smith-Sparks"/>
    <s v="Digitized bandwidth-monitored open architecture"/>
    <n v="8300"/>
    <n v="12944"/>
    <n v="1.5595180722891566"/>
    <x v="3"/>
    <n v="147"/>
    <n v="88.054421768707485"/>
    <s v="US"/>
    <s v="USD"/>
    <n v="1451109600"/>
    <n v="1454306400"/>
    <x v="193"/>
    <s v="Dec"/>
    <n v="12"/>
    <n v="26"/>
    <x v="0"/>
    <d v="2016-02-01T06:00:00"/>
    <s v="Feb"/>
    <n v="2"/>
    <n v="1"/>
    <n v="2016"/>
    <b v="0"/>
    <b v="1"/>
    <s v="theater/plays"/>
    <x v="1"/>
    <s v="plays"/>
  </r>
  <r>
    <n v="1"/>
    <n v="901"/>
    <s v="Hogan Group"/>
    <s v="Versatile bottom-line definition"/>
    <n v="5600"/>
    <n v="8746"/>
    <n v="1.5617857142857143"/>
    <x v="3"/>
    <n v="159"/>
    <n v="55.0062893081761"/>
    <s v="US"/>
    <s v="USD"/>
    <n v="1531803600"/>
    <n v="1534654800"/>
    <x v="556"/>
    <s v="July"/>
    <n v="7"/>
    <n v="17"/>
    <x v="5"/>
    <d v="2018-08-19T05:00:00"/>
    <s v="Aug"/>
    <n v="8"/>
    <n v="19"/>
    <n v="2018"/>
    <b v="0"/>
    <b v="1"/>
    <s v="music/rock"/>
    <x v="4"/>
    <s v="rock"/>
  </r>
  <r>
    <n v="1"/>
    <n v="722"/>
    <s v="Thomas-Simmons"/>
    <s v="Proactive 24hour frame"/>
    <n v="48500"/>
    <n v="75906"/>
    <n v="1.5650721649484536"/>
    <x v="3"/>
    <n v="3036"/>
    <n v="25.00197628458498"/>
    <s v="US"/>
    <s v="USD"/>
    <n v="1509948000"/>
    <n v="1512280800"/>
    <x v="138"/>
    <s v="Nov"/>
    <n v="11"/>
    <n v="6"/>
    <x v="3"/>
    <d v="2017-12-03T06:00:00"/>
    <s v="Dec"/>
    <n v="12"/>
    <n v="3"/>
    <n v="2017"/>
    <b v="0"/>
    <b v="0"/>
    <s v="film &amp; video/documentary"/>
    <x v="3"/>
    <s v="documentary"/>
  </r>
  <r>
    <n v="1"/>
    <n v="36"/>
    <s v="Jackson-Lewis"/>
    <s v="Monitored multi-state encryption"/>
    <n v="700"/>
    <n v="1101"/>
    <n v="1.572857142857143"/>
    <x v="3"/>
    <n v="16"/>
    <n v="68.8125"/>
    <s v="US"/>
    <s v="USD"/>
    <n v="1298700000"/>
    <n v="1300856400"/>
    <x v="557"/>
    <s v="Feb"/>
    <n v="2"/>
    <n v="26"/>
    <x v="4"/>
    <d v="2011-03-23T05:00:00"/>
    <s v="Mar"/>
    <n v="3"/>
    <n v="23"/>
    <n v="2011"/>
    <b v="0"/>
    <b v="0"/>
    <s v="theater/plays"/>
    <x v="1"/>
    <s v="plays"/>
  </r>
  <r>
    <n v="1"/>
    <n v="749"/>
    <s v="Hunter-Logan"/>
    <s v="Down-sized needs-based task-force"/>
    <n v="8600"/>
    <n v="13527"/>
    <n v="1.5729069767441861"/>
    <x v="3"/>
    <n v="366"/>
    <n v="36.959016393442624"/>
    <s v="IT"/>
    <s v="EUR"/>
    <n v="1412744400"/>
    <n v="1413781200"/>
    <x v="558"/>
    <s v="Oct"/>
    <n v="10"/>
    <n v="8"/>
    <x v="8"/>
    <d v="2014-10-20T05:00:00"/>
    <s v="Oct"/>
    <n v="10"/>
    <n v="20"/>
    <n v="2014"/>
    <b v="0"/>
    <b v="1"/>
    <s v="technology/wearables"/>
    <x v="2"/>
    <s v="wearables"/>
  </r>
  <r>
    <n v="1"/>
    <n v="995"/>
    <s v="Manning-Hamilton"/>
    <s v="Vision-oriented scalable definition"/>
    <n v="97300"/>
    <n v="153216"/>
    <n v="1.5746762589928058"/>
    <x v="3"/>
    <n v="2043"/>
    <n v="74.995594713656388"/>
    <s v="US"/>
    <s v="USD"/>
    <n v="1541307600"/>
    <n v="1543816800"/>
    <x v="559"/>
    <s v="Nov"/>
    <n v="11"/>
    <n v="4"/>
    <x v="5"/>
    <d v="2018-12-03T06:00:00"/>
    <s v="Dec"/>
    <n v="12"/>
    <n v="3"/>
    <n v="2018"/>
    <b v="0"/>
    <b v="1"/>
    <s v="food/food trucks"/>
    <x v="0"/>
    <s v="food trucks"/>
  </r>
  <r>
    <n v="1"/>
    <n v="833"/>
    <s v="Levine, Martin and Hernandez"/>
    <s v="Expanded asynchronous groupware"/>
    <n v="6800"/>
    <n v="10723"/>
    <n v="1.5769117647058823"/>
    <x v="3"/>
    <n v="165"/>
    <n v="64.987878787878785"/>
    <s v="DK"/>
    <s v="DKK"/>
    <n v="1297663200"/>
    <n v="1298613600"/>
    <x v="560"/>
    <s v="Feb"/>
    <n v="2"/>
    <n v="14"/>
    <x v="4"/>
    <d v="2011-02-25T06:00:00"/>
    <s v="Feb"/>
    <n v="2"/>
    <n v="25"/>
    <n v="2011"/>
    <b v="0"/>
    <b v="0"/>
    <s v="publishing/translations"/>
    <x v="6"/>
    <s v="translations"/>
  </r>
  <r>
    <n v="1"/>
    <n v="260"/>
    <s v="Allen-Jones"/>
    <s v="Centralized modular initiative"/>
    <n v="6300"/>
    <n v="9935"/>
    <n v="1.5769841269841269"/>
    <x v="3"/>
    <n v="261"/>
    <n v="38.065134099616856"/>
    <s v="US"/>
    <s v="USD"/>
    <n v="1348808400"/>
    <n v="1349845200"/>
    <x v="392"/>
    <s v="Sept"/>
    <n v="9"/>
    <n v="28"/>
    <x v="2"/>
    <d v="2012-10-10T05:00:00"/>
    <s v="Oct"/>
    <n v="10"/>
    <n v="10"/>
    <n v="2012"/>
    <b v="0"/>
    <b v="0"/>
    <s v="music/rock"/>
    <x v="4"/>
    <s v="rock"/>
  </r>
  <r>
    <n v="1"/>
    <n v="233"/>
    <s v="Reid, Rivera and Perry"/>
    <s v="Multi-lateral national adapter"/>
    <n v="3800"/>
    <n v="6000"/>
    <n v="1.5789473684210527"/>
    <x v="3"/>
    <n v="62"/>
    <n v="96.774193548387103"/>
    <s v="US"/>
    <s v="USD"/>
    <n v="1307854800"/>
    <n v="1309237200"/>
    <x v="561"/>
    <s v="June"/>
    <n v="6"/>
    <n v="12"/>
    <x v="4"/>
    <d v="2011-06-28T05:00:00"/>
    <s v="June"/>
    <n v="6"/>
    <n v="28"/>
    <n v="2011"/>
    <b v="0"/>
    <b v="0"/>
    <s v="film &amp; video/animation"/>
    <x v="3"/>
    <s v="animation"/>
  </r>
  <r>
    <n v="1"/>
    <n v="707"/>
    <s v="Moore, Cook and Wright"/>
    <s v="Visionary maximized Local Area Network"/>
    <n v="7300"/>
    <n v="11579"/>
    <n v="1.5861643835616439"/>
    <x v="3"/>
    <n v="168"/>
    <n v="68.922619047619051"/>
    <s v="US"/>
    <s v="USD"/>
    <n v="1544248800"/>
    <n v="1547359200"/>
    <x v="539"/>
    <s v="Dec"/>
    <n v="12"/>
    <n v="8"/>
    <x v="5"/>
    <d v="2019-01-13T06:00:00"/>
    <s v="Jan"/>
    <n v="1"/>
    <n v="13"/>
    <n v="2019"/>
    <b v="0"/>
    <b v="0"/>
    <s v="film &amp; video/drama"/>
    <x v="3"/>
    <s v="drama"/>
  </r>
  <r>
    <n v="1"/>
    <n v="533"/>
    <s v="Holt, Bernard and Johnson"/>
    <s v="Multi-lateral didactic encoding"/>
    <n v="115600"/>
    <n v="184086"/>
    <n v="1.5924394463667819"/>
    <x v="3"/>
    <n v="2218"/>
    <n v="82.996393146979258"/>
    <s v="GB"/>
    <s v="GBP"/>
    <n v="1374642000"/>
    <n v="1377752400"/>
    <x v="562"/>
    <s v="July"/>
    <n v="7"/>
    <n v="24"/>
    <x v="1"/>
    <d v="2013-08-29T05:00:00"/>
    <s v="Aug"/>
    <n v="8"/>
    <n v="29"/>
    <n v="2013"/>
    <b v="0"/>
    <b v="0"/>
    <s v="music/indie rock"/>
    <x v="4"/>
    <s v="indie rock"/>
  </r>
  <r>
    <n v="1"/>
    <n v="370"/>
    <s v="Skinner PLC"/>
    <s v="Intuitive well-modulated middleware"/>
    <n v="112300"/>
    <n v="178965"/>
    <n v="1.593633125556545"/>
    <x v="3"/>
    <n v="5966"/>
    <n v="29.997485752598056"/>
    <s v="US"/>
    <s v="USD"/>
    <n v="1555304400"/>
    <n v="1555822800"/>
    <x v="563"/>
    <s v="Apr"/>
    <n v="4"/>
    <n v="15"/>
    <x v="7"/>
    <d v="2019-04-21T05:00:00"/>
    <s v="Apr"/>
    <n v="4"/>
    <n v="21"/>
    <n v="2019"/>
    <b v="0"/>
    <b v="0"/>
    <s v="theater/plays"/>
    <x v="1"/>
    <s v="plays"/>
  </r>
  <r>
    <n v="1"/>
    <n v="237"/>
    <s v="Ellison PLC"/>
    <s v="Re-contextualized tangible open architecture"/>
    <n v="9300"/>
    <n v="14822"/>
    <n v="1.593763440860215"/>
    <x v="3"/>
    <n v="329"/>
    <n v="45.051671732522799"/>
    <s v="US"/>
    <s v="USD"/>
    <n v="1398402000"/>
    <n v="1398574800"/>
    <x v="564"/>
    <s v="Apr"/>
    <n v="4"/>
    <n v="25"/>
    <x v="8"/>
    <d v="2014-04-27T05:00:00"/>
    <s v="Apr"/>
    <n v="4"/>
    <n v="27"/>
    <n v="2014"/>
    <b v="0"/>
    <b v="0"/>
    <s v="film &amp; video/animation"/>
    <x v="3"/>
    <s v="animation"/>
  </r>
  <r>
    <n v="1"/>
    <n v="17"/>
    <s v="Cochran-Nguyen"/>
    <s v="Seamless 4thgeneration methodology"/>
    <n v="84600"/>
    <n v="134845"/>
    <n v="1.5939125295508274"/>
    <x v="3"/>
    <n v="1249"/>
    <n v="107.96236989591674"/>
    <s v="US"/>
    <s v="USD"/>
    <n v="1294812000"/>
    <n v="1294898400"/>
    <x v="565"/>
    <s v="Jan"/>
    <n v="1"/>
    <n v="12"/>
    <x v="4"/>
    <d v="2011-01-13T06:00:00"/>
    <s v="Jan"/>
    <n v="1"/>
    <n v="13"/>
    <n v="2011"/>
    <b v="0"/>
    <b v="0"/>
    <s v="film &amp; video/animation"/>
    <x v="3"/>
    <s v="animation"/>
  </r>
  <r>
    <n v="1"/>
    <n v="943"/>
    <s v="Peterson, Gonzalez and Spencer"/>
    <s v="Synchronized fault-tolerant algorithm"/>
    <n v="7500"/>
    <n v="11969"/>
    <n v="1.5958666666666668"/>
    <x v="3"/>
    <n v="114"/>
    <n v="104.99122807017544"/>
    <s v="US"/>
    <s v="USD"/>
    <n v="1411534800"/>
    <n v="1414558800"/>
    <x v="566"/>
    <s v="Sept"/>
    <n v="9"/>
    <n v="24"/>
    <x v="8"/>
    <d v="2014-10-29T05:00:00"/>
    <s v="Oct"/>
    <n v="10"/>
    <n v="29"/>
    <n v="2014"/>
    <b v="0"/>
    <b v="0"/>
    <s v="food/food trucks"/>
    <x v="0"/>
    <s v="food trucks"/>
  </r>
  <r>
    <n v="1"/>
    <n v="125"/>
    <s v="Pratt LLC"/>
    <s v="Stand-alone web-enabled moderator"/>
    <n v="5300"/>
    <n v="8475"/>
    <n v="1.5990566037735849"/>
    <x v="3"/>
    <n v="180"/>
    <n v="47.083333333333336"/>
    <s v="US"/>
    <s v="USD"/>
    <n v="1537333200"/>
    <n v="1537678800"/>
    <x v="132"/>
    <s v="Sept"/>
    <n v="9"/>
    <n v="19"/>
    <x v="5"/>
    <d v="2018-09-23T05:00:00"/>
    <s v="Sept"/>
    <n v="9"/>
    <n v="23"/>
    <n v="2018"/>
    <b v="0"/>
    <b v="0"/>
    <s v="theater/plays"/>
    <x v="1"/>
    <s v="plays"/>
  </r>
  <r>
    <n v="1"/>
    <n v="623"/>
    <s v="Smith, Scott and Rodriguez"/>
    <s v="Organic actuating protocol"/>
    <n v="94300"/>
    <n v="150806"/>
    <n v="1.5992152704135738"/>
    <x v="3"/>
    <n v="2693"/>
    <n v="55.999257333828446"/>
    <s v="GB"/>
    <s v="GBP"/>
    <n v="1437022800"/>
    <n v="1437454800"/>
    <x v="567"/>
    <s v="July"/>
    <n v="7"/>
    <n v="16"/>
    <x v="0"/>
    <d v="2015-07-21T05:00:00"/>
    <s v="July"/>
    <n v="7"/>
    <n v="21"/>
    <n v="2015"/>
    <b v="0"/>
    <b v="0"/>
    <s v="theater/plays"/>
    <x v="1"/>
    <s v="plays"/>
  </r>
  <r>
    <n v="1"/>
    <n v="363"/>
    <s v="Gray-Davis"/>
    <s v="Re-contextualized local initiative"/>
    <n v="5200"/>
    <n v="8330"/>
    <n v="1.601923076923077"/>
    <x v="3"/>
    <n v="139"/>
    <n v="59.928057553956833"/>
    <s v="US"/>
    <s v="USD"/>
    <n v="1324965600"/>
    <n v="1325052000"/>
    <x v="568"/>
    <s v="Dec"/>
    <n v="12"/>
    <n v="27"/>
    <x v="4"/>
    <d v="2011-12-28T06:00:00"/>
    <s v="Dec"/>
    <n v="12"/>
    <n v="28"/>
    <n v="2011"/>
    <b v="0"/>
    <b v="0"/>
    <s v="music/rock"/>
    <x v="4"/>
    <s v="rock"/>
  </r>
  <r>
    <n v="1"/>
    <n v="380"/>
    <s v="Davidson, Wilcox and Lewis"/>
    <s v="Optional clear-thinking process improvement"/>
    <n v="2500"/>
    <n v="4008"/>
    <n v="1.6032"/>
    <x v="3"/>
    <n v="84"/>
    <n v="47.714285714285715"/>
    <s v="US"/>
    <s v="USD"/>
    <n v="1371963600"/>
    <n v="1372395600"/>
    <x v="549"/>
    <s v="June"/>
    <n v="6"/>
    <n v="23"/>
    <x v="1"/>
    <d v="2013-06-28T05:00:00"/>
    <s v="June"/>
    <n v="6"/>
    <n v="28"/>
    <n v="2013"/>
    <b v="0"/>
    <b v="0"/>
    <s v="theater/plays"/>
    <x v="1"/>
    <s v="plays"/>
  </r>
  <r>
    <n v="1"/>
    <n v="30"/>
    <s v="Clark-Cooke"/>
    <s v="Down-sized analyzing challenge"/>
    <n v="9000"/>
    <n v="14455"/>
    <n v="1.606111111111111"/>
    <x v="3"/>
    <n v="129"/>
    <n v="112.05426356589147"/>
    <s v="US"/>
    <s v="USD"/>
    <n v="1558674000"/>
    <n v="1559106000"/>
    <x v="569"/>
    <s v="May"/>
    <n v="5"/>
    <n v="24"/>
    <x v="7"/>
    <d v="2019-05-29T05:00:00"/>
    <s v="May"/>
    <n v="5"/>
    <n v="29"/>
    <n v="2019"/>
    <b v="0"/>
    <b v="0"/>
    <s v="film &amp; video/animation"/>
    <x v="3"/>
    <s v="animation"/>
  </r>
  <r>
    <n v="1"/>
    <n v="949"/>
    <s v="Wright LLC"/>
    <s v="Seamless clear-thinking conglomeration"/>
    <n v="5900"/>
    <n v="9520"/>
    <n v="1.6135593220338984"/>
    <x v="3"/>
    <n v="203"/>
    <n v="46.896551724137929"/>
    <s v="US"/>
    <s v="USD"/>
    <n v="1429333200"/>
    <n v="1430974800"/>
    <x v="570"/>
    <s v="Apr"/>
    <n v="4"/>
    <n v="18"/>
    <x v="0"/>
    <d v="2015-05-07T05:00:00"/>
    <s v="May"/>
    <n v="5"/>
    <n v="7"/>
    <n v="2015"/>
    <b v="0"/>
    <b v="0"/>
    <s v="technology/web"/>
    <x v="2"/>
    <s v="web"/>
  </r>
  <r>
    <n v="1"/>
    <n v="440"/>
    <s v="Miller-Poole"/>
    <s v="Networked optimal adapter"/>
    <n v="102500"/>
    <n v="165954"/>
    <n v="1.6190634146341463"/>
    <x v="3"/>
    <n v="3131"/>
    <n v="53.003513254551258"/>
    <s v="US"/>
    <s v="USD"/>
    <n v="1498798800"/>
    <n v="1499662800"/>
    <x v="571"/>
    <s v="June"/>
    <n v="6"/>
    <n v="30"/>
    <x v="3"/>
    <d v="2017-07-10T05:00:00"/>
    <s v="July"/>
    <n v="7"/>
    <n v="10"/>
    <n v="2017"/>
    <b v="0"/>
    <b v="0"/>
    <s v="film &amp; video/television"/>
    <x v="3"/>
    <s v="television"/>
  </r>
  <r>
    <n v="1"/>
    <n v="713"/>
    <s v="Mays LLC"/>
    <s v="Multi-layered global groupware"/>
    <n v="6900"/>
    <n v="11174"/>
    <n v="1.6194202898550725"/>
    <x v="3"/>
    <n v="103"/>
    <n v="108.48543689320388"/>
    <s v="US"/>
    <s v="USD"/>
    <n v="1471842000"/>
    <n v="1472878800"/>
    <x v="572"/>
    <s v="Aug"/>
    <n v="8"/>
    <n v="22"/>
    <x v="9"/>
    <d v="2016-09-03T05:00:00"/>
    <s v="Sept"/>
    <n v="9"/>
    <n v="3"/>
    <n v="2016"/>
    <b v="0"/>
    <b v="0"/>
    <s v="publishing/radio &amp; podcasts"/>
    <x v="6"/>
    <s v="radio &amp; podcasts"/>
  </r>
  <r>
    <n v="1"/>
    <n v="598"/>
    <s v="Martinez, Garza and Young"/>
    <s v="Up-sized web-enabled info-mediaries"/>
    <n v="108500"/>
    <n v="175868"/>
    <n v="1.6209032258064515"/>
    <x v="3"/>
    <n v="2409"/>
    <n v="73.004566210045667"/>
    <s v="IT"/>
    <s v="EUR"/>
    <n v="1276578000"/>
    <n v="1279083600"/>
    <x v="573"/>
    <s v="June"/>
    <n v="6"/>
    <n v="15"/>
    <x v="6"/>
    <d v="2010-07-14T05:00:00"/>
    <s v="July"/>
    <n v="7"/>
    <n v="14"/>
    <n v="2010"/>
    <b v="0"/>
    <b v="0"/>
    <s v="music/rock"/>
    <x v="4"/>
    <s v="rock"/>
  </r>
  <r>
    <n v="1"/>
    <n v="160"/>
    <s v="Evans Group"/>
    <s v="Stand-alone actuating support"/>
    <n v="8000"/>
    <n v="12985"/>
    <n v="1.6231249999999999"/>
    <x v="3"/>
    <n v="164"/>
    <n v="79.176829268292678"/>
    <s v="US"/>
    <s v="USD"/>
    <n v="1556341200"/>
    <n v="1557723600"/>
    <x v="574"/>
    <s v="Apr"/>
    <n v="4"/>
    <n v="27"/>
    <x v="7"/>
    <d v="2019-05-13T05:00:00"/>
    <s v="May"/>
    <n v="5"/>
    <n v="13"/>
    <n v="2019"/>
    <b v="0"/>
    <b v="0"/>
    <s v="technology/wearables"/>
    <x v="2"/>
    <s v="wearables"/>
  </r>
  <r>
    <n v="1"/>
    <n v="67"/>
    <s v="Lopez Inc"/>
    <s v="Team-oriented 6thgeneration middleware"/>
    <n v="72600"/>
    <n v="117892"/>
    <n v="1.6238567493112948"/>
    <x v="3"/>
    <n v="4065"/>
    <n v="29.001722017220171"/>
    <s v="GB"/>
    <s v="GBP"/>
    <n v="1264399200"/>
    <n v="1264831200"/>
    <x v="21"/>
    <s v="Jan"/>
    <n v="1"/>
    <n v="25"/>
    <x v="6"/>
    <d v="2010-01-30T06:00:00"/>
    <s v="Jan"/>
    <n v="1"/>
    <n v="30"/>
    <n v="2010"/>
    <b v="0"/>
    <b v="1"/>
    <s v="technology/wearables"/>
    <x v="2"/>
    <s v="wearables"/>
  </r>
  <r>
    <n v="1"/>
    <n v="867"/>
    <s v="Kane, Pruitt and Rivera"/>
    <s v="Cross-platform next generation service-desk"/>
    <n v="4800"/>
    <n v="7797"/>
    <n v="1.6243749999999999"/>
    <x v="3"/>
    <n v="300"/>
    <n v="25.99"/>
    <s v="US"/>
    <s v="USD"/>
    <n v="1539061200"/>
    <n v="1539579600"/>
    <x v="575"/>
    <s v="Oct"/>
    <n v="10"/>
    <n v="9"/>
    <x v="5"/>
    <d v="2018-10-15T05:00:00"/>
    <s v="Oct"/>
    <n v="10"/>
    <n v="15"/>
    <n v="2018"/>
    <b v="0"/>
    <b v="0"/>
    <s v="food/food trucks"/>
    <x v="0"/>
    <s v="food trucks"/>
  </r>
  <r>
    <n v="1"/>
    <n v="906"/>
    <s v="Hayes Group"/>
    <s v="Implemented even-keeled standardization"/>
    <n v="5500"/>
    <n v="8964"/>
    <n v="1.6298181818181818"/>
    <x v="3"/>
    <n v="191"/>
    <n v="46.931937172774866"/>
    <s v="US"/>
    <s v="USD"/>
    <n v="1494651600"/>
    <n v="1497762000"/>
    <x v="576"/>
    <s v="May"/>
    <n v="5"/>
    <n v="13"/>
    <x v="3"/>
    <d v="2017-06-18T05:00:00"/>
    <s v="June"/>
    <n v="6"/>
    <n v="18"/>
    <n v="2017"/>
    <b v="1"/>
    <b v="1"/>
    <s v="film &amp; video/documentary"/>
    <x v="3"/>
    <s v="documentary"/>
  </r>
  <r>
    <n v="1"/>
    <n v="173"/>
    <s v="White LLC"/>
    <s v="Cross-group 4thgeneration middleware"/>
    <n v="96700"/>
    <n v="157635"/>
    <n v="1.6301447776628748"/>
    <x v="3"/>
    <n v="1561"/>
    <n v="100.98334401024984"/>
    <s v="US"/>
    <s v="USD"/>
    <n v="1368853200"/>
    <n v="1369371600"/>
    <x v="577"/>
    <s v="May"/>
    <n v="5"/>
    <n v="18"/>
    <x v="1"/>
    <d v="2013-05-24T05:00:00"/>
    <s v="May"/>
    <n v="5"/>
    <n v="24"/>
    <n v="2013"/>
    <b v="0"/>
    <b v="0"/>
    <s v="theater/plays"/>
    <x v="1"/>
    <s v="plays"/>
  </r>
  <r>
    <n v="1"/>
    <n v="546"/>
    <s v="Benjamin, Paul and Ferguson"/>
    <s v="Cloned global Graphical User Interface"/>
    <n v="4200"/>
    <n v="6870"/>
    <n v="1.6357142857142857"/>
    <x v="3"/>
    <n v="88"/>
    <n v="78.068181818181813"/>
    <s v="US"/>
    <s v="USD"/>
    <n v="1537160400"/>
    <n v="1537419600"/>
    <x v="578"/>
    <s v="Sept"/>
    <n v="9"/>
    <n v="17"/>
    <x v="5"/>
    <d v="2018-09-20T05:00:00"/>
    <s v="Sept"/>
    <n v="9"/>
    <n v="20"/>
    <n v="2018"/>
    <b v="0"/>
    <b v="1"/>
    <s v="theater/plays"/>
    <x v="1"/>
    <s v="plays"/>
  </r>
  <r>
    <n v="1"/>
    <n v="905"/>
    <s v="Haynes PLC"/>
    <s v="Re-engineered clear-thinking project"/>
    <n v="7900"/>
    <n v="12955"/>
    <n v="1.6398734177215191"/>
    <x v="3"/>
    <n v="236"/>
    <n v="54.894067796610166"/>
    <s v="US"/>
    <s v="USD"/>
    <n v="1379566800"/>
    <n v="1379826000"/>
    <x v="222"/>
    <s v="Sept"/>
    <n v="9"/>
    <n v="19"/>
    <x v="1"/>
    <d v="2013-09-22T05:00:00"/>
    <s v="Sept"/>
    <n v="9"/>
    <n v="22"/>
    <n v="2013"/>
    <b v="0"/>
    <b v="0"/>
    <s v="theater/plays"/>
    <x v="1"/>
    <s v="plays"/>
  </r>
  <r>
    <n v="1"/>
    <n v="324"/>
    <s v="Harris, Hall and Harris"/>
    <s v="Inverse analyzing matrices"/>
    <n v="7100"/>
    <n v="11648"/>
    <n v="1.6405633802816901"/>
    <x v="3"/>
    <n v="307"/>
    <n v="37.941368078175898"/>
    <s v="US"/>
    <s v="USD"/>
    <n v="1434862800"/>
    <n v="1435899600"/>
    <x v="579"/>
    <s v="June"/>
    <n v="6"/>
    <n v="21"/>
    <x v="0"/>
    <d v="2015-07-03T05:00:00"/>
    <s v="July"/>
    <n v="7"/>
    <n v="3"/>
    <n v="2015"/>
    <b v="0"/>
    <b v="1"/>
    <s v="theater/plays"/>
    <x v="1"/>
    <s v="plays"/>
  </r>
  <r>
    <n v="1"/>
    <n v="935"/>
    <s v="Richards, Stevens and Fleming"/>
    <s v="Object-based full-range knowledge user"/>
    <n v="6100"/>
    <n v="10012"/>
    <n v="1.6413114754098361"/>
    <x v="3"/>
    <n v="132"/>
    <n v="75.848484848484844"/>
    <s v="US"/>
    <s v="USD"/>
    <n v="1437714000"/>
    <n v="1438318800"/>
    <x v="580"/>
    <s v="July"/>
    <n v="7"/>
    <n v="24"/>
    <x v="0"/>
    <d v="2015-07-31T05:00:00"/>
    <s v="July"/>
    <n v="7"/>
    <n v="31"/>
    <n v="2015"/>
    <b v="0"/>
    <b v="0"/>
    <s v="theater/plays"/>
    <x v="1"/>
    <s v="plays"/>
  </r>
  <r>
    <n v="1"/>
    <n v="727"/>
    <s v="Quinn, Cruz and Schmidt"/>
    <s v="Enterprise-wide multimedia software"/>
    <n v="8900"/>
    <n v="14685"/>
    <n v="1.65"/>
    <x v="3"/>
    <n v="181"/>
    <n v="81.132596685082873"/>
    <s v="US"/>
    <s v="USD"/>
    <n v="1547964000"/>
    <n v="1552971600"/>
    <x v="302"/>
    <s v="Jan"/>
    <n v="1"/>
    <n v="20"/>
    <x v="7"/>
    <d v="2019-03-19T05:00:00"/>
    <s v="Mar"/>
    <n v="3"/>
    <n v="19"/>
    <n v="2019"/>
    <b v="0"/>
    <b v="0"/>
    <s v="technology/web"/>
    <x v="2"/>
    <s v="web"/>
  </r>
  <r>
    <n v="1"/>
    <n v="322"/>
    <s v="Hebert Group"/>
    <s v="Visionary asymmetric Graphical User Interface"/>
    <n v="117900"/>
    <n v="196377"/>
    <n v="1.6656234096692113"/>
    <x v="3"/>
    <n v="5168"/>
    <n v="37.998645510835914"/>
    <s v="US"/>
    <s v="USD"/>
    <n v="1290664800"/>
    <n v="1291788000"/>
    <x v="581"/>
    <s v="Nov"/>
    <n v="11"/>
    <n v="25"/>
    <x v="6"/>
    <d v="2010-12-08T06:00:00"/>
    <s v="Dec"/>
    <n v="12"/>
    <n v="8"/>
    <n v="2010"/>
    <b v="0"/>
    <b v="0"/>
    <s v="theater/plays"/>
    <x v="1"/>
    <s v="plays"/>
  </r>
  <r>
    <n v="1"/>
    <n v="755"/>
    <s v="Chen, Pollard and Clarke"/>
    <s v="Stand-alone multi-state project"/>
    <n v="4500"/>
    <n v="7496"/>
    <n v="1.6657777777777778"/>
    <x v="3"/>
    <n v="288"/>
    <n v="26.027777777777779"/>
    <s v="DK"/>
    <s v="DKK"/>
    <n v="1514354400"/>
    <n v="1515391200"/>
    <x v="41"/>
    <s v="Dec"/>
    <n v="12"/>
    <n v="27"/>
    <x v="3"/>
    <d v="2018-01-08T06:00:00"/>
    <s v="Jan"/>
    <n v="1"/>
    <n v="8"/>
    <n v="2018"/>
    <b v="0"/>
    <b v="1"/>
    <s v="theater/plays"/>
    <x v="1"/>
    <s v="plays"/>
  </r>
  <r>
    <n v="1"/>
    <n v="396"/>
    <s v="Holmes PLC"/>
    <s v="Digitized local info-mediaries"/>
    <n v="46100"/>
    <n v="77012"/>
    <n v="1.6705422993492407"/>
    <x v="3"/>
    <n v="1604"/>
    <n v="48.012468827930178"/>
    <s v="AU"/>
    <s v="AUD"/>
    <n v="1538715600"/>
    <n v="1539406800"/>
    <x v="582"/>
    <s v="Oct"/>
    <n v="10"/>
    <n v="5"/>
    <x v="5"/>
    <d v="2018-10-13T05:00:00"/>
    <s v="Oct"/>
    <n v="10"/>
    <n v="13"/>
    <n v="2018"/>
    <b v="0"/>
    <b v="0"/>
    <s v="film &amp; video/drama"/>
    <x v="3"/>
    <s v="drama"/>
  </r>
  <r>
    <n v="1"/>
    <n v="86"/>
    <s v="Davis-Smith"/>
    <s v="Organic motivating firmware"/>
    <n v="7400"/>
    <n v="12405"/>
    <n v="1.6763513513513513"/>
    <x v="3"/>
    <n v="203"/>
    <n v="61.108374384236456"/>
    <s v="US"/>
    <s v="USD"/>
    <n v="1430715600"/>
    <n v="1431838800"/>
    <x v="583"/>
    <s v="May"/>
    <n v="5"/>
    <n v="4"/>
    <x v="0"/>
    <d v="2015-05-17T05:00:00"/>
    <s v="May"/>
    <n v="5"/>
    <n v="17"/>
    <n v="2015"/>
    <b v="1"/>
    <b v="0"/>
    <s v="theater/plays"/>
    <x v="1"/>
    <s v="plays"/>
  </r>
  <r>
    <n v="1"/>
    <n v="754"/>
    <s v="Perez, Reed and Lee"/>
    <s v="Advanced dedicated encoding"/>
    <n v="70400"/>
    <n v="118603"/>
    <n v="1.6847017045454546"/>
    <x v="3"/>
    <n v="3205"/>
    <n v="37.005616224648989"/>
    <s v="US"/>
    <s v="USD"/>
    <n v="1351400400"/>
    <n v="1355983200"/>
    <x v="584"/>
    <s v="Oct"/>
    <n v="10"/>
    <n v="28"/>
    <x v="2"/>
    <d v="2012-12-20T06:00:00"/>
    <s v="Dec"/>
    <n v="12"/>
    <n v="20"/>
    <n v="2012"/>
    <b v="0"/>
    <b v="0"/>
    <s v="theater/plays"/>
    <x v="1"/>
    <s v="plays"/>
  </r>
  <r>
    <n v="1"/>
    <n v="227"/>
    <s v="Johnson-Lee"/>
    <s v="Intuitive exuding process improvement"/>
    <n v="60900"/>
    <n v="102751"/>
    <n v="1.687208538587849"/>
    <x v="3"/>
    <n v="943"/>
    <n v="108.96182396606575"/>
    <s v="US"/>
    <s v="USD"/>
    <n v="1431666000"/>
    <n v="1432184400"/>
    <x v="585"/>
    <s v="May"/>
    <n v="5"/>
    <n v="15"/>
    <x v="0"/>
    <d v="2015-05-21T05:00:00"/>
    <s v="May"/>
    <n v="5"/>
    <n v="21"/>
    <n v="2015"/>
    <b v="0"/>
    <b v="0"/>
    <s v="games/mobile games"/>
    <x v="7"/>
    <s v="mobile games"/>
  </r>
  <r>
    <n v="1"/>
    <n v="40"/>
    <s v="Garcia, Garcia and Lopez"/>
    <s v="Reduced stable middleware"/>
    <n v="8800"/>
    <n v="14878"/>
    <n v="1.6906818181818182"/>
    <x v="3"/>
    <n v="198"/>
    <n v="75.141414141414145"/>
    <s v="US"/>
    <s v="USD"/>
    <n v="1275714000"/>
    <n v="1277355600"/>
    <x v="586"/>
    <s v="June"/>
    <n v="6"/>
    <n v="5"/>
    <x v="6"/>
    <d v="2010-06-24T05:00:00"/>
    <s v="June"/>
    <n v="6"/>
    <n v="24"/>
    <n v="2010"/>
    <b v="0"/>
    <b v="1"/>
    <s v="technology/wearables"/>
    <x v="2"/>
    <s v="wearables"/>
  </r>
  <r>
    <n v="1"/>
    <n v="889"/>
    <s v="Santos Group"/>
    <s v="Secured dynamic capacity"/>
    <n v="5600"/>
    <n v="9508"/>
    <n v="1.697857142857143"/>
    <x v="3"/>
    <n v="122"/>
    <n v="77.93442622950819"/>
    <s v="US"/>
    <s v="USD"/>
    <n v="1394600400"/>
    <n v="1395205200"/>
    <x v="587"/>
    <s v="Mar"/>
    <n v="3"/>
    <n v="12"/>
    <x v="8"/>
    <d v="2014-03-19T05:00:00"/>
    <s v="Mar"/>
    <n v="3"/>
    <n v="19"/>
    <n v="2014"/>
    <b v="0"/>
    <b v="1"/>
    <s v="music/electric music"/>
    <x v="4"/>
    <s v="electric music"/>
  </r>
  <r>
    <n v="1"/>
    <n v="872"/>
    <s v="Davis LLC"/>
    <s v="Compatible logistical paradigm"/>
    <n v="4700"/>
    <n v="7992"/>
    <n v="1.7004255319148935"/>
    <x v="3"/>
    <n v="81"/>
    <n v="98.666666666666671"/>
    <s v="AU"/>
    <s v="AUD"/>
    <n v="1535950800"/>
    <n v="1536382800"/>
    <x v="588"/>
    <s v="Sept"/>
    <n v="9"/>
    <n v="3"/>
    <x v="5"/>
    <d v="2018-09-08T05:00:00"/>
    <s v="Sept"/>
    <n v="9"/>
    <n v="8"/>
    <n v="2018"/>
    <b v="0"/>
    <b v="0"/>
    <s v="film &amp; video/science fiction"/>
    <x v="3"/>
    <s v="science fiction"/>
  </r>
  <r>
    <n v="1"/>
    <n v="615"/>
    <s v="Petersen-Rodriguez"/>
    <s v="Digitized clear-thinking installation"/>
    <n v="8500"/>
    <n v="14488"/>
    <n v="1.7044705882352942"/>
    <x v="3"/>
    <n v="170"/>
    <n v="85.223529411764702"/>
    <s v="IT"/>
    <s v="EUR"/>
    <n v="1461906000"/>
    <n v="1462770000"/>
    <x v="589"/>
    <s v="Apr"/>
    <n v="4"/>
    <n v="29"/>
    <x v="9"/>
    <d v="2016-05-09T05:00:00"/>
    <s v="May"/>
    <n v="5"/>
    <n v="9"/>
    <n v="2016"/>
    <b v="0"/>
    <b v="0"/>
    <s v="theater/plays"/>
    <x v="1"/>
    <s v="plays"/>
  </r>
  <r>
    <n v="1"/>
    <n v="279"/>
    <s v="Smith-Jenkins"/>
    <s v="Vision-oriented methodical application"/>
    <n v="8000"/>
    <n v="13656"/>
    <n v="1.7070000000000001"/>
    <x v="3"/>
    <n v="546"/>
    <n v="25.010989010989011"/>
    <s v="US"/>
    <s v="USD"/>
    <n v="1535950800"/>
    <n v="1536210000"/>
    <x v="588"/>
    <s v="Sept"/>
    <n v="9"/>
    <n v="3"/>
    <x v="5"/>
    <d v="2018-09-06T05:00:00"/>
    <s v="Sept"/>
    <n v="9"/>
    <n v="6"/>
    <n v="2018"/>
    <b v="0"/>
    <b v="0"/>
    <s v="theater/plays"/>
    <x v="1"/>
    <s v="plays"/>
  </r>
  <r>
    <n v="1"/>
    <n v="604"/>
    <s v="Cole, Hernandez and Rodriguez"/>
    <s v="Cross-platform logistical circuit"/>
    <n v="88700"/>
    <n v="151438"/>
    <n v="1.7073055242390078"/>
    <x v="3"/>
    <n v="2857"/>
    <n v="53.005950297514879"/>
    <s v="US"/>
    <s v="USD"/>
    <n v="1295676000"/>
    <n v="1297490400"/>
    <x v="590"/>
    <s v="Jan"/>
    <n v="1"/>
    <n v="22"/>
    <x v="4"/>
    <d v="2011-02-12T06:00:00"/>
    <s v="Feb"/>
    <n v="2"/>
    <n v="12"/>
    <n v="2011"/>
    <b v="0"/>
    <b v="0"/>
    <s v="theater/plays"/>
    <x v="1"/>
    <s v="plays"/>
  </r>
  <r>
    <n v="1"/>
    <n v="232"/>
    <s v="Davis-Rodriguez"/>
    <s v="Progressive secondary portal"/>
    <n v="3400"/>
    <n v="5823"/>
    <n v="1.7126470588235294"/>
    <x v="3"/>
    <n v="92"/>
    <n v="63.293478260869563"/>
    <s v="US"/>
    <s v="USD"/>
    <n v="1469422800"/>
    <n v="1469509200"/>
    <x v="591"/>
    <s v="July"/>
    <n v="7"/>
    <n v="25"/>
    <x v="9"/>
    <d v="2016-07-26T05:00:00"/>
    <s v="July"/>
    <n v="7"/>
    <n v="26"/>
    <n v="2016"/>
    <b v="0"/>
    <b v="0"/>
    <s v="theater/plays"/>
    <x v="1"/>
    <s v="plays"/>
  </r>
  <r>
    <n v="1"/>
    <n v="460"/>
    <s v="Rich, Alvarez and King"/>
    <s v="Business-focused static ability"/>
    <n v="2400"/>
    <n v="4119"/>
    <n v="1.7162500000000001"/>
    <x v="3"/>
    <n v="50"/>
    <n v="82.38"/>
    <s v="US"/>
    <s v="USD"/>
    <n v="1281330000"/>
    <n v="1281589200"/>
    <x v="91"/>
    <s v="Aug"/>
    <n v="8"/>
    <n v="9"/>
    <x v="6"/>
    <d v="2010-08-12T05:00:00"/>
    <s v="Aug"/>
    <n v="8"/>
    <n v="12"/>
    <n v="2010"/>
    <b v="0"/>
    <b v="0"/>
    <s v="theater/plays"/>
    <x v="1"/>
    <s v="plays"/>
  </r>
  <r>
    <n v="1"/>
    <n v="384"/>
    <s v="Baker, Collins and Smith"/>
    <s v="Reactive real-time software"/>
    <n v="114400"/>
    <n v="196779"/>
    <n v="1.7200961538461539"/>
    <x v="3"/>
    <n v="4799"/>
    <n v="41.004167534903104"/>
    <s v="US"/>
    <s v="USD"/>
    <n v="1486706400"/>
    <n v="1489039200"/>
    <x v="337"/>
    <s v="Feb"/>
    <n v="2"/>
    <n v="10"/>
    <x v="3"/>
    <d v="2017-03-09T06:00:00"/>
    <s v="Mar"/>
    <n v="3"/>
    <n v="9"/>
    <n v="2017"/>
    <b v="1"/>
    <b v="1"/>
    <s v="film &amp; video/documentary"/>
    <x v="3"/>
    <s v="documentary"/>
  </r>
  <r>
    <n v="1"/>
    <n v="361"/>
    <s v="Anderson and Sons"/>
    <s v="Quality-focused reciprocal structure"/>
    <n v="5500"/>
    <n v="9546"/>
    <n v="1.7356363636363636"/>
    <x v="3"/>
    <n v="88"/>
    <n v="108.47727272727273"/>
    <s v="US"/>
    <s v="USD"/>
    <n v="1507352400"/>
    <n v="1509426000"/>
    <x v="592"/>
    <s v="Oct"/>
    <n v="10"/>
    <n v="7"/>
    <x v="3"/>
    <d v="2017-10-31T05:00:00"/>
    <s v="Oct"/>
    <n v="10"/>
    <n v="31"/>
    <n v="2017"/>
    <b v="0"/>
    <b v="0"/>
    <s v="theater/plays"/>
    <x v="1"/>
    <s v="plays"/>
  </r>
  <r>
    <n v="1"/>
    <n v="5"/>
    <s v="Harris Group"/>
    <s v="Open-source optimizing database"/>
    <n v="7600"/>
    <n v="13195"/>
    <n v="1.7361842105263159"/>
    <x v="3"/>
    <n v="174"/>
    <n v="75.833333333333329"/>
    <s v="DK"/>
    <s v="DKK"/>
    <n v="1346130000"/>
    <n v="1347080400"/>
    <x v="593"/>
    <s v="Aug"/>
    <n v="8"/>
    <n v="28"/>
    <x v="2"/>
    <d v="2012-09-08T05:00:00"/>
    <s v="Sept"/>
    <n v="9"/>
    <n v="8"/>
    <n v="2012"/>
    <b v="0"/>
    <b v="0"/>
    <s v="theater/plays"/>
    <x v="1"/>
    <s v="plays"/>
  </r>
  <r>
    <n v="1"/>
    <n v="397"/>
    <s v="Jones-Martin"/>
    <s v="Virtual systematic monitoring"/>
    <n v="8100"/>
    <n v="14083"/>
    <n v="1.738641975308642"/>
    <x v="3"/>
    <n v="454"/>
    <n v="31.019823788546255"/>
    <s v="US"/>
    <s v="USD"/>
    <n v="1369285200"/>
    <n v="1369803600"/>
    <x v="594"/>
    <s v="May"/>
    <n v="5"/>
    <n v="23"/>
    <x v="1"/>
    <d v="2013-05-29T05:00:00"/>
    <s v="May"/>
    <n v="5"/>
    <n v="29"/>
    <n v="2013"/>
    <b v="0"/>
    <b v="0"/>
    <s v="music/rock"/>
    <x v="4"/>
    <s v="rock"/>
  </r>
  <r>
    <n v="1"/>
    <n v="117"/>
    <s v="Chaney-Dennis"/>
    <s v="Business-focused 24hour groupware"/>
    <n v="4900"/>
    <n v="8523"/>
    <n v="1.7393877551020409"/>
    <x v="3"/>
    <n v="275"/>
    <n v="30.992727272727272"/>
    <s v="US"/>
    <s v="USD"/>
    <n v="1316667600"/>
    <n v="1317186000"/>
    <x v="50"/>
    <s v="Sept"/>
    <n v="9"/>
    <n v="22"/>
    <x v="4"/>
    <d v="2011-09-28T05:00:00"/>
    <s v="Sept"/>
    <n v="9"/>
    <n v="28"/>
    <n v="2011"/>
    <b v="0"/>
    <b v="0"/>
    <s v="film &amp; video/television"/>
    <x v="3"/>
    <s v="television"/>
  </r>
  <r>
    <n v="1"/>
    <n v="613"/>
    <s v="Santos, Williams and Brown"/>
    <s v="Reverse-engineered 24/7 methodology"/>
    <n v="1100"/>
    <n v="1914"/>
    <n v="1.74"/>
    <x v="3"/>
    <n v="26"/>
    <n v="73.615384615384613"/>
    <s v="CA"/>
    <s v="CAD"/>
    <n v="1503723600"/>
    <n v="1504501200"/>
    <x v="595"/>
    <s v="Aug"/>
    <n v="8"/>
    <n v="26"/>
    <x v="3"/>
    <d v="2017-09-04T05:00:00"/>
    <s v="Sept"/>
    <n v="9"/>
    <n v="4"/>
    <n v="2017"/>
    <b v="0"/>
    <b v="0"/>
    <s v="theater/plays"/>
    <x v="1"/>
    <s v="plays"/>
  </r>
  <r>
    <n v="1"/>
    <n v="701"/>
    <s v="Mcclain LLC"/>
    <s v="Open-source multi-tasking methodology"/>
    <n v="52000"/>
    <n v="91014"/>
    <n v="1.7502692307692307"/>
    <x v="3"/>
    <n v="820"/>
    <n v="110.99268292682927"/>
    <s v="US"/>
    <s v="USD"/>
    <n v="1301202000"/>
    <n v="1301806800"/>
    <x v="596"/>
    <s v="Mar"/>
    <n v="3"/>
    <n v="27"/>
    <x v="4"/>
    <d v="2011-04-03T05:00:00"/>
    <s v="Apr"/>
    <n v="4"/>
    <n v="3"/>
    <n v="2011"/>
    <b v="1"/>
    <b v="0"/>
    <s v="theater/plays"/>
    <x v="1"/>
    <s v="plays"/>
  </r>
  <r>
    <n v="1"/>
    <n v="922"/>
    <s v="Soto-Anthony"/>
    <s v="Ameliorated logistical capability"/>
    <n v="51400"/>
    <n v="90440"/>
    <n v="1.7595330739299611"/>
    <x v="3"/>
    <n v="2261"/>
    <n v="40"/>
    <s v="US"/>
    <s v="USD"/>
    <n v="1544335200"/>
    <n v="1545112800"/>
    <x v="400"/>
    <s v="Dec"/>
    <n v="12"/>
    <n v="9"/>
    <x v="5"/>
    <d v="2018-12-18T06:00:00"/>
    <s v="Dec"/>
    <n v="12"/>
    <n v="18"/>
    <n v="2018"/>
    <b v="0"/>
    <b v="1"/>
    <s v="music/world music"/>
    <x v="4"/>
    <s v="world music"/>
  </r>
  <r>
    <n v="1"/>
    <n v="667"/>
    <s v="Little Ltd"/>
    <s v="Decentralized bandwidth-monitored ability"/>
    <n v="6900"/>
    <n v="12155"/>
    <n v="1.7615942028985507"/>
    <x v="3"/>
    <n v="419"/>
    <n v="29.009546539379475"/>
    <s v="US"/>
    <s v="USD"/>
    <n v="1410325200"/>
    <n v="1411102800"/>
    <x v="597"/>
    <s v="Sept"/>
    <n v="9"/>
    <n v="10"/>
    <x v="8"/>
    <d v="2014-09-19T05:00:00"/>
    <s v="Sept"/>
    <n v="9"/>
    <n v="19"/>
    <n v="2014"/>
    <b v="0"/>
    <b v="0"/>
    <s v="journalism/audio"/>
    <x v="8"/>
    <s v="audio"/>
  </r>
  <r>
    <n v="1"/>
    <n v="444"/>
    <s v="Hensley Ltd"/>
    <s v="Versatile global attitude"/>
    <n v="6200"/>
    <n v="10938"/>
    <n v="1.7641935483870967"/>
    <x v="3"/>
    <n v="296"/>
    <n v="36.952702702702702"/>
    <s v="US"/>
    <s v="USD"/>
    <n v="1311483600"/>
    <n v="1311656400"/>
    <x v="598"/>
    <s v="July"/>
    <n v="7"/>
    <n v="24"/>
    <x v="4"/>
    <d v="2011-07-26T05:00:00"/>
    <s v="July"/>
    <n v="7"/>
    <n v="26"/>
    <n v="2011"/>
    <b v="0"/>
    <b v="1"/>
    <s v="music/indie rock"/>
    <x v="4"/>
    <s v="indie rock"/>
  </r>
  <r>
    <n v="1"/>
    <n v="762"/>
    <s v="Davis Ltd"/>
    <s v="Upgradable uniform service-desk"/>
    <n v="3500"/>
    <n v="6204"/>
    <n v="1.7725714285714285"/>
    <x v="3"/>
    <n v="100"/>
    <n v="62.04"/>
    <s v="AU"/>
    <s v="AUD"/>
    <n v="1354082400"/>
    <n v="1355032800"/>
    <x v="599"/>
    <s v="Nov"/>
    <n v="11"/>
    <n v="28"/>
    <x v="2"/>
    <d v="2012-12-09T06:00:00"/>
    <s v="Dec"/>
    <n v="12"/>
    <n v="9"/>
    <n v="2012"/>
    <b v="0"/>
    <b v="0"/>
    <s v="music/jazz"/>
    <x v="4"/>
    <s v="jazz"/>
  </r>
  <r>
    <n v="1"/>
    <n v="55"/>
    <s v="Wright, Brooks and Villarreal"/>
    <s v="Reverse-engineered bifurcated strategy"/>
    <n v="6600"/>
    <n v="11746"/>
    <n v="1.7796969696969698"/>
    <x v="3"/>
    <n v="131"/>
    <n v="89.664122137404576"/>
    <s v="US"/>
    <s v="USD"/>
    <n v="1532926800"/>
    <n v="1533358800"/>
    <x v="600"/>
    <s v="July"/>
    <n v="7"/>
    <n v="30"/>
    <x v="5"/>
    <d v="2018-08-04T05:00:00"/>
    <s v="Aug"/>
    <n v="8"/>
    <n v="4"/>
    <n v="2018"/>
    <b v="0"/>
    <b v="0"/>
    <s v="music/jazz"/>
    <x v="4"/>
    <s v="jazz"/>
  </r>
  <r>
    <n v="1"/>
    <n v="473"/>
    <s v="Richardson Inc"/>
    <s v="Assimilated fault-tolerant capacity"/>
    <n v="5000"/>
    <n v="8907"/>
    <n v="1.7814000000000001"/>
    <x v="3"/>
    <n v="106"/>
    <n v="84.028301886792448"/>
    <s v="US"/>
    <s v="USD"/>
    <n v="1529989200"/>
    <n v="1530075600"/>
    <x v="601"/>
    <s v="June"/>
    <n v="6"/>
    <n v="26"/>
    <x v="5"/>
    <d v="2018-06-27T05:00:00"/>
    <s v="June"/>
    <n v="6"/>
    <n v="27"/>
    <n v="2018"/>
    <b v="0"/>
    <b v="0"/>
    <s v="music/electric music"/>
    <x v="4"/>
    <s v="electric music"/>
  </r>
  <r>
    <n v="1"/>
    <n v="981"/>
    <s v="Diaz-Little"/>
    <s v="Grass-roots executive synergy"/>
    <n v="6700"/>
    <n v="11941"/>
    <n v="1.7822388059701493"/>
    <x v="3"/>
    <n v="323"/>
    <n v="36.969040247678016"/>
    <s v="US"/>
    <s v="USD"/>
    <n v="1514181600"/>
    <n v="1517032800"/>
    <x v="602"/>
    <s v="Dec"/>
    <n v="12"/>
    <n v="25"/>
    <x v="3"/>
    <d v="2018-01-27T06:00:00"/>
    <s v="Jan"/>
    <n v="1"/>
    <n v="27"/>
    <n v="2018"/>
    <b v="0"/>
    <b v="0"/>
    <s v="technology/web"/>
    <x v="2"/>
    <s v="web"/>
  </r>
  <r>
    <n v="1"/>
    <n v="487"/>
    <s v="Smith-Wallace"/>
    <s v="Monitored 24/7 time-frame"/>
    <n v="110300"/>
    <n v="197024"/>
    <n v="1.7862556663644606"/>
    <x v="3"/>
    <n v="2346"/>
    <n v="83.982949701619773"/>
    <s v="US"/>
    <s v="USD"/>
    <n v="1492664400"/>
    <n v="1495515600"/>
    <x v="603"/>
    <s v="Apr"/>
    <n v="4"/>
    <n v="20"/>
    <x v="3"/>
    <d v="2017-05-23T05:00:00"/>
    <s v="May"/>
    <n v="5"/>
    <n v="23"/>
    <n v="2017"/>
    <b v="0"/>
    <b v="0"/>
    <s v="theater/plays"/>
    <x v="1"/>
    <s v="plays"/>
  </r>
  <r>
    <n v="1"/>
    <n v="438"/>
    <s v="Mathis, Hall and Hansen"/>
    <s v="Streamlined web-enabled knowledgebase"/>
    <n v="8300"/>
    <n v="14827"/>
    <n v="1.7863855421686747"/>
    <x v="3"/>
    <n v="247"/>
    <n v="60.02834008097166"/>
    <s v="US"/>
    <s v="USD"/>
    <n v="1362376800"/>
    <n v="1364965200"/>
    <x v="604"/>
    <s v="Mar"/>
    <n v="3"/>
    <n v="4"/>
    <x v="1"/>
    <d v="2013-04-03T05:00:00"/>
    <s v="Apr"/>
    <n v="4"/>
    <n v="3"/>
    <n v="2013"/>
    <b v="0"/>
    <b v="0"/>
    <s v="theater/plays"/>
    <x v="1"/>
    <s v="plays"/>
  </r>
  <r>
    <n v="1"/>
    <n v="338"/>
    <s v="Gonzalez-Burton"/>
    <s v="Decentralized intangible encoding"/>
    <n v="69800"/>
    <n v="125042"/>
    <n v="1.7914326647564469"/>
    <x v="3"/>
    <n v="1690"/>
    <n v="73.989349112426041"/>
    <s v="US"/>
    <s v="USD"/>
    <n v="1317790800"/>
    <n v="1320382800"/>
    <x v="605"/>
    <s v="Oct"/>
    <n v="10"/>
    <n v="5"/>
    <x v="4"/>
    <d v="2011-11-04T05:00:00"/>
    <s v="Nov"/>
    <n v="11"/>
    <n v="4"/>
    <n v="2011"/>
    <b v="0"/>
    <b v="0"/>
    <s v="theater/plays"/>
    <x v="1"/>
    <s v="plays"/>
  </r>
  <r>
    <n v="1"/>
    <n v="503"/>
    <s v="Collins LLC"/>
    <s v="Decentralized 4thgeneration time-frame"/>
    <n v="25500"/>
    <n v="45983"/>
    <n v="1.8032549019607844"/>
    <x v="3"/>
    <n v="460"/>
    <n v="99.963043478260872"/>
    <s v="US"/>
    <s v="USD"/>
    <n v="1435726800"/>
    <n v="1437454800"/>
    <x v="606"/>
    <s v="July"/>
    <n v="7"/>
    <n v="1"/>
    <x v="0"/>
    <d v="2015-07-21T05:00:00"/>
    <s v="July"/>
    <n v="7"/>
    <n v="21"/>
    <n v="2015"/>
    <b v="0"/>
    <b v="0"/>
    <s v="film &amp; video/drama"/>
    <x v="3"/>
    <s v="drama"/>
  </r>
  <r>
    <n v="1"/>
    <n v="268"/>
    <s v="Brown-Mckee"/>
    <s v="Networked optimal productivity"/>
    <n v="1500"/>
    <n v="2708"/>
    <n v="1.8053333333333332"/>
    <x v="3"/>
    <n v="48"/>
    <n v="56.416666666666664"/>
    <s v="US"/>
    <s v="USD"/>
    <n v="1349326800"/>
    <n v="1353304800"/>
    <x v="58"/>
    <s v="Oct"/>
    <n v="10"/>
    <n v="4"/>
    <x v="2"/>
    <d v="2012-11-19T06:00:00"/>
    <s v="Nov"/>
    <n v="11"/>
    <n v="19"/>
    <n v="2012"/>
    <b v="0"/>
    <b v="0"/>
    <s v="film &amp; video/documentary"/>
    <x v="3"/>
    <s v="documentary"/>
  </r>
  <r>
    <n v="1"/>
    <n v="934"/>
    <s v="Davis, Crawford and Lopez"/>
    <s v="Reactive radical framework"/>
    <n v="6200"/>
    <n v="11280"/>
    <n v="1.8193548387096774"/>
    <x v="3"/>
    <n v="105"/>
    <n v="107.42857142857143"/>
    <s v="US"/>
    <s v="USD"/>
    <n v="1456120800"/>
    <n v="1456639200"/>
    <x v="607"/>
    <s v="Feb"/>
    <n v="2"/>
    <n v="22"/>
    <x v="9"/>
    <d v="2016-02-28T06:00:00"/>
    <s v="Feb"/>
    <n v="2"/>
    <n v="28"/>
    <n v="2016"/>
    <b v="0"/>
    <b v="0"/>
    <s v="theater/plays"/>
    <x v="1"/>
    <s v="plays"/>
  </r>
  <r>
    <n v="1"/>
    <n v="406"/>
    <s v="Lyons Inc"/>
    <s v="Balanced attitude-oriented parallelism"/>
    <n v="39300"/>
    <n v="71583"/>
    <n v="1.8214503816793892"/>
    <x v="3"/>
    <n v="645"/>
    <n v="110.98139534883721"/>
    <s v="US"/>
    <s v="USD"/>
    <n v="1359525600"/>
    <n v="1360562400"/>
    <x v="129"/>
    <s v="Jan"/>
    <n v="1"/>
    <n v="30"/>
    <x v="1"/>
    <d v="2013-02-11T06:00:00"/>
    <s v="Feb"/>
    <n v="2"/>
    <n v="11"/>
    <n v="2013"/>
    <b v="1"/>
    <b v="0"/>
    <s v="film &amp; video/documentary"/>
    <x v="3"/>
    <s v="documentary"/>
  </r>
  <r>
    <n v="1"/>
    <n v="920"/>
    <s v="Green, Murphy and Webb"/>
    <s v="Versatile directional project"/>
    <n v="5300"/>
    <n v="9676"/>
    <n v="1.8256603773584905"/>
    <x v="3"/>
    <n v="255"/>
    <n v="37.945098039215686"/>
    <s v="US"/>
    <s v="USD"/>
    <n v="1549519200"/>
    <n v="1551247200"/>
    <x v="608"/>
    <s v="Feb"/>
    <n v="2"/>
    <n v="7"/>
    <x v="7"/>
    <d v="2019-02-27T06:00:00"/>
    <s v="Feb"/>
    <n v="2"/>
    <n v="27"/>
    <n v="2019"/>
    <b v="1"/>
    <b v="0"/>
    <s v="film &amp; video/animation"/>
    <x v="3"/>
    <s v="animation"/>
  </r>
  <r>
    <n v="1"/>
    <n v="381"/>
    <s v="Michael, Anderson and Vincent"/>
    <s v="Cross-group global moratorium"/>
    <n v="5300"/>
    <n v="9749"/>
    <n v="1.8394339622641509"/>
    <x v="3"/>
    <n v="155"/>
    <n v="62.896774193548389"/>
    <s v="US"/>
    <s v="USD"/>
    <n v="1433739600"/>
    <n v="1437714000"/>
    <x v="609"/>
    <s v="June"/>
    <n v="6"/>
    <n v="8"/>
    <x v="0"/>
    <d v="2015-07-24T05:00:00"/>
    <s v="July"/>
    <n v="7"/>
    <n v="24"/>
    <n v="2015"/>
    <b v="0"/>
    <b v="0"/>
    <s v="theater/plays"/>
    <x v="1"/>
    <s v="plays"/>
  </r>
  <r>
    <n v="1"/>
    <n v="469"/>
    <s v="Olsen-Ryan"/>
    <s v="Assimilated neutral utilization"/>
    <n v="5600"/>
    <n v="10328"/>
    <n v="1.8442857142857143"/>
    <x v="3"/>
    <n v="159"/>
    <n v="64.95597484276729"/>
    <s v="US"/>
    <s v="USD"/>
    <n v="1431925200"/>
    <n v="1432098000"/>
    <x v="381"/>
    <s v="May"/>
    <n v="5"/>
    <n v="18"/>
    <x v="0"/>
    <d v="2015-05-20T05:00:00"/>
    <s v="May"/>
    <n v="5"/>
    <n v="20"/>
    <n v="2015"/>
    <b v="0"/>
    <b v="0"/>
    <s v="film &amp; video/drama"/>
    <x v="3"/>
    <s v="drama"/>
  </r>
  <r>
    <n v="1"/>
    <n v="868"/>
    <s v="Wood, Buckley and Meza"/>
    <s v="Front-line web-enabled installation"/>
    <n v="7000"/>
    <n v="12939"/>
    <n v="1.8484285714285715"/>
    <x v="3"/>
    <n v="126"/>
    <n v="102.69047619047619"/>
    <s v="US"/>
    <s v="USD"/>
    <n v="1381554000"/>
    <n v="1382504400"/>
    <x v="610"/>
    <s v="Oct"/>
    <n v="10"/>
    <n v="12"/>
    <x v="1"/>
    <d v="2013-10-23T05:00:00"/>
    <s v="Oct"/>
    <n v="10"/>
    <n v="23"/>
    <n v="2013"/>
    <b v="0"/>
    <b v="0"/>
    <s v="theater/plays"/>
    <x v="1"/>
    <s v="plays"/>
  </r>
  <r>
    <n v="1"/>
    <n v="254"/>
    <s v="Barry Group"/>
    <s v="De-engineered static Local Area Network"/>
    <n v="4600"/>
    <n v="8505"/>
    <n v="1.8489130434782608"/>
    <x v="3"/>
    <n v="88"/>
    <n v="96.647727272727266"/>
    <s v="US"/>
    <s v="USD"/>
    <n v="1487656800"/>
    <n v="1487829600"/>
    <x v="611"/>
    <s v="Feb"/>
    <n v="2"/>
    <n v="21"/>
    <x v="3"/>
    <d v="2017-02-23T06:00:00"/>
    <s v="Feb"/>
    <n v="2"/>
    <n v="23"/>
    <n v="2017"/>
    <b v="0"/>
    <b v="0"/>
    <s v="publishing/nonfiction"/>
    <x v="6"/>
    <s v="nonfiction"/>
  </r>
  <r>
    <n v="1"/>
    <n v="357"/>
    <s v="Perez, Davis and Wilson"/>
    <s v="Implemented tangible algorithm"/>
    <n v="2300"/>
    <n v="4253"/>
    <n v="1.8491304347826087"/>
    <x v="3"/>
    <n v="41"/>
    <n v="103.73170731707317"/>
    <s v="US"/>
    <s v="USD"/>
    <n v="1441256400"/>
    <n v="1443416400"/>
    <x v="612"/>
    <s v="Sept"/>
    <n v="9"/>
    <n v="3"/>
    <x v="0"/>
    <d v="2015-09-28T05:00:00"/>
    <s v="Sept"/>
    <n v="9"/>
    <n v="28"/>
    <n v="2015"/>
    <b v="0"/>
    <b v="0"/>
    <s v="games/video games"/>
    <x v="7"/>
    <s v="video games"/>
  </r>
  <r>
    <n v="1"/>
    <n v="330"/>
    <s v="Thompson-Bates"/>
    <s v="Expanded encompassing open architecture"/>
    <n v="33700"/>
    <n v="62330"/>
    <n v="1.8495548961424333"/>
    <x v="3"/>
    <n v="1385"/>
    <n v="45.003610108303249"/>
    <s v="GB"/>
    <s v="GBP"/>
    <n v="1512712800"/>
    <n v="1512799200"/>
    <x v="613"/>
    <s v="Dec"/>
    <n v="12"/>
    <n v="8"/>
    <x v="3"/>
    <d v="2017-12-09T06:00:00"/>
    <s v="Dec"/>
    <n v="12"/>
    <n v="9"/>
    <n v="2017"/>
    <b v="0"/>
    <b v="0"/>
    <s v="film &amp; video/documentary"/>
    <x v="3"/>
    <s v="documentary"/>
  </r>
  <r>
    <n v="1"/>
    <n v="729"/>
    <s v="Moore Group"/>
    <s v="Multi-lateral object-oriented open system"/>
    <n v="5600"/>
    <n v="10397"/>
    <n v="1.8566071428571429"/>
    <x v="3"/>
    <n v="122"/>
    <n v="85.221311475409834"/>
    <s v="US"/>
    <s v="USD"/>
    <n v="1359957600"/>
    <n v="1360130400"/>
    <x v="614"/>
    <s v="Feb"/>
    <n v="2"/>
    <n v="4"/>
    <x v="1"/>
    <d v="2013-02-06T06:00:00"/>
    <s v="Feb"/>
    <n v="2"/>
    <n v="6"/>
    <n v="2013"/>
    <b v="0"/>
    <b v="0"/>
    <s v="film &amp; video/drama"/>
    <x v="3"/>
    <s v="drama"/>
  </r>
  <r>
    <n v="1"/>
    <n v="865"/>
    <s v="Ellis, Smith and Armstrong"/>
    <s v="Horizontal attitude-oriented help-desk"/>
    <n v="81000"/>
    <n v="150515"/>
    <n v="1.8582098765432098"/>
    <x v="3"/>
    <n v="3272"/>
    <n v="46.000916870415651"/>
    <s v="US"/>
    <s v="USD"/>
    <n v="1410757200"/>
    <n v="1411534800"/>
    <x v="615"/>
    <s v="Sept"/>
    <n v="9"/>
    <n v="15"/>
    <x v="8"/>
    <d v="2014-09-24T05:00:00"/>
    <s v="Sept"/>
    <n v="9"/>
    <n v="24"/>
    <n v="2014"/>
    <b v="0"/>
    <b v="0"/>
    <s v="theater/plays"/>
    <x v="1"/>
    <s v="plays"/>
  </r>
  <r>
    <n v="1"/>
    <n v="43"/>
    <s v="Schmitt-Mendoza"/>
    <s v="Profound explicit paradigm"/>
    <n v="90200"/>
    <n v="167717"/>
    <n v="1.859390243902439"/>
    <x v="3"/>
    <n v="6212"/>
    <n v="26.998873148744366"/>
    <s v="US"/>
    <s v="USD"/>
    <n v="1406178000"/>
    <n v="1407560400"/>
    <x v="616"/>
    <s v="July"/>
    <n v="7"/>
    <n v="24"/>
    <x v="8"/>
    <d v="2014-08-09T05:00:00"/>
    <s v="Aug"/>
    <n v="8"/>
    <n v="9"/>
    <n v="2014"/>
    <b v="0"/>
    <b v="0"/>
    <s v="publishing/radio &amp; podcasts"/>
    <x v="6"/>
    <s v="radio &amp; podcasts"/>
  </r>
  <r>
    <n v="1"/>
    <n v="568"/>
    <s v="Hardin-Foley"/>
    <s v="Synergized zero tolerance help-desk"/>
    <n v="72400"/>
    <n v="134688"/>
    <n v="1.8603314917127072"/>
    <x v="3"/>
    <n v="5180"/>
    <n v="26.0015444015444"/>
    <s v="US"/>
    <s v="USD"/>
    <n v="1279170000"/>
    <n v="1283058000"/>
    <x v="617"/>
    <s v="July"/>
    <n v="7"/>
    <n v="15"/>
    <x v="6"/>
    <d v="2010-08-29T05:00:00"/>
    <s v="Aug"/>
    <n v="8"/>
    <n v="29"/>
    <n v="2010"/>
    <b v="0"/>
    <b v="0"/>
    <s v="theater/plays"/>
    <x v="1"/>
    <s v="plays"/>
  </r>
  <r>
    <n v="1"/>
    <n v="107"/>
    <s v="Tucker, Schmidt and Reid"/>
    <s v="Multi-layered encompassing installation"/>
    <n v="3500"/>
    <n v="6527"/>
    <n v="1.8648571428571428"/>
    <x v="3"/>
    <n v="86"/>
    <n v="75.895348837209298"/>
    <s v="US"/>
    <s v="USD"/>
    <n v="1524459600"/>
    <n v="1525928400"/>
    <x v="618"/>
    <s v="Apr"/>
    <n v="4"/>
    <n v="23"/>
    <x v="5"/>
    <d v="2018-05-10T05:00:00"/>
    <s v="May"/>
    <n v="5"/>
    <n v="10"/>
    <n v="2018"/>
    <b v="0"/>
    <b v="1"/>
    <s v="theater/plays"/>
    <x v="1"/>
    <s v="plays"/>
  </r>
  <r>
    <n v="1"/>
    <n v="390"/>
    <s v="Davis-Allen"/>
    <s v="Digitized eco-centric core"/>
    <n v="2400"/>
    <n v="4477"/>
    <n v="1.8654166666666667"/>
    <x v="3"/>
    <n v="50"/>
    <n v="89.54"/>
    <s v="US"/>
    <s v="USD"/>
    <n v="1379048400"/>
    <n v="1380344400"/>
    <x v="619"/>
    <s v="Sept"/>
    <n v="9"/>
    <n v="13"/>
    <x v="1"/>
    <d v="2013-09-28T05:00:00"/>
    <s v="Sept"/>
    <n v="9"/>
    <n v="28"/>
    <n v="2013"/>
    <b v="0"/>
    <b v="0"/>
    <s v="photography/photography books"/>
    <x v="5"/>
    <s v="photography books"/>
  </r>
  <r>
    <n v="1"/>
    <n v="334"/>
    <s v="Mcgee Group"/>
    <s v="Assimilated discrete algorithm"/>
    <n v="66200"/>
    <n v="123538"/>
    <n v="1.8661329305135952"/>
    <x v="3"/>
    <n v="1113"/>
    <n v="110.99550763701707"/>
    <s v="US"/>
    <s v="USD"/>
    <n v="1515564000"/>
    <n v="1516168800"/>
    <x v="357"/>
    <s v="Jan"/>
    <n v="1"/>
    <n v="10"/>
    <x v="5"/>
    <d v="2018-01-17T06:00:00"/>
    <s v="Jan"/>
    <n v="1"/>
    <n v="17"/>
    <n v="2018"/>
    <b v="0"/>
    <b v="0"/>
    <s v="music/rock"/>
    <x v="4"/>
    <s v="rock"/>
  </r>
  <r>
    <n v="1"/>
    <n v="605"/>
    <s v="Ortiz, Valenzuela and Collins"/>
    <s v="Profound solution-oriented matrix"/>
    <n v="3300"/>
    <n v="6178"/>
    <n v="1.8721212121212121"/>
    <x v="3"/>
    <n v="107"/>
    <n v="57.738317757009348"/>
    <s v="US"/>
    <s v="USD"/>
    <n v="1443848400"/>
    <n v="1447394400"/>
    <x v="332"/>
    <s v="Oct"/>
    <n v="10"/>
    <n v="3"/>
    <x v="0"/>
    <d v="2015-11-13T06:00:00"/>
    <s v="Nov"/>
    <n v="11"/>
    <n v="13"/>
    <n v="2015"/>
    <b v="0"/>
    <b v="0"/>
    <s v="publishing/nonfiction"/>
    <x v="6"/>
    <s v="nonfiction"/>
  </r>
  <r>
    <n v="1"/>
    <n v="862"/>
    <s v="Lewis and Sons"/>
    <s v="Profound disintermediate open system"/>
    <n v="3500"/>
    <n v="6560"/>
    <n v="1.8742857142857143"/>
    <x v="3"/>
    <n v="85"/>
    <n v="77.17647058823529"/>
    <s v="US"/>
    <s v="USD"/>
    <n v="1312174800"/>
    <n v="1312520400"/>
    <x v="620"/>
    <s v="Aug"/>
    <n v="8"/>
    <n v="1"/>
    <x v="4"/>
    <d v="2011-08-05T05:00:00"/>
    <s v="Aug"/>
    <n v="8"/>
    <n v="5"/>
    <n v="2011"/>
    <b v="0"/>
    <b v="0"/>
    <s v="theater/plays"/>
    <x v="1"/>
    <s v="plays"/>
  </r>
  <r>
    <n v="1"/>
    <n v="465"/>
    <s v="Gonzalez-Robbins"/>
    <s v="Up-sized responsive protocol"/>
    <n v="4700"/>
    <n v="8829"/>
    <n v="1.8785106382978722"/>
    <x v="3"/>
    <n v="80"/>
    <n v="110.3625"/>
    <s v="US"/>
    <s v="USD"/>
    <n v="1517032800"/>
    <n v="1517810400"/>
    <x v="621"/>
    <s v="Jan"/>
    <n v="1"/>
    <n v="27"/>
    <x v="5"/>
    <d v="2018-02-05T06:00:00"/>
    <s v="Feb"/>
    <n v="2"/>
    <n v="5"/>
    <n v="2018"/>
    <b v="0"/>
    <b v="0"/>
    <s v="publishing/translations"/>
    <x v="6"/>
    <s v="translations"/>
  </r>
  <r>
    <n v="1"/>
    <n v="873"/>
    <s v="Vazquez, Ochoa and Clark"/>
    <s v="Intuitive value-added installation"/>
    <n v="42100"/>
    <n v="79268"/>
    <n v="1.8828503562945369"/>
    <x v="3"/>
    <n v="1887"/>
    <n v="42.007419183889773"/>
    <s v="US"/>
    <s v="USD"/>
    <n v="1389160800"/>
    <n v="1389592800"/>
    <x v="622"/>
    <s v="Jan"/>
    <n v="1"/>
    <n v="8"/>
    <x v="8"/>
    <d v="2014-01-13T06:00:00"/>
    <s v="Jan"/>
    <n v="1"/>
    <n v="13"/>
    <n v="2014"/>
    <b v="0"/>
    <b v="0"/>
    <s v="photography/photography books"/>
    <x v="5"/>
    <s v="photography books"/>
  </r>
  <r>
    <n v="1"/>
    <n v="606"/>
    <s v="Valencia PLC"/>
    <s v="Extended asynchronous initiative"/>
    <n v="3400"/>
    <n v="6405"/>
    <n v="1.8838235294117647"/>
    <x v="3"/>
    <n v="160"/>
    <n v="40.03125"/>
    <s v="GB"/>
    <s v="GBP"/>
    <n v="1457330400"/>
    <n v="1458277200"/>
    <x v="623"/>
    <s v="Mar"/>
    <n v="3"/>
    <n v="7"/>
    <x v="9"/>
    <d v="2016-03-18T05:00:00"/>
    <s v="Mar"/>
    <n v="3"/>
    <n v="18"/>
    <n v="2016"/>
    <b v="0"/>
    <b v="0"/>
    <s v="music/rock"/>
    <x v="4"/>
    <s v="rock"/>
  </r>
  <r>
    <n v="1"/>
    <n v="798"/>
    <s v="Small-Fuentes"/>
    <s v="Seamless maximized product"/>
    <n v="3400"/>
    <n v="6408"/>
    <n v="1.8847058823529412"/>
    <x v="3"/>
    <n v="121"/>
    <n v="52.958677685950413"/>
    <s v="US"/>
    <s v="USD"/>
    <n v="1338440400"/>
    <n v="1340859600"/>
    <x v="624"/>
    <s v="May"/>
    <n v="5"/>
    <n v="31"/>
    <x v="2"/>
    <d v="2012-06-28T05:00:00"/>
    <s v="June"/>
    <n v="6"/>
    <n v="28"/>
    <n v="2012"/>
    <b v="0"/>
    <b v="1"/>
    <s v="theater/plays"/>
    <x v="1"/>
    <s v="plays"/>
  </r>
  <r>
    <n v="1"/>
    <n v="894"/>
    <s v="Barrett Inc"/>
    <s v="Organic cohesive neural-net"/>
    <n v="1700"/>
    <n v="3208"/>
    <n v="1.8870588235294117"/>
    <x v="3"/>
    <n v="56"/>
    <n v="57.285714285714285"/>
    <s v="GB"/>
    <s v="GBP"/>
    <n v="1373518800"/>
    <n v="1376110800"/>
    <x v="625"/>
    <s v="July"/>
    <n v="7"/>
    <n v="11"/>
    <x v="1"/>
    <d v="2013-08-10T05:00:00"/>
    <s v="Aug"/>
    <n v="8"/>
    <n v="10"/>
    <n v="2013"/>
    <b v="0"/>
    <b v="1"/>
    <s v="film &amp; video/television"/>
    <x v="3"/>
    <s v="television"/>
  </r>
  <r>
    <n v="1"/>
    <n v="616"/>
    <s v="Burnett-Mora"/>
    <s v="Quality-focused 24/7 superstructure"/>
    <n v="6400"/>
    <n v="12129"/>
    <n v="1.8951562500000001"/>
    <x v="3"/>
    <n v="238"/>
    <n v="50.962184873949582"/>
    <s v="GB"/>
    <s v="GBP"/>
    <n v="1379653200"/>
    <n v="1379739600"/>
    <x v="626"/>
    <s v="Sept"/>
    <n v="9"/>
    <n v="20"/>
    <x v="1"/>
    <d v="2013-09-21T05:00:00"/>
    <s v="Sept"/>
    <n v="9"/>
    <n v="21"/>
    <n v="2013"/>
    <b v="0"/>
    <b v="1"/>
    <s v="music/indie rock"/>
    <x v="4"/>
    <s v="indie rock"/>
  </r>
  <r>
    <n v="1"/>
    <n v="49"/>
    <s v="Casey-Kelly"/>
    <s v="Sharable holistic interface"/>
    <n v="7200"/>
    <n v="13653"/>
    <n v="1.89625"/>
    <x v="3"/>
    <n v="303"/>
    <n v="45.059405940594061"/>
    <s v="US"/>
    <s v="USD"/>
    <n v="1571547600"/>
    <n v="1575439200"/>
    <x v="627"/>
    <s v="Oct"/>
    <n v="10"/>
    <n v="20"/>
    <x v="7"/>
    <d v="2019-12-04T06:00:00"/>
    <s v="Dec"/>
    <n v="12"/>
    <n v="4"/>
    <n v="2019"/>
    <b v="0"/>
    <b v="0"/>
    <s v="music/rock"/>
    <x v="4"/>
    <s v="rock"/>
  </r>
  <r>
    <n v="1"/>
    <n v="676"/>
    <s v="Thompson-Moreno"/>
    <s v="Expanded needs-based orchestration"/>
    <n v="62300"/>
    <n v="118214"/>
    <n v="1.8974959871589085"/>
    <x v="3"/>
    <n v="1170"/>
    <n v="101.03760683760684"/>
    <s v="US"/>
    <s v="USD"/>
    <n v="1348635600"/>
    <n v="1349413200"/>
    <x v="628"/>
    <s v="Sept"/>
    <n v="9"/>
    <n v="26"/>
    <x v="2"/>
    <d v="2012-10-05T05:00:00"/>
    <s v="Oct"/>
    <n v="10"/>
    <n v="5"/>
    <n v="2012"/>
    <b v="0"/>
    <b v="0"/>
    <s v="photography/photography books"/>
    <x v="5"/>
    <s v="photography books"/>
  </r>
  <r>
    <n v="1"/>
    <n v="839"/>
    <s v="Pierce-Ramirez"/>
    <s v="Organized scalable initiative"/>
    <n v="7700"/>
    <n v="14644"/>
    <n v="1.9018181818181819"/>
    <x v="3"/>
    <n v="157"/>
    <n v="93.273885350318466"/>
    <s v="US"/>
    <s v="USD"/>
    <n v="1395032400"/>
    <n v="1398920400"/>
    <x v="629"/>
    <s v="Mar"/>
    <n v="3"/>
    <n v="17"/>
    <x v="8"/>
    <d v="2014-05-01T05:00:00"/>
    <s v="May"/>
    <n v="5"/>
    <n v="1"/>
    <n v="2014"/>
    <b v="0"/>
    <b v="1"/>
    <s v="film &amp; video/documentary"/>
    <x v="3"/>
    <s v="documentary"/>
  </r>
  <r>
    <n v="1"/>
    <n v="773"/>
    <s v="Meza, Kirby and Patel"/>
    <s v="Cross-platform empowering project"/>
    <n v="53100"/>
    <n v="101185"/>
    <n v="1.9055555555555554"/>
    <x v="3"/>
    <n v="2353"/>
    <n v="43.00254993625159"/>
    <s v="US"/>
    <s v="USD"/>
    <n v="1492059600"/>
    <n v="1492923600"/>
    <x v="630"/>
    <s v="Apr"/>
    <n v="4"/>
    <n v="13"/>
    <x v="3"/>
    <d v="2017-04-23T05:00:00"/>
    <s v="Apr"/>
    <n v="4"/>
    <n v="23"/>
    <n v="2017"/>
    <b v="0"/>
    <b v="0"/>
    <s v="theater/plays"/>
    <x v="1"/>
    <s v="plays"/>
  </r>
  <r>
    <n v="1"/>
    <n v="655"/>
    <s v="Gonzalez, Williams and Benson"/>
    <s v="Multi-layered bottom-line encryption"/>
    <n v="6900"/>
    <n v="13212"/>
    <n v="1.9147826086956521"/>
    <x v="3"/>
    <n v="264"/>
    <n v="50.045454545454547"/>
    <s v="US"/>
    <s v="USD"/>
    <n v="1488434400"/>
    <n v="1489554000"/>
    <x v="631"/>
    <s v="Mar"/>
    <n v="3"/>
    <n v="2"/>
    <x v="3"/>
    <d v="2017-03-15T05:00:00"/>
    <s v="Mar"/>
    <n v="3"/>
    <n v="15"/>
    <n v="2017"/>
    <b v="1"/>
    <b v="0"/>
    <s v="photography/photography books"/>
    <x v="5"/>
    <s v="photography books"/>
  </r>
  <r>
    <n v="1"/>
    <n v="490"/>
    <s v="Young and Sons"/>
    <s v="Innovative disintermediate encryption"/>
    <n v="2400"/>
    <n v="4596"/>
    <n v="1.915"/>
    <x v="3"/>
    <n v="144"/>
    <n v="31.916666666666668"/>
    <s v="US"/>
    <s v="USD"/>
    <n v="1573970400"/>
    <n v="1574575200"/>
    <x v="632"/>
    <s v="Nov"/>
    <n v="11"/>
    <n v="17"/>
    <x v="7"/>
    <d v="2019-11-24T06:00:00"/>
    <s v="Nov"/>
    <n v="11"/>
    <n v="24"/>
    <n v="2019"/>
    <b v="0"/>
    <b v="0"/>
    <s v="journalism/audio"/>
    <x v="8"/>
    <s v="audio"/>
  </r>
  <r>
    <n v="1"/>
    <n v="686"/>
    <s v="Jones, Wiley and Robbins"/>
    <s v="Front-line cohesive extranet"/>
    <n v="7500"/>
    <n v="14381"/>
    <n v="1.9174666666666667"/>
    <x v="3"/>
    <n v="134"/>
    <n v="107.32089552238806"/>
    <s v="US"/>
    <s v="USD"/>
    <n v="1522126800"/>
    <n v="1523077200"/>
    <x v="633"/>
    <s v="Mar"/>
    <n v="3"/>
    <n v="27"/>
    <x v="5"/>
    <d v="2018-04-07T05:00:00"/>
    <s v="Apr"/>
    <n v="4"/>
    <n v="7"/>
    <n v="2018"/>
    <b v="0"/>
    <b v="0"/>
    <s v="technology/wearables"/>
    <x v="2"/>
    <s v="wearables"/>
  </r>
  <r>
    <n v="1"/>
    <n v="431"/>
    <s v="Rosales LLC"/>
    <s v="Compatible multimedia utilization"/>
    <n v="5100"/>
    <n v="9817"/>
    <n v="1.9249019607843136"/>
    <x v="3"/>
    <n v="94"/>
    <n v="104.43617021276596"/>
    <s v="US"/>
    <s v="USD"/>
    <n v="1529643600"/>
    <n v="1531112400"/>
    <x v="634"/>
    <s v="June"/>
    <n v="6"/>
    <n v="22"/>
    <x v="5"/>
    <d v="2018-07-09T05:00:00"/>
    <s v="July"/>
    <n v="7"/>
    <n v="9"/>
    <n v="2018"/>
    <b v="1"/>
    <b v="0"/>
    <s v="theater/plays"/>
    <x v="1"/>
    <s v="plays"/>
  </r>
  <r>
    <n v="1"/>
    <n v="785"/>
    <s v="Peterson, Fletcher and Sanchez"/>
    <s v="Multi-channeled bi-directional moratorium"/>
    <n v="6700"/>
    <n v="12939"/>
    <n v="1.9311940298507462"/>
    <x v="3"/>
    <n v="127"/>
    <n v="101.88188976377953"/>
    <s v="AU"/>
    <s v="AUD"/>
    <n v="1556341200"/>
    <n v="1559278800"/>
    <x v="574"/>
    <s v="Apr"/>
    <n v="4"/>
    <n v="27"/>
    <x v="7"/>
    <d v="2019-05-31T05:00:00"/>
    <s v="May"/>
    <n v="5"/>
    <n v="31"/>
    <n v="2019"/>
    <b v="0"/>
    <b v="1"/>
    <s v="film &amp; video/animation"/>
    <x v="3"/>
    <s v="animation"/>
  </r>
  <r>
    <n v="1"/>
    <n v="810"/>
    <s v="Ball-Fisher"/>
    <s v="Multi-layered intangible instruction set"/>
    <n v="6400"/>
    <n v="12360"/>
    <n v="1.9312499999999999"/>
    <x v="3"/>
    <n v="221"/>
    <n v="55.927601809954751"/>
    <s v="US"/>
    <s v="USD"/>
    <n v="1511848800"/>
    <n v="1512712800"/>
    <x v="635"/>
    <s v="Nov"/>
    <n v="11"/>
    <n v="28"/>
    <x v="3"/>
    <d v="2017-12-08T06:00:00"/>
    <s v="Dec"/>
    <n v="12"/>
    <n v="8"/>
    <n v="2017"/>
    <b v="0"/>
    <b v="1"/>
    <s v="theater/plays"/>
    <x v="1"/>
    <s v="plays"/>
  </r>
  <r>
    <n v="1"/>
    <n v="229"/>
    <s v="Hoffman-Howard"/>
    <s v="Extended encompassing application"/>
    <n v="85600"/>
    <n v="165798"/>
    <n v="1.936892523364486"/>
    <x v="3"/>
    <n v="2551"/>
    <n v="64.99333594668758"/>
    <s v="US"/>
    <s v="USD"/>
    <n v="1496293200"/>
    <n v="1500440400"/>
    <x v="636"/>
    <s v="June"/>
    <n v="6"/>
    <n v="1"/>
    <x v="3"/>
    <d v="2017-07-19T05:00:00"/>
    <s v="July"/>
    <n v="7"/>
    <n v="19"/>
    <n v="2017"/>
    <b v="0"/>
    <b v="1"/>
    <s v="games/mobile games"/>
    <x v="7"/>
    <s v="mobile games"/>
  </r>
  <r>
    <n v="1"/>
    <n v="213"/>
    <s v="Morgan-Warren"/>
    <s v="Face-to-face encompassing info-mediaries"/>
    <n v="87900"/>
    <n v="171549"/>
    <n v="1.9516382252559727"/>
    <x v="3"/>
    <n v="4289"/>
    <n v="39.997435299603637"/>
    <s v="US"/>
    <s v="USD"/>
    <n v="1289019600"/>
    <n v="1289714400"/>
    <x v="637"/>
    <s v="Nov"/>
    <n v="11"/>
    <n v="6"/>
    <x v="6"/>
    <d v="2010-11-14T06:00:00"/>
    <s v="Nov"/>
    <n v="11"/>
    <n v="14"/>
    <n v="2010"/>
    <b v="0"/>
    <b v="1"/>
    <s v="music/indie rock"/>
    <x v="4"/>
    <s v="indie rock"/>
  </r>
  <r>
    <n v="1"/>
    <n v="99"/>
    <s v="Baker-Morris"/>
    <s v="Fully-configurable motivating approach"/>
    <n v="7600"/>
    <n v="14951"/>
    <n v="1.9672368421052631"/>
    <x v="3"/>
    <n v="164"/>
    <n v="91.16463414634147"/>
    <s v="US"/>
    <s v="USD"/>
    <n v="1416895200"/>
    <n v="1419400800"/>
    <x v="638"/>
    <s v="Nov"/>
    <n v="11"/>
    <n v="25"/>
    <x v="8"/>
    <d v="2014-12-24T06:00:00"/>
    <s v="Dec"/>
    <n v="12"/>
    <n v="24"/>
    <n v="2014"/>
    <b v="0"/>
    <b v="0"/>
    <s v="theater/plays"/>
    <x v="1"/>
    <s v="plays"/>
  </r>
  <r>
    <n v="1"/>
    <n v="802"/>
    <s v="Rodriguez, Anderson and Porter"/>
    <s v="Reverse-engineered zero-defect infrastructure"/>
    <n v="6200"/>
    <n v="12216"/>
    <n v="1.9703225806451612"/>
    <x v="3"/>
    <n v="142"/>
    <n v="86.028169014084511"/>
    <s v="US"/>
    <s v="USD"/>
    <n v="1562216400"/>
    <n v="1562389200"/>
    <x v="288"/>
    <s v="July"/>
    <n v="7"/>
    <n v="4"/>
    <x v="7"/>
    <d v="2019-07-06T05:00:00"/>
    <s v="July"/>
    <n v="7"/>
    <n v="6"/>
    <n v="2019"/>
    <b v="0"/>
    <b v="0"/>
    <s v="photography/photography books"/>
    <x v="5"/>
    <s v="photography books"/>
  </r>
  <r>
    <n v="1"/>
    <n v="845"/>
    <s v="Williams LLC"/>
    <s v="Up-sized high-level access"/>
    <n v="69900"/>
    <n v="138087"/>
    <n v="1.9754935622317598"/>
    <x v="3"/>
    <n v="1354"/>
    <n v="101.98449039881831"/>
    <s v="GB"/>
    <s v="GBP"/>
    <n v="1526360400"/>
    <n v="1529557200"/>
    <x v="639"/>
    <s v="May"/>
    <n v="5"/>
    <n v="15"/>
    <x v="5"/>
    <d v="2018-06-21T05:00:00"/>
    <s v="June"/>
    <n v="6"/>
    <n v="21"/>
    <n v="2018"/>
    <b v="0"/>
    <b v="0"/>
    <s v="technology/web"/>
    <x v="2"/>
    <s v="web"/>
  </r>
  <r>
    <n v="1"/>
    <n v="442"/>
    <s v="Calderon, Bradford and Dean"/>
    <s v="Devolved system-worthy framework"/>
    <n v="5400"/>
    <n v="10731"/>
    <n v="1.9872222222222222"/>
    <x v="3"/>
    <n v="143"/>
    <n v="75.04195804195804"/>
    <s v="IT"/>
    <s v="EUR"/>
    <n v="1504328400"/>
    <n v="1505710800"/>
    <x v="640"/>
    <s v="Sept"/>
    <n v="9"/>
    <n v="2"/>
    <x v="3"/>
    <d v="2017-09-18T05:00:00"/>
    <s v="Sept"/>
    <n v="9"/>
    <n v="18"/>
    <n v="2017"/>
    <b v="0"/>
    <b v="0"/>
    <s v="theater/plays"/>
    <x v="1"/>
    <s v="plays"/>
  </r>
  <r>
    <n v="1"/>
    <n v="911"/>
    <s v="Carter, Cole and Curtis"/>
    <s v="Cloned responsive standardization"/>
    <n v="5800"/>
    <n v="11539"/>
    <n v="1.9894827586206896"/>
    <x v="3"/>
    <n v="462"/>
    <n v="24.976190476190474"/>
    <s v="US"/>
    <s v="USD"/>
    <n v="1568005200"/>
    <n v="1568178000"/>
    <x v="641"/>
    <s v="Sept"/>
    <n v="9"/>
    <n v="9"/>
    <x v="7"/>
    <d v="2019-09-11T05:00:00"/>
    <s v="Sept"/>
    <n v="9"/>
    <n v="11"/>
    <n v="2019"/>
    <b v="1"/>
    <b v="0"/>
    <s v="technology/web"/>
    <x v="2"/>
    <s v="web"/>
  </r>
  <r>
    <n v="1"/>
    <n v="557"/>
    <s v="Lam-Hamilton"/>
    <s v="Team-oriented global strategy"/>
    <n v="6000"/>
    <n v="11960"/>
    <n v="1.9933333333333334"/>
    <x v="3"/>
    <n v="221"/>
    <n v="54.117647058823529"/>
    <s v="US"/>
    <s v="USD"/>
    <n v="1443762000"/>
    <n v="1444021200"/>
    <x v="642"/>
    <s v="Oct"/>
    <n v="10"/>
    <n v="2"/>
    <x v="0"/>
    <d v="2015-10-05T05:00:00"/>
    <s v="Oct"/>
    <n v="10"/>
    <n v="5"/>
    <n v="2015"/>
    <b v="0"/>
    <b v="1"/>
    <s v="film &amp; video/science fiction"/>
    <x v="3"/>
    <s v="science fiction"/>
  </r>
  <r>
    <n v="1"/>
    <n v="332"/>
    <s v="Pacheco, Johnson and Torres"/>
    <s v="Optional bandwidth-monitored definition"/>
    <n v="20700"/>
    <n v="41396"/>
    <n v="1.999806763285024"/>
    <x v="3"/>
    <n v="470"/>
    <n v="88.076595744680844"/>
    <s v="US"/>
    <s v="USD"/>
    <n v="1364446800"/>
    <n v="1364533200"/>
    <x v="643"/>
    <s v="Mar"/>
    <n v="3"/>
    <n v="28"/>
    <x v="1"/>
    <d v="2013-03-29T05:00:00"/>
    <s v="Mar"/>
    <n v="3"/>
    <n v="29"/>
    <n v="2013"/>
    <b v="0"/>
    <b v="0"/>
    <s v="technology/wearables"/>
    <x v="2"/>
    <s v="wearables"/>
  </r>
  <r>
    <n v="1"/>
    <n v="597"/>
    <s v="Todd, Freeman and Henry"/>
    <s v="Diverse systematic projection"/>
    <n v="73800"/>
    <n v="148779"/>
    <n v="2.0159756097560977"/>
    <x v="3"/>
    <n v="2188"/>
    <n v="67.997714808043881"/>
    <s v="US"/>
    <s v="USD"/>
    <n v="1573970400"/>
    <n v="1575525600"/>
    <x v="632"/>
    <s v="Nov"/>
    <n v="11"/>
    <n v="17"/>
    <x v="7"/>
    <d v="2019-12-05T06:00:00"/>
    <s v="Dec"/>
    <n v="12"/>
    <n v="5"/>
    <n v="2019"/>
    <b v="0"/>
    <b v="0"/>
    <s v="theater/plays"/>
    <x v="1"/>
    <s v="plays"/>
  </r>
  <r>
    <n v="1"/>
    <n v="801"/>
    <s v="Olson-Bishop"/>
    <s v="User-friendly high-level initiative"/>
    <n v="2300"/>
    <n v="4667"/>
    <n v="2.0291304347826089"/>
    <x v="3"/>
    <n v="106"/>
    <n v="44.028301886792455"/>
    <s v="US"/>
    <s v="USD"/>
    <n v="1577772000"/>
    <n v="1579672800"/>
    <x v="644"/>
    <s v="Dec"/>
    <n v="12"/>
    <n v="31"/>
    <x v="7"/>
    <d v="2020-01-22T06:00:00"/>
    <s v="Jan"/>
    <n v="1"/>
    <n v="22"/>
    <n v="2020"/>
    <b v="0"/>
    <b v="1"/>
    <s v="photography/photography books"/>
    <x v="5"/>
    <s v="photography books"/>
  </r>
  <r>
    <n v="1"/>
    <n v="311"/>
    <s v="Flores PLC"/>
    <s v="Focused real-time help-desk"/>
    <n v="6300"/>
    <n v="12812"/>
    <n v="2.0336507936507937"/>
    <x v="3"/>
    <n v="121"/>
    <n v="105.88429752066116"/>
    <s v="US"/>
    <s v="USD"/>
    <n v="1297836000"/>
    <n v="1298872800"/>
    <x v="466"/>
    <s v="Feb"/>
    <n v="2"/>
    <n v="16"/>
    <x v="4"/>
    <d v="2011-02-28T06:00:00"/>
    <s v="Feb"/>
    <n v="2"/>
    <n v="28"/>
    <n v="2011"/>
    <b v="0"/>
    <b v="0"/>
    <s v="theater/plays"/>
    <x v="1"/>
    <s v="plays"/>
  </r>
  <r>
    <n v="1"/>
    <n v="565"/>
    <s v="Joseph LLC"/>
    <s v="Decentralized logistical collaboration"/>
    <n v="94900"/>
    <n v="194166"/>
    <n v="2.0460063224446787"/>
    <x v="3"/>
    <n v="3596"/>
    <n v="53.99499443826474"/>
    <s v="US"/>
    <s v="USD"/>
    <n v="1321336800"/>
    <n v="1323064800"/>
    <x v="645"/>
    <s v="Nov"/>
    <n v="11"/>
    <n v="15"/>
    <x v="4"/>
    <d v="2011-12-05T06:00:00"/>
    <s v="Dec"/>
    <n v="12"/>
    <n v="5"/>
    <n v="2011"/>
    <b v="0"/>
    <b v="0"/>
    <s v="theater/plays"/>
    <x v="1"/>
    <s v="plays"/>
  </r>
  <r>
    <n v="1"/>
    <n v="626"/>
    <s v="Tucker, Mccoy and Marquez"/>
    <s v="Synergistic tertiary budgetary management"/>
    <n v="6400"/>
    <n v="13205"/>
    <n v="2.0632812500000002"/>
    <x v="3"/>
    <n v="189"/>
    <n v="69.867724867724874"/>
    <s v="US"/>
    <s v="USD"/>
    <n v="1285650000"/>
    <n v="1286427600"/>
    <x v="646"/>
    <s v="Sept"/>
    <n v="9"/>
    <n v="28"/>
    <x v="6"/>
    <d v="2010-10-07T05:00:00"/>
    <s v="Oct"/>
    <n v="10"/>
    <n v="7"/>
    <n v="2010"/>
    <b v="0"/>
    <b v="1"/>
    <s v="theater/plays"/>
    <x v="1"/>
    <s v="plays"/>
  </r>
  <r>
    <n v="1"/>
    <n v="601"/>
    <s v="Waters and Sons"/>
    <s v="Inverse neutral structure"/>
    <n v="6300"/>
    <n v="13018"/>
    <n v="2.0663492063492064"/>
    <x v="3"/>
    <n v="194"/>
    <n v="67.103092783505161"/>
    <s v="US"/>
    <s v="USD"/>
    <n v="1401426000"/>
    <n v="1402894800"/>
    <x v="60"/>
    <s v="May"/>
    <n v="5"/>
    <n v="30"/>
    <x v="8"/>
    <d v="2014-06-16T05:00:00"/>
    <s v="June"/>
    <n v="6"/>
    <n v="16"/>
    <n v="2014"/>
    <b v="1"/>
    <b v="0"/>
    <s v="technology/wearables"/>
    <x v="2"/>
    <s v="wearables"/>
  </r>
  <r>
    <n v="1"/>
    <n v="851"/>
    <s v="Bright and Sons"/>
    <s v="Object-based needs-based info-mediaries"/>
    <n v="6000"/>
    <n v="12468"/>
    <n v="2.0779999999999998"/>
    <x v="3"/>
    <n v="160"/>
    <n v="77.924999999999997"/>
    <s v="US"/>
    <s v="USD"/>
    <n v="1335934800"/>
    <n v="1338786000"/>
    <x v="647"/>
    <s v="May"/>
    <n v="5"/>
    <n v="2"/>
    <x v="2"/>
    <d v="2012-06-04T05:00:00"/>
    <s v="June"/>
    <n v="6"/>
    <n v="4"/>
    <n v="2012"/>
    <b v="0"/>
    <b v="0"/>
    <s v="music/electric music"/>
    <x v="4"/>
    <s v="electric music"/>
  </r>
  <r>
    <n v="1"/>
    <n v="765"/>
    <s v="Matthews LLC"/>
    <s v="Advanced transitional help-desk"/>
    <n v="3900"/>
    <n v="8125"/>
    <n v="2.0833333333333335"/>
    <x v="3"/>
    <n v="198"/>
    <n v="41.035353535353536"/>
    <s v="US"/>
    <s v="USD"/>
    <n v="1492232400"/>
    <n v="1494392400"/>
    <x v="648"/>
    <s v="Apr"/>
    <n v="4"/>
    <n v="15"/>
    <x v="3"/>
    <d v="2017-05-10T05:00:00"/>
    <s v="May"/>
    <n v="5"/>
    <n v="10"/>
    <n v="2017"/>
    <b v="1"/>
    <b v="1"/>
    <s v="music/indie rock"/>
    <x v="4"/>
    <s v="indie rock"/>
  </r>
  <r>
    <n v="1"/>
    <n v="595"/>
    <s v="Harris-Jennings"/>
    <s v="Customizable intermediate data-warehouse"/>
    <n v="70300"/>
    <n v="146595"/>
    <n v="2.0852773826458035"/>
    <x v="3"/>
    <n v="1629"/>
    <n v="89.99079189686924"/>
    <s v="US"/>
    <s v="USD"/>
    <n v="1268715600"/>
    <n v="1270530000"/>
    <x v="649"/>
    <s v="Mar"/>
    <n v="3"/>
    <n v="16"/>
    <x v="6"/>
    <d v="2010-04-06T05:00:00"/>
    <s v="Apr"/>
    <n v="4"/>
    <n v="6"/>
    <n v="2010"/>
    <b v="0"/>
    <b v="1"/>
    <s v="theater/plays"/>
    <x v="1"/>
    <s v="plays"/>
  </r>
  <r>
    <n v="1"/>
    <n v="287"/>
    <s v="Ferguson PLC"/>
    <s v="Public-key intangible superstructure"/>
    <n v="6300"/>
    <n v="13213"/>
    <n v="2.0973015873015872"/>
    <x v="3"/>
    <n v="176"/>
    <n v="75.07386363636364"/>
    <s v="US"/>
    <s v="USD"/>
    <n v="1430197200"/>
    <n v="1430197200"/>
    <x v="156"/>
    <s v="Apr"/>
    <n v="4"/>
    <n v="28"/>
    <x v="0"/>
    <d v="2015-04-28T05:00:00"/>
    <s v="Apr"/>
    <n v="4"/>
    <n v="28"/>
    <n v="2015"/>
    <b v="0"/>
    <b v="0"/>
    <s v="music/electric music"/>
    <x v="4"/>
    <s v="electric music"/>
  </r>
  <r>
    <n v="1"/>
    <n v="888"/>
    <s v="Palmer Ltd"/>
    <s v="Reverse-engineered uniform knowledge user"/>
    <n v="5800"/>
    <n v="12174"/>
    <n v="2.0989655172413793"/>
    <x v="3"/>
    <n v="290"/>
    <n v="41.979310344827589"/>
    <s v="US"/>
    <s v="USD"/>
    <n v="1491886800"/>
    <n v="1493528400"/>
    <x v="650"/>
    <s v="Apr"/>
    <n v="4"/>
    <n v="11"/>
    <x v="3"/>
    <d v="2017-04-30T05:00:00"/>
    <s v="Apr"/>
    <n v="4"/>
    <n v="30"/>
    <n v="2017"/>
    <b v="0"/>
    <b v="0"/>
    <s v="theater/plays"/>
    <x v="1"/>
    <s v="plays"/>
  </r>
  <r>
    <n v="1"/>
    <n v="248"/>
    <s v="Roberts and Sons"/>
    <s v="Streamlined holistic knowledgebase"/>
    <n v="6200"/>
    <n v="13103"/>
    <n v="2.1133870967741935"/>
    <x v="3"/>
    <n v="218"/>
    <n v="60.105504587155963"/>
    <s v="AU"/>
    <s v="AUD"/>
    <n v="1420005600"/>
    <n v="1420437600"/>
    <x v="651"/>
    <s v="Dec"/>
    <n v="12"/>
    <n v="31"/>
    <x v="8"/>
    <d v="2015-01-05T06:00:00"/>
    <s v="Jan"/>
    <n v="1"/>
    <n v="5"/>
    <n v="2015"/>
    <b v="0"/>
    <b v="0"/>
    <s v="games/mobile games"/>
    <x v="7"/>
    <s v="mobile games"/>
  </r>
  <r>
    <n v="1"/>
    <n v="932"/>
    <s v="Mora, Miller and Harper"/>
    <s v="Stand-alone zero tolerance algorithm"/>
    <n v="2300"/>
    <n v="4883"/>
    <n v="2.1230434782608696"/>
    <x v="3"/>
    <n v="144"/>
    <n v="33.909722222222221"/>
    <s v="US"/>
    <s v="USD"/>
    <n v="1394514000"/>
    <n v="1394773200"/>
    <x v="652"/>
    <s v="Mar"/>
    <n v="3"/>
    <n v="11"/>
    <x v="8"/>
    <d v="2014-03-14T05:00:00"/>
    <s v="Mar"/>
    <n v="3"/>
    <n v="14"/>
    <n v="2014"/>
    <b v="0"/>
    <b v="0"/>
    <s v="music/rock"/>
    <x v="4"/>
    <s v="rock"/>
  </r>
  <r>
    <n v="1"/>
    <n v="746"/>
    <s v="Edwards LLC"/>
    <s v="Automated system-worthy structure"/>
    <n v="55800"/>
    <n v="118580"/>
    <n v="2.1250896057347672"/>
    <x v="3"/>
    <n v="3388"/>
    <n v="35"/>
    <s v="US"/>
    <s v="USD"/>
    <n v="1318136400"/>
    <n v="1318568400"/>
    <x v="653"/>
    <s v="Oct"/>
    <n v="10"/>
    <n v="9"/>
    <x v="4"/>
    <d v="2011-10-14T05:00:00"/>
    <s v="Oct"/>
    <n v="10"/>
    <n v="14"/>
    <n v="2011"/>
    <b v="0"/>
    <b v="0"/>
    <s v="technology/web"/>
    <x v="2"/>
    <s v="web"/>
  </r>
  <r>
    <n v="1"/>
    <n v="41"/>
    <s v="Watts Group"/>
    <s v="Universal 5thgeneration neural-net"/>
    <n v="5600"/>
    <n v="11924"/>
    <n v="2.1292857142857144"/>
    <x v="3"/>
    <n v="111"/>
    <n v="107.42342342342343"/>
    <s v="IT"/>
    <s v="EUR"/>
    <n v="1346734800"/>
    <n v="1348981200"/>
    <x v="654"/>
    <s v="Sept"/>
    <n v="9"/>
    <n v="4"/>
    <x v="2"/>
    <d v="2012-09-30T05:00:00"/>
    <s v="Sept"/>
    <n v="9"/>
    <n v="30"/>
    <n v="2012"/>
    <b v="0"/>
    <b v="1"/>
    <s v="music/rock"/>
    <x v="4"/>
    <s v="rock"/>
  </r>
  <r>
    <n v="1"/>
    <n v="119"/>
    <s v="Clark and Sons"/>
    <s v="Reverse-engineered full-range Internet solution"/>
    <n v="5000"/>
    <n v="10748"/>
    <n v="2.1496"/>
    <x v="3"/>
    <n v="154"/>
    <n v="69.79220779220779"/>
    <s v="US"/>
    <s v="USD"/>
    <n v="1402894800"/>
    <n v="1404363600"/>
    <x v="655"/>
    <s v="June"/>
    <n v="6"/>
    <n v="16"/>
    <x v="8"/>
    <d v="2014-07-03T05:00:00"/>
    <s v="July"/>
    <n v="7"/>
    <n v="3"/>
    <n v="2014"/>
    <b v="0"/>
    <b v="1"/>
    <s v="film &amp; video/documentary"/>
    <x v="3"/>
    <s v="documentary"/>
  </r>
  <r>
    <n v="1"/>
    <n v="57"/>
    <s v="Bridges, Freeman and Kim"/>
    <s v="Cross-group multi-state task-force"/>
    <n v="2900"/>
    <n v="6243"/>
    <n v="2.1527586206896552"/>
    <x v="3"/>
    <n v="201"/>
    <n v="31.059701492537314"/>
    <s v="US"/>
    <s v="USD"/>
    <n v="1504242000"/>
    <n v="1505278800"/>
    <x v="656"/>
    <s v="Sept"/>
    <n v="9"/>
    <n v="1"/>
    <x v="3"/>
    <d v="2017-09-13T05:00:00"/>
    <s v="Sept"/>
    <n v="9"/>
    <n v="13"/>
    <n v="2017"/>
    <b v="0"/>
    <b v="0"/>
    <s v="games/video games"/>
    <x v="7"/>
    <s v="video games"/>
  </r>
  <r>
    <n v="1"/>
    <n v="782"/>
    <s v="Williams and Sons"/>
    <s v="Centralized asymmetric framework"/>
    <n v="5100"/>
    <n v="10981"/>
    <n v="2.153137254901961"/>
    <x v="3"/>
    <n v="161"/>
    <n v="68.204968944099377"/>
    <s v="US"/>
    <s v="USD"/>
    <n v="1298959200"/>
    <n v="1301374800"/>
    <x v="657"/>
    <s v="Mar"/>
    <n v="3"/>
    <n v="1"/>
    <x v="4"/>
    <d v="2011-03-29T05:00:00"/>
    <s v="Mar"/>
    <n v="3"/>
    <n v="29"/>
    <n v="2011"/>
    <b v="0"/>
    <b v="1"/>
    <s v="film &amp; video/animation"/>
    <x v="3"/>
    <s v="animation"/>
  </r>
  <r>
    <n v="1"/>
    <n v="218"/>
    <s v="Price-Rodriguez"/>
    <s v="Adaptive logistical initiative"/>
    <n v="5700"/>
    <n v="12309"/>
    <n v="2.1594736842105262"/>
    <x v="3"/>
    <n v="397"/>
    <n v="31.005037783375315"/>
    <s v="GB"/>
    <s v="GBP"/>
    <n v="1320991200"/>
    <n v="1323928800"/>
    <x v="658"/>
    <s v="Nov"/>
    <n v="11"/>
    <n v="11"/>
    <x v="4"/>
    <d v="2011-12-15T06:00:00"/>
    <s v="Dec"/>
    <n v="12"/>
    <n v="15"/>
    <n v="2011"/>
    <b v="0"/>
    <b v="1"/>
    <s v="film &amp; video/shorts"/>
    <x v="3"/>
    <s v="shorts"/>
  </r>
  <r>
    <n v="1"/>
    <n v="25"/>
    <s v="Caldwell, Velazquez and Wilson"/>
    <s v="Monitored impactful analyzer"/>
    <n v="5500"/>
    <n v="11904"/>
    <n v="2.1643636363636363"/>
    <x v="3"/>
    <n v="163"/>
    <n v="73.030674846625772"/>
    <s v="US"/>
    <s v="USD"/>
    <n v="1305694800"/>
    <n v="1307422800"/>
    <x v="659"/>
    <s v="May"/>
    <n v="5"/>
    <n v="18"/>
    <x v="4"/>
    <d v="2011-06-07T05:00:00"/>
    <s v="June"/>
    <n v="6"/>
    <n v="7"/>
    <n v="2011"/>
    <b v="0"/>
    <b v="1"/>
    <s v="games/video games"/>
    <x v="7"/>
    <s v="video games"/>
  </r>
  <r>
    <n v="1"/>
    <n v="987"/>
    <s v="Wilson Group"/>
    <s v="Ameliorated foreground focus group"/>
    <n v="6200"/>
    <n v="13441"/>
    <n v="2.1679032258064517"/>
    <x v="3"/>
    <n v="480"/>
    <n v="28.002083333333335"/>
    <s v="US"/>
    <s v="USD"/>
    <n v="1493269200"/>
    <n v="1494478800"/>
    <x v="660"/>
    <s v="Apr"/>
    <n v="4"/>
    <n v="27"/>
    <x v="3"/>
    <d v="2017-05-11T05:00:00"/>
    <s v="May"/>
    <n v="5"/>
    <n v="11"/>
    <n v="2017"/>
    <b v="0"/>
    <b v="0"/>
    <s v="film &amp; video/documentary"/>
    <x v="3"/>
    <s v="documentary"/>
  </r>
  <r>
    <n v="1"/>
    <n v="929"/>
    <s v="Turner-Terrell"/>
    <s v="Polarized tertiary function"/>
    <n v="5500"/>
    <n v="11952"/>
    <n v="2.173090909090909"/>
    <x v="3"/>
    <n v="184"/>
    <n v="64.956521739130437"/>
    <s v="GB"/>
    <s v="GBP"/>
    <n v="1493787600"/>
    <n v="1494997200"/>
    <x v="661"/>
    <s v="May"/>
    <n v="5"/>
    <n v="3"/>
    <x v="3"/>
    <d v="2017-05-17T05:00:00"/>
    <s v="May"/>
    <n v="5"/>
    <n v="17"/>
    <n v="2017"/>
    <b v="0"/>
    <b v="0"/>
    <s v="theater/plays"/>
    <x v="1"/>
    <s v="plays"/>
  </r>
  <r>
    <n v="1"/>
    <n v="96"/>
    <s v="Howard Ltd"/>
    <s v="Down-sized systematic policy"/>
    <n v="69700"/>
    <n v="151513"/>
    <n v="2.1737876614060259"/>
    <x v="3"/>
    <n v="2331"/>
    <n v="64.999141999141997"/>
    <s v="US"/>
    <s v="USD"/>
    <n v="1299736800"/>
    <n v="1300856400"/>
    <x v="662"/>
    <s v="Mar"/>
    <n v="3"/>
    <n v="10"/>
    <x v="4"/>
    <d v="2011-03-23T05:00:00"/>
    <s v="Mar"/>
    <n v="3"/>
    <n v="23"/>
    <n v="2011"/>
    <b v="0"/>
    <b v="0"/>
    <s v="theater/plays"/>
    <x v="1"/>
    <s v="plays"/>
  </r>
  <r>
    <n v="1"/>
    <n v="567"/>
    <s v="Johns PLC"/>
    <s v="Distributed high-level open architecture"/>
    <n v="6800"/>
    <n v="14865"/>
    <n v="2.1860294117647059"/>
    <x v="3"/>
    <n v="244"/>
    <n v="60.922131147540981"/>
    <s v="US"/>
    <s v="USD"/>
    <n v="1404968400"/>
    <n v="1405141200"/>
    <x v="663"/>
    <s v="July"/>
    <n v="7"/>
    <n v="10"/>
    <x v="8"/>
    <d v="2014-07-12T05:00:00"/>
    <s v="July"/>
    <n v="7"/>
    <n v="12"/>
    <n v="2014"/>
    <b v="0"/>
    <b v="0"/>
    <s v="music/rock"/>
    <x v="4"/>
    <s v="rock"/>
  </r>
  <r>
    <n v="1"/>
    <n v="121"/>
    <s v="Brown-Brown"/>
    <s v="Multi-lateral homogeneous success"/>
    <n v="45300"/>
    <n v="99361"/>
    <n v="2.1933995584988963"/>
    <x v="3"/>
    <n v="903"/>
    <n v="110.0343300110742"/>
    <s v="US"/>
    <s v="USD"/>
    <n v="1412485200"/>
    <n v="1413608400"/>
    <x v="664"/>
    <s v="Oct"/>
    <n v="10"/>
    <n v="5"/>
    <x v="8"/>
    <d v="2014-10-18T05:00:00"/>
    <s v="Oct"/>
    <n v="10"/>
    <n v="18"/>
    <n v="2014"/>
    <b v="0"/>
    <b v="0"/>
    <s v="games/video games"/>
    <x v="7"/>
    <s v="video games"/>
  </r>
  <r>
    <n v="1"/>
    <n v="149"/>
    <s v="Payne, Oliver and Burch"/>
    <s v="Managed fresh-thinking flexibility"/>
    <n v="6200"/>
    <n v="13632"/>
    <n v="2.1987096774193549"/>
    <x v="3"/>
    <n v="195"/>
    <n v="69.907692307692301"/>
    <s v="US"/>
    <s v="USD"/>
    <n v="1357020000"/>
    <n v="1361512800"/>
    <x v="665"/>
    <s v="Jan"/>
    <n v="1"/>
    <n v="1"/>
    <x v="1"/>
    <d v="2013-02-22T06:00:00"/>
    <s v="Feb"/>
    <n v="2"/>
    <n v="22"/>
    <n v="2013"/>
    <b v="0"/>
    <b v="0"/>
    <s v="music/indie rock"/>
    <x v="4"/>
    <s v="indie rock"/>
  </r>
  <r>
    <n v="1"/>
    <n v="488"/>
    <s v="Cordova, Shaw and Wang"/>
    <s v="Virtual secondary open architecture"/>
    <n v="5300"/>
    <n v="11663"/>
    <n v="2.2005660377358489"/>
    <x v="3"/>
    <n v="115"/>
    <n v="101.41739130434783"/>
    <s v="US"/>
    <s v="USD"/>
    <n v="1454479200"/>
    <n v="1455948000"/>
    <x v="666"/>
    <s v="Feb"/>
    <n v="2"/>
    <n v="3"/>
    <x v="9"/>
    <d v="2016-02-20T06:00:00"/>
    <s v="Feb"/>
    <n v="2"/>
    <n v="20"/>
    <n v="2016"/>
    <b v="0"/>
    <b v="0"/>
    <s v="theater/plays"/>
    <x v="1"/>
    <s v="plays"/>
  </r>
  <r>
    <n v="1"/>
    <n v="158"/>
    <s v="Carlson Inc"/>
    <s v="Ergonomic fresh-thinking installation"/>
    <n v="2100"/>
    <n v="4640"/>
    <n v="2.2095238095238097"/>
    <x v="3"/>
    <n v="41"/>
    <n v="113.17073170731707"/>
    <s v="US"/>
    <s v="USD"/>
    <n v="1449554400"/>
    <n v="1449640800"/>
    <x v="667"/>
    <s v="Dec"/>
    <n v="12"/>
    <n v="8"/>
    <x v="0"/>
    <d v="2015-12-09T06:00:00"/>
    <s v="Dec"/>
    <n v="12"/>
    <n v="9"/>
    <n v="2015"/>
    <b v="0"/>
    <b v="0"/>
    <s v="music/rock"/>
    <x v="4"/>
    <s v="rock"/>
  </r>
  <r>
    <n v="1"/>
    <n v="643"/>
    <s v="Harris Inc"/>
    <s v="Future-proofed modular groupware"/>
    <n v="14900"/>
    <n v="32986"/>
    <n v="2.2138255033557046"/>
    <x v="3"/>
    <n v="375"/>
    <n v="87.962666666666664"/>
    <s v="US"/>
    <s v="USD"/>
    <n v="1488348000"/>
    <n v="1489899600"/>
    <x v="668"/>
    <s v="Mar"/>
    <n v="3"/>
    <n v="1"/>
    <x v="3"/>
    <d v="2017-03-19T05:00:00"/>
    <s v="Mar"/>
    <n v="3"/>
    <n v="19"/>
    <n v="2017"/>
    <b v="0"/>
    <b v="0"/>
    <s v="theater/plays"/>
    <x v="1"/>
    <s v="plays"/>
  </r>
  <r>
    <n v="1"/>
    <n v="140"/>
    <s v="Bautista-Cross"/>
    <s v="Fully-configurable coherent Internet solution"/>
    <n v="5500"/>
    <n v="12274"/>
    <n v="2.2316363636363636"/>
    <x v="3"/>
    <n v="186"/>
    <n v="65.989247311827953"/>
    <s v="US"/>
    <s v="USD"/>
    <n v="1519538400"/>
    <n v="1519970400"/>
    <x v="669"/>
    <s v="Feb"/>
    <n v="2"/>
    <n v="25"/>
    <x v="5"/>
    <d v="2018-03-02T06:00:00"/>
    <s v="Mar"/>
    <n v="3"/>
    <n v="2"/>
    <n v="2018"/>
    <b v="0"/>
    <b v="0"/>
    <s v="film &amp; video/documentary"/>
    <x v="3"/>
    <s v="documentary"/>
  </r>
  <r>
    <n v="1"/>
    <n v="555"/>
    <s v="Anderson Group"/>
    <s v="Organic maximized database"/>
    <n v="6300"/>
    <n v="14089"/>
    <n v="2.2363492063492063"/>
    <x v="3"/>
    <n v="135"/>
    <n v="104.36296296296297"/>
    <s v="DK"/>
    <s v="DKK"/>
    <n v="1396414800"/>
    <n v="1399093200"/>
    <x v="670"/>
    <s v="Apr"/>
    <n v="4"/>
    <n v="2"/>
    <x v="8"/>
    <d v="2014-05-03T05:00:00"/>
    <s v="May"/>
    <n v="5"/>
    <n v="3"/>
    <n v="2014"/>
    <b v="0"/>
    <b v="0"/>
    <s v="music/rock"/>
    <x v="4"/>
    <s v="rock"/>
  </r>
  <r>
    <n v="1"/>
    <n v="925"/>
    <s v="Wilson, Jefferson and Anderson"/>
    <s v="Profit-focused empowering system engine"/>
    <n v="3000"/>
    <n v="6722"/>
    <n v="2.2406666666666668"/>
    <x v="3"/>
    <n v="65"/>
    <n v="103.41538461538461"/>
    <s v="US"/>
    <s v="USD"/>
    <n v="1506056400"/>
    <n v="1507093200"/>
    <x v="671"/>
    <s v="Sept"/>
    <n v="9"/>
    <n v="22"/>
    <x v="3"/>
    <d v="2017-10-04T05:00:00"/>
    <s v="Oct"/>
    <n v="10"/>
    <n v="4"/>
    <n v="2017"/>
    <b v="0"/>
    <b v="0"/>
    <s v="theater/plays"/>
    <x v="1"/>
    <s v="plays"/>
  </r>
  <r>
    <n v="1"/>
    <n v="81"/>
    <s v="Gomez, Bailey and Flores"/>
    <s v="User-friendly static contingency"/>
    <n v="16800"/>
    <n v="37857"/>
    <n v="2.253392857142857"/>
    <x v="3"/>
    <n v="411"/>
    <n v="92.109489051094897"/>
    <s v="US"/>
    <s v="USD"/>
    <n v="1511416800"/>
    <n v="1513576800"/>
    <x v="672"/>
    <s v="Nov"/>
    <n v="11"/>
    <n v="23"/>
    <x v="3"/>
    <d v="2017-12-18T06:00:00"/>
    <s v="Dec"/>
    <n v="12"/>
    <n v="18"/>
    <n v="2017"/>
    <b v="0"/>
    <b v="0"/>
    <s v="music/rock"/>
    <x v="4"/>
    <s v="rock"/>
  </r>
  <r>
    <n v="1"/>
    <n v="383"/>
    <s v="Baker Ltd"/>
    <s v="Progressive intangible flexibility"/>
    <n v="6300"/>
    <n v="14199"/>
    <n v="2.2538095238095237"/>
    <x v="3"/>
    <n v="189"/>
    <n v="75.126984126984127"/>
    <s v="US"/>
    <s v="USD"/>
    <n v="1550037600"/>
    <n v="1550556000"/>
    <x v="27"/>
    <s v="Feb"/>
    <n v="2"/>
    <n v="13"/>
    <x v="7"/>
    <d v="2019-02-19T06:00:00"/>
    <s v="Feb"/>
    <n v="2"/>
    <n v="19"/>
    <n v="2019"/>
    <b v="0"/>
    <b v="1"/>
    <s v="food/food trucks"/>
    <x v="0"/>
    <s v="food trucks"/>
  </r>
  <r>
    <n v="1"/>
    <n v="812"/>
    <s v="Landry Group"/>
    <s v="Expanded value-added hardware"/>
    <n v="59700"/>
    <n v="134640"/>
    <n v="2.2552763819095478"/>
    <x v="3"/>
    <n v="2805"/>
    <n v="48"/>
    <s v="CA"/>
    <s v="CAD"/>
    <n v="1523854800"/>
    <n v="1524286800"/>
    <x v="673"/>
    <s v="Apr"/>
    <n v="4"/>
    <n v="16"/>
    <x v="5"/>
    <d v="2018-04-21T05:00:00"/>
    <s v="Apr"/>
    <n v="4"/>
    <n v="21"/>
    <n v="2018"/>
    <b v="0"/>
    <b v="0"/>
    <s v="publishing/nonfiction"/>
    <x v="6"/>
    <s v="nonfiction"/>
  </r>
  <r>
    <n v="1"/>
    <n v="360"/>
    <s v="Larsen-Chung"/>
    <s v="Right-sized zero tolerance migration"/>
    <n v="59700"/>
    <n v="135132"/>
    <n v="2.2635175879396985"/>
    <x v="3"/>
    <n v="2875"/>
    <n v="47.002434782608695"/>
    <s v="GB"/>
    <s v="GBP"/>
    <n v="1293861600"/>
    <n v="1295071200"/>
    <x v="674"/>
    <s v="Jan"/>
    <n v="1"/>
    <n v="1"/>
    <x v="4"/>
    <d v="2011-01-15T06:00:00"/>
    <s v="Jan"/>
    <n v="1"/>
    <n v="15"/>
    <n v="2011"/>
    <b v="0"/>
    <b v="1"/>
    <s v="theater/plays"/>
    <x v="1"/>
    <s v="plays"/>
  </r>
  <r>
    <n v="1"/>
    <n v="690"/>
    <s v="Walsh-Watts"/>
    <s v="Polarized actuating implementation"/>
    <n v="3600"/>
    <n v="8158"/>
    <n v="2.266111111111111"/>
    <x v="3"/>
    <n v="190"/>
    <n v="42.93684210526316"/>
    <s v="US"/>
    <s v="USD"/>
    <n v="1322373600"/>
    <n v="1322892000"/>
    <x v="675"/>
    <s v="Nov"/>
    <n v="11"/>
    <n v="27"/>
    <x v="4"/>
    <d v="2011-12-03T06:00:00"/>
    <s v="Dec"/>
    <n v="12"/>
    <n v="3"/>
    <n v="2011"/>
    <b v="0"/>
    <b v="1"/>
    <s v="film &amp; video/documentary"/>
    <x v="3"/>
    <s v="documentary"/>
  </r>
  <r>
    <n v="1"/>
    <n v="58"/>
    <s v="Anderson-Perez"/>
    <s v="Expanded 3rdgeneration strategy"/>
    <n v="2700"/>
    <n v="6132"/>
    <n v="2.2711111111111113"/>
    <x v="3"/>
    <n v="211"/>
    <n v="29.061611374407583"/>
    <s v="US"/>
    <s v="USD"/>
    <n v="1442811600"/>
    <n v="1443934800"/>
    <x v="676"/>
    <s v="Sept"/>
    <n v="9"/>
    <n v="21"/>
    <x v="0"/>
    <d v="2015-10-04T05:00:00"/>
    <s v="Oct"/>
    <n v="10"/>
    <n v="4"/>
    <n v="2015"/>
    <b v="0"/>
    <b v="0"/>
    <s v="theater/plays"/>
    <x v="1"/>
    <s v="plays"/>
  </r>
  <r>
    <n v="1"/>
    <n v="972"/>
    <s v="Sellers, Roach and Garrison"/>
    <s v="Multi-tiered systematic knowledge user"/>
    <n v="42700"/>
    <n v="97524"/>
    <n v="2.283934426229508"/>
    <x v="3"/>
    <n v="1681"/>
    <n v="58.015466983938133"/>
    <s v="US"/>
    <s v="USD"/>
    <n v="1401685200"/>
    <n v="1402462800"/>
    <x v="677"/>
    <s v="June"/>
    <n v="6"/>
    <n v="2"/>
    <x v="8"/>
    <d v="2014-06-11T05:00:00"/>
    <s v="June"/>
    <n v="6"/>
    <n v="11"/>
    <n v="2014"/>
    <b v="0"/>
    <b v="1"/>
    <s v="technology/web"/>
    <x v="2"/>
    <s v="web"/>
  </r>
  <r>
    <n v="1"/>
    <n v="880"/>
    <s v="Craig, Ellis and Miller"/>
    <s v="Persevering 5thgeneration throughput"/>
    <n v="84500"/>
    <n v="193101"/>
    <n v="2.2852189349112426"/>
    <x v="3"/>
    <n v="2414"/>
    <n v="79.992129246064621"/>
    <s v="US"/>
    <s v="USD"/>
    <n v="1563685200"/>
    <n v="1563858000"/>
    <x v="678"/>
    <s v="July"/>
    <n v="7"/>
    <n v="21"/>
    <x v="7"/>
    <d v="2019-07-23T05:00:00"/>
    <s v="July"/>
    <n v="7"/>
    <n v="23"/>
    <n v="2019"/>
    <b v="0"/>
    <b v="0"/>
    <s v="music/electric music"/>
    <x v="4"/>
    <s v="electric music"/>
  </r>
  <r>
    <n v="1"/>
    <n v="747"/>
    <s v="Greer and Sons"/>
    <s v="Secured clear-thinking intranet"/>
    <n v="4900"/>
    <n v="11214"/>
    <n v="2.2885714285714287"/>
    <x v="3"/>
    <n v="280"/>
    <n v="40.049999999999997"/>
    <s v="US"/>
    <s v="USD"/>
    <n v="1283403600"/>
    <n v="1284354000"/>
    <x v="679"/>
    <s v="Sept"/>
    <n v="9"/>
    <n v="2"/>
    <x v="6"/>
    <d v="2010-09-13T05:00:00"/>
    <s v="Sept"/>
    <n v="9"/>
    <n v="13"/>
    <n v="2010"/>
    <b v="0"/>
    <b v="0"/>
    <s v="theater/plays"/>
    <x v="1"/>
    <s v="plays"/>
  </r>
  <r>
    <n v="1"/>
    <n v="393"/>
    <s v="Owens, Hall and Gonzalez"/>
    <s v="De-engineered static orchestration"/>
    <n v="62800"/>
    <n v="143788"/>
    <n v="2.2896178343949045"/>
    <x v="3"/>
    <n v="3059"/>
    <n v="47.004903563255965"/>
    <s v="CA"/>
    <s v="CAD"/>
    <n v="1500267600"/>
    <n v="1500354000"/>
    <x v="680"/>
    <s v="July"/>
    <n v="7"/>
    <n v="17"/>
    <x v="3"/>
    <d v="2017-07-18T05:00:00"/>
    <s v="July"/>
    <n v="7"/>
    <n v="18"/>
    <n v="2017"/>
    <b v="0"/>
    <b v="0"/>
    <s v="music/jazz"/>
    <x v="4"/>
    <s v="jazz"/>
  </r>
  <r>
    <n v="1"/>
    <n v="187"/>
    <s v="Fox Group"/>
    <s v="Horizontal transitional paradigm"/>
    <n v="60200"/>
    <n v="138384"/>
    <n v="2.2987375415282392"/>
    <x v="3"/>
    <n v="1442"/>
    <n v="95.966712898751737"/>
    <s v="CA"/>
    <s v="CAD"/>
    <n v="1361599200"/>
    <n v="1364014800"/>
    <x v="681"/>
    <s v="Feb"/>
    <n v="2"/>
    <n v="23"/>
    <x v="1"/>
    <d v="2013-03-23T05:00:00"/>
    <s v="Mar"/>
    <n v="3"/>
    <n v="23"/>
    <n v="2013"/>
    <b v="0"/>
    <b v="1"/>
    <s v="film &amp; video/shorts"/>
    <x v="3"/>
    <s v="shorts"/>
  </r>
  <r>
    <n v="1"/>
    <n v="142"/>
    <s v="Figueroa Ltd"/>
    <s v="Expanded solution-oriented benchmark"/>
    <n v="5000"/>
    <n v="11502"/>
    <n v="2.3003999999999998"/>
    <x v="3"/>
    <n v="117"/>
    <n v="98.307692307692307"/>
    <s v="US"/>
    <s v="USD"/>
    <n v="1333688400"/>
    <n v="1337230800"/>
    <x v="512"/>
    <s v="Apr"/>
    <n v="4"/>
    <n v="6"/>
    <x v="2"/>
    <d v="2012-05-17T05:00:00"/>
    <s v="May"/>
    <n v="5"/>
    <n v="17"/>
    <n v="2012"/>
    <b v="0"/>
    <b v="0"/>
    <s v="technology/web"/>
    <x v="2"/>
    <s v="web"/>
  </r>
  <r>
    <n v="1"/>
    <n v="892"/>
    <s v="Anderson, Parks and Estrada"/>
    <s v="Realigned discrete structure"/>
    <n v="6000"/>
    <n v="13835"/>
    <n v="2.3058333333333332"/>
    <x v="3"/>
    <n v="182"/>
    <n v="76.016483516483518"/>
    <s v="US"/>
    <s v="USD"/>
    <n v="1274418000"/>
    <n v="1277960400"/>
    <x v="682"/>
    <s v="May"/>
    <n v="5"/>
    <n v="21"/>
    <x v="6"/>
    <d v="2010-07-01T05:00:00"/>
    <s v="July"/>
    <n v="7"/>
    <n v="1"/>
    <n v="2010"/>
    <b v="0"/>
    <b v="0"/>
    <s v="publishing/translations"/>
    <x v="6"/>
    <s v="translations"/>
  </r>
  <r>
    <n v="1"/>
    <n v="768"/>
    <s v="Ramirez-Calderon"/>
    <s v="Fundamental zero tolerance alliance"/>
    <n v="4800"/>
    <n v="11088"/>
    <n v="2.31"/>
    <x v="3"/>
    <n v="150"/>
    <n v="73.92"/>
    <s v="US"/>
    <s v="USD"/>
    <n v="1386741600"/>
    <n v="1388037600"/>
    <x v="403"/>
    <s v="Dec"/>
    <n v="12"/>
    <n v="11"/>
    <x v="1"/>
    <d v="2013-12-26T06:00:00"/>
    <s v="Dec"/>
    <n v="12"/>
    <n v="26"/>
    <n v="2013"/>
    <b v="0"/>
    <b v="0"/>
    <s v="theater/plays"/>
    <x v="1"/>
    <s v="plays"/>
  </r>
  <r>
    <n v="1"/>
    <n v="751"/>
    <s v="Lane-Barber"/>
    <s v="Universal value-added moderator"/>
    <n v="3600"/>
    <n v="8363"/>
    <n v="2.3230555555555554"/>
    <x v="3"/>
    <n v="270"/>
    <n v="30.974074074074075"/>
    <s v="US"/>
    <s v="USD"/>
    <n v="1458190800"/>
    <n v="1459486800"/>
    <x v="683"/>
    <s v="Mar"/>
    <n v="3"/>
    <n v="17"/>
    <x v="9"/>
    <d v="2016-04-01T05:00:00"/>
    <s v="Apr"/>
    <n v="4"/>
    <n v="1"/>
    <n v="2016"/>
    <b v="1"/>
    <b v="1"/>
    <s v="publishing/nonfiction"/>
    <x v="6"/>
    <s v="nonfiction"/>
  </r>
  <r>
    <n v="1"/>
    <n v="267"/>
    <s v="Acosta PLC"/>
    <s v="Extended eco-centric function"/>
    <n v="61600"/>
    <n v="143910"/>
    <n v="2.3362012987012988"/>
    <x v="3"/>
    <n v="2768"/>
    <n v="51.990606936416185"/>
    <s v="AU"/>
    <s v="AUD"/>
    <n v="1351054800"/>
    <n v="1352440800"/>
    <x v="684"/>
    <s v="Oct"/>
    <n v="10"/>
    <n v="24"/>
    <x v="2"/>
    <d v="2012-11-09T06:00:00"/>
    <s v="Nov"/>
    <n v="11"/>
    <n v="9"/>
    <n v="2012"/>
    <b v="0"/>
    <b v="0"/>
    <s v="theater/plays"/>
    <x v="1"/>
    <s v="plays"/>
  </r>
  <r>
    <n v="1"/>
    <n v="65"/>
    <s v="Berry-Boyer"/>
    <s v="Mandatory incremental projection"/>
    <n v="6100"/>
    <n v="14405"/>
    <n v="2.3614754098360655"/>
    <x v="3"/>
    <n v="236"/>
    <n v="61.038135593220339"/>
    <s v="US"/>
    <s v="USD"/>
    <n v="1296108000"/>
    <n v="1296712800"/>
    <x v="197"/>
    <s v="Jan"/>
    <n v="1"/>
    <n v="27"/>
    <x v="4"/>
    <d v="2011-02-03T06:00:00"/>
    <s v="Feb"/>
    <n v="2"/>
    <n v="3"/>
    <n v="2011"/>
    <b v="0"/>
    <b v="0"/>
    <s v="theater/plays"/>
    <x v="1"/>
    <s v="plays"/>
  </r>
  <r>
    <n v="1"/>
    <n v="478"/>
    <s v="Lyons LLC"/>
    <s v="Balanced impactful circuit"/>
    <n v="68800"/>
    <n v="162603"/>
    <n v="2.3634156976744185"/>
    <x v="3"/>
    <n v="2756"/>
    <n v="58.999637155297535"/>
    <s v="US"/>
    <s v="USD"/>
    <n v="1425877200"/>
    <n v="1426914000"/>
    <x v="685"/>
    <s v="Mar"/>
    <n v="3"/>
    <n v="9"/>
    <x v="0"/>
    <d v="2015-03-21T05:00:00"/>
    <s v="Mar"/>
    <n v="3"/>
    <n v="21"/>
    <n v="2015"/>
    <b v="0"/>
    <b v="0"/>
    <s v="technology/wearables"/>
    <x v="2"/>
    <s v="wearables"/>
  </r>
  <r>
    <n v="1"/>
    <n v="145"/>
    <s v="Fields-Moore"/>
    <s v="Secured reciprocal array"/>
    <n v="25000"/>
    <n v="59128"/>
    <n v="2.3651200000000001"/>
    <x v="3"/>
    <n v="768"/>
    <n v="76.989583333333329"/>
    <s v="CH"/>
    <s v="CHF"/>
    <n v="1410066000"/>
    <n v="1410498000"/>
    <x v="686"/>
    <s v="Sept"/>
    <n v="9"/>
    <n v="7"/>
    <x v="8"/>
    <d v="2014-09-12T05:00:00"/>
    <s v="Sept"/>
    <n v="9"/>
    <n v="12"/>
    <n v="2014"/>
    <b v="0"/>
    <b v="0"/>
    <s v="technology/wearables"/>
    <x v="2"/>
    <s v="wearables"/>
  </r>
  <r>
    <n v="1"/>
    <n v="569"/>
    <s v="Fischer, Fowler and Arnold"/>
    <s v="Extended multi-tasking definition"/>
    <n v="20100"/>
    <n v="47705"/>
    <n v="2.3733830845771142"/>
    <x v="3"/>
    <n v="589"/>
    <n v="80.993208828522924"/>
    <s v="IT"/>
    <s v="EUR"/>
    <n v="1294725600"/>
    <n v="1295762400"/>
    <x v="687"/>
    <s v="Jan"/>
    <n v="1"/>
    <n v="11"/>
    <x v="4"/>
    <d v="2011-01-23T06:00:00"/>
    <s v="Jan"/>
    <n v="1"/>
    <n v="23"/>
    <n v="2011"/>
    <b v="0"/>
    <b v="0"/>
    <s v="film &amp; video/animation"/>
    <x v="3"/>
    <s v="animation"/>
  </r>
  <r>
    <n v="1"/>
    <n v="918"/>
    <s v="Jones-Gonzalez"/>
    <s v="Seamless dynamic website"/>
    <n v="3800"/>
    <n v="9021"/>
    <n v="2.3739473684210526"/>
    <x v="3"/>
    <n v="156"/>
    <n v="57.82692307692308"/>
    <s v="CH"/>
    <s v="CHF"/>
    <n v="1343365200"/>
    <n v="1344315600"/>
    <x v="688"/>
    <s v="July"/>
    <n v="7"/>
    <n v="27"/>
    <x v="2"/>
    <d v="2012-08-07T05:00:00"/>
    <s v="Aug"/>
    <n v="8"/>
    <n v="7"/>
    <n v="2012"/>
    <b v="0"/>
    <b v="0"/>
    <s v="publishing/radio &amp; podcasts"/>
    <x v="6"/>
    <s v="radio &amp; podcasts"/>
  </r>
  <r>
    <n v="1"/>
    <n v="847"/>
    <s v="Miller, Glenn and Adams"/>
    <s v="Distributed actuating project"/>
    <n v="4700"/>
    <n v="11174"/>
    <n v="2.3774468085106384"/>
    <x v="3"/>
    <n v="110"/>
    <n v="101.58181818181818"/>
    <s v="US"/>
    <s v="USD"/>
    <n v="1515304800"/>
    <n v="1515564000"/>
    <x v="689"/>
    <s v="Jan"/>
    <n v="1"/>
    <n v="7"/>
    <x v="5"/>
    <d v="2018-01-10T06:00:00"/>
    <s v="Jan"/>
    <n v="1"/>
    <n v="10"/>
    <n v="2018"/>
    <b v="0"/>
    <b v="0"/>
    <s v="food/food trucks"/>
    <x v="0"/>
    <s v="food trucks"/>
  </r>
  <r>
    <n v="1"/>
    <n v="923"/>
    <s v="Wise and Sons"/>
    <s v="Sharable discrete definition"/>
    <n v="1700"/>
    <n v="4044"/>
    <n v="2.3788235294117648"/>
    <x v="3"/>
    <n v="40"/>
    <n v="101.1"/>
    <s v="US"/>
    <s v="USD"/>
    <n v="1279083600"/>
    <n v="1279170000"/>
    <x v="690"/>
    <s v="July"/>
    <n v="7"/>
    <n v="14"/>
    <x v="6"/>
    <d v="2010-07-15T05:00:00"/>
    <s v="July"/>
    <n v="7"/>
    <n v="15"/>
    <n v="2010"/>
    <b v="0"/>
    <b v="0"/>
    <s v="theater/plays"/>
    <x v="1"/>
    <s v="plays"/>
  </r>
  <r>
    <n v="1"/>
    <n v="883"/>
    <s v="Simmons-Villarreal"/>
    <s v="Customer-focused mobile Graphic Interface"/>
    <n v="3400"/>
    <n v="8089"/>
    <n v="2.3791176470588233"/>
    <x v="3"/>
    <n v="193"/>
    <n v="41.911917098445599"/>
    <s v="US"/>
    <s v="USD"/>
    <n v="1274763600"/>
    <n v="1277874000"/>
    <x v="691"/>
    <s v="May"/>
    <n v="5"/>
    <n v="25"/>
    <x v="6"/>
    <d v="2010-06-30T05:00:00"/>
    <s v="June"/>
    <n v="6"/>
    <n v="30"/>
    <n v="2010"/>
    <b v="0"/>
    <b v="0"/>
    <s v="film &amp; video/shorts"/>
    <x v="3"/>
    <s v="shorts"/>
  </r>
  <r>
    <n v="1"/>
    <n v="813"/>
    <s v="Buckley Group"/>
    <s v="Diverse high-level attitude"/>
    <n v="3200"/>
    <n v="7661"/>
    <n v="2.3940625"/>
    <x v="3"/>
    <n v="68"/>
    <n v="112.66176470588235"/>
    <s v="US"/>
    <s v="USD"/>
    <n v="1346043600"/>
    <n v="1346907600"/>
    <x v="692"/>
    <s v="Aug"/>
    <n v="8"/>
    <n v="27"/>
    <x v="2"/>
    <d v="2012-09-06T05:00:00"/>
    <s v="Sept"/>
    <n v="9"/>
    <n v="6"/>
    <n v="2012"/>
    <b v="0"/>
    <b v="0"/>
    <s v="games/video games"/>
    <x v="7"/>
    <s v="video games"/>
  </r>
  <r>
    <n v="1"/>
    <n v="665"/>
    <s v="Park-Goodman"/>
    <s v="Customer-focused impactful extranet"/>
    <n v="5100"/>
    <n v="12219"/>
    <n v="2.3958823529411766"/>
    <x v="3"/>
    <n v="272"/>
    <n v="44.922794117647058"/>
    <s v="US"/>
    <s v="USD"/>
    <n v="1310187600"/>
    <n v="1311397200"/>
    <x v="693"/>
    <s v="July"/>
    <n v="7"/>
    <n v="9"/>
    <x v="4"/>
    <d v="2011-07-23T05:00:00"/>
    <s v="July"/>
    <n v="7"/>
    <n v="23"/>
    <n v="2011"/>
    <b v="0"/>
    <b v="1"/>
    <s v="film &amp; video/documentary"/>
    <x v="3"/>
    <s v="documentary"/>
  </r>
  <r>
    <n v="1"/>
    <n v="933"/>
    <s v="Espinoza Group"/>
    <s v="Implemented tangible support"/>
    <n v="73000"/>
    <n v="175015"/>
    <n v="2.3974657534246577"/>
    <x v="3"/>
    <n v="1902"/>
    <n v="92.016298633017882"/>
    <s v="US"/>
    <s v="USD"/>
    <n v="1365397200"/>
    <n v="1366520400"/>
    <x v="694"/>
    <s v="Apr"/>
    <n v="4"/>
    <n v="8"/>
    <x v="1"/>
    <d v="2013-04-21T05:00:00"/>
    <s v="Apr"/>
    <n v="4"/>
    <n v="21"/>
    <n v="2013"/>
    <b v="0"/>
    <b v="0"/>
    <s v="theater/plays"/>
    <x v="1"/>
    <s v="plays"/>
  </r>
  <r>
    <n v="1"/>
    <n v="556"/>
    <s v="Smith and Sons"/>
    <s v="Grass-roots 24/7 attitude"/>
    <n v="5200"/>
    <n v="12467"/>
    <n v="2.3975"/>
    <x v="3"/>
    <n v="122"/>
    <n v="102.18852459016394"/>
    <s v="US"/>
    <s v="USD"/>
    <n v="1315285200"/>
    <n v="1315890000"/>
    <x v="695"/>
    <s v="Sept"/>
    <n v="9"/>
    <n v="6"/>
    <x v="4"/>
    <d v="2011-09-13T05:00:00"/>
    <s v="Sept"/>
    <n v="9"/>
    <n v="13"/>
    <n v="2011"/>
    <b v="0"/>
    <b v="1"/>
    <s v="publishing/translations"/>
    <x v="6"/>
    <s v="translations"/>
  </r>
  <r>
    <n v="1"/>
    <n v="275"/>
    <s v="Ward, Sanchez and Kemp"/>
    <s v="Stand-alone discrete Graphical User Interface"/>
    <n v="3900"/>
    <n v="9419"/>
    <n v="2.4151282051282053"/>
    <x v="3"/>
    <n v="116"/>
    <n v="81.198275862068968"/>
    <s v="US"/>
    <s v="USD"/>
    <n v="1554526800"/>
    <n v="1555218000"/>
    <x v="696"/>
    <s v="Apr"/>
    <n v="4"/>
    <n v="6"/>
    <x v="7"/>
    <d v="2019-04-14T05:00:00"/>
    <s v="Apr"/>
    <n v="4"/>
    <n v="14"/>
    <n v="2019"/>
    <b v="0"/>
    <b v="0"/>
    <s v="publishing/translations"/>
    <x v="6"/>
    <s v="translations"/>
  </r>
  <r>
    <n v="1"/>
    <n v="13"/>
    <s v="Walker, Taylor and Coleman"/>
    <s v="Multi-tiered directional open architecture"/>
    <n v="4200"/>
    <n v="10295"/>
    <n v="2.4511904761904764"/>
    <x v="3"/>
    <n v="98"/>
    <n v="105.05102040816327"/>
    <s v="US"/>
    <s v="USD"/>
    <n v="1465621200"/>
    <n v="1466658000"/>
    <x v="697"/>
    <s v="June"/>
    <n v="6"/>
    <n v="11"/>
    <x v="9"/>
    <d v="2016-06-23T05:00:00"/>
    <s v="June"/>
    <n v="6"/>
    <n v="23"/>
    <n v="2016"/>
    <b v="0"/>
    <b v="0"/>
    <s v="music/indie rock"/>
    <x v="4"/>
    <s v="indie rock"/>
  </r>
  <r>
    <n v="1"/>
    <n v="717"/>
    <s v="Barnes, Wilcox and Riley"/>
    <s v="Reverse-engineered well-modulated ability"/>
    <n v="5600"/>
    <n v="13868"/>
    <n v="2.4764285714285714"/>
    <x v="3"/>
    <n v="555"/>
    <n v="24.987387387387386"/>
    <s v="US"/>
    <s v="USD"/>
    <n v="1313989200"/>
    <n v="1315803600"/>
    <x v="698"/>
    <s v="Aug"/>
    <n v="8"/>
    <n v="22"/>
    <x v="4"/>
    <d v="2011-09-12T05:00:00"/>
    <s v="Sept"/>
    <n v="9"/>
    <n v="12"/>
    <n v="2011"/>
    <b v="0"/>
    <b v="0"/>
    <s v="film &amp; video/documentary"/>
    <x v="3"/>
    <s v="documentary"/>
  </r>
  <r>
    <n v="1"/>
    <n v="617"/>
    <s v="King LLC"/>
    <s v="Multi-channeled local intranet"/>
    <n v="1400"/>
    <n v="3496"/>
    <n v="2.4971428571428573"/>
    <x v="3"/>
    <n v="55"/>
    <n v="63.563636363636363"/>
    <s v="US"/>
    <s v="USD"/>
    <n v="1401858000"/>
    <n v="1402722000"/>
    <x v="699"/>
    <s v="June"/>
    <n v="6"/>
    <n v="4"/>
    <x v="8"/>
    <d v="2014-06-14T05:00:00"/>
    <s v="June"/>
    <n v="6"/>
    <n v="14"/>
    <n v="2014"/>
    <b v="0"/>
    <b v="0"/>
    <s v="theater/plays"/>
    <x v="1"/>
    <s v="plays"/>
  </r>
  <r>
    <n v="1"/>
    <n v="860"/>
    <s v="Lee PLC"/>
    <s v="Re-contextualized leadingedge firmware"/>
    <n v="2000"/>
    <n v="5033"/>
    <n v="2.5165000000000002"/>
    <x v="3"/>
    <n v="65"/>
    <n v="77.430769230769229"/>
    <s v="US"/>
    <s v="USD"/>
    <n v="1550556000"/>
    <n v="1551420000"/>
    <x v="700"/>
    <s v="Feb"/>
    <n v="2"/>
    <n v="19"/>
    <x v="7"/>
    <d v="2019-03-01T06:00:00"/>
    <s v="Mar"/>
    <n v="3"/>
    <n v="1"/>
    <n v="2019"/>
    <b v="0"/>
    <b v="1"/>
    <s v="technology/wearables"/>
    <x v="2"/>
    <s v="wearables"/>
  </r>
  <r>
    <n v="1"/>
    <n v="902"/>
    <s v="Wang, Silva and Byrd"/>
    <s v="Integrated bifurcated software"/>
    <n v="1400"/>
    <n v="3534"/>
    <n v="2.5242857142857145"/>
    <x v="3"/>
    <n v="110"/>
    <n v="32.127272727272725"/>
    <s v="US"/>
    <s v="USD"/>
    <n v="1454133600"/>
    <n v="1457762400"/>
    <x v="359"/>
    <s v="Jan"/>
    <n v="1"/>
    <n v="30"/>
    <x v="9"/>
    <d v="2016-03-12T06:00:00"/>
    <s v="Mar"/>
    <n v="3"/>
    <n v="12"/>
    <n v="2016"/>
    <b v="0"/>
    <b v="0"/>
    <s v="technology/web"/>
    <x v="2"/>
    <s v="web"/>
  </r>
  <r>
    <n v="1"/>
    <n v="89"/>
    <s v="White, Singleton and Zimmerman"/>
    <s v="Monitored scalable knowledgebase"/>
    <n v="3400"/>
    <n v="8588"/>
    <n v="2.5258823529411765"/>
    <x v="3"/>
    <n v="96"/>
    <n v="89.458333333333329"/>
    <s v="US"/>
    <s v="USD"/>
    <n v="1271307600"/>
    <n v="1271480400"/>
    <x v="701"/>
    <s v="Apr"/>
    <n v="4"/>
    <n v="15"/>
    <x v="6"/>
    <d v="2010-04-17T05:00:00"/>
    <s v="Apr"/>
    <n v="4"/>
    <n v="17"/>
    <n v="2010"/>
    <b v="0"/>
    <b v="0"/>
    <s v="theater/plays"/>
    <x v="1"/>
    <s v="plays"/>
  </r>
  <r>
    <n v="1"/>
    <n v="269"/>
    <s v="Miles and Sons"/>
    <s v="Persistent attitude-oriented approach"/>
    <n v="3500"/>
    <n v="8842"/>
    <n v="2.5262857142857142"/>
    <x v="3"/>
    <n v="87"/>
    <n v="101.63218390804597"/>
    <s v="US"/>
    <s v="USD"/>
    <n v="1548914400"/>
    <n v="1550728800"/>
    <x v="702"/>
    <s v="Jan"/>
    <n v="1"/>
    <n v="31"/>
    <x v="7"/>
    <d v="2019-02-21T06:00:00"/>
    <s v="Feb"/>
    <n v="2"/>
    <n v="21"/>
    <n v="2019"/>
    <b v="0"/>
    <b v="0"/>
    <s v="film &amp; video/television"/>
    <x v="3"/>
    <s v="television"/>
  </r>
  <r>
    <n v="1"/>
    <n v="163"/>
    <s v="Burton-Watkins"/>
    <s v="Extended reciprocal circuit"/>
    <n v="3500"/>
    <n v="8864"/>
    <n v="2.5325714285714285"/>
    <x v="3"/>
    <n v="246"/>
    <n v="36.032520325203251"/>
    <s v="US"/>
    <s v="USD"/>
    <n v="1508475600"/>
    <n v="1512712800"/>
    <x v="703"/>
    <s v="Oct"/>
    <n v="10"/>
    <n v="20"/>
    <x v="3"/>
    <d v="2017-12-08T06:00:00"/>
    <s v="Dec"/>
    <n v="12"/>
    <n v="8"/>
    <n v="2017"/>
    <b v="0"/>
    <b v="1"/>
    <s v="photography/photography books"/>
    <x v="5"/>
    <s v="photography books"/>
  </r>
  <r>
    <n v="1"/>
    <n v="68"/>
    <s v="Moreno-Turner"/>
    <s v="Inverse multi-tasking installation"/>
    <n v="5700"/>
    <n v="14508"/>
    <n v="2.5452631578947367"/>
    <x v="3"/>
    <n v="246"/>
    <n v="58.975609756097562"/>
    <s v="IT"/>
    <s v="EUR"/>
    <n v="1501131600"/>
    <n v="1505192400"/>
    <x v="704"/>
    <s v="July"/>
    <n v="7"/>
    <n v="27"/>
    <x v="3"/>
    <d v="2017-09-12T05:00:00"/>
    <s v="Sept"/>
    <n v="9"/>
    <n v="12"/>
    <n v="2017"/>
    <b v="0"/>
    <b v="1"/>
    <s v="theater/plays"/>
    <x v="1"/>
    <s v="plays"/>
  </r>
  <r>
    <n v="1"/>
    <n v="753"/>
    <s v="Guerrero-Griffin"/>
    <s v="Networked web-enabled product"/>
    <n v="4700"/>
    <n v="12065"/>
    <n v="2.5670212765957445"/>
    <x v="3"/>
    <n v="137"/>
    <n v="88.065693430656935"/>
    <s v="US"/>
    <s v="USD"/>
    <n v="1274590800"/>
    <n v="1275886800"/>
    <x v="705"/>
    <s v="May"/>
    <n v="5"/>
    <n v="23"/>
    <x v="6"/>
    <d v="2010-06-07T05:00:00"/>
    <s v="June"/>
    <n v="6"/>
    <n v="7"/>
    <n v="2010"/>
    <b v="0"/>
    <b v="0"/>
    <s v="photography/photography books"/>
    <x v="5"/>
    <s v="photography books"/>
  </r>
  <r>
    <n v="1"/>
    <n v="891"/>
    <s v="Williams, Price and Hurley"/>
    <s v="Synchronized demand-driven infrastructure"/>
    <n v="3000"/>
    <n v="7758"/>
    <n v="2.5859999999999999"/>
    <x v="3"/>
    <n v="165"/>
    <n v="47.018181818181816"/>
    <s v="CA"/>
    <s v="CAD"/>
    <n v="1322892000"/>
    <n v="1326693600"/>
    <x v="706"/>
    <s v="Dec"/>
    <n v="12"/>
    <n v="3"/>
    <x v="4"/>
    <d v="2012-01-16T06:00:00"/>
    <s v="Jan"/>
    <n v="1"/>
    <n v="16"/>
    <n v="2012"/>
    <b v="0"/>
    <b v="0"/>
    <s v="film &amp; video/documentary"/>
    <x v="3"/>
    <s v="documentary"/>
  </r>
  <r>
    <n v="1"/>
    <n v="92"/>
    <s v="Santos, Bell and Lloyd"/>
    <s v="Object-based analyzing knowledge user"/>
    <n v="20000"/>
    <n v="51775"/>
    <n v="2.5887500000000001"/>
    <x v="3"/>
    <n v="498"/>
    <n v="103.96586345381526"/>
    <s v="CH"/>
    <s v="CHF"/>
    <n v="1277269200"/>
    <n v="1277355600"/>
    <x v="707"/>
    <s v="June"/>
    <n v="6"/>
    <n v="23"/>
    <x v="6"/>
    <d v="2010-06-24T05:00:00"/>
    <s v="June"/>
    <n v="6"/>
    <n v="24"/>
    <n v="2010"/>
    <b v="0"/>
    <b v="1"/>
    <s v="games/video games"/>
    <x v="7"/>
    <s v="video games"/>
  </r>
  <r>
    <n v="1"/>
    <n v="225"/>
    <s v="Fox-Quinn"/>
    <s v="Enterprise-wide reciprocal success"/>
    <n v="67800"/>
    <n v="176398"/>
    <n v="2.6017404129793511"/>
    <x v="3"/>
    <n v="5880"/>
    <n v="29.999659863945578"/>
    <s v="US"/>
    <s v="USD"/>
    <n v="1399093200"/>
    <n v="1399093200"/>
    <x v="708"/>
    <s v="May"/>
    <n v="5"/>
    <n v="3"/>
    <x v="8"/>
    <d v="2014-05-03T05:00:00"/>
    <s v="May"/>
    <n v="5"/>
    <n v="3"/>
    <n v="2014"/>
    <b v="1"/>
    <b v="0"/>
    <s v="music/rock"/>
    <x v="4"/>
    <s v="rock"/>
  </r>
  <r>
    <n v="1"/>
    <n v="484"/>
    <s v="Landry Inc"/>
    <s v="Synergistic cohesive adapter"/>
    <n v="29600"/>
    <n v="77021"/>
    <n v="2.6020608108108108"/>
    <x v="3"/>
    <n v="1572"/>
    <n v="48.99554707379135"/>
    <s v="GB"/>
    <s v="GBP"/>
    <n v="1407128400"/>
    <n v="1411362000"/>
    <x v="709"/>
    <s v="Aug"/>
    <n v="8"/>
    <n v="4"/>
    <x v="8"/>
    <d v="2014-09-22T05:00:00"/>
    <s v="Sept"/>
    <n v="9"/>
    <n v="22"/>
    <n v="2014"/>
    <b v="0"/>
    <b v="1"/>
    <s v="food/food trucks"/>
    <x v="0"/>
    <s v="food trucks"/>
  </r>
  <r>
    <n v="1"/>
    <n v="88"/>
    <s v="Clark Group"/>
    <s v="Grass-roots fault-tolerant policy"/>
    <n v="4800"/>
    <n v="12516"/>
    <n v="2.6074999999999999"/>
    <x v="3"/>
    <n v="113"/>
    <n v="110.76106194690266"/>
    <s v="US"/>
    <s v="USD"/>
    <n v="1429160400"/>
    <n v="1431061200"/>
    <x v="710"/>
    <s v="Apr"/>
    <n v="4"/>
    <n v="16"/>
    <x v="0"/>
    <d v="2015-05-08T05:00:00"/>
    <s v="May"/>
    <n v="5"/>
    <n v="8"/>
    <n v="2015"/>
    <b v="0"/>
    <b v="0"/>
    <s v="publishing/translations"/>
    <x v="6"/>
    <s v="translations"/>
  </r>
  <r>
    <n v="1"/>
    <n v="137"/>
    <s v="Hudson-Nguyen"/>
    <s v="Down-sized disintermediate support"/>
    <n v="1800"/>
    <n v="4712"/>
    <n v="2.617777777777778"/>
    <x v="3"/>
    <n v="50"/>
    <n v="94.24"/>
    <s v="US"/>
    <s v="USD"/>
    <n v="1286341200"/>
    <n v="1286859600"/>
    <x v="711"/>
    <s v="Oct"/>
    <n v="10"/>
    <n v="6"/>
    <x v="6"/>
    <d v="2010-10-12T05:00:00"/>
    <s v="Oct"/>
    <n v="10"/>
    <n v="12"/>
    <n v="2010"/>
    <b v="0"/>
    <b v="0"/>
    <s v="publishing/nonfiction"/>
    <x v="6"/>
    <s v="nonfiction"/>
  </r>
  <r>
    <n v="1"/>
    <n v="807"/>
    <s v="Walker-Taylor"/>
    <s v="Automated uniform concept"/>
    <n v="700"/>
    <n v="1848"/>
    <n v="2.64"/>
    <x v="3"/>
    <n v="43"/>
    <n v="42.97674418604651"/>
    <s v="US"/>
    <s v="USD"/>
    <n v="1571115600"/>
    <n v="1574920800"/>
    <x v="712"/>
    <s v="Oct"/>
    <n v="10"/>
    <n v="15"/>
    <x v="7"/>
    <d v="2019-11-28T06:00:00"/>
    <s v="Nov"/>
    <n v="11"/>
    <n v="28"/>
    <n v="2019"/>
    <b v="0"/>
    <b v="1"/>
    <s v="theater/plays"/>
    <x v="1"/>
    <s v="plays"/>
  </r>
  <r>
    <n v="1"/>
    <n v="540"/>
    <s v="Brown-Pena"/>
    <s v="Front-line client-server secured line"/>
    <n v="5300"/>
    <n v="14097"/>
    <n v="2.6598113207547169"/>
    <x v="3"/>
    <n v="247"/>
    <n v="57.072874493927124"/>
    <s v="US"/>
    <s v="USD"/>
    <n v="1525496400"/>
    <n v="1527397200"/>
    <x v="713"/>
    <s v="May"/>
    <n v="5"/>
    <n v="5"/>
    <x v="5"/>
    <d v="2018-05-27T05:00:00"/>
    <s v="May"/>
    <n v="5"/>
    <n v="27"/>
    <n v="2018"/>
    <b v="0"/>
    <b v="0"/>
    <s v="photography/photography books"/>
    <x v="5"/>
    <s v="photography books"/>
  </r>
  <r>
    <n v="1"/>
    <n v="10"/>
    <s v="Green Ltd"/>
    <s v="Monitored empowering installation"/>
    <n v="5200"/>
    <n v="13838"/>
    <n v="2.6611538461538462"/>
    <x v="3"/>
    <n v="220"/>
    <n v="62.9"/>
    <s v="US"/>
    <s v="USD"/>
    <n v="1281762000"/>
    <n v="1285909200"/>
    <x v="714"/>
    <s v="Aug"/>
    <n v="8"/>
    <n v="14"/>
    <x v="6"/>
    <d v="2010-10-01T05:00:00"/>
    <s v="Oct"/>
    <n v="10"/>
    <n v="1"/>
    <n v="2010"/>
    <b v="0"/>
    <b v="0"/>
    <s v="film &amp; video/drama"/>
    <x v="3"/>
    <s v="drama"/>
  </r>
  <r>
    <n v="1"/>
    <n v="827"/>
    <s v="Miranda, Martinez and Lowery"/>
    <s v="Innovative actuating artificial intelligence"/>
    <n v="2300"/>
    <n v="6134"/>
    <n v="2.6669565217391304"/>
    <x v="3"/>
    <n v="82"/>
    <n v="74.804878048780495"/>
    <s v="AU"/>
    <s v="AUD"/>
    <n v="1304398800"/>
    <n v="1305435600"/>
    <x v="715"/>
    <s v="May"/>
    <n v="5"/>
    <n v="3"/>
    <x v="4"/>
    <d v="2011-05-15T05:00:00"/>
    <s v="May"/>
    <n v="5"/>
    <n v="15"/>
    <n v="2011"/>
    <b v="0"/>
    <b v="1"/>
    <s v="film &amp; video/drama"/>
    <x v="3"/>
    <s v="drama"/>
  </r>
  <r>
    <n v="1"/>
    <n v="620"/>
    <s v="Swanson, Wilson and Baker"/>
    <s v="Synergized well-modulated project"/>
    <n v="4300"/>
    <n v="11525"/>
    <n v="2.6802325581395348"/>
    <x v="3"/>
    <n v="128"/>
    <n v="90.0390625"/>
    <s v="AU"/>
    <s v="AUD"/>
    <n v="1467954000"/>
    <n v="1468299600"/>
    <x v="716"/>
    <s v="July"/>
    <n v="7"/>
    <n v="8"/>
    <x v="9"/>
    <d v="2016-07-12T05:00:00"/>
    <s v="July"/>
    <n v="7"/>
    <n v="12"/>
    <n v="2016"/>
    <b v="0"/>
    <b v="0"/>
    <s v="photography/photography books"/>
    <x v="5"/>
    <s v="photography books"/>
  </r>
  <r>
    <n v="1"/>
    <n v="258"/>
    <s v="Duncan, Mcdonald and Miller"/>
    <s v="Assimilated coherent hardware"/>
    <n v="5000"/>
    <n v="13424"/>
    <n v="2.6848000000000001"/>
    <x v="3"/>
    <n v="186"/>
    <n v="72.172043010752688"/>
    <s v="US"/>
    <s v="USD"/>
    <n v="1481176800"/>
    <n v="1482904800"/>
    <x v="717"/>
    <s v="Dec"/>
    <n v="12"/>
    <n v="8"/>
    <x v="9"/>
    <d v="2016-12-28T06:00:00"/>
    <s v="Dec"/>
    <n v="12"/>
    <n v="28"/>
    <n v="2016"/>
    <b v="0"/>
    <b v="1"/>
    <s v="theater/plays"/>
    <x v="1"/>
    <s v="plays"/>
  </r>
  <r>
    <n v="1"/>
    <n v="804"/>
    <s v="English-Mccullough"/>
    <s v="Business-focused discrete software"/>
    <n v="2600"/>
    <n v="6987"/>
    <n v="2.6873076923076922"/>
    <x v="3"/>
    <n v="218"/>
    <n v="32.050458715596328"/>
    <s v="US"/>
    <s v="USD"/>
    <n v="1514872800"/>
    <n v="1516600800"/>
    <x v="718"/>
    <s v="Jan"/>
    <n v="1"/>
    <n v="2"/>
    <x v="5"/>
    <d v="2018-01-22T06:00:00"/>
    <s v="Jan"/>
    <n v="1"/>
    <n v="22"/>
    <n v="2018"/>
    <b v="0"/>
    <b v="0"/>
    <s v="music/rock"/>
    <x v="4"/>
    <s v="rock"/>
  </r>
  <r>
    <n v="1"/>
    <n v="112"/>
    <s v="Jones-Meyer"/>
    <s v="Re-engineered client-driven hub"/>
    <n v="4700"/>
    <n v="12635"/>
    <n v="2.6882978723404256"/>
    <x v="3"/>
    <n v="361"/>
    <n v="35"/>
    <s v="AU"/>
    <s v="AUD"/>
    <n v="1408856400"/>
    <n v="1410152400"/>
    <x v="719"/>
    <s v="Aug"/>
    <n v="8"/>
    <n v="24"/>
    <x v="8"/>
    <d v="2014-09-08T05:00:00"/>
    <s v="Sept"/>
    <n v="9"/>
    <n v="8"/>
    <n v="2014"/>
    <b v="0"/>
    <b v="0"/>
    <s v="technology/web"/>
    <x v="2"/>
    <s v="web"/>
  </r>
  <r>
    <n v="1"/>
    <n v="723"/>
    <s v="Beck-Knight"/>
    <s v="Exclusive fresh-thinking model"/>
    <n v="4900"/>
    <n v="13250"/>
    <n v="2.704081632653061"/>
    <x v="3"/>
    <n v="144"/>
    <n v="92.013888888888886"/>
    <s v="AU"/>
    <s v="AUD"/>
    <n v="1456898400"/>
    <n v="1458709200"/>
    <x v="720"/>
    <s v="Mar"/>
    <n v="3"/>
    <n v="2"/>
    <x v="9"/>
    <d v="2016-03-23T05:00:00"/>
    <s v="Mar"/>
    <n v="3"/>
    <n v="23"/>
    <n v="2016"/>
    <b v="0"/>
    <b v="0"/>
    <s v="theater/plays"/>
    <x v="1"/>
    <s v="plays"/>
  </r>
  <r>
    <n v="1"/>
    <n v="770"/>
    <s v="Mathis-Rodriguez"/>
    <s v="User-centric attitude-oriented intranet"/>
    <n v="4300"/>
    <n v="11642"/>
    <n v="2.7074418604651163"/>
    <x v="3"/>
    <n v="216"/>
    <n v="53.898148148148145"/>
    <s v="IT"/>
    <s v="EUR"/>
    <n v="1397451600"/>
    <n v="1398056400"/>
    <x v="721"/>
    <s v="Apr"/>
    <n v="4"/>
    <n v="14"/>
    <x v="8"/>
    <d v="2014-04-21T05:00:00"/>
    <s v="Apr"/>
    <n v="4"/>
    <n v="21"/>
    <n v="2014"/>
    <b v="0"/>
    <b v="1"/>
    <s v="theater/plays"/>
    <x v="1"/>
    <s v="plays"/>
  </r>
  <r>
    <n v="1"/>
    <n v="548"/>
    <s v="York-Pitts"/>
    <s v="Monitored discrete toolset"/>
    <n v="66100"/>
    <n v="179074"/>
    <n v="2.7091376701966716"/>
    <x v="3"/>
    <n v="2985"/>
    <n v="59.991289782244557"/>
    <s v="US"/>
    <s v="USD"/>
    <n v="1459486800"/>
    <n v="1460610000"/>
    <x v="722"/>
    <s v="Apr"/>
    <n v="4"/>
    <n v="1"/>
    <x v="9"/>
    <d v="2016-04-14T05:00:00"/>
    <s v="Apr"/>
    <n v="4"/>
    <n v="14"/>
    <n v="2016"/>
    <b v="0"/>
    <b v="0"/>
    <s v="theater/plays"/>
    <x v="1"/>
    <s v="plays"/>
  </r>
  <r>
    <n v="1"/>
    <n v="871"/>
    <s v="Santana-George"/>
    <s v="Re-engineered client-driven knowledge user"/>
    <n v="71500"/>
    <n v="194912"/>
    <n v="2.7260419580419581"/>
    <x v="3"/>
    <n v="2320"/>
    <n v="84.013793103448279"/>
    <s v="US"/>
    <s v="USD"/>
    <n v="1509512400"/>
    <n v="1511071200"/>
    <x v="287"/>
    <s v="Nov"/>
    <n v="11"/>
    <n v="1"/>
    <x v="3"/>
    <d v="2017-11-19T06:00:00"/>
    <s v="Nov"/>
    <n v="11"/>
    <n v="19"/>
    <n v="2017"/>
    <b v="0"/>
    <b v="1"/>
    <s v="theater/plays"/>
    <x v="1"/>
    <s v="plays"/>
  </r>
  <r>
    <n v="1"/>
    <n v="369"/>
    <s v="Smith-Gonzalez"/>
    <s v="Polarized needs-based approach"/>
    <n v="5400"/>
    <n v="14743"/>
    <n v="2.730185185185185"/>
    <x v="3"/>
    <n v="154"/>
    <n v="95.733766233766232"/>
    <s v="US"/>
    <s v="USD"/>
    <n v="1359871200"/>
    <n v="1363237200"/>
    <x v="723"/>
    <s v="Feb"/>
    <n v="2"/>
    <n v="3"/>
    <x v="1"/>
    <d v="2013-03-14T05:00:00"/>
    <s v="Mar"/>
    <n v="3"/>
    <n v="14"/>
    <n v="2013"/>
    <b v="0"/>
    <b v="1"/>
    <s v="film &amp; video/television"/>
    <x v="3"/>
    <s v="television"/>
  </r>
  <r>
    <n v="1"/>
    <n v="249"/>
    <s v="Avila-Nelson"/>
    <s v="Up-sized intermediate website"/>
    <n v="61500"/>
    <n v="168095"/>
    <n v="2.7332520325203253"/>
    <x v="3"/>
    <n v="6465"/>
    <n v="26.000773395204948"/>
    <s v="US"/>
    <s v="USD"/>
    <n v="1420178400"/>
    <n v="1420783200"/>
    <x v="724"/>
    <s v="Jan"/>
    <n v="1"/>
    <n v="2"/>
    <x v="0"/>
    <d v="2015-01-09T06:00:00"/>
    <s v="Jan"/>
    <n v="1"/>
    <n v="9"/>
    <n v="2015"/>
    <b v="0"/>
    <b v="0"/>
    <s v="publishing/translations"/>
    <x v="6"/>
    <s v="translations"/>
  </r>
  <r>
    <n v="1"/>
    <n v="59"/>
    <s v="Wright, Fox and Marks"/>
    <s v="Assimilated real-time support"/>
    <n v="1400"/>
    <n v="3851"/>
    <n v="2.7507142857142859"/>
    <x v="3"/>
    <n v="128"/>
    <n v="30.0859375"/>
    <s v="US"/>
    <s v="USD"/>
    <n v="1497243600"/>
    <n v="1498539600"/>
    <x v="725"/>
    <s v="June"/>
    <n v="6"/>
    <n v="12"/>
    <x v="3"/>
    <d v="2017-06-27T05:00:00"/>
    <s v="June"/>
    <n v="6"/>
    <n v="27"/>
    <n v="2017"/>
    <b v="0"/>
    <b v="1"/>
    <s v="theater/plays"/>
    <x v="1"/>
    <s v="plays"/>
  </r>
  <r>
    <n v="1"/>
    <n v="544"/>
    <s v="Taylor Inc"/>
    <s v="Public-key 3rdgeneration system engine"/>
    <n v="2800"/>
    <n v="7742"/>
    <n v="2.7650000000000001"/>
    <x v="3"/>
    <n v="84"/>
    <n v="92.166666666666671"/>
    <s v="US"/>
    <s v="USD"/>
    <n v="1452232800"/>
    <n v="1453356000"/>
    <x v="726"/>
    <s v="Jan"/>
    <n v="1"/>
    <n v="8"/>
    <x v="9"/>
    <d v="2016-01-21T06:00:00"/>
    <s v="Jan"/>
    <n v="1"/>
    <n v="21"/>
    <n v="2016"/>
    <b v="0"/>
    <b v="0"/>
    <s v="music/rock"/>
    <x v="4"/>
    <s v="rock"/>
  </r>
  <r>
    <n v="1"/>
    <n v="368"/>
    <s v="Whitaker, Wallace and Daniels"/>
    <s v="Reactive directional capacity"/>
    <n v="5200"/>
    <n v="14394"/>
    <n v="2.7680769230769231"/>
    <x v="3"/>
    <n v="206"/>
    <n v="69.873786407766985"/>
    <s v="GB"/>
    <s v="GBP"/>
    <n v="1286946000"/>
    <n v="1288933200"/>
    <x v="727"/>
    <s v="Oct"/>
    <n v="10"/>
    <n v="13"/>
    <x v="6"/>
    <d v="2010-11-05T05:00:00"/>
    <s v="Nov"/>
    <n v="11"/>
    <n v="5"/>
    <n v="2010"/>
    <b v="0"/>
    <b v="1"/>
    <s v="film &amp; video/documentary"/>
    <x v="3"/>
    <s v="documentary"/>
  </r>
  <r>
    <n v="1"/>
    <n v="624"/>
    <s v="White, Robertson and Roberts"/>
    <s v="Down-sized national software"/>
    <n v="5100"/>
    <n v="14249"/>
    <n v="2.793921568627451"/>
    <x v="3"/>
    <n v="432"/>
    <n v="32.983796296296298"/>
    <s v="US"/>
    <s v="USD"/>
    <n v="1422165600"/>
    <n v="1422684000"/>
    <x v="728"/>
    <s v="Jan"/>
    <n v="1"/>
    <n v="25"/>
    <x v="0"/>
    <d v="2015-01-31T06:00:00"/>
    <s v="Jan"/>
    <n v="1"/>
    <n v="31"/>
    <n v="2015"/>
    <b v="0"/>
    <b v="0"/>
    <s v="photography/photography books"/>
    <x v="5"/>
    <s v="photography books"/>
  </r>
  <r>
    <n v="1"/>
    <n v="102"/>
    <s v="Garcia Inc"/>
    <s v="Front-line web-enabled model"/>
    <n v="3700"/>
    <n v="10422"/>
    <n v="2.8167567567567566"/>
    <x v="3"/>
    <n v="336"/>
    <n v="31.017857142857142"/>
    <s v="US"/>
    <s v="USD"/>
    <n v="1526274000"/>
    <n v="1526878800"/>
    <x v="729"/>
    <s v="May"/>
    <n v="5"/>
    <n v="14"/>
    <x v="5"/>
    <d v="2018-05-21T05:00:00"/>
    <s v="May"/>
    <n v="5"/>
    <n v="21"/>
    <n v="2018"/>
    <b v="0"/>
    <b v="1"/>
    <s v="technology/wearables"/>
    <x v="2"/>
    <s v="wearables"/>
  </r>
  <r>
    <n v="1"/>
    <n v="608"/>
    <s v="Johnson Group"/>
    <s v="Compatible full-range leverage"/>
    <n v="3900"/>
    <n v="11075"/>
    <n v="2.8397435897435899"/>
    <x v="3"/>
    <n v="316"/>
    <n v="35.047468354430379"/>
    <s v="US"/>
    <s v="USD"/>
    <n v="1551852000"/>
    <n v="1552197600"/>
    <x v="730"/>
    <s v="Mar"/>
    <n v="3"/>
    <n v="6"/>
    <x v="7"/>
    <d v="2019-03-10T06:00:00"/>
    <s v="Mar"/>
    <n v="3"/>
    <n v="10"/>
    <n v="2019"/>
    <b v="0"/>
    <b v="1"/>
    <s v="music/jazz"/>
    <x v="4"/>
    <s v="jazz"/>
  </r>
  <r>
    <n v="1"/>
    <n v="549"/>
    <s v="Jarvis and Sons"/>
    <s v="Business-focused intermediate system engine"/>
    <n v="29500"/>
    <n v="83843"/>
    <n v="2.8421355932203389"/>
    <x v="3"/>
    <n v="762"/>
    <n v="110.03018372703411"/>
    <s v="US"/>
    <s v="USD"/>
    <n v="1369717200"/>
    <n v="1370494800"/>
    <x v="731"/>
    <s v="May"/>
    <n v="5"/>
    <n v="28"/>
    <x v="1"/>
    <d v="2013-06-06T05:00:00"/>
    <s v="June"/>
    <n v="6"/>
    <n v="6"/>
    <n v="2013"/>
    <b v="0"/>
    <b v="0"/>
    <s v="technology/wearables"/>
    <x v="2"/>
    <s v="wearables"/>
  </r>
  <r>
    <n v="1"/>
    <n v="470"/>
    <s v="Grimes, Holland and Sloan"/>
    <s v="Extended dedicated archive"/>
    <n v="3600"/>
    <n v="10289"/>
    <n v="2.8580555555555556"/>
    <x v="3"/>
    <n v="381"/>
    <n v="27.00524934383202"/>
    <s v="US"/>
    <s v="USD"/>
    <n v="1481522400"/>
    <n v="1482127200"/>
    <x v="102"/>
    <s v="Dec"/>
    <n v="12"/>
    <n v="12"/>
    <x v="9"/>
    <d v="2016-12-19T06:00:00"/>
    <s v="Dec"/>
    <n v="12"/>
    <n v="19"/>
    <n v="2016"/>
    <b v="0"/>
    <b v="0"/>
    <s v="technology/wearables"/>
    <x v="2"/>
    <s v="wearables"/>
  </r>
  <r>
    <n v="1"/>
    <n v="305"/>
    <s v="Townsend Ltd"/>
    <s v="Grass-roots actuating policy"/>
    <n v="2800"/>
    <n v="8014"/>
    <n v="2.8621428571428571"/>
    <x v="3"/>
    <n v="85"/>
    <n v="94.28235294117647"/>
    <s v="US"/>
    <s v="USD"/>
    <n v="1458363600"/>
    <n v="1461906000"/>
    <x v="732"/>
    <s v="Mar"/>
    <n v="3"/>
    <n v="19"/>
    <x v="9"/>
    <d v="2016-04-29T05:00:00"/>
    <s v="Apr"/>
    <n v="4"/>
    <n v="29"/>
    <n v="2016"/>
    <b v="0"/>
    <b v="0"/>
    <s v="theater/plays"/>
    <x v="1"/>
    <s v="plays"/>
  </r>
  <r>
    <n v="1"/>
    <n v="425"/>
    <s v="Sullivan, Davis and Booth"/>
    <s v="Vision-oriented actuating hardware"/>
    <n v="2700"/>
    <n v="7767"/>
    <n v="2.8766666666666665"/>
    <x v="3"/>
    <n v="92"/>
    <n v="84.423913043478265"/>
    <s v="US"/>
    <s v="USD"/>
    <n v="1438059600"/>
    <n v="1438578000"/>
    <x v="733"/>
    <s v="July"/>
    <n v="7"/>
    <n v="28"/>
    <x v="0"/>
    <d v="2015-08-03T05:00:00"/>
    <s v="Aug"/>
    <n v="8"/>
    <n v="3"/>
    <n v="2015"/>
    <b v="0"/>
    <b v="0"/>
    <s v="photography/photography books"/>
    <x v="5"/>
    <s v="photography books"/>
  </r>
  <r>
    <n v="1"/>
    <n v="821"/>
    <s v="Alvarez-Andrews"/>
    <s v="Extended impactful secured line"/>
    <n v="4900"/>
    <n v="14273"/>
    <n v="2.9128571428571428"/>
    <x v="3"/>
    <n v="210"/>
    <n v="67.966666666666669"/>
    <s v="US"/>
    <s v="USD"/>
    <n v="1488261600"/>
    <n v="1489381200"/>
    <x v="734"/>
    <s v="Feb"/>
    <n v="2"/>
    <n v="28"/>
    <x v="3"/>
    <d v="2017-03-13T05:00:00"/>
    <s v="Mar"/>
    <n v="3"/>
    <n v="13"/>
    <n v="2017"/>
    <b v="0"/>
    <b v="0"/>
    <s v="film &amp; video/documentary"/>
    <x v="3"/>
    <s v="documentary"/>
  </r>
  <r>
    <n v="1"/>
    <n v="184"/>
    <s v="Howard, Carter and Griffith"/>
    <s v="Adaptive asynchronous emulation"/>
    <n v="3600"/>
    <n v="10550"/>
    <n v="2.9305555555555554"/>
    <x v="3"/>
    <n v="340"/>
    <n v="31.029411764705884"/>
    <s v="US"/>
    <s v="USD"/>
    <n v="1556859600"/>
    <n v="1556946000"/>
    <x v="735"/>
    <s v="May"/>
    <n v="5"/>
    <n v="3"/>
    <x v="7"/>
    <d v="2019-05-04T05:00:00"/>
    <s v="May"/>
    <n v="5"/>
    <n v="4"/>
    <n v="2019"/>
    <b v="0"/>
    <b v="0"/>
    <s v="theater/plays"/>
    <x v="1"/>
    <s v="plays"/>
  </r>
  <r>
    <n v="1"/>
    <n v="314"/>
    <s v="Sanchez-Morgan"/>
    <s v="Realigned upward-trending strategy"/>
    <n v="1400"/>
    <n v="4126"/>
    <n v="2.9471428571428571"/>
    <x v="3"/>
    <n v="133"/>
    <n v="31.022556390977442"/>
    <s v="US"/>
    <s v="USD"/>
    <n v="1552366800"/>
    <n v="1552798800"/>
    <x v="59"/>
    <s v="Mar"/>
    <n v="3"/>
    <n v="12"/>
    <x v="7"/>
    <d v="2019-03-17T05:00:00"/>
    <s v="Mar"/>
    <n v="3"/>
    <n v="17"/>
    <n v="2019"/>
    <b v="0"/>
    <b v="1"/>
    <s v="film &amp; video/documentary"/>
    <x v="3"/>
    <s v="documentary"/>
  </r>
  <r>
    <n v="1"/>
    <n v="962"/>
    <s v="Harris, Russell and Mitchell"/>
    <s v="User-centric cohesive policy"/>
    <n v="3600"/>
    <n v="10657"/>
    <n v="2.9602777777777778"/>
    <x v="3"/>
    <n v="266"/>
    <n v="40.063909774436091"/>
    <s v="US"/>
    <s v="USD"/>
    <n v="1384408800"/>
    <n v="1386223200"/>
    <x v="736"/>
    <s v="Nov"/>
    <n v="11"/>
    <n v="14"/>
    <x v="1"/>
    <d v="2013-12-05T06:00:00"/>
    <s v="Dec"/>
    <n v="12"/>
    <n v="5"/>
    <n v="2013"/>
    <b v="0"/>
    <b v="0"/>
    <s v="food/food trucks"/>
    <x v="0"/>
    <s v="food trucks"/>
  </r>
  <r>
    <n v="1"/>
    <n v="197"/>
    <s v="Perry and Sons"/>
    <s v="Business-focused logistical framework"/>
    <n v="54700"/>
    <n v="163118"/>
    <n v="2.9820475319926874"/>
    <x v="3"/>
    <n v="1989"/>
    <n v="82.010055304172951"/>
    <s v="US"/>
    <s v="USD"/>
    <n v="1498194000"/>
    <n v="1499403600"/>
    <x v="737"/>
    <s v="June"/>
    <n v="6"/>
    <n v="23"/>
    <x v="3"/>
    <d v="2017-07-07T05:00:00"/>
    <s v="July"/>
    <n v="7"/>
    <n v="7"/>
    <n v="2017"/>
    <b v="0"/>
    <b v="0"/>
    <s v="film &amp; video/drama"/>
    <x v="3"/>
    <s v="drama"/>
  </r>
  <r>
    <n v="1"/>
    <n v="359"/>
    <s v="Salazar-Moon"/>
    <s v="Compatible needs-based architecture"/>
    <n v="4000"/>
    <n v="11948"/>
    <n v="2.9870000000000001"/>
    <x v="3"/>
    <n v="187"/>
    <n v="63.893048128342244"/>
    <s v="US"/>
    <s v="USD"/>
    <n v="1314421200"/>
    <n v="1315026000"/>
    <x v="738"/>
    <s v="Aug"/>
    <n v="8"/>
    <n v="27"/>
    <x v="4"/>
    <d v="2011-09-03T05:00:00"/>
    <s v="Sept"/>
    <n v="9"/>
    <n v="3"/>
    <n v="2011"/>
    <b v="0"/>
    <b v="0"/>
    <s v="film &amp; video/animation"/>
    <x v="3"/>
    <s v="animation"/>
  </r>
  <r>
    <n v="1"/>
    <n v="78"/>
    <s v="Montgomery, Larson and Spencer"/>
    <s v="User-centric bifurcated knowledge user"/>
    <n v="4500"/>
    <n v="13536"/>
    <n v="3.008"/>
    <x v="3"/>
    <n v="330"/>
    <n v="41.018181818181816"/>
    <s v="US"/>
    <s v="USD"/>
    <n v="1523854800"/>
    <n v="1523941200"/>
    <x v="673"/>
    <s v="Apr"/>
    <n v="4"/>
    <n v="16"/>
    <x v="5"/>
    <d v="2018-04-17T05:00:00"/>
    <s v="Apr"/>
    <n v="4"/>
    <n v="17"/>
    <n v="2018"/>
    <b v="0"/>
    <b v="0"/>
    <s v="publishing/translations"/>
    <x v="6"/>
    <s v="translations"/>
  </r>
  <r>
    <n v="1"/>
    <n v="94"/>
    <s v="Hanson Inc"/>
    <s v="Grass-roots web-enabled contingency"/>
    <n v="2900"/>
    <n v="8807"/>
    <n v="3.036896551724138"/>
    <x v="3"/>
    <n v="180"/>
    <n v="48.927777777777777"/>
    <s v="GB"/>
    <s v="GBP"/>
    <n v="1554613200"/>
    <n v="1555563600"/>
    <x v="739"/>
    <s v="Apr"/>
    <n v="4"/>
    <n v="7"/>
    <x v="7"/>
    <d v="2019-04-18T05:00:00"/>
    <s v="Apr"/>
    <n v="4"/>
    <n v="18"/>
    <n v="2019"/>
    <b v="0"/>
    <b v="0"/>
    <s v="technology/web"/>
    <x v="2"/>
    <s v="web"/>
  </r>
  <r>
    <n v="1"/>
    <n v="272"/>
    <s v="Horton, Morrison and Clark"/>
    <s v="Networked radical neural-net"/>
    <n v="51100"/>
    <n v="155349"/>
    <n v="3.0400978473581213"/>
    <x v="3"/>
    <n v="1894"/>
    <n v="82.021647307286173"/>
    <s v="US"/>
    <s v="USD"/>
    <n v="1562734800"/>
    <n v="1564894800"/>
    <x v="740"/>
    <s v="July"/>
    <n v="7"/>
    <n v="10"/>
    <x v="7"/>
    <d v="2019-08-04T05:00:00"/>
    <s v="Aug"/>
    <n v="8"/>
    <n v="4"/>
    <n v="2019"/>
    <b v="0"/>
    <b v="1"/>
    <s v="theater/plays"/>
    <x v="1"/>
    <s v="plays"/>
  </r>
  <r>
    <n v="1"/>
    <n v="491"/>
    <s v="Henson PLC"/>
    <s v="Universal contextually-based knowledgebase"/>
    <n v="56800"/>
    <n v="173437"/>
    <n v="3.0534683098591549"/>
    <x v="3"/>
    <n v="2443"/>
    <n v="70.993450675399103"/>
    <s v="US"/>
    <s v="USD"/>
    <n v="1372654800"/>
    <n v="1374901200"/>
    <x v="741"/>
    <s v="July"/>
    <n v="7"/>
    <n v="1"/>
    <x v="1"/>
    <d v="2013-07-27T05:00:00"/>
    <s v="July"/>
    <n v="7"/>
    <n v="27"/>
    <n v="2013"/>
    <b v="0"/>
    <b v="1"/>
    <s v="food/food trucks"/>
    <x v="0"/>
    <s v="food trucks"/>
  </r>
  <r>
    <n v="1"/>
    <n v="570"/>
    <s v="Martinez-Juarez"/>
    <s v="Realigned uniform knowledge user"/>
    <n v="31200"/>
    <n v="95364"/>
    <n v="3.0565384615384614"/>
    <x v="3"/>
    <n v="2725"/>
    <n v="34.995963302752294"/>
    <s v="US"/>
    <s v="USD"/>
    <n v="1419055200"/>
    <n v="1419573600"/>
    <x v="250"/>
    <s v="Dec"/>
    <n v="12"/>
    <n v="20"/>
    <x v="8"/>
    <d v="2014-12-26T06:00:00"/>
    <s v="Dec"/>
    <n v="12"/>
    <n v="26"/>
    <n v="2014"/>
    <b v="0"/>
    <b v="1"/>
    <s v="music/rock"/>
    <x v="4"/>
    <s v="rock"/>
  </r>
  <r>
    <n v="1"/>
    <n v="180"/>
    <s v="Olsen, Edwards and Reid"/>
    <s v="Optional clear-thinking software"/>
    <n v="56000"/>
    <n v="172736"/>
    <n v="3.0845714285714285"/>
    <x v="3"/>
    <n v="2107"/>
    <n v="81.98196487897485"/>
    <s v="AU"/>
    <s v="AUD"/>
    <n v="1269234000"/>
    <n v="1269666000"/>
    <x v="742"/>
    <s v="Mar"/>
    <n v="3"/>
    <n v="22"/>
    <x v="6"/>
    <d v="2010-03-27T05:00:00"/>
    <s v="Mar"/>
    <n v="3"/>
    <n v="27"/>
    <n v="2010"/>
    <b v="0"/>
    <b v="0"/>
    <s v="technology/wearables"/>
    <x v="2"/>
    <s v="wearables"/>
  </r>
  <r>
    <n v="1"/>
    <n v="31"/>
    <s v="Schroeder Ltd"/>
    <s v="Progressive needs-based focus group"/>
    <n v="3500"/>
    <n v="10850"/>
    <n v="3.1"/>
    <x v="3"/>
    <n v="226"/>
    <n v="48.008849557522126"/>
    <s v="GB"/>
    <s v="GBP"/>
    <n v="1451973600"/>
    <n v="1454392800"/>
    <x v="743"/>
    <s v="Jan"/>
    <n v="1"/>
    <n v="5"/>
    <x v="9"/>
    <d v="2016-02-02T06:00:00"/>
    <s v="Feb"/>
    <n v="2"/>
    <n v="2"/>
    <n v="2016"/>
    <b v="0"/>
    <b v="0"/>
    <s v="games/video games"/>
    <x v="7"/>
    <s v="video games"/>
  </r>
  <r>
    <n v="1"/>
    <n v="312"/>
    <s v="Martinez LLC"/>
    <s v="Robust impactful approach"/>
    <n v="59100"/>
    <n v="183345"/>
    <n v="3.1022842639593908"/>
    <x v="3"/>
    <n v="3742"/>
    <n v="48.996525921966864"/>
    <s v="US"/>
    <s v="USD"/>
    <n v="1382677200"/>
    <n v="1383282000"/>
    <x v="744"/>
    <s v="Oct"/>
    <n v="10"/>
    <n v="25"/>
    <x v="1"/>
    <d v="2013-11-01T05:00:00"/>
    <s v="Nov"/>
    <n v="11"/>
    <n v="1"/>
    <n v="2013"/>
    <b v="0"/>
    <b v="0"/>
    <s v="theater/plays"/>
    <x v="1"/>
    <s v="plays"/>
  </r>
  <r>
    <n v="1"/>
    <n v="631"/>
    <s v="Carlson-Hernandez"/>
    <s v="Quality-focused real-time solution"/>
    <n v="59200"/>
    <n v="183756"/>
    <n v="3.1039864864864866"/>
    <x v="3"/>
    <n v="3063"/>
    <n v="59.992164544564154"/>
    <s v="US"/>
    <s v="USD"/>
    <n v="1553576400"/>
    <n v="1553922000"/>
    <x v="745"/>
    <s v="Mar"/>
    <n v="3"/>
    <n v="26"/>
    <x v="7"/>
    <d v="2019-03-30T05:00:00"/>
    <s v="Mar"/>
    <n v="3"/>
    <n v="30"/>
    <n v="2019"/>
    <b v="0"/>
    <b v="0"/>
    <s v="theater/plays"/>
    <x v="1"/>
    <s v="plays"/>
  </r>
  <r>
    <n v="1"/>
    <n v="133"/>
    <s v="Gates PLC"/>
    <s v="Secured content-based product"/>
    <n v="4500"/>
    <n v="13985"/>
    <n v="3.1077777777777778"/>
    <x v="3"/>
    <n v="159"/>
    <n v="87.95597484276729"/>
    <s v="US"/>
    <s v="USD"/>
    <n v="1313125200"/>
    <n v="1315026000"/>
    <x v="746"/>
    <s v="Aug"/>
    <n v="8"/>
    <n v="12"/>
    <x v="4"/>
    <d v="2011-09-03T05:00:00"/>
    <s v="Sept"/>
    <n v="9"/>
    <n v="3"/>
    <n v="2011"/>
    <b v="0"/>
    <b v="0"/>
    <s v="music/world music"/>
    <x v="4"/>
    <s v="world music"/>
  </r>
  <r>
    <n v="1"/>
    <n v="703"/>
    <s v="Perez Group"/>
    <s v="Cross-platform tertiary hub"/>
    <n v="63400"/>
    <n v="197728"/>
    <n v="3.1187381703470032"/>
    <x v="3"/>
    <n v="2038"/>
    <n v="97.020608439646708"/>
    <s v="US"/>
    <s v="USD"/>
    <n v="1334984400"/>
    <n v="1336453200"/>
    <x v="747"/>
    <s v="Apr"/>
    <n v="4"/>
    <n v="21"/>
    <x v="2"/>
    <d v="2012-05-08T05:00:00"/>
    <s v="May"/>
    <n v="5"/>
    <n v="8"/>
    <n v="2012"/>
    <b v="1"/>
    <b v="1"/>
    <s v="publishing/translations"/>
    <x v="6"/>
    <s v="translations"/>
  </r>
  <r>
    <n v="1"/>
    <n v="262"/>
    <s v="Lloyd, Kennedy and Davis"/>
    <s v="Compatible multimedia hub"/>
    <n v="1700"/>
    <n v="5328"/>
    <n v="3.1341176470588237"/>
    <x v="3"/>
    <n v="107"/>
    <n v="49.794392523364486"/>
    <s v="US"/>
    <s v="USD"/>
    <n v="1301979600"/>
    <n v="1304226000"/>
    <x v="173"/>
    <s v="Apr"/>
    <n v="4"/>
    <n v="5"/>
    <x v="4"/>
    <d v="2011-05-01T05:00:00"/>
    <s v="May"/>
    <n v="5"/>
    <n v="1"/>
    <n v="2011"/>
    <b v="0"/>
    <b v="1"/>
    <s v="music/indie rock"/>
    <x v="4"/>
    <s v="indie rock"/>
  </r>
  <r>
    <n v="1"/>
    <n v="832"/>
    <s v="Bradley, Beck and Mayo"/>
    <s v="Synergized fault-tolerant hierarchy"/>
    <n v="43200"/>
    <n v="136156"/>
    <n v="3.1517592592592591"/>
    <x v="3"/>
    <n v="1297"/>
    <n v="104.97764070932922"/>
    <s v="DK"/>
    <s v="DKK"/>
    <n v="1445490000"/>
    <n v="1448431200"/>
    <x v="748"/>
    <s v="Oct"/>
    <n v="10"/>
    <n v="22"/>
    <x v="0"/>
    <d v="2015-11-25T06:00:00"/>
    <s v="Nov"/>
    <n v="11"/>
    <n v="25"/>
    <n v="2015"/>
    <b v="1"/>
    <b v="0"/>
    <s v="publishing/translations"/>
    <x v="6"/>
    <s v="translations"/>
  </r>
  <r>
    <n v="1"/>
    <n v="404"/>
    <s v="Bailey-Boyer"/>
    <s v="Visionary exuding Internet solution"/>
    <n v="48900"/>
    <n v="154321"/>
    <n v="3.1558486707566464"/>
    <x v="3"/>
    <n v="2237"/>
    <n v="68.985695127402778"/>
    <s v="US"/>
    <s v="USD"/>
    <n v="1510639200"/>
    <n v="1510898400"/>
    <x v="749"/>
    <s v="Nov"/>
    <n v="11"/>
    <n v="14"/>
    <x v="3"/>
    <d v="2017-11-17T06:00:00"/>
    <s v="Nov"/>
    <n v="11"/>
    <n v="17"/>
    <n v="2017"/>
    <b v="0"/>
    <b v="0"/>
    <s v="theater/plays"/>
    <x v="1"/>
    <s v="plays"/>
  </r>
  <r>
    <n v="1"/>
    <n v="471"/>
    <s v="Perry and Sons"/>
    <s v="Configurable static help-desk"/>
    <n v="3100"/>
    <n v="9889"/>
    <n v="3.19"/>
    <x v="3"/>
    <n v="194"/>
    <n v="50.97422680412371"/>
    <s v="GB"/>
    <s v="GBP"/>
    <n v="1335934800"/>
    <n v="1335934800"/>
    <x v="647"/>
    <s v="May"/>
    <n v="5"/>
    <n v="2"/>
    <x v="2"/>
    <d v="2012-05-02T05:00:00"/>
    <s v="May"/>
    <n v="5"/>
    <n v="2"/>
    <n v="2012"/>
    <b v="0"/>
    <b v="1"/>
    <s v="food/food trucks"/>
    <x v="0"/>
    <s v="food trucks"/>
  </r>
  <r>
    <n v="1"/>
    <n v="734"/>
    <s v="Stone PLC"/>
    <s v="Exclusive 5thgeneration leverage"/>
    <n v="4200"/>
    <n v="13404"/>
    <n v="3.1914285714285713"/>
    <x v="3"/>
    <n v="536"/>
    <n v="25.007462686567163"/>
    <s v="US"/>
    <s v="USD"/>
    <n v="1485583200"/>
    <n v="1486620000"/>
    <x v="750"/>
    <s v="Jan"/>
    <n v="1"/>
    <n v="28"/>
    <x v="3"/>
    <d v="2017-02-09T06:00:00"/>
    <s v="Feb"/>
    <n v="2"/>
    <n v="9"/>
    <n v="2017"/>
    <b v="0"/>
    <b v="1"/>
    <s v="theater/plays"/>
    <x v="1"/>
    <s v="plays"/>
  </r>
  <r>
    <n v="1"/>
    <n v="908"/>
    <s v="Bryant-Pope"/>
    <s v="Networked intangible help-desk"/>
    <n v="38200"/>
    <n v="121950"/>
    <n v="3.1924083769633507"/>
    <x v="3"/>
    <n v="3934"/>
    <n v="30.99898322318251"/>
    <s v="US"/>
    <s v="USD"/>
    <n v="1335934800"/>
    <n v="1336885200"/>
    <x v="647"/>
    <s v="May"/>
    <n v="5"/>
    <n v="2"/>
    <x v="2"/>
    <d v="2012-05-13T05:00:00"/>
    <s v="May"/>
    <n v="5"/>
    <n v="13"/>
    <n v="2012"/>
    <b v="0"/>
    <b v="0"/>
    <s v="games/video games"/>
    <x v="7"/>
    <s v="video games"/>
  </r>
  <r>
    <n v="1"/>
    <n v="976"/>
    <s v="Huerta, Roberts and Dickerson"/>
    <s v="Self-enabling value-added artificial intelligence"/>
    <n v="4000"/>
    <n v="12886"/>
    <n v="3.2214999999999998"/>
    <x v="3"/>
    <n v="140"/>
    <n v="92.042857142857144"/>
    <s v="US"/>
    <s v="USD"/>
    <n v="1296194400"/>
    <n v="1296712800"/>
    <x v="751"/>
    <s v="Jan"/>
    <n v="1"/>
    <n v="28"/>
    <x v="4"/>
    <d v="2011-02-03T06:00:00"/>
    <s v="Feb"/>
    <n v="2"/>
    <n v="3"/>
    <n v="2011"/>
    <b v="0"/>
    <b v="1"/>
    <s v="theater/plays"/>
    <x v="1"/>
    <s v="plays"/>
  </r>
  <r>
    <n v="1"/>
    <n v="583"/>
    <s v="Powell and Sons"/>
    <s v="Centralized clear-thinking conglomeration"/>
    <n v="18900"/>
    <n v="60934"/>
    <n v="3.2240211640211642"/>
    <x v="3"/>
    <n v="909"/>
    <n v="67.034103410341032"/>
    <s v="US"/>
    <s v="USD"/>
    <n v="1329717600"/>
    <n v="1331186400"/>
    <x v="142"/>
    <s v="Feb"/>
    <n v="2"/>
    <n v="20"/>
    <x v="2"/>
    <d v="2012-03-08T06:00:00"/>
    <s v="Mar"/>
    <n v="3"/>
    <n v="8"/>
    <n v="2012"/>
    <b v="0"/>
    <b v="0"/>
    <s v="film &amp; video/documentary"/>
    <x v="3"/>
    <s v="documentary"/>
  </r>
  <r>
    <n v="1"/>
    <n v="38"/>
    <s v="Maldonado-Gonzalez"/>
    <s v="Digitized client-driven database"/>
    <n v="3100"/>
    <n v="10085"/>
    <n v="3.2532258064516131"/>
    <x v="3"/>
    <n v="134"/>
    <n v="75.261194029850742"/>
    <s v="US"/>
    <s v="USD"/>
    <n v="1287378000"/>
    <n v="1287810000"/>
    <x v="752"/>
    <s v="Oct"/>
    <n v="10"/>
    <n v="18"/>
    <x v="6"/>
    <d v="2010-10-23T05:00:00"/>
    <s v="Oct"/>
    <n v="10"/>
    <n v="23"/>
    <n v="2010"/>
    <b v="0"/>
    <b v="0"/>
    <s v="photography/photography books"/>
    <x v="5"/>
    <s v="photography books"/>
  </r>
  <r>
    <n v="1"/>
    <n v="246"/>
    <s v="Walters-Carter"/>
    <s v="Seamless value-added standardization"/>
    <n v="4500"/>
    <n v="14649"/>
    <n v="3.2553333333333332"/>
    <x v="3"/>
    <n v="222"/>
    <n v="65.986486486486484"/>
    <s v="US"/>
    <s v="USD"/>
    <n v="1375678800"/>
    <n v="1376024400"/>
    <x v="753"/>
    <s v="Aug"/>
    <n v="8"/>
    <n v="5"/>
    <x v="1"/>
    <d v="2013-08-09T05:00:00"/>
    <s v="Aug"/>
    <n v="8"/>
    <n v="9"/>
    <n v="2013"/>
    <b v="0"/>
    <b v="0"/>
    <s v="technology/web"/>
    <x v="2"/>
    <s v="web"/>
  </r>
  <r>
    <n v="1"/>
    <n v="278"/>
    <s v="Higgins, Davis and Salazar"/>
    <s v="Distributed multi-tasking strategy"/>
    <n v="2700"/>
    <n v="8799"/>
    <n v="3.2588888888888889"/>
    <x v="3"/>
    <n v="91"/>
    <n v="96.692307692307693"/>
    <s v="US"/>
    <s v="USD"/>
    <n v="1353909600"/>
    <n v="1356069600"/>
    <x v="754"/>
    <s v="Nov"/>
    <n v="11"/>
    <n v="26"/>
    <x v="2"/>
    <d v="2012-12-21T06:00:00"/>
    <s v="Dec"/>
    <n v="12"/>
    <n v="21"/>
    <n v="2012"/>
    <b v="0"/>
    <b v="0"/>
    <s v="technology/web"/>
    <x v="2"/>
    <s v="web"/>
  </r>
  <r>
    <n v="1"/>
    <n v="7"/>
    <s v="Carter-Guzman"/>
    <s v="Centralized cohesive challenge"/>
    <n v="4500"/>
    <n v="14741"/>
    <n v="3.2757777777777779"/>
    <x v="3"/>
    <n v="227"/>
    <n v="64.93832599118943"/>
    <s v="DK"/>
    <s v="DKK"/>
    <n v="1439442000"/>
    <n v="1439614800"/>
    <x v="755"/>
    <s v="Aug"/>
    <n v="8"/>
    <n v="13"/>
    <x v="0"/>
    <d v="2015-08-15T05:00:00"/>
    <s v="Aug"/>
    <n v="8"/>
    <n v="15"/>
    <n v="2015"/>
    <b v="0"/>
    <b v="0"/>
    <s v="theater/plays"/>
    <x v="1"/>
    <s v="plays"/>
  </r>
  <r>
    <n v="1"/>
    <n v="29"/>
    <s v="Johnson, Parker and Haynes"/>
    <s v="Focused 6thgeneration forecast"/>
    <n v="45900"/>
    <n v="150965"/>
    <n v="3.2889978213507627"/>
    <x v="3"/>
    <n v="1606"/>
    <n v="94.000622665006233"/>
    <s v="CH"/>
    <s v="CHF"/>
    <n v="1532062800"/>
    <n v="1535518800"/>
    <x v="756"/>
    <s v="July"/>
    <n v="7"/>
    <n v="20"/>
    <x v="5"/>
    <d v="2018-08-29T05:00:00"/>
    <s v="Aug"/>
    <n v="8"/>
    <n v="29"/>
    <n v="2018"/>
    <b v="0"/>
    <b v="0"/>
    <s v="film &amp; video/shorts"/>
    <x v="3"/>
    <s v="shorts"/>
  </r>
  <r>
    <n v="1"/>
    <n v="466"/>
    <s v="Obrien and Sons"/>
    <s v="Pre-emptive transitional frame"/>
    <n v="1200"/>
    <n v="3984"/>
    <n v="3.32"/>
    <x v="3"/>
    <n v="42"/>
    <n v="94.857142857142861"/>
    <s v="US"/>
    <s v="USD"/>
    <n v="1368594000"/>
    <n v="1370581200"/>
    <x v="757"/>
    <s v="May"/>
    <n v="5"/>
    <n v="15"/>
    <x v="1"/>
    <d v="2013-06-07T05:00:00"/>
    <s v="June"/>
    <n v="6"/>
    <n v="7"/>
    <n v="2013"/>
    <b v="0"/>
    <b v="1"/>
    <s v="technology/wearables"/>
    <x v="2"/>
    <s v="wearables"/>
  </r>
  <r>
    <n v="1"/>
    <n v="23"/>
    <s v="Gray-Jenkins"/>
    <s v="Devolved next generation adapter"/>
    <n v="4500"/>
    <n v="14942"/>
    <n v="3.3204444444444445"/>
    <x v="3"/>
    <n v="142"/>
    <n v="105.22535211267606"/>
    <s v="GB"/>
    <s v="GBP"/>
    <n v="1550124000"/>
    <n v="1554699600"/>
    <x v="758"/>
    <s v="Feb"/>
    <n v="2"/>
    <n v="14"/>
    <x v="7"/>
    <d v="2019-04-08T05:00:00"/>
    <s v="Apr"/>
    <n v="4"/>
    <n v="8"/>
    <n v="2019"/>
    <b v="0"/>
    <b v="0"/>
    <s v="film &amp; video/documentary"/>
    <x v="3"/>
    <s v="documentary"/>
  </r>
  <r>
    <n v="1"/>
    <n v="219"/>
    <s v="Huang-Henderson"/>
    <s v="Stand-alone mobile customer loyalty"/>
    <n v="41700"/>
    <n v="138497"/>
    <n v="3.3212709832134291"/>
    <x v="3"/>
    <n v="1539"/>
    <n v="89.991552956465242"/>
    <s v="US"/>
    <s v="USD"/>
    <n v="1345093200"/>
    <n v="1346130000"/>
    <x v="759"/>
    <s v="Aug"/>
    <n v="8"/>
    <n v="16"/>
    <x v="2"/>
    <d v="2012-08-28T05:00:00"/>
    <s v="Aug"/>
    <n v="8"/>
    <n v="28"/>
    <n v="2012"/>
    <b v="0"/>
    <b v="0"/>
    <s v="film &amp; video/animation"/>
    <x v="3"/>
    <s v="animation"/>
  </r>
  <r>
    <n v="1"/>
    <n v="968"/>
    <s v="Gonzalez-White"/>
    <s v="Open-architected disintermediate budgetary management"/>
    <n v="2400"/>
    <n v="8117"/>
    <n v="3.3820833333333336"/>
    <x v="3"/>
    <n v="114"/>
    <n v="71.201754385964918"/>
    <s v="US"/>
    <s v="USD"/>
    <n v="1293861600"/>
    <n v="1295157600"/>
    <x v="674"/>
    <s v="Jan"/>
    <n v="1"/>
    <n v="1"/>
    <x v="4"/>
    <d v="2011-01-16T06:00:00"/>
    <s v="Jan"/>
    <n v="1"/>
    <n v="16"/>
    <n v="2011"/>
    <b v="0"/>
    <b v="0"/>
    <s v="food/food trucks"/>
    <x v="0"/>
    <s v="food trucks"/>
  </r>
  <r>
    <n v="1"/>
    <n v="848"/>
    <s v="Cole, Salazar and Moreno"/>
    <s v="Robust motivating orchestration"/>
    <n v="3200"/>
    <n v="10831"/>
    <n v="3.3846875000000001"/>
    <x v="3"/>
    <n v="172"/>
    <n v="62.970930232558139"/>
    <s v="US"/>
    <s v="USD"/>
    <n v="1276318800"/>
    <n v="1277096400"/>
    <x v="760"/>
    <s v="June"/>
    <n v="6"/>
    <n v="12"/>
    <x v="6"/>
    <d v="2010-06-21T05:00:00"/>
    <s v="June"/>
    <n v="6"/>
    <n v="21"/>
    <n v="2010"/>
    <b v="0"/>
    <b v="0"/>
    <s v="film &amp; video/drama"/>
    <x v="3"/>
    <s v="drama"/>
  </r>
  <r>
    <n v="1"/>
    <n v="580"/>
    <s v="Perez PLC"/>
    <s v="Seamless 6thgeneration extranet"/>
    <n v="43800"/>
    <n v="149578"/>
    <n v="3.4150228310502282"/>
    <x v="3"/>
    <n v="3116"/>
    <n v="48.003209242618745"/>
    <s v="US"/>
    <s v="USD"/>
    <n v="1393394400"/>
    <n v="1394085600"/>
    <x v="761"/>
    <s v="Feb"/>
    <n v="2"/>
    <n v="26"/>
    <x v="8"/>
    <d v="2014-03-06T06:00:00"/>
    <s v="Mar"/>
    <n v="3"/>
    <n v="6"/>
    <n v="2014"/>
    <b v="0"/>
    <b v="0"/>
    <s v="theater/plays"/>
    <x v="1"/>
    <s v="plays"/>
  </r>
  <r>
    <n v="1"/>
    <n v="874"/>
    <s v="Chung-Nguyen"/>
    <s v="Managed discrete parallelism"/>
    <n v="40200"/>
    <n v="139468"/>
    <n v="3.4693532338308457"/>
    <x v="3"/>
    <n v="4358"/>
    <n v="32.002753556677376"/>
    <s v="US"/>
    <s v="USD"/>
    <n v="1271998800"/>
    <n v="1275282000"/>
    <x v="762"/>
    <s v="Apr"/>
    <n v="4"/>
    <n v="23"/>
    <x v="6"/>
    <d v="2010-05-31T05:00:00"/>
    <s v="May"/>
    <n v="5"/>
    <n v="31"/>
    <n v="2010"/>
    <b v="0"/>
    <b v="1"/>
    <s v="photography/photography books"/>
    <x v="5"/>
    <s v="photography books"/>
  </r>
  <r>
    <n v="1"/>
    <n v="864"/>
    <s v="Stevenson-Thompson"/>
    <s v="Automated static workforce"/>
    <n v="4200"/>
    <n v="14577"/>
    <n v="3.4707142857142856"/>
    <x v="3"/>
    <n v="150"/>
    <n v="97.18"/>
    <s v="US"/>
    <s v="USD"/>
    <n v="1471582800"/>
    <n v="1472014800"/>
    <x v="763"/>
    <s v="Aug"/>
    <n v="8"/>
    <n v="19"/>
    <x v="9"/>
    <d v="2016-08-24T05:00:00"/>
    <s v="Aug"/>
    <n v="8"/>
    <n v="24"/>
    <n v="2016"/>
    <b v="0"/>
    <b v="0"/>
    <s v="film &amp; video/shorts"/>
    <x v="3"/>
    <s v="shorts"/>
  </r>
  <r>
    <n v="1"/>
    <n v="822"/>
    <s v="Stewart and Sons"/>
    <s v="Distributed optimizing protocol"/>
    <n v="54000"/>
    <n v="188982"/>
    <n v="3.4996666666666667"/>
    <x v="3"/>
    <n v="2100"/>
    <n v="89.991428571428571"/>
    <s v="US"/>
    <s v="USD"/>
    <n v="1393567200"/>
    <n v="1395032400"/>
    <x v="764"/>
    <s v="Feb"/>
    <n v="2"/>
    <n v="28"/>
    <x v="8"/>
    <d v="2014-03-17T05:00:00"/>
    <s v="Mar"/>
    <n v="3"/>
    <n v="17"/>
    <n v="2014"/>
    <b v="0"/>
    <b v="0"/>
    <s v="music/rock"/>
    <x v="4"/>
    <s v="rock"/>
  </r>
  <r>
    <n v="1"/>
    <n v="458"/>
    <s v="Wise, Thompson and Allen"/>
    <s v="Pre-emptive neutral portal"/>
    <n v="33800"/>
    <n v="118706"/>
    <n v="3.5120118343195266"/>
    <x v="3"/>
    <n v="2120"/>
    <n v="55.993396226415094"/>
    <s v="US"/>
    <s v="USD"/>
    <n v="1269752400"/>
    <n v="1273554000"/>
    <x v="765"/>
    <s v="Mar"/>
    <n v="3"/>
    <n v="28"/>
    <x v="6"/>
    <d v="2010-05-11T05:00:00"/>
    <s v="May"/>
    <n v="5"/>
    <n v="11"/>
    <n v="2010"/>
    <b v="0"/>
    <b v="0"/>
    <s v="theater/plays"/>
    <x v="1"/>
    <s v="plays"/>
  </r>
  <r>
    <n v="1"/>
    <n v="735"/>
    <s v="Caldwell PLC"/>
    <s v="Grass-roots zero administration alliance"/>
    <n v="37100"/>
    <n v="131404"/>
    <n v="3.5418867924528303"/>
    <x v="3"/>
    <n v="1991"/>
    <n v="65.998995479658461"/>
    <s v="US"/>
    <s v="USD"/>
    <n v="1459314000"/>
    <n v="1459918800"/>
    <x v="766"/>
    <s v="Mar"/>
    <n v="3"/>
    <n v="30"/>
    <x v="9"/>
    <d v="2016-04-06T05:00:00"/>
    <s v="Apr"/>
    <n v="4"/>
    <n v="6"/>
    <n v="2016"/>
    <b v="0"/>
    <b v="0"/>
    <s v="photography/photography books"/>
    <x v="5"/>
    <s v="photography books"/>
  </r>
  <r>
    <n v="1"/>
    <n v="439"/>
    <s v="Cummings Inc"/>
    <s v="Digitized transitional monitoring"/>
    <n v="28400"/>
    <n v="100900"/>
    <n v="3.5528169014084505"/>
    <x v="3"/>
    <n v="2293"/>
    <n v="44.003488879197555"/>
    <s v="US"/>
    <s v="USD"/>
    <n v="1478408400"/>
    <n v="1479016800"/>
    <x v="767"/>
    <s v="Nov"/>
    <n v="11"/>
    <n v="6"/>
    <x v="9"/>
    <d v="2016-11-13T06:00:00"/>
    <s v="Nov"/>
    <n v="11"/>
    <n v="13"/>
    <n v="2016"/>
    <b v="0"/>
    <b v="0"/>
    <s v="film &amp; video/science fiction"/>
    <x v="3"/>
    <s v="science fiction"/>
  </r>
  <r>
    <n v="1"/>
    <n v="964"/>
    <s v="Peck, Higgins and Smith"/>
    <s v="Devolved disintermediate encryption"/>
    <n v="3700"/>
    <n v="13164"/>
    <n v="3.5578378378378379"/>
    <x v="3"/>
    <n v="155"/>
    <n v="84.92903225806451"/>
    <s v="US"/>
    <s v="USD"/>
    <n v="1431320400"/>
    <n v="1431752400"/>
    <x v="768"/>
    <s v="May"/>
    <n v="5"/>
    <n v="11"/>
    <x v="0"/>
    <d v="2015-05-16T05:00:00"/>
    <s v="May"/>
    <n v="5"/>
    <n v="16"/>
    <n v="2015"/>
    <b v="0"/>
    <b v="0"/>
    <s v="theater/plays"/>
    <x v="1"/>
    <s v="plays"/>
  </r>
  <r>
    <n v="1"/>
    <n v="407"/>
    <s v="Herrera-Wilson"/>
    <s v="Organized bandwidth-monitored core"/>
    <n v="3400"/>
    <n v="12100"/>
    <n v="3.5588235294117645"/>
    <x v="3"/>
    <n v="484"/>
    <n v="25"/>
    <s v="DK"/>
    <s v="DKK"/>
    <n v="1570942800"/>
    <n v="1571547600"/>
    <x v="769"/>
    <s v="Oct"/>
    <n v="10"/>
    <n v="13"/>
    <x v="7"/>
    <d v="2019-10-20T05:00:00"/>
    <s v="Oct"/>
    <n v="10"/>
    <n v="20"/>
    <n v="2019"/>
    <b v="0"/>
    <b v="0"/>
    <s v="theater/plays"/>
    <x v="1"/>
    <s v="plays"/>
  </r>
  <r>
    <n v="1"/>
    <n v="856"/>
    <s v="Williams and Sons"/>
    <s v="Profound composite core"/>
    <n v="2400"/>
    <n v="8558"/>
    <n v="3.5658333333333334"/>
    <x v="3"/>
    <n v="158"/>
    <n v="54.164556962025316"/>
    <s v="US"/>
    <s v="USD"/>
    <n v="1335243600"/>
    <n v="1336712400"/>
    <x v="770"/>
    <s v="Apr"/>
    <n v="4"/>
    <n v="24"/>
    <x v="2"/>
    <d v="2012-05-11T05:00:00"/>
    <s v="May"/>
    <n v="5"/>
    <n v="11"/>
    <n v="2012"/>
    <b v="0"/>
    <b v="0"/>
    <s v="food/food trucks"/>
    <x v="0"/>
    <s v="food trucks"/>
  </r>
  <r>
    <n v="1"/>
    <n v="823"/>
    <s v="Dyer Inc"/>
    <s v="Secured well-modulated system engine"/>
    <n v="4100"/>
    <n v="14640"/>
    <n v="3.5707317073170732"/>
    <x v="3"/>
    <n v="252"/>
    <n v="58.095238095238095"/>
    <s v="US"/>
    <s v="USD"/>
    <n v="1410325200"/>
    <n v="1412485200"/>
    <x v="597"/>
    <s v="Sept"/>
    <n v="9"/>
    <n v="10"/>
    <x v="8"/>
    <d v="2014-10-05T05:00:00"/>
    <s v="Oct"/>
    <n v="10"/>
    <n v="5"/>
    <n v="2014"/>
    <b v="1"/>
    <b v="1"/>
    <s v="music/rock"/>
    <x v="4"/>
    <s v="rock"/>
  </r>
  <r>
    <n v="1"/>
    <n v="179"/>
    <s v="Marks Ltd"/>
    <s v="Realigned human-resource orchestration"/>
    <n v="44500"/>
    <n v="159185"/>
    <n v="3.5771910112359548"/>
    <x v="3"/>
    <n v="3537"/>
    <n v="45.005654509471306"/>
    <s v="CA"/>
    <s v="CAD"/>
    <n v="1363496400"/>
    <n v="1363582800"/>
    <x v="771"/>
    <s v="Mar"/>
    <n v="3"/>
    <n v="17"/>
    <x v="1"/>
    <d v="2013-03-18T05:00:00"/>
    <s v="Mar"/>
    <n v="3"/>
    <n v="18"/>
    <n v="2013"/>
    <b v="0"/>
    <b v="1"/>
    <s v="theater/plays"/>
    <x v="1"/>
    <s v="plays"/>
  </r>
  <r>
    <n v="1"/>
    <n v="683"/>
    <s v="Jones PLC"/>
    <s v="Virtual systemic intranet"/>
    <n v="2300"/>
    <n v="8244"/>
    <n v="3.5843478260869563"/>
    <x v="3"/>
    <n v="147"/>
    <n v="56.081632653061227"/>
    <s v="US"/>
    <s v="USD"/>
    <n v="1537074000"/>
    <n v="1537246800"/>
    <x v="772"/>
    <s v="Sept"/>
    <n v="9"/>
    <n v="16"/>
    <x v="5"/>
    <d v="2018-09-18T05:00:00"/>
    <s v="Sept"/>
    <n v="9"/>
    <n v="18"/>
    <n v="2018"/>
    <b v="0"/>
    <b v="0"/>
    <s v="theater/plays"/>
    <x v="1"/>
    <s v="plays"/>
  </r>
  <r>
    <n v="1"/>
    <n v="669"/>
    <s v="Payne, Garrett and Thomas"/>
    <s v="Upgradable bi-directional concept"/>
    <n v="48800"/>
    <n v="175020"/>
    <n v="3.5864754098360656"/>
    <x v="3"/>
    <n v="1621"/>
    <n v="107.97038864898211"/>
    <s v="IT"/>
    <s v="EUR"/>
    <n v="1498453200"/>
    <n v="1499230800"/>
    <x v="773"/>
    <s v="June"/>
    <n v="6"/>
    <n v="26"/>
    <x v="3"/>
    <d v="2017-07-05T05:00:00"/>
    <s v="July"/>
    <n v="7"/>
    <n v="5"/>
    <n v="2017"/>
    <b v="0"/>
    <b v="0"/>
    <s v="theater/plays"/>
    <x v="1"/>
    <s v="plays"/>
  </r>
  <r>
    <n v="1"/>
    <n v="106"/>
    <s v="Brandt, Carter and Wood"/>
    <s v="Ameliorated clear-thinking circuit"/>
    <n v="3900"/>
    <n v="14006"/>
    <n v="3.5912820512820511"/>
    <x v="3"/>
    <n v="147"/>
    <n v="95.278911564625844"/>
    <s v="US"/>
    <s v="USD"/>
    <n v="1567918800"/>
    <n v="1568350800"/>
    <x v="546"/>
    <s v="Sept"/>
    <n v="9"/>
    <n v="8"/>
    <x v="7"/>
    <d v="2019-09-13T05:00:00"/>
    <s v="Sept"/>
    <n v="9"/>
    <n v="13"/>
    <n v="2019"/>
    <b v="0"/>
    <b v="0"/>
    <s v="theater/plays"/>
    <x v="1"/>
    <s v="plays"/>
  </r>
  <r>
    <n v="1"/>
    <n v="376"/>
    <s v="Perry PLC"/>
    <s v="Mandatory uniform matrix"/>
    <n v="3400"/>
    <n v="12275"/>
    <n v="3.6102941176470589"/>
    <x v="3"/>
    <n v="131"/>
    <n v="93.702290076335885"/>
    <s v="US"/>
    <s v="USD"/>
    <n v="1404622800"/>
    <n v="1405141200"/>
    <x v="774"/>
    <s v="July"/>
    <n v="7"/>
    <n v="6"/>
    <x v="8"/>
    <d v="2014-07-12T05:00:00"/>
    <s v="July"/>
    <n v="7"/>
    <n v="12"/>
    <n v="2014"/>
    <b v="0"/>
    <b v="0"/>
    <s v="music/rock"/>
    <x v="4"/>
    <s v="rock"/>
  </r>
  <r>
    <n v="1"/>
    <n v="195"/>
    <s v="Smith and Sons"/>
    <s v="Upgradable high-level solution"/>
    <n v="15800"/>
    <n v="57157"/>
    <n v="3.61753164556962"/>
    <x v="3"/>
    <n v="524"/>
    <n v="109.07824427480917"/>
    <s v="US"/>
    <s v="USD"/>
    <n v="1532840400"/>
    <n v="1533445200"/>
    <x v="437"/>
    <s v="July"/>
    <n v="7"/>
    <n v="29"/>
    <x v="5"/>
    <d v="2018-08-05T05:00:00"/>
    <s v="Aug"/>
    <n v="8"/>
    <n v="5"/>
    <n v="2018"/>
    <b v="0"/>
    <b v="0"/>
    <s v="music/electric music"/>
    <x v="4"/>
    <s v="electric music"/>
  </r>
  <r>
    <n v="1"/>
    <n v="264"/>
    <s v="Gordon PLC"/>
    <s v="Virtual reciprocal policy"/>
    <n v="45600"/>
    <n v="165375"/>
    <n v="3.6266447368421053"/>
    <x v="3"/>
    <n v="5512"/>
    <n v="30.002721335268504"/>
    <s v="US"/>
    <s v="USD"/>
    <n v="1360648800"/>
    <n v="1362031200"/>
    <x v="775"/>
    <s v="Feb"/>
    <n v="2"/>
    <n v="12"/>
    <x v="1"/>
    <d v="2013-02-28T06:00:00"/>
    <s v="Feb"/>
    <n v="2"/>
    <n v="28"/>
    <n v="2013"/>
    <b v="0"/>
    <b v="0"/>
    <s v="theater/plays"/>
    <x v="1"/>
    <s v="plays"/>
  </r>
  <r>
    <n v="1"/>
    <n v="474"/>
    <s v="Santos-Young"/>
    <s v="Enhanced neutral ability"/>
    <n v="4000"/>
    <n v="14606"/>
    <n v="3.6515"/>
    <x v="3"/>
    <n v="142"/>
    <n v="102.85915492957747"/>
    <s v="US"/>
    <s v="USD"/>
    <n v="1418709600"/>
    <n v="1418796000"/>
    <x v="776"/>
    <s v="Dec"/>
    <n v="12"/>
    <n v="16"/>
    <x v="8"/>
    <d v="2014-12-17T06:00:00"/>
    <s v="Dec"/>
    <n v="12"/>
    <n v="17"/>
    <n v="2014"/>
    <b v="0"/>
    <b v="0"/>
    <s v="film &amp; video/television"/>
    <x v="3"/>
    <s v="television"/>
  </r>
  <r>
    <n v="1"/>
    <n v="226"/>
    <s v="Garcia Inc"/>
    <s v="Progressive neutral middleware"/>
    <n v="3000"/>
    <n v="10999"/>
    <n v="3.6663333333333332"/>
    <x v="3"/>
    <n v="112"/>
    <n v="98.205357142857139"/>
    <s v="US"/>
    <s v="USD"/>
    <n v="1270702800"/>
    <n v="1273899600"/>
    <x v="777"/>
    <s v="Apr"/>
    <n v="4"/>
    <n v="8"/>
    <x v="6"/>
    <d v="2010-05-15T05:00:00"/>
    <s v="May"/>
    <n v="5"/>
    <n v="15"/>
    <n v="2010"/>
    <b v="0"/>
    <b v="0"/>
    <s v="photography/photography books"/>
    <x v="5"/>
    <s v="photography books"/>
  </r>
  <r>
    <n v="1"/>
    <n v="954"/>
    <s v="Henderson, Parker and Diaz"/>
    <s v="Enterprise-wide client-driven policy"/>
    <n v="42600"/>
    <n v="156384"/>
    <n v="3.6709859154929578"/>
    <x v="3"/>
    <n v="1548"/>
    <n v="101.02325581395348"/>
    <s v="AU"/>
    <s v="AUD"/>
    <n v="1348290000"/>
    <n v="1350363600"/>
    <x v="464"/>
    <s v="Sept"/>
    <n v="9"/>
    <n v="22"/>
    <x v="2"/>
    <d v="2012-10-16T05:00:00"/>
    <s v="Oct"/>
    <n v="10"/>
    <n v="16"/>
    <n v="2012"/>
    <b v="0"/>
    <b v="0"/>
    <s v="technology/web"/>
    <x v="2"/>
    <s v="web"/>
  </r>
  <r>
    <n v="1"/>
    <n v="124"/>
    <s v="Stanton, Neal and Rodriguez"/>
    <s v="Polarized uniform software"/>
    <n v="2600"/>
    <n v="9562"/>
    <n v="3.6776923076923076"/>
    <x v="3"/>
    <n v="94"/>
    <n v="101.72340425531915"/>
    <s v="IT"/>
    <s v="EUR"/>
    <n v="1557723600"/>
    <n v="1562302800"/>
    <x v="778"/>
    <s v="May"/>
    <n v="5"/>
    <n v="13"/>
    <x v="7"/>
    <d v="2019-07-05T05:00:00"/>
    <s v="July"/>
    <n v="7"/>
    <n v="5"/>
    <n v="2019"/>
    <b v="0"/>
    <b v="0"/>
    <s v="photography/photography books"/>
    <x v="5"/>
    <s v="photography books"/>
  </r>
  <r>
    <n v="1"/>
    <n v="817"/>
    <s v="Alvarez-Bauer"/>
    <s v="Front-line intermediate moderator"/>
    <n v="51300"/>
    <n v="189192"/>
    <n v="3.687953216374269"/>
    <x v="3"/>
    <n v="2489"/>
    <n v="76.011249497790274"/>
    <s v="IT"/>
    <s v="EUR"/>
    <n v="1556946000"/>
    <n v="1559365200"/>
    <x v="779"/>
    <s v="May"/>
    <n v="5"/>
    <n v="4"/>
    <x v="7"/>
    <d v="2019-06-01T05:00:00"/>
    <s v="June"/>
    <n v="6"/>
    <n v="1"/>
    <n v="2019"/>
    <b v="0"/>
    <b v="1"/>
    <s v="publishing/nonfiction"/>
    <x v="6"/>
    <s v="nonfiction"/>
  </r>
  <r>
    <n v="1"/>
    <n v="574"/>
    <s v="Parker, Haley and Foster"/>
    <s v="Adaptive local task-force"/>
    <n v="2700"/>
    <n v="9967"/>
    <n v="3.6914814814814814"/>
    <x v="3"/>
    <n v="144"/>
    <n v="69.215277777777771"/>
    <s v="US"/>
    <s v="USD"/>
    <n v="1575698400"/>
    <n v="1576562400"/>
    <x v="780"/>
    <s v="Dec"/>
    <n v="12"/>
    <n v="7"/>
    <x v="7"/>
    <d v="2019-12-17T06:00:00"/>
    <s v="Dec"/>
    <n v="12"/>
    <n v="17"/>
    <n v="2019"/>
    <b v="0"/>
    <b v="1"/>
    <s v="food/food trucks"/>
    <x v="0"/>
    <s v="food trucks"/>
  </r>
  <r>
    <n v="1"/>
    <n v="561"/>
    <s v="Fowler-Smith"/>
    <s v="Down-sized logistical adapter"/>
    <n v="3000"/>
    <n v="11091"/>
    <n v="3.6970000000000001"/>
    <x v="3"/>
    <n v="198"/>
    <n v="56.015151515151516"/>
    <s v="CH"/>
    <s v="CHF"/>
    <n v="1318827600"/>
    <n v="1319000400"/>
    <x v="781"/>
    <s v="Oct"/>
    <n v="10"/>
    <n v="17"/>
    <x v="4"/>
    <d v="2011-10-19T05:00:00"/>
    <s v="Oct"/>
    <n v="10"/>
    <n v="19"/>
    <n v="2011"/>
    <b v="0"/>
    <b v="0"/>
    <s v="theater/plays"/>
    <x v="1"/>
    <s v="plays"/>
  </r>
  <r>
    <n v="1"/>
    <n v="882"/>
    <s v="White-Rosario"/>
    <s v="Balanced demand-driven definition"/>
    <n v="800"/>
    <n v="2960"/>
    <n v="3.7"/>
    <x v="3"/>
    <n v="80"/>
    <n v="37"/>
    <s v="US"/>
    <s v="USD"/>
    <n v="1421820000"/>
    <n v="1422165600"/>
    <x v="782"/>
    <s v="Jan"/>
    <n v="1"/>
    <n v="21"/>
    <x v="0"/>
    <d v="2015-01-25T06:00:00"/>
    <s v="Jan"/>
    <n v="1"/>
    <n v="25"/>
    <n v="2015"/>
    <b v="0"/>
    <b v="0"/>
    <s v="theater/plays"/>
    <x v="1"/>
    <s v="plays"/>
  </r>
  <r>
    <n v="1"/>
    <n v="263"/>
    <s v="Walker Ltd"/>
    <s v="Organic eco-centric success"/>
    <n v="2900"/>
    <n v="10756"/>
    <n v="3.7089655172413791"/>
    <x v="3"/>
    <n v="199"/>
    <n v="54.050251256281406"/>
    <s v="US"/>
    <s v="USD"/>
    <n v="1263016800"/>
    <n v="1263016800"/>
    <x v="783"/>
    <s v="Jan"/>
    <n v="1"/>
    <n v="9"/>
    <x v="6"/>
    <d v="2010-01-09T06:00:00"/>
    <s v="Jan"/>
    <n v="1"/>
    <n v="9"/>
    <n v="2010"/>
    <b v="0"/>
    <b v="0"/>
    <s v="photography/photography books"/>
    <x v="5"/>
    <s v="photography books"/>
  </r>
  <r>
    <n v="1"/>
    <n v="362"/>
    <s v="Lawrence Group"/>
    <s v="Automated actuating conglomeration"/>
    <n v="3700"/>
    <n v="13755"/>
    <n v="3.7175675675675675"/>
    <x v="3"/>
    <n v="191"/>
    <n v="72.015706806282722"/>
    <s v="US"/>
    <s v="USD"/>
    <n v="1296108000"/>
    <n v="1299391200"/>
    <x v="197"/>
    <s v="Jan"/>
    <n v="1"/>
    <n v="27"/>
    <x v="4"/>
    <d v="2011-03-06T06:00:00"/>
    <s v="Mar"/>
    <n v="3"/>
    <n v="6"/>
    <n v="2011"/>
    <b v="0"/>
    <b v="0"/>
    <s v="music/rock"/>
    <x v="4"/>
    <s v="rock"/>
  </r>
  <r>
    <n v="1"/>
    <n v="974"/>
    <s v="Thomas, Clay and Mendoza"/>
    <s v="Multi-channeled reciprocal interface"/>
    <n v="800"/>
    <n v="2991"/>
    <n v="3.73875"/>
    <x v="3"/>
    <n v="32"/>
    <n v="93.46875"/>
    <s v="US"/>
    <s v="USD"/>
    <n v="1368853200"/>
    <n v="1368939600"/>
    <x v="577"/>
    <s v="May"/>
    <n v="5"/>
    <n v="18"/>
    <x v="1"/>
    <d v="2013-05-19T05:00:00"/>
    <s v="May"/>
    <n v="5"/>
    <n v="19"/>
    <n v="2013"/>
    <b v="0"/>
    <b v="0"/>
    <s v="music/indie rock"/>
    <x v="4"/>
    <s v="indie rock"/>
  </r>
  <r>
    <n v="1"/>
    <n v="113"/>
    <s v="Wright, Hartman and Yu"/>
    <s v="User-friendly tertiary array"/>
    <n v="3300"/>
    <n v="12437"/>
    <n v="3.7687878787878786"/>
    <x v="3"/>
    <n v="131"/>
    <n v="94.938931297709928"/>
    <s v="US"/>
    <s v="USD"/>
    <n v="1505192400"/>
    <n v="1505797200"/>
    <x v="784"/>
    <s v="Sept"/>
    <n v="9"/>
    <n v="12"/>
    <x v="3"/>
    <d v="2017-09-19T05:00:00"/>
    <s v="Sept"/>
    <n v="9"/>
    <n v="19"/>
    <n v="2017"/>
    <b v="0"/>
    <b v="0"/>
    <s v="food/food trucks"/>
    <x v="0"/>
    <s v="food trucks"/>
  </r>
  <r>
    <n v="1"/>
    <n v="33"/>
    <s v="Blair, Collins and Carter"/>
    <s v="Exclusive interactive approach"/>
    <n v="50200"/>
    <n v="189666"/>
    <n v="3.7782071713147412"/>
    <x v="3"/>
    <n v="5419"/>
    <n v="35.000184535892231"/>
    <s v="US"/>
    <s v="USD"/>
    <n v="1412485200"/>
    <n v="1415685600"/>
    <x v="664"/>
    <s v="Oct"/>
    <n v="10"/>
    <n v="5"/>
    <x v="8"/>
    <d v="2014-11-11T06:00:00"/>
    <s v="Nov"/>
    <n v="11"/>
    <n v="11"/>
    <n v="2014"/>
    <b v="0"/>
    <b v="0"/>
    <s v="theater/plays"/>
    <x v="1"/>
    <s v="plays"/>
  </r>
  <r>
    <n v="1"/>
    <n v="965"/>
    <s v="Nunez-King"/>
    <s v="Phased clear-thinking policy"/>
    <n v="2200"/>
    <n v="8501"/>
    <n v="3.8640909090909092"/>
    <x v="3"/>
    <n v="207"/>
    <n v="41.067632850241544"/>
    <s v="GB"/>
    <s v="GBP"/>
    <n v="1264399200"/>
    <n v="1267855200"/>
    <x v="21"/>
    <s v="Jan"/>
    <n v="1"/>
    <n v="25"/>
    <x v="6"/>
    <d v="2010-03-06T06:00:00"/>
    <s v="Mar"/>
    <n v="3"/>
    <n v="6"/>
    <n v="2010"/>
    <b v="0"/>
    <b v="0"/>
    <s v="music/rock"/>
    <x v="4"/>
    <s v="rock"/>
  </r>
  <r>
    <n v="1"/>
    <n v="863"/>
    <s v="Davis-Johnson"/>
    <s v="Automated reciprocal protocol"/>
    <n v="1400"/>
    <n v="5415"/>
    <n v="3.8678571428571429"/>
    <x v="3"/>
    <n v="217"/>
    <n v="24.953917050691246"/>
    <s v="US"/>
    <s v="USD"/>
    <n v="1434517200"/>
    <n v="1436504400"/>
    <x v="785"/>
    <s v="June"/>
    <n v="6"/>
    <n v="17"/>
    <x v="0"/>
    <d v="2015-07-10T05:00:00"/>
    <s v="July"/>
    <n v="7"/>
    <n v="10"/>
    <n v="2015"/>
    <b v="0"/>
    <b v="1"/>
    <s v="film &amp; video/television"/>
    <x v="3"/>
    <s v="television"/>
  </r>
  <r>
    <n v="1"/>
    <n v="48"/>
    <s v="Lamb Inc"/>
    <s v="Optimized leadingedge concept"/>
    <n v="33300"/>
    <n v="128862"/>
    <n v="3.86972972972973"/>
    <x v="3"/>
    <n v="2431"/>
    <n v="53.007815713698065"/>
    <s v="US"/>
    <s v="USD"/>
    <n v="1435208400"/>
    <n v="1436245200"/>
    <x v="786"/>
    <s v="June"/>
    <n v="6"/>
    <n v="25"/>
    <x v="0"/>
    <d v="2015-07-07T05:00:00"/>
    <s v="July"/>
    <n v="7"/>
    <n v="7"/>
    <n v="2015"/>
    <b v="0"/>
    <b v="0"/>
    <s v="theater/plays"/>
    <x v="1"/>
    <s v="plays"/>
  </r>
  <r>
    <n v="1"/>
    <n v="825"/>
    <s v="Solomon PLC"/>
    <s v="Open-architected 24/7 infrastructure"/>
    <n v="3600"/>
    <n v="13950"/>
    <n v="3.875"/>
    <x v="3"/>
    <n v="157"/>
    <n v="88.853503184713375"/>
    <s v="GB"/>
    <s v="GBP"/>
    <n v="1500958800"/>
    <n v="1501995600"/>
    <x v="468"/>
    <s v="July"/>
    <n v="7"/>
    <n v="25"/>
    <x v="3"/>
    <d v="2017-08-06T05:00:00"/>
    <s v="Aug"/>
    <n v="8"/>
    <n v="6"/>
    <n v="2017"/>
    <b v="0"/>
    <b v="0"/>
    <s v="film &amp; video/shorts"/>
    <x v="3"/>
    <s v="shorts"/>
  </r>
  <r>
    <n v="1"/>
    <n v="313"/>
    <s v="Miller-Irwin"/>
    <s v="Secured maximized policy"/>
    <n v="2200"/>
    <n v="8697"/>
    <n v="3.9531818181818181"/>
    <x v="3"/>
    <n v="223"/>
    <n v="39"/>
    <s v="US"/>
    <s v="USD"/>
    <n v="1330322400"/>
    <n v="1330495200"/>
    <x v="787"/>
    <s v="Feb"/>
    <n v="2"/>
    <n v="27"/>
    <x v="2"/>
    <d v="2012-02-29T06:00:00"/>
    <s v="Feb"/>
    <n v="2"/>
    <n v="29"/>
    <n v="2012"/>
    <b v="0"/>
    <b v="0"/>
    <s v="music/rock"/>
    <x v="4"/>
    <s v="rock"/>
  </r>
  <r>
    <n v="1"/>
    <n v="224"/>
    <s v="Lester-Moore"/>
    <s v="Diverse analyzing definition"/>
    <n v="46300"/>
    <n v="186885"/>
    <n v="4.0363930885529156"/>
    <x v="3"/>
    <n v="3594"/>
    <n v="51.999165275459099"/>
    <s v="US"/>
    <s v="USD"/>
    <n v="1411534800"/>
    <n v="1415426400"/>
    <x v="566"/>
    <s v="Sept"/>
    <n v="9"/>
    <n v="24"/>
    <x v="8"/>
    <d v="2014-11-08T06:00:00"/>
    <s v="Nov"/>
    <n v="11"/>
    <n v="8"/>
    <n v="2014"/>
    <b v="0"/>
    <b v="0"/>
    <s v="film &amp; video/science fiction"/>
    <x v="3"/>
    <s v="science fiction"/>
  </r>
  <r>
    <n v="1"/>
    <n v="757"/>
    <s v="Callahan-Gilbert"/>
    <s v="Profit-focused motivating function"/>
    <n v="1400"/>
    <n v="5696"/>
    <n v="4.0685714285714285"/>
    <x v="3"/>
    <n v="114"/>
    <n v="49.964912280701753"/>
    <s v="US"/>
    <s v="USD"/>
    <n v="1305176400"/>
    <n v="1305522000"/>
    <x v="788"/>
    <s v="May"/>
    <n v="5"/>
    <n v="12"/>
    <x v="4"/>
    <d v="2011-05-16T05:00:00"/>
    <s v="May"/>
    <n v="5"/>
    <n v="16"/>
    <n v="2011"/>
    <b v="0"/>
    <b v="0"/>
    <s v="film &amp; video/drama"/>
    <x v="3"/>
    <s v="drama"/>
  </r>
  <r>
    <n v="1"/>
    <n v="899"/>
    <s v="Best-Young"/>
    <s v="Implemented multimedia time-frame"/>
    <n v="3100"/>
    <n v="12620"/>
    <n v="4.0709677419354842"/>
    <x v="3"/>
    <n v="123"/>
    <n v="102.60162601626017"/>
    <s v="CH"/>
    <s v="CHF"/>
    <n v="1381122000"/>
    <n v="1382677200"/>
    <x v="789"/>
    <s v="Oct"/>
    <n v="10"/>
    <n v="7"/>
    <x v="1"/>
    <d v="2013-10-25T05:00:00"/>
    <s v="Oct"/>
    <n v="10"/>
    <n v="25"/>
    <n v="2013"/>
    <b v="0"/>
    <b v="0"/>
    <s v="music/jazz"/>
    <x v="4"/>
    <s v="jazz"/>
  </r>
  <r>
    <n v="1"/>
    <n v="353"/>
    <s v="Mills-Roy"/>
    <s v="Profit-focused multi-tasking access"/>
    <n v="33600"/>
    <n v="137961"/>
    <n v="4.105982142857143"/>
    <x v="3"/>
    <n v="1703"/>
    <n v="81.010569583088667"/>
    <s v="US"/>
    <s v="USD"/>
    <n v="1562302800"/>
    <n v="1562389200"/>
    <x v="790"/>
    <s v="July"/>
    <n v="7"/>
    <n v="5"/>
    <x v="7"/>
    <d v="2019-07-06T05:00:00"/>
    <s v="July"/>
    <n v="7"/>
    <n v="6"/>
    <n v="2019"/>
    <b v="0"/>
    <b v="0"/>
    <s v="theater/plays"/>
    <x v="1"/>
    <s v="plays"/>
  </r>
  <r>
    <n v="1"/>
    <n v="730"/>
    <s v="Carson PLC"/>
    <s v="Visionary system-worthy attitude"/>
    <n v="28800"/>
    <n v="118847"/>
    <n v="4.1266319444444441"/>
    <x v="3"/>
    <n v="1071"/>
    <n v="110.96825396825396"/>
    <s v="CA"/>
    <s v="CAD"/>
    <n v="1432357200"/>
    <n v="1432875600"/>
    <x v="791"/>
    <s v="May"/>
    <n v="5"/>
    <n v="23"/>
    <x v="0"/>
    <d v="2015-05-29T05:00:00"/>
    <s v="May"/>
    <n v="5"/>
    <n v="29"/>
    <n v="2015"/>
    <b v="0"/>
    <b v="0"/>
    <s v="technology/wearables"/>
    <x v="2"/>
    <s v="wearables"/>
  </r>
  <r>
    <n v="1"/>
    <n v="495"/>
    <s v="Bell, Edwards and Andersen"/>
    <s v="Centralized clear-thinking solution"/>
    <n v="3200"/>
    <n v="13264"/>
    <n v="4.1449999999999996"/>
    <x v="3"/>
    <n v="195"/>
    <n v="68.02051282051282"/>
    <s v="DK"/>
    <s v="DKK"/>
    <n v="1402376400"/>
    <n v="1402722000"/>
    <x v="792"/>
    <s v="June"/>
    <n v="6"/>
    <n v="10"/>
    <x v="8"/>
    <d v="2014-06-14T05:00:00"/>
    <s v="June"/>
    <n v="6"/>
    <n v="14"/>
    <n v="2014"/>
    <b v="0"/>
    <b v="0"/>
    <s v="theater/plays"/>
    <x v="1"/>
    <s v="plays"/>
  </r>
  <r>
    <n v="1"/>
    <n v="167"/>
    <s v="Cruz-Ward"/>
    <s v="Robust content-based emulation"/>
    <n v="2600"/>
    <n v="10804"/>
    <n v="4.155384615384615"/>
    <x v="3"/>
    <n v="146"/>
    <n v="74"/>
    <s v="AU"/>
    <s v="AUD"/>
    <n v="1370840400"/>
    <n v="1371704400"/>
    <x v="793"/>
    <s v="June"/>
    <n v="6"/>
    <n v="10"/>
    <x v="1"/>
    <d v="2013-06-20T05:00:00"/>
    <s v="June"/>
    <n v="6"/>
    <n v="20"/>
    <n v="2013"/>
    <b v="0"/>
    <b v="0"/>
    <s v="theater/plays"/>
    <x v="1"/>
    <s v="plays"/>
  </r>
  <r>
    <n v="1"/>
    <n v="177"/>
    <s v="Lee, Gibson and Morgan"/>
    <s v="Digitized solution-oriented product"/>
    <n v="38800"/>
    <n v="161593"/>
    <n v="4.1647680412371137"/>
    <x v="3"/>
    <n v="2739"/>
    <n v="58.997079225994888"/>
    <s v="US"/>
    <s v="USD"/>
    <n v="1289800800"/>
    <n v="1291960800"/>
    <x v="794"/>
    <s v="Nov"/>
    <n v="11"/>
    <n v="15"/>
    <x v="6"/>
    <d v="2010-12-10T06:00:00"/>
    <s v="Dec"/>
    <n v="12"/>
    <n v="10"/>
    <n v="2010"/>
    <b v="0"/>
    <b v="0"/>
    <s v="theater/plays"/>
    <x v="1"/>
    <s v="plays"/>
  </r>
  <r>
    <n v="1"/>
    <n v="240"/>
    <s v="Pitts-Reed"/>
    <s v="Vision-oriented dynamic service-desk"/>
    <n v="29400"/>
    <n v="123124"/>
    <n v="4.1878911564625847"/>
    <x v="3"/>
    <n v="1784"/>
    <n v="69.015695067264573"/>
    <s v="US"/>
    <s v="USD"/>
    <n v="1281070800"/>
    <n v="1281157200"/>
    <x v="43"/>
    <s v="Aug"/>
    <n v="8"/>
    <n v="6"/>
    <x v="6"/>
    <d v="2010-08-07T05:00:00"/>
    <s v="Aug"/>
    <n v="8"/>
    <n v="7"/>
    <n v="2010"/>
    <b v="0"/>
    <b v="0"/>
    <s v="theater/plays"/>
    <x v="1"/>
    <s v="plays"/>
  </r>
  <r>
    <n v="1"/>
    <n v="610"/>
    <s v="Hughes, Mendez and Patterson"/>
    <s v="Stand-alone multi-state data-warehouse"/>
    <n v="42800"/>
    <n v="179356"/>
    <n v="4.1905607476635511"/>
    <x v="3"/>
    <n v="6406"/>
    <n v="27.998126756166094"/>
    <s v="US"/>
    <s v="USD"/>
    <n v="1355637600"/>
    <n v="1356847200"/>
    <x v="795"/>
    <s v="Dec"/>
    <n v="12"/>
    <n v="16"/>
    <x v="2"/>
    <d v="2012-12-30T06:00:00"/>
    <s v="Dec"/>
    <n v="12"/>
    <n v="30"/>
    <n v="2012"/>
    <b v="0"/>
    <b v="0"/>
    <s v="theater/plays"/>
    <x v="1"/>
    <s v="plays"/>
  </r>
  <r>
    <n v="1"/>
    <n v="230"/>
    <s v="Miranda, Hall and Mcgrath"/>
    <s v="Progressive value-added ability"/>
    <n v="2400"/>
    <n v="10084"/>
    <n v="4.2016666666666671"/>
    <x v="3"/>
    <n v="101"/>
    <n v="99.841584158415841"/>
    <s v="US"/>
    <s v="USD"/>
    <n v="1575612000"/>
    <n v="1575612000"/>
    <x v="796"/>
    <s v="Dec"/>
    <n v="12"/>
    <n v="6"/>
    <x v="7"/>
    <d v="2019-12-06T06:00:00"/>
    <s v="Dec"/>
    <n v="12"/>
    <n v="6"/>
    <n v="2019"/>
    <b v="0"/>
    <b v="0"/>
    <s v="games/video games"/>
    <x v="7"/>
    <s v="video games"/>
  </r>
  <r>
    <n v="1"/>
    <n v="238"/>
    <s v="Bolton, Sanchez and Carrillo"/>
    <s v="Distributed systemic adapter"/>
    <n v="2400"/>
    <n v="10138"/>
    <n v="4.2241666666666671"/>
    <x v="3"/>
    <n v="97"/>
    <n v="104.51546391752578"/>
    <s v="DK"/>
    <s v="DKK"/>
    <n v="1513231200"/>
    <n v="1515391200"/>
    <x v="797"/>
    <s v="Dec"/>
    <n v="12"/>
    <n v="14"/>
    <x v="3"/>
    <d v="2018-01-08T06:00:00"/>
    <s v="Jan"/>
    <n v="1"/>
    <n v="8"/>
    <n v="2018"/>
    <b v="0"/>
    <b v="1"/>
    <s v="theater/plays"/>
    <x v="1"/>
    <s v="plays"/>
  </r>
  <r>
    <n v="1"/>
    <n v="152"/>
    <s v="Bowen, Mcdonald and Hall"/>
    <s v="User-centric fault-tolerant task-force"/>
    <n v="41500"/>
    <n v="175573"/>
    <n v="4.2306746987951804"/>
    <x v="3"/>
    <n v="3376"/>
    <n v="52.006220379146917"/>
    <s v="US"/>
    <s v="USD"/>
    <n v="1487311200"/>
    <n v="1487916000"/>
    <x v="798"/>
    <s v="Feb"/>
    <n v="2"/>
    <n v="17"/>
    <x v="3"/>
    <d v="2017-02-24T06:00:00"/>
    <s v="Feb"/>
    <n v="2"/>
    <n v="24"/>
    <n v="2017"/>
    <b v="0"/>
    <b v="0"/>
    <s v="music/indie rock"/>
    <x v="4"/>
    <s v="indie rock"/>
  </r>
  <r>
    <n v="1"/>
    <n v="169"/>
    <s v="Tran, Steele and Wilson"/>
    <s v="Profit-focused modular product"/>
    <n v="23300"/>
    <n v="98811"/>
    <n v="4.240815450643777"/>
    <x v="3"/>
    <n v="1267"/>
    <n v="77.988161010260455"/>
    <s v="US"/>
    <s v="USD"/>
    <n v="1339909200"/>
    <n v="1342328400"/>
    <x v="799"/>
    <s v="June"/>
    <n v="6"/>
    <n v="17"/>
    <x v="2"/>
    <d v="2012-07-15T05:00:00"/>
    <s v="July"/>
    <n v="7"/>
    <n v="15"/>
    <n v="2012"/>
    <b v="0"/>
    <b v="1"/>
    <s v="film &amp; video/shorts"/>
    <x v="3"/>
    <s v="shorts"/>
  </r>
  <r>
    <n v="1"/>
    <n v="207"/>
    <s v="Carney-Anderson"/>
    <s v="Digitized 5thgeneration knowledgebase"/>
    <n v="1000"/>
    <n v="4257"/>
    <n v="4.2569999999999997"/>
    <x v="3"/>
    <n v="43"/>
    <n v="99"/>
    <s v="US"/>
    <s v="USD"/>
    <n v="1535432400"/>
    <n v="1537160400"/>
    <x v="300"/>
    <s v="Aug"/>
    <n v="8"/>
    <n v="28"/>
    <x v="5"/>
    <d v="2018-09-17T05:00:00"/>
    <s v="Sept"/>
    <n v="9"/>
    <n v="17"/>
    <n v="2018"/>
    <b v="0"/>
    <b v="1"/>
    <s v="music/rock"/>
    <x v="4"/>
    <s v="rock"/>
  </r>
  <r>
    <n v="1"/>
    <n v="520"/>
    <s v="Frederick, Jenkins and Collins"/>
    <s v="Organic radical collaboration"/>
    <n v="800"/>
    <n v="3406"/>
    <n v="4.2575000000000003"/>
    <x v="3"/>
    <n v="32"/>
    <n v="106.4375"/>
    <s v="US"/>
    <s v="USD"/>
    <n v="1555650000"/>
    <n v="1555909200"/>
    <x v="800"/>
    <s v="Apr"/>
    <n v="4"/>
    <n v="19"/>
    <x v="7"/>
    <d v="2019-04-22T05:00:00"/>
    <s v="Apr"/>
    <n v="4"/>
    <n v="22"/>
    <n v="2019"/>
    <b v="0"/>
    <b v="0"/>
    <s v="theater/plays"/>
    <x v="1"/>
    <s v="plays"/>
  </r>
  <r>
    <n v="1"/>
    <n v="992"/>
    <s v="Morrow Inc"/>
    <s v="Networked global migration"/>
    <n v="3100"/>
    <n v="13223"/>
    <n v="4.2654838709677421"/>
    <x v="3"/>
    <n v="132"/>
    <n v="100.17424242424242"/>
    <s v="US"/>
    <s v="USD"/>
    <n v="1525669200"/>
    <n v="1526878800"/>
    <x v="801"/>
    <s v="May"/>
    <n v="5"/>
    <n v="7"/>
    <x v="5"/>
    <d v="2018-05-21T05:00:00"/>
    <s v="May"/>
    <n v="5"/>
    <n v="21"/>
    <n v="2018"/>
    <b v="0"/>
    <b v="1"/>
    <s v="film &amp; video/drama"/>
    <x v="3"/>
    <s v="drama"/>
  </r>
  <r>
    <n v="1"/>
    <n v="688"/>
    <s v="Bowen, Davies and Burns"/>
    <s v="Devolved client-server monitoring"/>
    <n v="2900"/>
    <n v="12449"/>
    <n v="4.2927586206896553"/>
    <x v="3"/>
    <n v="175"/>
    <n v="71.137142857142862"/>
    <s v="US"/>
    <s v="USD"/>
    <n v="1547100000"/>
    <n v="1548482400"/>
    <x v="802"/>
    <s v="Jan"/>
    <n v="1"/>
    <n v="10"/>
    <x v="7"/>
    <d v="2019-01-26T06:00:00"/>
    <s v="Jan"/>
    <n v="1"/>
    <n v="26"/>
    <n v="2019"/>
    <b v="0"/>
    <b v="1"/>
    <s v="film &amp; video/television"/>
    <x v="3"/>
    <s v="television"/>
  </r>
  <r>
    <n v="1"/>
    <n v="205"/>
    <s v="Weaver-Marquez"/>
    <s v="Focused analyzing circuit"/>
    <n v="1300"/>
    <n v="5614"/>
    <n v="4.3184615384615386"/>
    <x v="3"/>
    <n v="80"/>
    <n v="70.174999999999997"/>
    <s v="US"/>
    <s v="USD"/>
    <n v="1539752400"/>
    <n v="1540789200"/>
    <x v="803"/>
    <s v="Oct"/>
    <n v="10"/>
    <n v="17"/>
    <x v="5"/>
    <d v="2018-10-29T05:00:00"/>
    <s v="Oct"/>
    <n v="10"/>
    <n v="29"/>
    <n v="2018"/>
    <b v="1"/>
    <b v="0"/>
    <s v="theater/plays"/>
    <x v="1"/>
    <s v="plays"/>
  </r>
  <r>
    <n v="1"/>
    <n v="331"/>
    <s v="Rose-Silva"/>
    <s v="Intuitive static portal"/>
    <n v="3300"/>
    <n v="14643"/>
    <n v="4.4372727272727275"/>
    <x v="3"/>
    <n v="190"/>
    <n v="77.068421052631578"/>
    <s v="US"/>
    <s v="USD"/>
    <n v="1324274400"/>
    <n v="1324360800"/>
    <x v="804"/>
    <s v="Dec"/>
    <n v="12"/>
    <n v="19"/>
    <x v="4"/>
    <d v="2011-12-20T06:00:00"/>
    <s v="Dec"/>
    <n v="12"/>
    <n v="20"/>
    <n v="2011"/>
    <b v="0"/>
    <b v="0"/>
    <s v="food/food trucks"/>
    <x v="0"/>
    <s v="food trucks"/>
  </r>
  <r>
    <n v="1"/>
    <n v="42"/>
    <s v="Werner-Bryant"/>
    <s v="Virtual uniform frame"/>
    <n v="1800"/>
    <n v="7991"/>
    <n v="4.4394444444444447"/>
    <x v="3"/>
    <n v="222"/>
    <n v="35.995495495495497"/>
    <s v="US"/>
    <s v="USD"/>
    <n v="1309755600"/>
    <n v="1310533200"/>
    <x v="805"/>
    <s v="July"/>
    <n v="7"/>
    <n v="4"/>
    <x v="4"/>
    <d v="2011-07-13T05:00:00"/>
    <s v="July"/>
    <n v="7"/>
    <n v="13"/>
    <n v="2011"/>
    <b v="0"/>
    <b v="0"/>
    <s v="food/food trucks"/>
    <x v="0"/>
    <s v="food trucks"/>
  </r>
  <r>
    <n v="1"/>
    <n v="243"/>
    <s v="Garcia PLC"/>
    <s v="Customer-focused attitude-oriented function"/>
    <n v="2300"/>
    <n v="10240"/>
    <n v="4.4521739130434783"/>
    <x v="3"/>
    <n v="238"/>
    <n v="43.025210084033617"/>
    <s v="US"/>
    <s v="USD"/>
    <n v="1520143200"/>
    <n v="1520402400"/>
    <x v="806"/>
    <s v="Mar"/>
    <n v="3"/>
    <n v="4"/>
    <x v="5"/>
    <d v="2018-03-07T06:00:00"/>
    <s v="Mar"/>
    <n v="3"/>
    <n v="7"/>
    <n v="2018"/>
    <b v="0"/>
    <b v="0"/>
    <s v="theater/plays"/>
    <x v="1"/>
    <s v="plays"/>
  </r>
  <r>
    <n v="1"/>
    <n v="698"/>
    <s v="Taylor, Wood and Taylor"/>
    <s v="Cloned hybrid focus group"/>
    <n v="42100"/>
    <n v="188057"/>
    <n v="4.466912114014252"/>
    <x v="3"/>
    <n v="2893"/>
    <n v="65.004147943311438"/>
    <s v="CA"/>
    <s v="CAD"/>
    <n v="1322114400"/>
    <n v="1323324000"/>
    <x v="807"/>
    <s v="Nov"/>
    <n v="11"/>
    <n v="24"/>
    <x v="4"/>
    <d v="2011-12-08T06:00:00"/>
    <s v="Dec"/>
    <n v="12"/>
    <n v="8"/>
    <n v="2011"/>
    <b v="0"/>
    <b v="0"/>
    <s v="technology/wearables"/>
    <x v="2"/>
    <s v="wearables"/>
  </r>
  <r>
    <n v="1"/>
    <n v="291"/>
    <s v="Bell, Grimes and Kerr"/>
    <s v="Self-enabling uniform complexity"/>
    <n v="1800"/>
    <n v="8219"/>
    <n v="4.5661111111111108"/>
    <x v="3"/>
    <n v="107"/>
    <n v="76.813084112149539"/>
    <s v="US"/>
    <s v="USD"/>
    <n v="1318654800"/>
    <n v="1319000400"/>
    <x v="808"/>
    <s v="Oct"/>
    <n v="10"/>
    <n v="15"/>
    <x v="4"/>
    <d v="2011-10-19T05:00:00"/>
    <s v="Oct"/>
    <n v="10"/>
    <n v="19"/>
    <n v="2011"/>
    <b v="1"/>
    <b v="0"/>
    <s v="technology/web"/>
    <x v="2"/>
    <s v="web"/>
  </r>
  <r>
    <n v="1"/>
    <n v="826"/>
    <s v="Miller-Hubbard"/>
    <s v="Digitized 6thgeneration Local Area Network"/>
    <n v="2800"/>
    <n v="12797"/>
    <n v="4.5703571428571426"/>
    <x v="3"/>
    <n v="194"/>
    <n v="65.963917525773198"/>
    <s v="US"/>
    <s v="USD"/>
    <n v="1292220000"/>
    <n v="1294639200"/>
    <x v="809"/>
    <s v="Dec"/>
    <n v="12"/>
    <n v="13"/>
    <x v="6"/>
    <d v="2011-01-10T06:00:00"/>
    <s v="Jan"/>
    <n v="1"/>
    <n v="10"/>
    <n v="2011"/>
    <b v="0"/>
    <b v="1"/>
    <s v="theater/plays"/>
    <x v="1"/>
    <s v="plays"/>
  </r>
  <r>
    <n v="1"/>
    <n v="670"/>
    <s v="Robinson Group"/>
    <s v="Re-contextualized homogeneous flexibility"/>
    <n v="16200"/>
    <n v="75955"/>
    <n v="4.6885802469135802"/>
    <x v="3"/>
    <n v="1101"/>
    <n v="68.987284287011803"/>
    <s v="US"/>
    <s v="USD"/>
    <n v="1456380000"/>
    <n v="1457416800"/>
    <x v="329"/>
    <s v="Feb"/>
    <n v="2"/>
    <n v="25"/>
    <x v="9"/>
    <d v="2016-03-08T06:00:00"/>
    <s v="Mar"/>
    <n v="3"/>
    <n v="8"/>
    <n v="2016"/>
    <b v="0"/>
    <b v="0"/>
    <s v="music/indie rock"/>
    <x v="4"/>
    <s v="indie rock"/>
  </r>
  <r>
    <n v="1"/>
    <n v="394"/>
    <s v="Noble-Bailey"/>
    <s v="Customizable dynamic info-mediaries"/>
    <n v="800"/>
    <n v="3755"/>
    <n v="4.6937499999999996"/>
    <x v="3"/>
    <n v="34"/>
    <n v="110.44117647058823"/>
    <s v="US"/>
    <s v="USD"/>
    <n v="1375074000"/>
    <n v="1375938000"/>
    <x v="810"/>
    <s v="July"/>
    <n v="7"/>
    <n v="29"/>
    <x v="1"/>
    <d v="2013-08-08T05:00:00"/>
    <s v="Aug"/>
    <n v="8"/>
    <n v="8"/>
    <n v="2013"/>
    <b v="0"/>
    <b v="1"/>
    <s v="film &amp; video/documentary"/>
    <x v="3"/>
    <s v="documentary"/>
  </r>
  <r>
    <n v="1"/>
    <n v="714"/>
    <s v="Evans-Jones"/>
    <s v="Switchable methodical superstructure"/>
    <n v="38500"/>
    <n v="182036"/>
    <n v="4.7282077922077921"/>
    <x v="3"/>
    <n v="1785"/>
    <n v="101.98095238095237"/>
    <s v="US"/>
    <s v="USD"/>
    <n v="1408424400"/>
    <n v="1408510800"/>
    <x v="811"/>
    <s v="Aug"/>
    <n v="8"/>
    <n v="19"/>
    <x v="8"/>
    <d v="2014-08-20T05:00:00"/>
    <s v="Aug"/>
    <n v="8"/>
    <n v="20"/>
    <n v="2014"/>
    <b v="0"/>
    <b v="0"/>
    <s v="music/rock"/>
    <x v="4"/>
    <s v="rock"/>
  </r>
  <r>
    <n v="1"/>
    <n v="47"/>
    <s v="Bennett and Sons"/>
    <s v="Function-based multi-state software"/>
    <n v="1500"/>
    <n v="7129"/>
    <n v="4.7526666666666664"/>
    <x v="3"/>
    <n v="149"/>
    <n v="47.845637583892618"/>
    <s v="US"/>
    <s v="USD"/>
    <n v="1396069200"/>
    <n v="1398661200"/>
    <x v="812"/>
    <s v="Mar"/>
    <n v="3"/>
    <n v="29"/>
    <x v="8"/>
    <d v="2014-04-28T05:00:00"/>
    <s v="Apr"/>
    <n v="4"/>
    <n v="28"/>
    <n v="2014"/>
    <b v="0"/>
    <b v="0"/>
    <s v="theater/plays"/>
    <x v="1"/>
    <s v="plays"/>
  </r>
  <r>
    <n v="1"/>
    <n v="909"/>
    <s v="Gates, Li and Thompson"/>
    <s v="Synchronized attitude-oriented frame"/>
    <n v="1800"/>
    <n v="8621"/>
    <n v="4.7894444444444444"/>
    <x v="3"/>
    <n v="80"/>
    <n v="107.7625"/>
    <s v="CA"/>
    <s v="CAD"/>
    <n v="1528088400"/>
    <n v="1530421200"/>
    <x v="367"/>
    <s v="June"/>
    <n v="6"/>
    <n v="4"/>
    <x v="5"/>
    <d v="2018-07-01T05:00:00"/>
    <s v="July"/>
    <n v="7"/>
    <n v="1"/>
    <n v="2018"/>
    <b v="0"/>
    <b v="1"/>
    <s v="theater/plays"/>
    <x v="1"/>
    <s v="plays"/>
  </r>
  <r>
    <n v="1"/>
    <n v="535"/>
    <s v="Garrison LLC"/>
    <s v="Profit-focused 24/7 data-warehouse"/>
    <n v="2600"/>
    <n v="12533"/>
    <n v="4.820384615384615"/>
    <x v="3"/>
    <n v="202"/>
    <n v="62.044554455445542"/>
    <s v="IT"/>
    <s v="EUR"/>
    <n v="1528434000"/>
    <n v="1528606800"/>
    <x v="813"/>
    <s v="June"/>
    <n v="6"/>
    <n v="8"/>
    <x v="5"/>
    <d v="2018-06-10T05:00:00"/>
    <s v="June"/>
    <n v="6"/>
    <n v="10"/>
    <n v="2018"/>
    <b v="0"/>
    <b v="1"/>
    <s v="theater/plays"/>
    <x v="1"/>
    <s v="plays"/>
  </r>
  <r>
    <n v="1"/>
    <n v="924"/>
    <s v="Butler-Barr"/>
    <s v="User-friendly next generation core"/>
    <n v="39400"/>
    <n v="192292"/>
    <n v="4.8805076142131982"/>
    <x v="3"/>
    <n v="2289"/>
    <n v="84.006989951944078"/>
    <s v="IT"/>
    <s v="EUR"/>
    <n v="1572498000"/>
    <n v="1573452000"/>
    <x v="814"/>
    <s v="Oct"/>
    <n v="10"/>
    <n v="31"/>
    <x v="7"/>
    <d v="2019-11-11T06:00:00"/>
    <s v="Nov"/>
    <n v="11"/>
    <n v="11"/>
    <n v="2019"/>
    <b v="0"/>
    <b v="0"/>
    <s v="theater/plays"/>
    <x v="1"/>
    <s v="plays"/>
  </r>
  <r>
    <n v="1"/>
    <n v="989"/>
    <s v="Hernandez Inc"/>
    <s v="Versatile dedicated migration"/>
    <n v="2400"/>
    <n v="11990"/>
    <n v="4.9958333333333336"/>
    <x v="3"/>
    <n v="226"/>
    <n v="53.053097345132741"/>
    <s v="US"/>
    <s v="USD"/>
    <n v="1555390800"/>
    <n v="1555822800"/>
    <x v="35"/>
    <s v="Apr"/>
    <n v="4"/>
    <n v="16"/>
    <x v="7"/>
    <d v="2019-04-21T05:00:00"/>
    <s v="Apr"/>
    <n v="4"/>
    <n v="21"/>
    <n v="2019"/>
    <b v="0"/>
    <b v="0"/>
    <s v="publishing/translations"/>
    <x v="6"/>
    <s v="translations"/>
  </r>
  <r>
    <n v="1"/>
    <n v="532"/>
    <s v="Cordova-Torres"/>
    <s v="Pre-emptive grid-enabled contingency"/>
    <n v="1600"/>
    <n v="8046"/>
    <n v="5.0287499999999996"/>
    <x v="3"/>
    <n v="126"/>
    <n v="63.857142857142854"/>
    <s v="CA"/>
    <s v="CAD"/>
    <n v="1516860000"/>
    <n v="1516946400"/>
    <x v="815"/>
    <s v="Jan"/>
    <n v="1"/>
    <n v="25"/>
    <x v="5"/>
    <d v="2018-01-26T06:00:00"/>
    <s v="Jan"/>
    <n v="1"/>
    <n v="26"/>
    <n v="2018"/>
    <b v="0"/>
    <b v="0"/>
    <s v="theater/plays"/>
    <x v="1"/>
    <s v="plays"/>
  </r>
  <r>
    <n v="1"/>
    <n v="654"/>
    <s v="Roberts, Hinton and Williams"/>
    <s v="Programmable static middleware"/>
    <n v="35000"/>
    <n v="177936"/>
    <n v="5.0838857142857146"/>
    <x v="3"/>
    <n v="3016"/>
    <n v="58.9973474801061"/>
    <s v="US"/>
    <s v="USD"/>
    <n v="1440392400"/>
    <n v="1440824400"/>
    <x v="371"/>
    <s v="Aug"/>
    <n v="8"/>
    <n v="24"/>
    <x v="0"/>
    <d v="2015-08-29T05:00:00"/>
    <s v="Aug"/>
    <n v="8"/>
    <n v="29"/>
    <n v="2015"/>
    <b v="0"/>
    <b v="0"/>
    <s v="music/metal"/>
    <x v="4"/>
    <s v="metal"/>
  </r>
  <r>
    <n v="1"/>
    <n v="846"/>
    <s v="Cooper, Stanley and Bryant"/>
    <s v="Phased empowering success"/>
    <n v="1000"/>
    <n v="5085"/>
    <n v="5.085"/>
    <x v="3"/>
    <n v="48"/>
    <n v="105.9375"/>
    <s v="US"/>
    <s v="USD"/>
    <n v="1532149200"/>
    <n v="1535259600"/>
    <x v="816"/>
    <s v="July"/>
    <n v="7"/>
    <n v="21"/>
    <x v="5"/>
    <d v="2018-08-26T05:00:00"/>
    <s v="Aug"/>
    <n v="8"/>
    <n v="26"/>
    <n v="2018"/>
    <b v="1"/>
    <b v="1"/>
    <s v="technology/web"/>
    <x v="2"/>
    <s v="web"/>
  </r>
  <r>
    <n v="1"/>
    <n v="245"/>
    <s v="Russell-Gardner"/>
    <s v="Re-engineered systematic monitoring"/>
    <n v="2900"/>
    <n v="14771"/>
    <n v="5.0934482758620687"/>
    <x v="3"/>
    <n v="214"/>
    <n v="69.023364485981304"/>
    <s v="US"/>
    <s v="USD"/>
    <n v="1396846800"/>
    <n v="1396933200"/>
    <x v="817"/>
    <s v="Apr"/>
    <n v="4"/>
    <n v="7"/>
    <x v="8"/>
    <d v="2014-04-08T05:00:00"/>
    <s v="Apr"/>
    <n v="4"/>
    <n v="8"/>
    <n v="2014"/>
    <b v="0"/>
    <b v="0"/>
    <s v="theater/plays"/>
    <x v="1"/>
    <s v="plays"/>
  </r>
  <r>
    <n v="1"/>
    <n v="445"/>
    <s v="Anderson-Pearson"/>
    <s v="Intuitive demand-driven Local Area Network"/>
    <n v="2100"/>
    <n v="10739"/>
    <n v="5.1138095238095236"/>
    <x v="3"/>
    <n v="170"/>
    <n v="63.170588235294119"/>
    <s v="US"/>
    <s v="USD"/>
    <n v="1291356000"/>
    <n v="1293170400"/>
    <x v="818"/>
    <s v="Dec"/>
    <n v="12"/>
    <n v="3"/>
    <x v="6"/>
    <d v="2010-12-24T06:00:00"/>
    <s v="Dec"/>
    <n v="12"/>
    <n v="24"/>
    <n v="2010"/>
    <b v="0"/>
    <b v="1"/>
    <s v="theater/plays"/>
    <x v="1"/>
    <s v="plays"/>
  </r>
  <r>
    <n v="1"/>
    <n v="479"/>
    <s v="Long-Greene"/>
    <s v="Future-proofed heuristic encryption"/>
    <n v="2400"/>
    <n v="12310"/>
    <n v="5.1291666666666664"/>
    <x v="3"/>
    <n v="173"/>
    <n v="71.156069364161851"/>
    <s v="GB"/>
    <s v="GBP"/>
    <n v="1501304400"/>
    <n v="1501477200"/>
    <x v="819"/>
    <s v="July"/>
    <n v="7"/>
    <n v="29"/>
    <x v="3"/>
    <d v="2017-07-31T05:00:00"/>
    <s v="July"/>
    <n v="7"/>
    <n v="31"/>
    <n v="2017"/>
    <b v="0"/>
    <b v="0"/>
    <s v="food/food trucks"/>
    <x v="0"/>
    <s v="food trucks"/>
  </r>
  <r>
    <n v="1"/>
    <n v="716"/>
    <s v="Tapia, Kramer and Hicks"/>
    <s v="Advanced modular moderator"/>
    <n v="2000"/>
    <n v="10353"/>
    <n v="5.1764999999999999"/>
    <x v="3"/>
    <n v="157"/>
    <n v="65.942675159235662"/>
    <s v="US"/>
    <s v="USD"/>
    <n v="1373432400"/>
    <n v="1375851600"/>
    <x v="820"/>
    <s v="July"/>
    <n v="7"/>
    <n v="10"/>
    <x v="1"/>
    <d v="2013-08-07T05:00:00"/>
    <s v="Aug"/>
    <n v="8"/>
    <n v="7"/>
    <n v="2013"/>
    <b v="0"/>
    <b v="1"/>
    <s v="theater/plays"/>
    <x v="1"/>
    <s v="plays"/>
  </r>
  <r>
    <n v="1"/>
    <n v="733"/>
    <s v="Marquez-Kerr"/>
    <s v="Automated hybrid orchestration"/>
    <n v="15800"/>
    <n v="83267"/>
    <n v="5.2700632911392402"/>
    <x v="3"/>
    <n v="980"/>
    <n v="84.96632653061225"/>
    <s v="US"/>
    <s v="USD"/>
    <n v="1406178000"/>
    <n v="1407301200"/>
    <x v="616"/>
    <s v="July"/>
    <n v="7"/>
    <n v="24"/>
    <x v="8"/>
    <d v="2014-08-06T05:00:00"/>
    <s v="Aug"/>
    <n v="8"/>
    <n v="6"/>
    <n v="2014"/>
    <b v="0"/>
    <b v="0"/>
    <s v="music/metal"/>
    <x v="4"/>
    <s v="metal"/>
  </r>
  <r>
    <n v="1"/>
    <n v="502"/>
    <s v="Johnson Inc"/>
    <s v="Reduced context-sensitive complexity"/>
    <n v="1300"/>
    <n v="6889"/>
    <n v="5.2992307692307694"/>
    <x v="3"/>
    <n v="186"/>
    <n v="37.037634408602152"/>
    <s v="AU"/>
    <s v="AUD"/>
    <n v="1343365200"/>
    <n v="1345870800"/>
    <x v="688"/>
    <s v="July"/>
    <n v="7"/>
    <n v="27"/>
    <x v="2"/>
    <d v="2012-08-25T05:00:00"/>
    <s v="Aug"/>
    <n v="8"/>
    <n v="25"/>
    <n v="2012"/>
    <b v="0"/>
    <b v="1"/>
    <s v="games/video games"/>
    <x v="7"/>
    <s v="video games"/>
  </r>
  <r>
    <n v="1"/>
    <n v="684"/>
    <s v="Gilmore LLC"/>
    <s v="Optimized systemic algorithm"/>
    <n v="1400"/>
    <n v="7600"/>
    <n v="5.4285714285714288"/>
    <x v="3"/>
    <n v="110"/>
    <n v="69.090909090909093"/>
    <s v="CA"/>
    <s v="CAD"/>
    <n v="1277787600"/>
    <n v="1279515600"/>
    <x v="821"/>
    <s v="June"/>
    <n v="6"/>
    <n v="29"/>
    <x v="6"/>
    <d v="2010-07-19T05:00:00"/>
    <s v="July"/>
    <n v="7"/>
    <n v="19"/>
    <n v="2010"/>
    <b v="0"/>
    <b v="0"/>
    <s v="publishing/nonfiction"/>
    <x v="6"/>
    <s v="nonfiction"/>
  </r>
  <r>
    <n v="1"/>
    <n v="879"/>
    <s v="Ortiz Inc"/>
    <s v="Stand-alone incremental parallelism"/>
    <n v="1000"/>
    <n v="5438"/>
    <n v="5.4379999999999997"/>
    <x v="3"/>
    <n v="53"/>
    <n v="102.60377358490567"/>
    <s v="US"/>
    <s v="USD"/>
    <n v="1487743200"/>
    <n v="1488520800"/>
    <x v="822"/>
    <s v="Feb"/>
    <n v="2"/>
    <n v="22"/>
    <x v="3"/>
    <d v="2017-03-03T06:00:00"/>
    <s v="Mar"/>
    <n v="3"/>
    <n v="3"/>
    <n v="2017"/>
    <b v="0"/>
    <b v="0"/>
    <s v="publishing/nonfiction"/>
    <x v="6"/>
    <s v="nonfiction"/>
  </r>
  <r>
    <n v="1"/>
    <n v="304"/>
    <s v="Peterson PLC"/>
    <s v="User-friendly discrete benchmark"/>
    <n v="2100"/>
    <n v="11469"/>
    <n v="5.4614285714285717"/>
    <x v="3"/>
    <n v="142"/>
    <n v="80.767605633802816"/>
    <s v="US"/>
    <s v="USD"/>
    <n v="1470546000"/>
    <n v="1474088400"/>
    <x v="823"/>
    <s v="Aug"/>
    <n v="8"/>
    <n v="7"/>
    <x v="9"/>
    <d v="2016-09-17T05:00:00"/>
    <s v="Sept"/>
    <n v="9"/>
    <n v="17"/>
    <n v="2016"/>
    <b v="0"/>
    <b v="0"/>
    <s v="film &amp; video/documentary"/>
    <x v="3"/>
    <s v="documentary"/>
  </r>
  <r>
    <n v="1"/>
    <n v="494"/>
    <s v="Hopkins-Browning"/>
    <s v="Balanced upward-trending productivity"/>
    <n v="2500"/>
    <n v="13684"/>
    <n v="5.4736000000000002"/>
    <x v="3"/>
    <n v="268"/>
    <n v="51.059701492537314"/>
    <s v="US"/>
    <s v="USD"/>
    <n v="1332392400"/>
    <n v="1332478800"/>
    <x v="824"/>
    <s v="Mar"/>
    <n v="3"/>
    <n v="22"/>
    <x v="2"/>
    <d v="2012-03-23T05:00:00"/>
    <s v="Mar"/>
    <n v="3"/>
    <n v="23"/>
    <n v="2012"/>
    <b v="0"/>
    <b v="0"/>
    <s v="technology/wearables"/>
    <x v="2"/>
    <s v="wearables"/>
  </r>
  <r>
    <n v="1"/>
    <n v="842"/>
    <s v="Lawson and Sons"/>
    <s v="Reverse-engineered multi-tasking product"/>
    <n v="1500"/>
    <n v="8447"/>
    <n v="5.6313333333333331"/>
    <x v="3"/>
    <n v="132"/>
    <n v="63.992424242424242"/>
    <s v="IT"/>
    <s v="EUR"/>
    <n v="1529038800"/>
    <n v="1529298000"/>
    <x v="825"/>
    <s v="June"/>
    <n v="6"/>
    <n v="15"/>
    <x v="5"/>
    <d v="2018-06-18T05:00:00"/>
    <s v="June"/>
    <n v="6"/>
    <n v="18"/>
    <n v="2018"/>
    <b v="0"/>
    <b v="0"/>
    <s v="technology/wearables"/>
    <x v="2"/>
    <s v="wearables"/>
  </r>
  <r>
    <n v="1"/>
    <n v="758"/>
    <s v="Logan-Miranda"/>
    <s v="Proactive systemic firmware"/>
    <n v="29600"/>
    <n v="167005"/>
    <n v="5.6420608108108112"/>
    <x v="3"/>
    <n v="1518"/>
    <n v="110.01646903820817"/>
    <s v="CA"/>
    <s v="CAD"/>
    <n v="1414126800"/>
    <n v="1414904400"/>
    <x v="826"/>
    <s v="Oct"/>
    <n v="10"/>
    <n v="24"/>
    <x v="8"/>
    <d v="2014-11-02T05:00:00"/>
    <s v="Nov"/>
    <n v="11"/>
    <n v="2"/>
    <n v="2014"/>
    <b v="0"/>
    <b v="0"/>
    <s v="music/rock"/>
    <x v="4"/>
    <s v="rock"/>
  </r>
  <r>
    <n v="1"/>
    <n v="244"/>
    <s v="Herring-Bailey"/>
    <s v="Reverse-engineered system-worthy extranet"/>
    <n v="700"/>
    <n v="3988"/>
    <n v="5.6971428571428575"/>
    <x v="3"/>
    <n v="53"/>
    <n v="75.245283018867923"/>
    <s v="US"/>
    <s v="USD"/>
    <n v="1405314000"/>
    <n v="1409806800"/>
    <x v="827"/>
    <s v="July"/>
    <n v="7"/>
    <n v="14"/>
    <x v="8"/>
    <d v="2014-09-04T05:00:00"/>
    <s v="Sept"/>
    <n v="9"/>
    <n v="4"/>
    <n v="2014"/>
    <b v="0"/>
    <b v="0"/>
    <s v="theater/plays"/>
    <x v="1"/>
    <s v="plays"/>
  </r>
  <r>
    <n v="1"/>
    <n v="426"/>
    <s v="Edwards-Kane"/>
    <s v="Virtual leadingedge framework"/>
    <n v="1800"/>
    <n v="10313"/>
    <n v="5.7294444444444448"/>
    <x v="3"/>
    <n v="219"/>
    <n v="47.091324200913242"/>
    <s v="US"/>
    <s v="USD"/>
    <n v="1361944800"/>
    <n v="1362549600"/>
    <x v="828"/>
    <s v="Feb"/>
    <n v="2"/>
    <n v="27"/>
    <x v="1"/>
    <d v="2013-03-06T06:00:00"/>
    <s v="Mar"/>
    <n v="3"/>
    <n v="6"/>
    <n v="2013"/>
    <b v="0"/>
    <b v="0"/>
    <s v="theater/plays"/>
    <x v="1"/>
    <s v="plays"/>
  </r>
  <r>
    <n v="1"/>
    <n v="467"/>
    <s v="Shaw Ltd"/>
    <s v="Profit-focused content-based application"/>
    <n v="1400"/>
    <n v="8053"/>
    <n v="5.7521428571428572"/>
    <x v="3"/>
    <n v="139"/>
    <n v="57.935251798561154"/>
    <s v="CA"/>
    <s v="CAD"/>
    <n v="1448258400"/>
    <n v="1448863200"/>
    <x v="829"/>
    <s v="Nov"/>
    <n v="11"/>
    <n v="23"/>
    <x v="0"/>
    <d v="2015-11-30T06:00:00"/>
    <s v="Nov"/>
    <n v="11"/>
    <n v="30"/>
    <n v="2015"/>
    <b v="0"/>
    <b v="1"/>
    <s v="technology/web"/>
    <x v="2"/>
    <s v="web"/>
  </r>
  <r>
    <n v="1"/>
    <n v="280"/>
    <s v="Braun PLC"/>
    <s v="Function-based high-level infrastructure"/>
    <n v="2500"/>
    <n v="14536"/>
    <n v="5.8144"/>
    <x v="3"/>
    <n v="393"/>
    <n v="36.987277353689571"/>
    <s v="US"/>
    <s v="USD"/>
    <n v="1511244000"/>
    <n v="1511762400"/>
    <x v="830"/>
    <s v="Nov"/>
    <n v="11"/>
    <n v="21"/>
    <x v="3"/>
    <d v="2017-11-27T06:00:00"/>
    <s v="Nov"/>
    <n v="11"/>
    <n v="27"/>
    <n v="2017"/>
    <b v="0"/>
    <b v="0"/>
    <s v="film &amp; video/animation"/>
    <x v="3"/>
    <s v="animation"/>
  </r>
  <r>
    <n v="1"/>
    <n v="366"/>
    <s v="Williams, Perez and Villegas"/>
    <s v="Robust directional system engine"/>
    <n v="1800"/>
    <n v="10658"/>
    <n v="5.9211111111111112"/>
    <x v="3"/>
    <n v="101"/>
    <n v="105.52475247524752"/>
    <s v="US"/>
    <s v="USD"/>
    <n v="1294034400"/>
    <n v="1294120800"/>
    <x v="831"/>
    <s v="Jan"/>
    <n v="1"/>
    <n v="3"/>
    <x v="4"/>
    <d v="2011-01-04T06:00:00"/>
    <s v="Jan"/>
    <n v="1"/>
    <n v="4"/>
    <n v="2011"/>
    <b v="0"/>
    <b v="1"/>
    <s v="theater/plays"/>
    <x v="1"/>
    <s v="plays"/>
  </r>
  <r>
    <n v="1"/>
    <n v="108"/>
    <s v="Decker Inc"/>
    <s v="Universal encompassing implementation"/>
    <n v="1500"/>
    <n v="8929"/>
    <n v="5.9526666666666666"/>
    <x v="3"/>
    <n v="83"/>
    <n v="107.57831325301204"/>
    <s v="US"/>
    <s v="USD"/>
    <n v="1333688400"/>
    <n v="1336885200"/>
    <x v="512"/>
    <s v="Apr"/>
    <n v="4"/>
    <n v="6"/>
    <x v="2"/>
    <d v="2012-05-13T05:00:00"/>
    <s v="May"/>
    <n v="5"/>
    <n v="13"/>
    <n v="2012"/>
    <b v="0"/>
    <b v="0"/>
    <s v="film &amp; video/documentary"/>
    <x v="3"/>
    <s v="documentary"/>
  </r>
  <r>
    <n v="1"/>
    <n v="259"/>
    <s v="Watkins Ltd"/>
    <s v="Multi-channeled responsive implementation"/>
    <n v="1800"/>
    <n v="10755"/>
    <n v="5.9749999999999996"/>
    <x v="3"/>
    <n v="138"/>
    <n v="77.934782608695656"/>
    <s v="US"/>
    <s v="USD"/>
    <n v="1354946400"/>
    <n v="1356588000"/>
    <x v="832"/>
    <s v="Dec"/>
    <n v="12"/>
    <n v="8"/>
    <x v="2"/>
    <d v="2012-12-27T06:00:00"/>
    <s v="Dec"/>
    <n v="12"/>
    <n v="27"/>
    <n v="2012"/>
    <b v="1"/>
    <b v="0"/>
    <s v="photography/photography books"/>
    <x v="5"/>
    <s v="photography books"/>
  </r>
  <r>
    <n v="1"/>
    <n v="816"/>
    <s v="Jones, Casey and Jones"/>
    <s v="Ergonomic mission-critical moratorium"/>
    <n v="2300"/>
    <n v="14150"/>
    <n v="6.1521739130434785"/>
    <x v="3"/>
    <n v="133"/>
    <n v="106.39097744360902"/>
    <s v="US"/>
    <s v="USD"/>
    <n v="1392012000"/>
    <n v="1392184800"/>
    <x v="375"/>
    <s v="Feb"/>
    <n v="2"/>
    <n v="10"/>
    <x v="8"/>
    <d v="2014-02-12T06:00:00"/>
    <s v="Feb"/>
    <n v="2"/>
    <n v="12"/>
    <n v="2014"/>
    <b v="1"/>
    <b v="1"/>
    <s v="theater/plays"/>
    <x v="1"/>
    <s v="plays"/>
  </r>
  <r>
    <n v="1"/>
    <n v="621"/>
    <s v="Dean, Fox and Phillips"/>
    <s v="Extended context-sensitive forecast"/>
    <n v="25600"/>
    <n v="158669"/>
    <n v="6.1980078125000002"/>
    <x v="3"/>
    <n v="2144"/>
    <n v="74.006063432835816"/>
    <s v="US"/>
    <s v="USD"/>
    <n v="1473742800"/>
    <n v="1474174800"/>
    <x v="833"/>
    <s v="Sept"/>
    <n v="9"/>
    <n v="13"/>
    <x v="9"/>
    <d v="2016-09-18T05:00:00"/>
    <s v="Sept"/>
    <n v="9"/>
    <n v="18"/>
    <n v="2016"/>
    <b v="0"/>
    <b v="0"/>
    <s v="theater/plays"/>
    <x v="1"/>
    <s v="plays"/>
  </r>
  <r>
    <n v="1"/>
    <n v="252"/>
    <s v="Perez PLC"/>
    <s v="Operative bandwidth-monitored interface"/>
    <n v="1000"/>
    <n v="6263"/>
    <n v="6.2629999999999999"/>
    <x v="3"/>
    <n v="59"/>
    <n v="106.15254237288136"/>
    <s v="US"/>
    <s v="USD"/>
    <n v="1382677200"/>
    <n v="1383109200"/>
    <x v="744"/>
    <s v="Oct"/>
    <n v="10"/>
    <n v="25"/>
    <x v="1"/>
    <d v="2013-10-30T05:00:00"/>
    <s v="Oct"/>
    <n v="10"/>
    <n v="30"/>
    <n v="2013"/>
    <b v="0"/>
    <b v="0"/>
    <s v="theater/plays"/>
    <x v="1"/>
    <s v="plays"/>
  </r>
  <r>
    <n v="1"/>
    <n v="80"/>
    <s v="Sutton, Barrett and Tucker"/>
    <s v="Cross-platform needs-based approach"/>
    <n v="1100"/>
    <n v="7012"/>
    <n v="6.374545454545455"/>
    <x v="3"/>
    <n v="127"/>
    <n v="55.212598425196852"/>
    <s v="US"/>
    <s v="USD"/>
    <n v="1503982800"/>
    <n v="1506574800"/>
    <x v="555"/>
    <s v="Aug"/>
    <n v="8"/>
    <n v="29"/>
    <x v="3"/>
    <d v="2017-09-28T05:00:00"/>
    <s v="Sept"/>
    <n v="9"/>
    <n v="28"/>
    <n v="2017"/>
    <b v="0"/>
    <b v="0"/>
    <s v="games/video games"/>
    <x v="7"/>
    <s v="video games"/>
  </r>
  <r>
    <n v="1"/>
    <n v="16"/>
    <s v="Hines Inc"/>
    <s v="Cross-platform systemic adapter"/>
    <n v="1700"/>
    <n v="11041"/>
    <n v="6.4947058823529416"/>
    <x v="3"/>
    <n v="100"/>
    <n v="110.41"/>
    <s v="US"/>
    <s v="USD"/>
    <n v="1390370400"/>
    <n v="1392271200"/>
    <x v="834"/>
    <s v="Jan"/>
    <n v="1"/>
    <n v="22"/>
    <x v="8"/>
    <d v="2014-02-13T06:00:00"/>
    <s v="Feb"/>
    <n v="2"/>
    <n v="13"/>
    <n v="2014"/>
    <b v="0"/>
    <b v="0"/>
    <s v="publishing/nonfiction"/>
    <x v="6"/>
    <s v="nonfiction"/>
  </r>
  <r>
    <n v="1"/>
    <n v="853"/>
    <s v="Collier LLC"/>
    <s v="Secured well-modulated projection"/>
    <n v="17100"/>
    <n v="111502"/>
    <n v="6.5205847953216374"/>
    <x v="3"/>
    <n v="1467"/>
    <n v="76.006816632583508"/>
    <s v="CA"/>
    <s v="CAD"/>
    <n v="1308546000"/>
    <n v="1308978000"/>
    <x v="835"/>
    <s v="June"/>
    <n v="6"/>
    <n v="20"/>
    <x v="4"/>
    <d v="2011-06-25T05:00:00"/>
    <s v="June"/>
    <n v="6"/>
    <n v="25"/>
    <n v="2011"/>
    <b v="0"/>
    <b v="1"/>
    <s v="music/indie rock"/>
    <x v="4"/>
    <s v="indie rock"/>
  </r>
  <r>
    <n v="1"/>
    <n v="761"/>
    <s v="Mitchell-Lee"/>
    <s v="Customizable leadingedge model"/>
    <n v="2200"/>
    <n v="14420"/>
    <n v="6.5545454545454547"/>
    <x v="3"/>
    <n v="166"/>
    <n v="86.867469879518069"/>
    <s v="US"/>
    <s v="USD"/>
    <n v="1500699600"/>
    <n v="1501131600"/>
    <x v="836"/>
    <s v="July"/>
    <n v="7"/>
    <n v="22"/>
    <x v="3"/>
    <d v="2017-07-27T05:00:00"/>
    <s v="July"/>
    <n v="7"/>
    <n v="27"/>
    <n v="2017"/>
    <b v="0"/>
    <b v="0"/>
    <s v="music/rock"/>
    <x v="4"/>
    <s v="rock"/>
  </r>
  <r>
    <n v="1"/>
    <n v="44"/>
    <s v="Reid-Mccullough"/>
    <s v="Visionary real-time groupware"/>
    <n v="1600"/>
    <n v="10541"/>
    <n v="6.5881249999999998"/>
    <x v="3"/>
    <n v="98"/>
    <n v="107.56122448979592"/>
    <s v="DK"/>
    <s v="DKK"/>
    <n v="1552798800"/>
    <n v="1552885200"/>
    <x v="837"/>
    <s v="Mar"/>
    <n v="3"/>
    <n v="17"/>
    <x v="7"/>
    <d v="2019-03-18T05:00:00"/>
    <s v="Mar"/>
    <n v="3"/>
    <n v="18"/>
    <n v="2019"/>
    <b v="0"/>
    <b v="0"/>
    <s v="publishing/fiction"/>
    <x v="6"/>
    <s v="fiction"/>
  </r>
  <r>
    <n v="1"/>
    <n v="73"/>
    <s v="Collins-Goodman"/>
    <s v="Cross-platform even-keeled initiative"/>
    <n v="1400"/>
    <n v="9253"/>
    <n v="6.609285714285714"/>
    <x v="3"/>
    <n v="88"/>
    <n v="105.14772727272727"/>
    <s v="US"/>
    <s v="USD"/>
    <n v="1480226400"/>
    <n v="1480485600"/>
    <x v="428"/>
    <s v="Nov"/>
    <n v="11"/>
    <n v="27"/>
    <x v="9"/>
    <d v="2016-11-30T06:00:00"/>
    <s v="Nov"/>
    <n v="11"/>
    <n v="30"/>
    <n v="2016"/>
    <b v="0"/>
    <b v="0"/>
    <s v="music/jazz"/>
    <x v="4"/>
    <s v="jazz"/>
  </r>
  <r>
    <n v="1"/>
    <n v="412"/>
    <s v="Rodriguez-Scott"/>
    <s v="Realigned zero tolerance software"/>
    <n v="2100"/>
    <n v="14046"/>
    <n v="6.6885714285714286"/>
    <x v="3"/>
    <n v="134"/>
    <n v="104.82089552238806"/>
    <s v="US"/>
    <s v="USD"/>
    <n v="1388728800"/>
    <n v="1389592800"/>
    <x v="838"/>
    <s v="Jan"/>
    <n v="1"/>
    <n v="3"/>
    <x v="8"/>
    <d v="2014-01-13T06:00:00"/>
    <s v="Jan"/>
    <n v="1"/>
    <n v="13"/>
    <n v="2014"/>
    <b v="0"/>
    <b v="0"/>
    <s v="publishing/fiction"/>
    <x v="6"/>
    <s v="fiction"/>
  </r>
  <r>
    <n v="1"/>
    <n v="72"/>
    <s v="Hampton, Lewis and Ray"/>
    <s v="Seamless coherent parallelism"/>
    <n v="600"/>
    <n v="4022"/>
    <n v="6.7033333333333331"/>
    <x v="3"/>
    <n v="54"/>
    <n v="74.481481481481481"/>
    <s v="US"/>
    <s v="USD"/>
    <n v="1435726800"/>
    <n v="1438837200"/>
    <x v="606"/>
    <s v="July"/>
    <n v="7"/>
    <n v="1"/>
    <x v="0"/>
    <d v="2015-08-06T05:00:00"/>
    <s v="Aug"/>
    <n v="8"/>
    <n v="6"/>
    <n v="2015"/>
    <b v="0"/>
    <b v="0"/>
    <s v="film &amp; video/animation"/>
    <x v="3"/>
    <s v="animation"/>
  </r>
  <r>
    <n v="1"/>
    <n v="201"/>
    <s v="Osborne, Perkins and Knox"/>
    <s v="Cross-platform bi-directional workforce"/>
    <n v="2100"/>
    <n v="14305"/>
    <n v="6.8119047619047617"/>
    <x v="3"/>
    <n v="157"/>
    <n v="91.114649681528661"/>
    <s v="US"/>
    <s v="USD"/>
    <n v="1406264400"/>
    <n v="1407819600"/>
    <x v="839"/>
    <s v="July"/>
    <n v="7"/>
    <n v="25"/>
    <x v="8"/>
    <d v="2014-08-12T05:00:00"/>
    <s v="Aug"/>
    <n v="8"/>
    <n v="12"/>
    <n v="2014"/>
    <b v="0"/>
    <b v="0"/>
    <s v="technology/web"/>
    <x v="2"/>
    <s v="web"/>
  </r>
  <r>
    <n v="1"/>
    <n v="627"/>
    <s v="Martin, Lee and Armstrong"/>
    <s v="Open-architected incremental ability"/>
    <n v="1600"/>
    <n v="11108"/>
    <n v="6.9424999999999999"/>
    <x v="3"/>
    <n v="154"/>
    <n v="72.129870129870127"/>
    <s v="GB"/>
    <s v="GBP"/>
    <n v="1276664400"/>
    <n v="1278738000"/>
    <x v="840"/>
    <s v="June"/>
    <n v="6"/>
    <n v="16"/>
    <x v="6"/>
    <d v="2010-07-10T05:00:00"/>
    <s v="July"/>
    <n v="7"/>
    <n v="10"/>
    <n v="2010"/>
    <b v="1"/>
    <b v="0"/>
    <s v="food/food trucks"/>
    <x v="0"/>
    <s v="food trucks"/>
  </r>
  <r>
    <n v="1"/>
    <n v="523"/>
    <s v="Underwood, James and Jones"/>
    <s v="Triple-buffered holistic ability"/>
    <n v="900"/>
    <n v="6303"/>
    <n v="7.003333333333333"/>
    <x v="3"/>
    <n v="89"/>
    <n v="70.82022471910112"/>
    <s v="US"/>
    <s v="USD"/>
    <n v="1267682400"/>
    <n v="1268114400"/>
    <x v="841"/>
    <s v="Mar"/>
    <n v="3"/>
    <n v="4"/>
    <x v="6"/>
    <d v="2010-03-09T06:00:00"/>
    <s v="Mar"/>
    <n v="3"/>
    <n v="9"/>
    <n v="2010"/>
    <b v="0"/>
    <b v="0"/>
    <s v="film &amp; video/shorts"/>
    <x v="3"/>
    <s v="shorts"/>
  </r>
  <r>
    <n v="1"/>
    <n v="285"/>
    <s v="Dawson, Brady and Gilbert"/>
    <s v="Front-line optimizing emulation"/>
    <n v="900"/>
    <n v="6357"/>
    <n v="7.0633333333333335"/>
    <x v="3"/>
    <n v="254"/>
    <n v="25.027559055118111"/>
    <s v="US"/>
    <s v="USD"/>
    <n v="1473483600"/>
    <n v="1476766800"/>
    <x v="842"/>
    <s v="Sept"/>
    <n v="9"/>
    <n v="10"/>
    <x v="9"/>
    <d v="2016-10-18T05:00:00"/>
    <s v="Oct"/>
    <n v="10"/>
    <n v="18"/>
    <n v="2016"/>
    <b v="0"/>
    <b v="0"/>
    <s v="theater/plays"/>
    <x v="1"/>
    <s v="plays"/>
  </r>
  <r>
    <n v="1"/>
    <n v="708"/>
    <s v="Ortega LLC"/>
    <s v="Secured bifurcated intranet"/>
    <n v="1700"/>
    <n v="12020"/>
    <n v="7.0705882352941174"/>
    <x v="3"/>
    <n v="137"/>
    <n v="87.737226277372258"/>
    <s v="CH"/>
    <s v="CHF"/>
    <n v="1495429200"/>
    <n v="1496293200"/>
    <x v="843"/>
    <s v="May"/>
    <n v="5"/>
    <n v="22"/>
    <x v="3"/>
    <d v="2017-06-01T05:00:00"/>
    <s v="June"/>
    <n v="6"/>
    <n v="1"/>
    <n v="2017"/>
    <b v="0"/>
    <b v="0"/>
    <s v="theater/plays"/>
    <x v="1"/>
    <s v="plays"/>
  </r>
  <r>
    <n v="1"/>
    <n v="744"/>
    <s v="Fitzgerald Group"/>
    <s v="Intuitive exuding initiative"/>
    <n v="2000"/>
    <n v="14240"/>
    <n v="7.12"/>
    <x v="3"/>
    <n v="140"/>
    <n v="101.71428571428571"/>
    <s v="US"/>
    <s v="USD"/>
    <n v="1533877200"/>
    <n v="1534050000"/>
    <x v="56"/>
    <s v="Aug"/>
    <n v="8"/>
    <n v="10"/>
    <x v="5"/>
    <d v="2018-08-12T05:00:00"/>
    <s v="Aug"/>
    <n v="8"/>
    <n v="12"/>
    <n v="2018"/>
    <b v="0"/>
    <b v="1"/>
    <s v="theater/plays"/>
    <x v="1"/>
    <s v="plays"/>
  </r>
  <r>
    <n v="1"/>
    <n v="398"/>
    <s v="Myers LLC"/>
    <s v="Reactive bottom-line open architecture"/>
    <n v="1700"/>
    <n v="12202"/>
    <n v="7.1776470588235295"/>
    <x v="3"/>
    <n v="123"/>
    <n v="99.203252032520325"/>
    <s v="IT"/>
    <s v="EUR"/>
    <n v="1525755600"/>
    <n v="1525928400"/>
    <x v="844"/>
    <s v="May"/>
    <n v="5"/>
    <n v="8"/>
    <x v="5"/>
    <d v="2018-05-10T05:00:00"/>
    <s v="May"/>
    <n v="5"/>
    <n v="10"/>
    <n v="2018"/>
    <b v="0"/>
    <b v="1"/>
    <s v="film &amp; video/animation"/>
    <x v="3"/>
    <s v="animation"/>
  </r>
  <r>
    <n v="1"/>
    <n v="182"/>
    <s v="Adams Group"/>
    <s v="Reverse-engineered bandwidth-monitored contingency"/>
    <n v="27100"/>
    <n v="195750"/>
    <n v="7.2232472324723247"/>
    <x v="3"/>
    <n v="3318"/>
    <n v="58.996383363471971"/>
    <s v="DK"/>
    <s v="DKK"/>
    <n v="1560574800"/>
    <n v="1561957200"/>
    <x v="845"/>
    <s v="June"/>
    <n v="6"/>
    <n v="15"/>
    <x v="7"/>
    <d v="2019-07-01T05:00:00"/>
    <s v="July"/>
    <n v="7"/>
    <n v="1"/>
    <n v="2019"/>
    <b v="0"/>
    <b v="0"/>
    <s v="theater/plays"/>
    <x v="1"/>
    <s v="plays"/>
  </r>
  <r>
    <n v="1"/>
    <n v="62"/>
    <s v="Sparks-West"/>
    <s v="Organized incremental standardization"/>
    <n v="2000"/>
    <n v="14452"/>
    <n v="7.226"/>
    <x v="3"/>
    <n v="249"/>
    <n v="58.040160642570278"/>
    <s v="US"/>
    <s v="USD"/>
    <n v="1433480400"/>
    <n v="1433566800"/>
    <x v="493"/>
    <s v="June"/>
    <n v="6"/>
    <n v="5"/>
    <x v="0"/>
    <d v="2015-06-06T05:00:00"/>
    <s v="June"/>
    <n v="6"/>
    <n v="6"/>
    <n v="2015"/>
    <b v="0"/>
    <b v="0"/>
    <s v="technology/web"/>
    <x v="2"/>
    <s v="web"/>
  </r>
  <r>
    <n v="1"/>
    <n v="493"/>
    <s v="Adams, Walker and Wong"/>
    <s v="Seamless background framework"/>
    <n v="900"/>
    <n v="6514"/>
    <n v="7.2377777777777776"/>
    <x v="3"/>
    <n v="64"/>
    <n v="101.78125"/>
    <s v="US"/>
    <s v="USD"/>
    <n v="1561784400"/>
    <n v="1562907600"/>
    <x v="846"/>
    <s v="June"/>
    <n v="6"/>
    <n v="29"/>
    <x v="7"/>
    <d v="2019-07-12T05:00:00"/>
    <s v="July"/>
    <n v="7"/>
    <n v="12"/>
    <n v="2019"/>
    <b v="0"/>
    <b v="0"/>
    <s v="photography/photography books"/>
    <x v="5"/>
    <s v="photography books"/>
  </r>
  <r>
    <n v="1"/>
    <n v="114"/>
    <s v="Harper-Davis"/>
    <s v="Robust heuristic encoding"/>
    <n v="1900"/>
    <n v="13816"/>
    <n v="7.2715789473684209"/>
    <x v="3"/>
    <n v="126"/>
    <n v="109.65079365079364"/>
    <s v="US"/>
    <s v="USD"/>
    <n v="1554786000"/>
    <n v="1554872400"/>
    <x v="847"/>
    <s v="Apr"/>
    <n v="4"/>
    <n v="9"/>
    <x v="7"/>
    <d v="2019-04-10T05:00:00"/>
    <s v="Apr"/>
    <n v="4"/>
    <n v="10"/>
    <n v="2019"/>
    <b v="0"/>
    <b v="1"/>
    <s v="technology/wearables"/>
    <x v="2"/>
    <s v="wearables"/>
  </r>
  <r>
    <n v="1"/>
    <n v="764"/>
    <s v="Shaffer-Mason"/>
    <s v="Managed bandwidth-monitored system engine"/>
    <n v="1100"/>
    <n v="8010"/>
    <n v="7.2818181818181822"/>
    <x v="3"/>
    <n v="148"/>
    <n v="54.121621621621621"/>
    <s v="US"/>
    <s v="USD"/>
    <n v="1305262800"/>
    <n v="1305954000"/>
    <x v="848"/>
    <s v="May"/>
    <n v="5"/>
    <n v="13"/>
    <x v="4"/>
    <d v="2011-05-21T05:00:00"/>
    <s v="May"/>
    <n v="5"/>
    <n v="21"/>
    <n v="2011"/>
    <b v="0"/>
    <b v="0"/>
    <s v="music/rock"/>
    <x v="4"/>
    <s v="rock"/>
  </r>
  <r>
    <n v="1"/>
    <n v="786"/>
    <s v="Smith-Brown"/>
    <s v="Object-based content-based ability"/>
    <n v="1500"/>
    <n v="10946"/>
    <n v="7.2973333333333334"/>
    <x v="3"/>
    <n v="207"/>
    <n v="52.879227053140099"/>
    <s v="IT"/>
    <s v="EUR"/>
    <n v="1522126800"/>
    <n v="1522731600"/>
    <x v="633"/>
    <s v="Mar"/>
    <n v="3"/>
    <n v="27"/>
    <x v="5"/>
    <d v="2018-04-03T05:00:00"/>
    <s v="Apr"/>
    <n v="4"/>
    <n v="3"/>
    <n v="2018"/>
    <b v="0"/>
    <b v="1"/>
    <s v="music/jazz"/>
    <x v="4"/>
    <s v="jazz"/>
  </r>
  <r>
    <n v="1"/>
    <n v="373"/>
    <s v="Brown-Parker"/>
    <s v="Down-sized coherent toolset"/>
    <n v="22500"/>
    <n v="164291"/>
    <n v="7.3018222222222224"/>
    <x v="3"/>
    <n v="2106"/>
    <n v="78.010921177587846"/>
    <s v="US"/>
    <s v="USD"/>
    <n v="1502946000"/>
    <n v="1503637200"/>
    <x v="849"/>
    <s v="Aug"/>
    <n v="8"/>
    <n v="17"/>
    <x v="3"/>
    <d v="2017-08-25T05:00:00"/>
    <s v="Aug"/>
    <n v="8"/>
    <n v="25"/>
    <n v="2017"/>
    <b v="0"/>
    <b v="0"/>
    <s v="theater/plays"/>
    <x v="1"/>
    <s v="plays"/>
  </r>
  <r>
    <n v="1"/>
    <n v="365"/>
    <s v="Lucas, Hall and Bonilla"/>
    <s v="Networked bottom-line initiative"/>
    <n v="1600"/>
    <n v="11735"/>
    <n v="7.3343749999999996"/>
    <x v="3"/>
    <n v="112"/>
    <n v="104.77678571428571"/>
    <s v="AU"/>
    <s v="AUD"/>
    <n v="1482991200"/>
    <n v="1485324000"/>
    <x v="850"/>
    <s v="Dec"/>
    <n v="12"/>
    <n v="29"/>
    <x v="9"/>
    <d v="2017-01-25T06:00:00"/>
    <s v="Jan"/>
    <n v="1"/>
    <n v="25"/>
    <n v="2017"/>
    <b v="0"/>
    <b v="0"/>
    <s v="theater/plays"/>
    <x v="1"/>
    <s v="plays"/>
  </r>
  <r>
    <n v="1"/>
    <n v="958"/>
    <s v="Green, Robinson and Ho"/>
    <s v="De-engineered zero-defect open system"/>
    <n v="1100"/>
    <n v="8081"/>
    <n v="7.3463636363636367"/>
    <x v="3"/>
    <n v="112"/>
    <n v="72.151785714285708"/>
    <s v="US"/>
    <s v="USD"/>
    <n v="1277096400"/>
    <n v="1278997200"/>
    <x v="104"/>
    <s v="June"/>
    <n v="6"/>
    <n v="21"/>
    <x v="6"/>
    <d v="2010-07-13T05:00:00"/>
    <s v="July"/>
    <n v="7"/>
    <n v="13"/>
    <n v="2010"/>
    <b v="0"/>
    <b v="0"/>
    <s v="film &amp; video/animation"/>
    <x v="3"/>
    <s v="animation"/>
  </r>
  <r>
    <n v="1"/>
    <n v="756"/>
    <s v="Serrano, Gallagher and Griffith"/>
    <s v="Customizable bi-directional monitoring"/>
    <n v="1300"/>
    <n v="10037"/>
    <n v="7.7207692307692311"/>
    <x v="3"/>
    <n v="148"/>
    <n v="67.817567567567565"/>
    <s v="US"/>
    <s v="USD"/>
    <n v="1421733600"/>
    <n v="1422252000"/>
    <x v="851"/>
    <s v="Jan"/>
    <n v="1"/>
    <n v="20"/>
    <x v="0"/>
    <d v="2015-01-26T06:00:00"/>
    <s v="Jan"/>
    <n v="1"/>
    <n v="26"/>
    <n v="2015"/>
    <b v="0"/>
    <b v="0"/>
    <s v="theater/plays"/>
    <x v="1"/>
    <s v="plays"/>
  </r>
  <r>
    <n v="1"/>
    <n v="896"/>
    <s v="Wright-Bryant"/>
    <s v="Reverse-engineered client-server extranet"/>
    <n v="19800"/>
    <n v="153338"/>
    <n v="7.7443434343434348"/>
    <x v="3"/>
    <n v="1460"/>
    <n v="105.02602739726028"/>
    <s v="AU"/>
    <s v="AUD"/>
    <n v="1310619600"/>
    <n v="1310878800"/>
    <x v="852"/>
    <s v="July"/>
    <n v="7"/>
    <n v="14"/>
    <x v="4"/>
    <d v="2011-07-17T05:00:00"/>
    <s v="July"/>
    <n v="7"/>
    <n v="17"/>
    <n v="2011"/>
    <b v="0"/>
    <b v="1"/>
    <s v="food/food trucks"/>
    <x v="0"/>
    <s v="food trucks"/>
  </r>
  <r>
    <n v="1"/>
    <n v="778"/>
    <s v="Moss-Guzman"/>
    <s v="Cross-platform optimizing website"/>
    <n v="1300"/>
    <n v="10243"/>
    <n v="7.8792307692307695"/>
    <x v="3"/>
    <n v="174"/>
    <n v="58.867816091954026"/>
    <s v="CH"/>
    <s v="CHF"/>
    <n v="1313211600"/>
    <n v="1313643600"/>
    <x v="853"/>
    <s v="Aug"/>
    <n v="8"/>
    <n v="13"/>
    <x v="4"/>
    <d v="2011-08-18T05:00:00"/>
    <s v="Aug"/>
    <n v="8"/>
    <n v="18"/>
    <n v="2011"/>
    <b v="0"/>
    <b v="0"/>
    <s v="film &amp; video/animation"/>
    <x v="3"/>
    <s v="animation"/>
  </r>
  <r>
    <n v="1"/>
    <n v="966"/>
    <s v="Davis and Sons"/>
    <s v="Seamless solution-oriented capacity"/>
    <n v="1700"/>
    <n v="13468"/>
    <n v="7.9223529411764702"/>
    <x v="3"/>
    <n v="245"/>
    <n v="54.971428571428568"/>
    <s v="US"/>
    <s v="USD"/>
    <n v="1497502800"/>
    <n v="1497675600"/>
    <x v="854"/>
    <s v="June"/>
    <n v="6"/>
    <n v="15"/>
    <x v="3"/>
    <d v="2017-06-17T05:00:00"/>
    <s v="June"/>
    <n v="6"/>
    <n v="17"/>
    <n v="2017"/>
    <b v="0"/>
    <b v="0"/>
    <s v="theater/plays"/>
    <x v="1"/>
    <s v="plays"/>
  </r>
  <r>
    <n v="1"/>
    <n v="560"/>
    <s v="Hunt LLC"/>
    <s v="Re-engineered radical policy"/>
    <n v="20000"/>
    <n v="158832"/>
    <n v="7.9416000000000002"/>
    <x v="3"/>
    <n v="3177"/>
    <n v="49.994334277620396"/>
    <s v="US"/>
    <s v="USD"/>
    <n v="1321596000"/>
    <n v="1325052000"/>
    <x v="855"/>
    <s v="Nov"/>
    <n v="11"/>
    <n v="18"/>
    <x v="4"/>
    <d v="2011-12-28T06:00:00"/>
    <s v="Dec"/>
    <n v="12"/>
    <n v="28"/>
    <n v="2011"/>
    <b v="0"/>
    <b v="0"/>
    <s v="film &amp; video/animation"/>
    <x v="3"/>
    <s v="animation"/>
  </r>
  <r>
    <n v="1"/>
    <n v="912"/>
    <s v="Sanchez-Parsons"/>
    <s v="Reduced bifurcated pricing structure"/>
    <n v="1800"/>
    <n v="14310"/>
    <n v="7.95"/>
    <x v="3"/>
    <n v="179"/>
    <n v="79.944134078212286"/>
    <s v="US"/>
    <s v="USD"/>
    <n v="1346821200"/>
    <n v="1347944400"/>
    <x v="856"/>
    <s v="Sept"/>
    <n v="9"/>
    <n v="5"/>
    <x v="2"/>
    <d v="2012-09-18T05:00:00"/>
    <s v="Sept"/>
    <n v="9"/>
    <n v="18"/>
    <n v="2012"/>
    <b v="1"/>
    <b v="0"/>
    <s v="film &amp; video/drama"/>
    <x v="3"/>
    <s v="drama"/>
  </r>
  <r>
    <n v="1"/>
    <n v="820"/>
    <s v="Valdez, Williams and Meyer"/>
    <s v="Cross-group heuristic forecast"/>
    <n v="1500"/>
    <n v="12009"/>
    <n v="8.0060000000000002"/>
    <x v="3"/>
    <n v="279"/>
    <n v="43.043010752688176"/>
    <s v="GB"/>
    <s v="GBP"/>
    <n v="1532840400"/>
    <n v="1533963600"/>
    <x v="437"/>
    <s v="July"/>
    <n v="7"/>
    <n v="29"/>
    <x v="5"/>
    <d v="2018-08-11T05:00:00"/>
    <s v="Aug"/>
    <n v="8"/>
    <n v="11"/>
    <n v="2018"/>
    <b v="0"/>
    <b v="1"/>
    <s v="music/rock"/>
    <x v="4"/>
    <s v="rock"/>
  </r>
  <r>
    <n v="1"/>
    <n v="837"/>
    <s v="Cook-Ortiz"/>
    <s v="Right-sized dedicated standardization"/>
    <n v="17700"/>
    <n v="150960"/>
    <n v="8.5288135593220336"/>
    <x v="3"/>
    <n v="1797"/>
    <n v="84.00667779632721"/>
    <s v="US"/>
    <s v="USD"/>
    <n v="1301202000"/>
    <n v="1305867600"/>
    <x v="596"/>
    <s v="Mar"/>
    <n v="3"/>
    <n v="27"/>
    <x v="4"/>
    <d v="2011-05-20T05:00:00"/>
    <s v="May"/>
    <n v="5"/>
    <n v="20"/>
    <n v="2011"/>
    <b v="0"/>
    <b v="0"/>
    <s v="music/jazz"/>
    <x v="4"/>
    <s v="jazz"/>
  </r>
  <r>
    <n v="1"/>
    <n v="978"/>
    <s v="Bailey, Nguyen and Martinez"/>
    <s v="Fundamental user-facing productivity"/>
    <n v="1000"/>
    <n v="8641"/>
    <n v="8.641"/>
    <x v="3"/>
    <n v="92"/>
    <n v="93.923913043478265"/>
    <s v="US"/>
    <s v="USD"/>
    <n v="1478930400"/>
    <n v="1480831200"/>
    <x v="223"/>
    <s v="Nov"/>
    <n v="11"/>
    <n v="12"/>
    <x v="9"/>
    <d v="2016-12-04T06:00:00"/>
    <s v="Dec"/>
    <n v="12"/>
    <n v="4"/>
    <n v="2016"/>
    <b v="0"/>
    <b v="0"/>
    <s v="games/video games"/>
    <x v="7"/>
    <s v="video games"/>
  </r>
  <r>
    <n v="1"/>
    <n v="174"/>
    <s v="Santos, Black and Donovan"/>
    <s v="Pre-emptive scalable access"/>
    <n v="600"/>
    <n v="5368"/>
    <n v="8.9466666666666672"/>
    <x v="3"/>
    <n v="48"/>
    <n v="111.83333333333333"/>
    <s v="US"/>
    <s v="USD"/>
    <n v="1444021200"/>
    <n v="1444107600"/>
    <x v="857"/>
    <s v="Oct"/>
    <n v="10"/>
    <n v="5"/>
    <x v="0"/>
    <d v="2015-10-06T05:00:00"/>
    <s v="Oct"/>
    <n v="10"/>
    <n v="6"/>
    <n v="2015"/>
    <b v="0"/>
    <b v="1"/>
    <s v="technology/wearables"/>
    <x v="2"/>
    <s v="wearables"/>
  </r>
  <r>
    <n v="1"/>
    <n v="97"/>
    <s v="Stewart LLC"/>
    <s v="Cloned bi-directional architecture"/>
    <n v="1300"/>
    <n v="12047"/>
    <n v="9.2669230769230762"/>
    <x v="3"/>
    <n v="113"/>
    <n v="106.61061946902655"/>
    <s v="US"/>
    <s v="USD"/>
    <n v="1435208400"/>
    <n v="1439874000"/>
    <x v="786"/>
    <s v="June"/>
    <n v="6"/>
    <n v="25"/>
    <x v="0"/>
    <d v="2015-08-18T05:00:00"/>
    <s v="Aug"/>
    <n v="8"/>
    <n v="18"/>
    <n v="2015"/>
    <b v="0"/>
    <b v="0"/>
    <s v="food/food trucks"/>
    <x v="0"/>
    <s v="food trucks"/>
  </r>
  <r>
    <n v="1"/>
    <n v="506"/>
    <s v="Robles, Bell and Gonzalez"/>
    <s v="Customizable background monitoring"/>
    <n v="18000"/>
    <n v="166874"/>
    <n v="9.2707777777777771"/>
    <x v="3"/>
    <n v="2528"/>
    <n v="66.010284810126578"/>
    <s v="US"/>
    <s v="USD"/>
    <n v="1511416800"/>
    <n v="1512885600"/>
    <x v="672"/>
    <s v="Nov"/>
    <n v="11"/>
    <n v="23"/>
    <x v="3"/>
    <d v="2017-12-10T06:00:00"/>
    <s v="Dec"/>
    <n v="12"/>
    <n v="10"/>
    <n v="2017"/>
    <b v="0"/>
    <b v="1"/>
    <s v="theater/plays"/>
    <x v="1"/>
    <s v="plays"/>
  </r>
  <r>
    <n v="1"/>
    <n v="687"/>
    <s v="Martin, Gates and Holt"/>
    <s v="Distributed holistic neural-net"/>
    <n v="1500"/>
    <n v="13980"/>
    <n v="9.32"/>
    <x v="3"/>
    <n v="269"/>
    <n v="51.970260223048328"/>
    <s v="US"/>
    <s v="USD"/>
    <n v="1489298400"/>
    <n v="1489554000"/>
    <x v="858"/>
    <s v="Mar"/>
    <n v="3"/>
    <n v="12"/>
    <x v="3"/>
    <d v="2017-03-15T05:00:00"/>
    <s v="Mar"/>
    <n v="3"/>
    <n v="15"/>
    <n v="2017"/>
    <b v="0"/>
    <b v="0"/>
    <s v="theater/plays"/>
    <x v="1"/>
    <s v="plays"/>
  </r>
  <r>
    <n v="1"/>
    <n v="247"/>
    <s v="Johnson, Patterson and Montoya"/>
    <s v="Triple-buffered fresh-thinking frame"/>
    <n v="19800"/>
    <n v="184658"/>
    <n v="9.3261616161616168"/>
    <x v="3"/>
    <n v="1884"/>
    <n v="98.013800424628457"/>
    <s v="US"/>
    <s v="USD"/>
    <n v="1482386400"/>
    <n v="1483682400"/>
    <x v="859"/>
    <s v="Dec"/>
    <n v="12"/>
    <n v="22"/>
    <x v="9"/>
    <d v="2017-01-06T06:00:00"/>
    <s v="Jan"/>
    <n v="1"/>
    <n v="6"/>
    <n v="2017"/>
    <b v="0"/>
    <b v="1"/>
    <s v="publishing/fiction"/>
    <x v="6"/>
    <s v="fiction"/>
  </r>
  <r>
    <n v="1"/>
    <n v="586"/>
    <s v="Rowe-Wong"/>
    <s v="Robust hybrid budgetary management"/>
    <n v="700"/>
    <n v="6654"/>
    <n v="9.5057142857142853"/>
    <x v="3"/>
    <n v="130"/>
    <n v="51.184615384615384"/>
    <s v="US"/>
    <s v="USD"/>
    <n v="1289973600"/>
    <n v="1291615200"/>
    <x v="860"/>
    <s v="Nov"/>
    <n v="11"/>
    <n v="17"/>
    <x v="6"/>
    <d v="2010-12-06T06:00:00"/>
    <s v="Dec"/>
    <n v="12"/>
    <n v="6"/>
    <n v="2010"/>
    <b v="0"/>
    <b v="0"/>
    <s v="music/rock"/>
    <x v="4"/>
    <s v="rock"/>
  </r>
  <r>
    <n v="1"/>
    <n v="449"/>
    <s v="Cuevas-Morales"/>
    <s v="Public-key coherent ability"/>
    <n v="900"/>
    <n v="8703"/>
    <n v="9.67"/>
    <x v="3"/>
    <n v="86"/>
    <n v="101.19767441860465"/>
    <s v="DK"/>
    <s v="DKK"/>
    <n v="1551852000"/>
    <n v="1553317200"/>
    <x v="730"/>
    <s v="Mar"/>
    <n v="3"/>
    <n v="6"/>
    <x v="7"/>
    <d v="2019-03-23T05:00:00"/>
    <s v="Mar"/>
    <n v="3"/>
    <n v="23"/>
    <n v="2019"/>
    <b v="0"/>
    <b v="0"/>
    <s v="games/video games"/>
    <x v="7"/>
    <s v="video games"/>
  </r>
  <r>
    <n v="1"/>
    <n v="547"/>
    <s v="Hardin-Dixon"/>
    <s v="Focused solution-oriented matrix"/>
    <n v="1300"/>
    <n v="12597"/>
    <n v="9.69"/>
    <x v="3"/>
    <n v="156"/>
    <n v="80.75"/>
    <s v="US"/>
    <s v="USD"/>
    <n v="1422165600"/>
    <n v="1423202400"/>
    <x v="728"/>
    <s v="Jan"/>
    <n v="1"/>
    <n v="25"/>
    <x v="0"/>
    <d v="2015-02-06T06:00:00"/>
    <s v="Feb"/>
    <n v="2"/>
    <n v="6"/>
    <n v="2015"/>
    <b v="0"/>
    <b v="0"/>
    <s v="film &amp; video/drama"/>
    <x v="3"/>
    <s v="drama"/>
  </r>
  <r>
    <n v="1"/>
    <n v="101"/>
    <s v="Douglas LLC"/>
    <s v="Reduced heuristic moratorium"/>
    <n v="900"/>
    <n v="9193"/>
    <n v="10.214444444444444"/>
    <x v="3"/>
    <n v="164"/>
    <n v="56.054878048780488"/>
    <s v="US"/>
    <s v="USD"/>
    <n v="1424498400"/>
    <n v="1425103200"/>
    <x v="861"/>
    <s v="Feb"/>
    <n v="2"/>
    <n v="21"/>
    <x v="0"/>
    <d v="2015-02-28T06:00:00"/>
    <s v="Feb"/>
    <n v="2"/>
    <n v="28"/>
    <n v="2015"/>
    <b v="0"/>
    <b v="1"/>
    <s v="music/electric music"/>
    <x v="4"/>
    <s v="electric music"/>
  </r>
  <r>
    <n v="1"/>
    <n v="214"/>
    <s v="Sullivan Group"/>
    <s v="Open-source fresh-thinking policy"/>
    <n v="1400"/>
    <n v="14324"/>
    <n v="10.231428571428571"/>
    <x v="3"/>
    <n v="165"/>
    <n v="86.812121212121212"/>
    <s v="US"/>
    <s v="USD"/>
    <n v="1282194000"/>
    <n v="1282712400"/>
    <x v="862"/>
    <s v="Aug"/>
    <n v="8"/>
    <n v="19"/>
    <x v="6"/>
    <d v="2010-08-25T05:00:00"/>
    <s v="Aug"/>
    <n v="8"/>
    <n v="25"/>
    <n v="2010"/>
    <b v="0"/>
    <b v="0"/>
    <s v="music/rock"/>
    <x v="4"/>
    <s v="rock"/>
  </r>
  <r>
    <n v="1"/>
    <n v="679"/>
    <s v="Davis Ltd"/>
    <s v="Synchronized motivating solution"/>
    <n v="1400"/>
    <n v="14511"/>
    <n v="10.365"/>
    <x v="3"/>
    <n v="363"/>
    <n v="39.97520661157025"/>
    <s v="US"/>
    <s v="USD"/>
    <n v="1571374800"/>
    <n v="1571806800"/>
    <x v="863"/>
    <s v="Oct"/>
    <n v="10"/>
    <n v="18"/>
    <x v="7"/>
    <d v="2019-10-23T05:00:00"/>
    <s v="Oct"/>
    <n v="10"/>
    <n v="23"/>
    <n v="2019"/>
    <b v="0"/>
    <b v="1"/>
    <s v="food/food trucks"/>
    <x v="0"/>
    <s v="food trucks"/>
  </r>
  <r>
    <n v="1"/>
    <n v="591"/>
    <s v="Jensen LLC"/>
    <s v="Realigned dedicated system engine"/>
    <n v="600"/>
    <n v="6226"/>
    <n v="10.376666666666667"/>
    <x v="3"/>
    <n v="102"/>
    <n v="61.03921568627451"/>
    <s v="US"/>
    <s v="USD"/>
    <n v="1279083600"/>
    <n v="1279947600"/>
    <x v="690"/>
    <s v="July"/>
    <n v="7"/>
    <n v="14"/>
    <x v="6"/>
    <d v="2010-07-24T05:00:00"/>
    <s v="July"/>
    <n v="7"/>
    <n v="24"/>
    <n v="2010"/>
    <b v="0"/>
    <b v="0"/>
    <s v="games/video games"/>
    <x v="7"/>
    <s v="video games"/>
  </r>
  <r>
    <n v="1"/>
    <n v="1"/>
    <s v="Odom Inc"/>
    <s v="Managed bottom-line architecture"/>
    <n v="1400"/>
    <n v="14560"/>
    <n v="10.4"/>
    <x v="3"/>
    <n v="158"/>
    <n v="92.151898734177209"/>
    <s v="US"/>
    <s v="USD"/>
    <n v="1408424400"/>
    <n v="1408597200"/>
    <x v="811"/>
    <s v="Aug"/>
    <n v="8"/>
    <n v="19"/>
    <x v="8"/>
    <d v="2014-08-21T05:00:00"/>
    <s v="Aug"/>
    <n v="8"/>
    <n v="21"/>
    <n v="2014"/>
    <b v="0"/>
    <b v="1"/>
    <s v="music/rock"/>
    <x v="4"/>
    <s v="rock"/>
  </r>
  <r>
    <n v="1"/>
    <n v="436"/>
    <s v="King-Nguyen"/>
    <s v="Open-source incremental throughput"/>
    <n v="1300"/>
    <n v="13678"/>
    <n v="10.521538461538462"/>
    <x v="3"/>
    <n v="249"/>
    <n v="54.931726907630519"/>
    <s v="US"/>
    <s v="USD"/>
    <n v="1555736400"/>
    <n v="1555822800"/>
    <x v="864"/>
    <s v="Apr"/>
    <n v="4"/>
    <n v="20"/>
    <x v="7"/>
    <d v="2019-04-21T05:00:00"/>
    <s v="Apr"/>
    <n v="4"/>
    <n v="21"/>
    <n v="2019"/>
    <b v="0"/>
    <b v="0"/>
    <s v="music/jazz"/>
    <x v="4"/>
    <s v="jazz"/>
  </r>
  <r>
    <n v="1"/>
    <n v="277"/>
    <s v="Ramos-Mitchell"/>
    <s v="Persevering system-worthy info-mediaries"/>
    <n v="700"/>
    <n v="7465"/>
    <n v="10.664285714285715"/>
    <x v="3"/>
    <n v="83"/>
    <n v="89.939759036144579"/>
    <s v="US"/>
    <s v="USD"/>
    <n v="1279515600"/>
    <n v="1279688400"/>
    <x v="865"/>
    <s v="July"/>
    <n v="7"/>
    <n v="19"/>
    <x v="6"/>
    <d v="2010-07-21T05:00:00"/>
    <s v="July"/>
    <n v="7"/>
    <n v="21"/>
    <n v="2010"/>
    <b v="0"/>
    <b v="0"/>
    <s v="theater/plays"/>
    <x v="1"/>
    <s v="plays"/>
  </r>
  <r>
    <n v="1"/>
    <n v="818"/>
    <s v="Martinez LLC"/>
    <s v="Automated local secured line"/>
    <n v="700"/>
    <n v="7664"/>
    <n v="10.948571428571428"/>
    <x v="3"/>
    <n v="69"/>
    <n v="111.07246376811594"/>
    <s v="US"/>
    <s v="USD"/>
    <n v="1548050400"/>
    <n v="1549173600"/>
    <x v="866"/>
    <s v="Jan"/>
    <n v="1"/>
    <n v="21"/>
    <x v="7"/>
    <d v="2019-02-03T06:00:00"/>
    <s v="Feb"/>
    <n v="2"/>
    <n v="3"/>
    <n v="2019"/>
    <b v="0"/>
    <b v="1"/>
    <s v="theater/plays"/>
    <x v="1"/>
    <s v="plays"/>
  </r>
  <r>
    <n v="1"/>
    <n v="951"/>
    <s v="Peterson Ltd"/>
    <s v="Re-engineered 24hour matrix"/>
    <n v="14500"/>
    <n v="159056"/>
    <n v="10.969379310344827"/>
    <x v="3"/>
    <n v="1559"/>
    <n v="102.02437459910199"/>
    <s v="US"/>
    <s v="USD"/>
    <n v="1482732000"/>
    <n v="1482818400"/>
    <x v="867"/>
    <s v="Dec"/>
    <n v="12"/>
    <n v="26"/>
    <x v="9"/>
    <d v="2016-12-27T06:00:00"/>
    <s v="Dec"/>
    <n v="12"/>
    <n v="27"/>
    <n v="2016"/>
    <b v="0"/>
    <b v="1"/>
    <s v="music/rock"/>
    <x v="4"/>
    <s v="rock"/>
  </r>
  <r>
    <n v="1"/>
    <n v="955"/>
    <s v="Moss-Obrien"/>
    <s v="Function-based next generation emulation"/>
    <n v="700"/>
    <n v="7763"/>
    <n v="11.09"/>
    <x v="3"/>
    <n v="80"/>
    <n v="97.037499999999994"/>
    <s v="US"/>
    <s v="USD"/>
    <n v="1353823200"/>
    <n v="1353996000"/>
    <x v="868"/>
    <s v="Nov"/>
    <n v="11"/>
    <n v="25"/>
    <x v="2"/>
    <d v="2012-11-27T06:00:00"/>
    <s v="Nov"/>
    <n v="11"/>
    <n v="27"/>
    <n v="2012"/>
    <b v="0"/>
    <b v="0"/>
    <s v="theater/plays"/>
    <x v="1"/>
    <s v="plays"/>
  </r>
  <r>
    <n v="1"/>
    <n v="742"/>
    <s v="West-Stevens"/>
    <s v="Reactive solution-oriented groupware"/>
    <n v="1200"/>
    <n v="13513"/>
    <n v="11.260833333333334"/>
    <x v="3"/>
    <n v="122"/>
    <n v="110.76229508196721"/>
    <s v="US"/>
    <s v="USD"/>
    <n v="1263880800"/>
    <n v="1267509600"/>
    <x v="869"/>
    <s v="Jan"/>
    <n v="1"/>
    <n v="19"/>
    <x v="6"/>
    <d v="2010-03-02T06:00:00"/>
    <s v="Mar"/>
    <n v="3"/>
    <n v="2"/>
    <n v="2010"/>
    <b v="0"/>
    <b v="0"/>
    <s v="music/electric music"/>
    <x v="4"/>
    <s v="electric music"/>
  </r>
  <r>
    <n v="1"/>
    <n v="741"/>
    <s v="Garcia Ltd"/>
    <s v="Balanced mobile alliance"/>
    <n v="1200"/>
    <n v="14150"/>
    <n v="11.791666666666666"/>
    <x v="3"/>
    <n v="130"/>
    <n v="108.84615384615384"/>
    <s v="US"/>
    <s v="USD"/>
    <n v="1274590800"/>
    <n v="1274677200"/>
    <x v="705"/>
    <s v="May"/>
    <n v="5"/>
    <n v="23"/>
    <x v="6"/>
    <d v="2010-05-24T05:00:00"/>
    <s v="May"/>
    <n v="5"/>
    <n v="24"/>
    <n v="2010"/>
    <b v="0"/>
    <b v="0"/>
    <s v="theater/plays"/>
    <x v="1"/>
    <s v="plays"/>
  </r>
  <r>
    <n v="1"/>
    <n v="806"/>
    <s v="Harmon-Madden"/>
    <s v="Adaptive holistic hub"/>
    <n v="700"/>
    <n v="8262"/>
    <n v="11.802857142857142"/>
    <x v="3"/>
    <n v="76"/>
    <n v="108.71052631578948"/>
    <s v="US"/>
    <s v="USD"/>
    <n v="1330927200"/>
    <n v="1332997200"/>
    <x v="870"/>
    <s v="Mar"/>
    <n v="3"/>
    <n v="5"/>
    <x v="2"/>
    <d v="2012-03-29T05:00:00"/>
    <s v="Mar"/>
    <n v="3"/>
    <n v="29"/>
    <n v="2012"/>
    <b v="0"/>
    <b v="1"/>
    <s v="film &amp; video/drama"/>
    <x v="3"/>
    <s v="drama"/>
  </r>
  <r>
    <n v="1"/>
    <n v="793"/>
    <s v="Rodriguez, Cox and Rodriguez"/>
    <s v="Networked disintermediate leverage"/>
    <n v="1100"/>
    <n v="13045"/>
    <n v="11.859090909090909"/>
    <x v="3"/>
    <n v="181"/>
    <n v="72.071823204419886"/>
    <s v="CH"/>
    <s v="CHF"/>
    <n v="1372136400"/>
    <n v="1372482000"/>
    <x v="448"/>
    <s v="June"/>
    <n v="6"/>
    <n v="25"/>
    <x v="1"/>
    <d v="2013-06-29T05:00:00"/>
    <s v="June"/>
    <n v="6"/>
    <n v="29"/>
    <n v="2013"/>
    <b v="0"/>
    <b v="0"/>
    <s v="publishing/nonfiction"/>
    <x v="6"/>
    <s v="nonfiction"/>
  </r>
  <r>
    <n v="1"/>
    <n v="294"/>
    <s v="Turner-Davis"/>
    <s v="Automated local emulation"/>
    <n v="600"/>
    <n v="8038"/>
    <n v="13.396666666666667"/>
    <x v="3"/>
    <n v="183"/>
    <n v="43.923497267759565"/>
    <s v="US"/>
    <s v="USD"/>
    <n v="1540530000"/>
    <n v="1541570400"/>
    <x v="871"/>
    <s v="Oct"/>
    <n v="10"/>
    <n v="26"/>
    <x v="5"/>
    <d v="2018-11-07T06:00:00"/>
    <s v="Nov"/>
    <n v="11"/>
    <n v="7"/>
    <n v="2018"/>
    <b v="0"/>
    <b v="0"/>
    <s v="theater/plays"/>
    <x v="1"/>
    <s v="plays"/>
  </r>
  <r>
    <n v="1"/>
    <n v="301"/>
    <s v="Wong-Walker"/>
    <s v="Multi-channeled disintermediate policy"/>
    <n v="900"/>
    <n v="12102"/>
    <n v="13.446666666666667"/>
    <x v="3"/>
    <n v="295"/>
    <n v="41.023728813559323"/>
    <s v="US"/>
    <s v="USD"/>
    <n v="1424930400"/>
    <n v="1426395600"/>
    <x v="872"/>
    <s v="Feb"/>
    <n v="2"/>
    <n v="26"/>
    <x v="0"/>
    <d v="2015-03-15T05:00:00"/>
    <s v="Mar"/>
    <n v="3"/>
    <n v="15"/>
    <n v="2015"/>
    <b v="0"/>
    <b v="0"/>
    <s v="film &amp; video/documentary"/>
    <x v="3"/>
    <s v="documentary"/>
  </r>
  <r>
    <n v="1"/>
    <n v="347"/>
    <s v="Petersen and Sons"/>
    <s v="Open-source full-range portal"/>
    <n v="900"/>
    <n v="12607"/>
    <n v="14.007777777777777"/>
    <x v="3"/>
    <n v="191"/>
    <n v="66.005235602094245"/>
    <s v="US"/>
    <s v="USD"/>
    <n v="1423634400"/>
    <n v="1425708000"/>
    <x v="873"/>
    <s v="Feb"/>
    <n v="2"/>
    <n v="11"/>
    <x v="0"/>
    <d v="2015-03-07T06:00:00"/>
    <s v="Mar"/>
    <n v="3"/>
    <n v="7"/>
    <n v="2015"/>
    <b v="0"/>
    <b v="0"/>
    <s v="technology/web"/>
    <x v="2"/>
    <s v="web"/>
  </r>
  <r>
    <n v="1"/>
    <n v="82"/>
    <s v="Porter-George"/>
    <s v="Reactive content-based framework"/>
    <n v="1000"/>
    <n v="14973"/>
    <n v="14.973000000000001"/>
    <x v="3"/>
    <n v="180"/>
    <n v="83.183333333333337"/>
    <s v="GB"/>
    <s v="GBP"/>
    <n v="1547704800"/>
    <n v="1548309600"/>
    <x v="874"/>
    <s v="Jan"/>
    <n v="1"/>
    <n v="17"/>
    <x v="7"/>
    <d v="2019-01-24T06:00:00"/>
    <s v="Jan"/>
    <n v="1"/>
    <n v="24"/>
    <n v="2019"/>
    <b v="0"/>
    <b v="1"/>
    <s v="games/video games"/>
    <x v="7"/>
    <s v="video games"/>
  </r>
  <r>
    <n v="1"/>
    <n v="401"/>
    <s v="Smith-Schmidt"/>
    <s v="Inverse radical hierarchy"/>
    <n v="900"/>
    <n v="13772"/>
    <n v="15.302222222222222"/>
    <x v="3"/>
    <n v="299"/>
    <n v="46.060200668896321"/>
    <s v="US"/>
    <s v="USD"/>
    <n v="1572152400"/>
    <n v="1572152400"/>
    <x v="875"/>
    <s v="Oct"/>
    <n v="10"/>
    <n v="27"/>
    <x v="7"/>
    <d v="2019-10-27T05:00:00"/>
    <s v="Oct"/>
    <n v="10"/>
    <n v="27"/>
    <n v="2019"/>
    <b v="0"/>
    <b v="0"/>
    <s v="theater/plays"/>
    <x v="1"/>
    <s v="plays"/>
  </r>
  <r>
    <n v="1"/>
    <n v="372"/>
    <s v="Green-Carr"/>
    <s v="Pre-emptive bifurcated artificial intelligence"/>
    <n v="900"/>
    <n v="14324"/>
    <n v="15.915555555555555"/>
    <x v="3"/>
    <n v="169"/>
    <n v="84.757396449704146"/>
    <s v="US"/>
    <s v="USD"/>
    <n v="1420696800"/>
    <n v="1422424800"/>
    <x v="419"/>
    <s v="Jan"/>
    <n v="1"/>
    <n v="8"/>
    <x v="0"/>
    <d v="2015-01-28T06:00:00"/>
    <s v="Jan"/>
    <n v="1"/>
    <n v="28"/>
    <n v="2015"/>
    <b v="0"/>
    <b v="1"/>
    <s v="film &amp; video/documentary"/>
    <x v="3"/>
    <s v="documentary"/>
  </r>
  <r>
    <n v="1"/>
    <n v="364"/>
    <s v="Ramirez-Myers"/>
    <s v="Switchable intangible definition"/>
    <n v="900"/>
    <n v="14547"/>
    <n v="16.163333333333334"/>
    <x v="3"/>
    <n v="186"/>
    <n v="78.209677419354833"/>
    <s v="US"/>
    <s v="USD"/>
    <n v="1520229600"/>
    <n v="1522818000"/>
    <x v="876"/>
    <s v="Mar"/>
    <n v="3"/>
    <n v="5"/>
    <x v="5"/>
    <d v="2018-04-04T05:00:00"/>
    <s v="Apr"/>
    <n v="4"/>
    <n v="4"/>
    <n v="2018"/>
    <b v="0"/>
    <b v="0"/>
    <s v="music/indie rock"/>
    <x v="4"/>
    <s v="indie rock"/>
  </r>
  <r>
    <n v="1"/>
    <n v="289"/>
    <s v="Smith, Love and Smith"/>
    <s v="Grass-roots mission-critical capability"/>
    <n v="800"/>
    <n v="13474"/>
    <n v="16.842500000000001"/>
    <x v="3"/>
    <n v="337"/>
    <n v="39.982195845697326"/>
    <s v="CA"/>
    <s v="CAD"/>
    <n v="1438578000"/>
    <n v="1438837200"/>
    <x v="877"/>
    <s v="Aug"/>
    <n v="8"/>
    <n v="3"/>
    <x v="0"/>
    <d v="2015-08-06T05:00:00"/>
    <s v="Aug"/>
    <n v="8"/>
    <n v="6"/>
    <n v="2015"/>
    <b v="0"/>
    <b v="0"/>
    <s v="theater/plays"/>
    <x v="1"/>
    <s v="plays"/>
  </r>
  <r>
    <n v="1"/>
    <n v="712"/>
    <s v="Garza-Bryant"/>
    <s v="Programmable leadingedge contingency"/>
    <n v="800"/>
    <n v="14725"/>
    <n v="18.40625"/>
    <x v="3"/>
    <n v="202"/>
    <n v="72.896039603960389"/>
    <s v="US"/>
    <s v="USD"/>
    <n v="1467954000"/>
    <n v="1471496400"/>
    <x v="716"/>
    <s v="July"/>
    <n v="7"/>
    <n v="8"/>
    <x v="9"/>
    <d v="2016-08-18T05:00:00"/>
    <s v="Aug"/>
    <n v="8"/>
    <n v="18"/>
    <n v="2016"/>
    <b v="0"/>
    <b v="0"/>
    <s v="theater/plays"/>
    <x v="1"/>
    <s v="plays"/>
  </r>
  <r>
    <n v="1"/>
    <n v="653"/>
    <s v="Williams-Jones"/>
    <s v="Monitored incremental info-mediaries"/>
    <n v="600"/>
    <n v="14033"/>
    <n v="23.388333333333332"/>
    <x v="3"/>
    <n v="234"/>
    <n v="59.970085470085472"/>
    <s v="US"/>
    <s v="USD"/>
    <n v="1460091600"/>
    <n v="1460264400"/>
    <x v="878"/>
    <s v="Apr"/>
    <n v="4"/>
    <n v="8"/>
    <x v="9"/>
    <d v="2016-04-10T05:00:00"/>
    <s v="Apr"/>
    <n v="4"/>
    <n v="10"/>
    <n v="2016"/>
    <b v="0"/>
    <b v="0"/>
    <s v="technology/web"/>
    <x v="2"/>
    <s v="we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BA8CB-40D3-144D-87BA-68C9B037594C}" name="PivotTable18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5" firstHeaderRow="1" firstDataRow="2" firstDataCol="1" rowPageCount="1" colPageCount="1"/>
  <pivotFields count="18">
    <pivotField showAll="0"/>
    <pivotField showAll="0">
      <items count="976">
        <item x="202"/>
        <item x="739"/>
        <item x="286"/>
        <item x="929"/>
        <item x="37"/>
        <item x="931"/>
        <item x="154"/>
        <item x="417"/>
        <item x="296"/>
        <item x="269"/>
        <item x="593"/>
        <item x="792"/>
        <item x="845"/>
        <item x="634"/>
        <item x="722"/>
        <item x="95"/>
        <item x="895"/>
        <item x="729"/>
        <item x="53"/>
        <item x="736"/>
        <item x="510"/>
        <item x="105"/>
        <item x="146"/>
        <item x="170"/>
        <item x="297"/>
        <item x="534"/>
        <item x="782"/>
        <item x="352"/>
        <item x="581"/>
        <item x="317"/>
        <item x="203"/>
        <item x="324"/>
        <item x="811"/>
        <item x="945"/>
        <item x="725"/>
        <item x="226"/>
        <item x="686"/>
        <item x="633"/>
        <item x="58"/>
        <item x="0"/>
        <item x="271"/>
        <item x="683"/>
        <item x="507"/>
        <item x="252"/>
        <item x="754"/>
        <item x="584"/>
        <item x="672"/>
        <item x="379"/>
        <item x="656"/>
        <item x="721"/>
        <item x="777"/>
        <item x="561"/>
        <item x="448"/>
        <item x="431"/>
        <item x="14"/>
        <item x="15"/>
        <item x="864"/>
        <item x="882"/>
        <item x="614"/>
        <item x="886"/>
        <item x="185"/>
        <item x="740"/>
        <item x="122"/>
        <item x="415"/>
        <item x="861"/>
        <item x="350"/>
        <item x="485"/>
        <item x="32"/>
        <item x="546"/>
        <item x="50"/>
        <item x="60"/>
        <item x="853"/>
        <item x="519"/>
        <item x="870"/>
        <item x="876"/>
        <item x="871"/>
        <item x="267"/>
        <item x="287"/>
        <item x="810"/>
        <item x="401"/>
        <item x="249"/>
        <item x="225"/>
        <item x="66"/>
        <item x="839"/>
        <item x="908"/>
        <item x="709"/>
        <item x="25"/>
        <item x="699"/>
        <item x="451"/>
        <item x="88"/>
        <item x="97"/>
        <item x="506"/>
        <item x="61"/>
        <item x="11"/>
        <item x="716"/>
        <item x="35"/>
        <item x="649"/>
        <item x="84"/>
        <item x="935"/>
        <item x="770"/>
        <item x="537"/>
        <item x="106"/>
        <item x="513"/>
        <item x="439"/>
        <item x="412"/>
        <item x="5"/>
        <item x="344"/>
        <item x="813"/>
        <item x="221"/>
        <item x="748"/>
        <item x="673"/>
        <item x="263"/>
        <item x="760"/>
        <item x="328"/>
        <item x="889"/>
        <item x="413"/>
        <item x="476"/>
        <item x="689"/>
        <item x="390"/>
        <item x="831"/>
        <item x="711"/>
        <item x="197"/>
        <item x="860"/>
        <item x="449"/>
        <item x="471"/>
        <item x="530"/>
        <item x="719"/>
        <item x="806"/>
        <item x="508"/>
        <item x="873"/>
        <item x="863"/>
        <item x="819"/>
        <item x="690"/>
        <item x="124"/>
        <item x="674"/>
        <item x="71"/>
        <item x="177"/>
        <item x="637"/>
        <item x="171"/>
        <item x="558"/>
        <item x="556"/>
        <item x="409"/>
        <item x="620"/>
        <item x="477"/>
        <item x="487"/>
        <item x="827"/>
        <item x="511"/>
        <item x="527"/>
        <item x="708"/>
        <item x="767"/>
        <item x="442"/>
        <item x="153"/>
        <item x="62"/>
        <item x="605"/>
        <item x="72"/>
        <item x="432"/>
        <item x="244"/>
        <item x="159"/>
        <item x="142"/>
        <item x="309"/>
        <item x="599"/>
        <item x="337"/>
        <item x="630"/>
        <item x="22"/>
        <item x="825"/>
        <item x="110"/>
        <item x="517"/>
        <item x="916"/>
        <item x="648"/>
        <item x="919"/>
        <item x="518"/>
        <item x="312"/>
        <item x="944"/>
        <item x="33"/>
        <item x="259"/>
        <item x="125"/>
        <item x="893"/>
        <item x="494"/>
        <item x="891"/>
        <item x="718"/>
        <item x="357"/>
        <item x="250"/>
        <item x="731"/>
        <item x="557"/>
        <item x="55"/>
        <item x="865"/>
        <item x="395"/>
        <item x="951"/>
        <item x="832"/>
        <item x="319"/>
        <item x="234"/>
        <item x="26"/>
        <item x="274"/>
        <item x="381"/>
        <item x="604"/>
        <item x="371"/>
        <item x="627"/>
        <item x="331"/>
        <item x="664"/>
        <item x="198"/>
        <item x="232"/>
        <item x="855"/>
        <item x="497"/>
        <item x="631"/>
        <item x="622"/>
        <item x="65"/>
        <item x="650"/>
        <item x="481"/>
        <item x="218"/>
        <item x="925"/>
        <item x="913"/>
        <item x="910"/>
        <item x="385"/>
        <item x="30"/>
        <item x="57"/>
        <item x="644"/>
        <item x="116"/>
        <item x="31"/>
        <item x="192"/>
        <item x="953"/>
        <item x="399"/>
        <item x="774"/>
        <item x="574"/>
        <item x="835"/>
        <item x="706"/>
        <item x="906"/>
        <item x="85"/>
        <item x="660"/>
        <item x="598"/>
        <item x="775"/>
        <item x="342"/>
        <item x="750"/>
        <item x="341"/>
        <item x="610"/>
        <item x="885"/>
        <item x="339"/>
        <item x="275"/>
        <item x="702"/>
        <item x="137"/>
        <item x="407"/>
        <item x="418"/>
        <item x="742"/>
        <item x="735"/>
        <item x="743"/>
        <item x="113"/>
        <item x="927"/>
        <item x="164"/>
        <item x="68"/>
        <item x="438"/>
        <item x="695"/>
        <item x="173"/>
        <item x="555"/>
        <item x="478"/>
        <item x="78"/>
        <item x="10"/>
        <item x="427"/>
        <item x="847"/>
        <item x="734"/>
        <item x="261"/>
        <item x="765"/>
        <item x="577"/>
        <item x="440"/>
        <item x="210"/>
        <item x="874"/>
        <item x="247"/>
        <item x="373"/>
        <item x="114"/>
        <item x="280"/>
        <item x="54"/>
        <item x="52"/>
        <item x="579"/>
        <item x="18"/>
        <item x="787"/>
        <item x="423"/>
        <item x="880"/>
        <item x="552"/>
        <item x="625"/>
        <item x="335"/>
        <item x="535"/>
        <item x="231"/>
        <item x="123"/>
        <item x="888"/>
        <item x="972"/>
        <item x="807"/>
        <item x="887"/>
        <item x="302"/>
        <item x="502"/>
        <item x="899"/>
        <item x="402"/>
        <item x="160"/>
        <item x="272"/>
        <item x="529"/>
        <item x="724"/>
        <item x="647"/>
        <item x="445"/>
        <item x="668"/>
        <item x="533"/>
        <item x="824"/>
        <item x="678"/>
        <item x="841"/>
        <item x="523"/>
        <item x="603"/>
        <item x="822"/>
        <item x="771"/>
        <item x="969"/>
        <item x="652"/>
        <item x="937"/>
        <item x="368"/>
        <item x="732"/>
        <item x="789"/>
        <item x="168"/>
        <item x="762"/>
        <item x="359"/>
        <item x="369"/>
        <item x="580"/>
        <item x="256"/>
        <item x="270"/>
        <item x="299"/>
        <item x="464"/>
        <item x="47"/>
        <item x="98"/>
        <item x="921"/>
        <item x="503"/>
        <item x="393"/>
        <item x="799"/>
        <item x="952"/>
        <item x="662"/>
        <item x="962"/>
        <item x="360"/>
        <item x="932"/>
        <item x="112"/>
        <item x="635"/>
        <item x="720"/>
        <item x="80"/>
        <item x="701"/>
        <item x="334"/>
        <item x="616"/>
        <item x="129"/>
        <item x="795"/>
        <item x="19"/>
        <item x="174"/>
        <item x="489"/>
        <item x="500"/>
        <item x="532"/>
        <item x="613"/>
        <item x="615"/>
        <item x="499"/>
        <item x="619"/>
        <item x="214"/>
        <item x="843"/>
        <item x="323"/>
        <item x="801"/>
        <item x="136"/>
        <item x="890"/>
        <item x="301"/>
        <item x="365"/>
        <item x="254"/>
        <item x="149"/>
        <item x="834"/>
        <item x="101"/>
        <item x="905"/>
        <item x="467"/>
        <item x="818"/>
        <item x="522"/>
        <item x="515"/>
        <item x="128"/>
        <item x="915"/>
        <item x="539"/>
        <item x="46"/>
        <item x="186"/>
        <item x="391"/>
        <item x="684"/>
        <item x="587"/>
        <item x="416"/>
        <item x="243"/>
        <item x="111"/>
        <item x="621"/>
        <item x="596"/>
        <item x="8"/>
        <item x="902"/>
        <item x="800"/>
        <item x="459"/>
        <item x="714"/>
        <item x="536"/>
        <item x="793"/>
        <item x="435"/>
        <item x="268"/>
        <item x="823"/>
        <item x="768"/>
        <item x="814"/>
        <item x="426"/>
        <item x="176"/>
        <item x="181"/>
        <item x="868"/>
        <item x="237"/>
        <item x="206"/>
        <item x="941"/>
        <item x="490"/>
        <item x="590"/>
        <item x="565"/>
        <item x="441"/>
        <item x="443"/>
        <item x="257"/>
        <item x="189"/>
        <item x="589"/>
        <item x="295"/>
        <item x="788"/>
        <item x="955"/>
        <item x="356"/>
        <item x="67"/>
        <item x="715"/>
        <item x="386"/>
        <item x="330"/>
        <item x="575"/>
        <item x="540"/>
        <item x="366"/>
        <item x="305"/>
        <item x="624"/>
        <item x="377"/>
        <item x="470"/>
        <item x="582"/>
        <item x="74"/>
        <item x="820"/>
        <item x="949"/>
        <item x="9"/>
        <item x="837"/>
        <item x="744"/>
        <item x="636"/>
        <item x="776"/>
        <item x="51"/>
        <item x="528"/>
        <item x="109"/>
        <item x="912"/>
        <item x="118"/>
        <item x="13"/>
        <item x="680"/>
        <item x="474"/>
        <item x="542"/>
        <item x="183"/>
        <item x="148"/>
        <item x="696"/>
        <item x="382"/>
        <item x="612"/>
        <item x="567"/>
        <item x="541"/>
        <item x="376"/>
        <item x="251"/>
        <item x="162"/>
        <item x="388"/>
        <item x="223"/>
        <item x="283"/>
        <item x="755"/>
        <item x="285"/>
        <item x="91"/>
        <item x="957"/>
        <item x="48"/>
        <item x="496"/>
        <item x="346"/>
        <item x="691"/>
        <item x="856"/>
        <item x="294"/>
        <item x="726"/>
        <item x="766"/>
        <item x="738"/>
        <item x="394"/>
        <item x="727"/>
        <item x="316"/>
        <item x="850"/>
        <item x="903"/>
        <item x="322"/>
        <item x="233"/>
        <item x="246"/>
        <item x="504"/>
        <item x="389"/>
        <item x="756"/>
        <item x="308"/>
        <item x="184"/>
        <item x="866"/>
        <item x="375"/>
        <item x="859"/>
        <item x="592"/>
        <item x="667"/>
        <item x="576"/>
        <item x="351"/>
        <item x="641"/>
        <item x="152"/>
        <item x="809"/>
        <item x="306"/>
        <item x="904"/>
        <item x="896"/>
        <item x="93"/>
        <item x="433"/>
        <item x="611"/>
        <item x="456"/>
        <item x="147"/>
        <item x="265"/>
        <item x="405"/>
        <item x="325"/>
        <item x="86"/>
        <item x="936"/>
        <item x="150"/>
        <item x="63"/>
        <item x="583"/>
        <item x="163"/>
        <item x="483"/>
        <item x="651"/>
        <item x="741"/>
        <item x="333"/>
        <item x="473"/>
        <item x="525"/>
        <item x="572"/>
        <item x="816"/>
        <item x="591"/>
        <item x="836"/>
        <item x="898"/>
        <item x="444"/>
        <item x="64"/>
        <item x="260"/>
        <item x="303"/>
        <item x="343"/>
        <item x="948"/>
        <item x="923"/>
        <item x="520"/>
        <item x="358"/>
        <item x="76"/>
        <item x="340"/>
        <item x="805"/>
        <item x="156"/>
        <item x="155"/>
        <item x="79"/>
        <item x="802"/>
        <item x="609"/>
        <item x="228"/>
        <item x="422"/>
        <item x="135"/>
        <item x="486"/>
        <item x="778"/>
        <item x="646"/>
        <item x="700"/>
        <item x="201"/>
        <item x="608"/>
        <item x="39"/>
        <item x="320"/>
        <item x="639"/>
        <item x="354"/>
        <item x="531"/>
        <item x="264"/>
        <item x="665"/>
        <item x="455"/>
        <item x="347"/>
        <item x="158"/>
        <item x="524"/>
        <item x="458"/>
        <item x="425"/>
        <item x="273"/>
        <item x="329"/>
        <item x="677"/>
        <item x="653"/>
        <item x="759"/>
        <item x="213"/>
        <item x="883"/>
        <item x="858"/>
        <item x="40"/>
        <item x="607"/>
        <item x="745"/>
        <item x="169"/>
        <item x="862"/>
        <item x="411"/>
        <item x="545"/>
        <item x="869"/>
        <item x="772"/>
        <item x="570"/>
        <item x="917"/>
        <item x="134"/>
        <item x="798"/>
        <item x="659"/>
        <item x="595"/>
        <item x="195"/>
        <item x="367"/>
        <item x="705"/>
        <item x="3"/>
        <item x="187"/>
        <item x="298"/>
        <item x="516"/>
        <item x="761"/>
        <item x="140"/>
        <item x="24"/>
        <item x="685"/>
        <item x="284"/>
        <item x="29"/>
        <item x="875"/>
        <item x="400"/>
        <item x="446"/>
        <item x="421"/>
        <item x="940"/>
        <item x="960"/>
        <item x="465"/>
        <item x="315"/>
        <item x="313"/>
        <item x="480"/>
        <item x="49"/>
        <item x="126"/>
        <item x="424"/>
        <item x="364"/>
        <item x="396"/>
        <item x="928"/>
        <item x="236"/>
        <item x="420"/>
        <item x="127"/>
        <item x="569"/>
        <item x="437"/>
        <item x="472"/>
        <item x="361"/>
        <item x="884"/>
        <item x="310"/>
        <item x="419"/>
        <item x="854"/>
        <item x="92"/>
        <item x="821"/>
        <item x="81"/>
        <item x="956"/>
        <item x="654"/>
        <item x="803"/>
        <item x="694"/>
        <item x="926"/>
        <item x="900"/>
        <item x="380"/>
        <item x="99"/>
        <item x="666"/>
        <item x="922"/>
        <item x="43"/>
        <item x="733"/>
        <item x="578"/>
        <item x="692"/>
        <item x="501"/>
        <item x="338"/>
        <item x="44"/>
        <item x="703"/>
        <item x="749"/>
        <item x="138"/>
        <item x="292"/>
        <item x="188"/>
        <item x="12"/>
        <item x="846"/>
        <item x="278"/>
        <item x="167"/>
        <item x="838"/>
        <item x="717"/>
        <item x="833"/>
        <item x="808"/>
        <item x="826"/>
        <item x="212"/>
        <item x="452"/>
        <item x="657"/>
        <item x="207"/>
        <item x="623"/>
        <item x="796"/>
        <item x="840"/>
        <item x="209"/>
        <item x="966"/>
        <item x="628"/>
        <item x="959"/>
        <item x="901"/>
        <item x="682"/>
        <item x="600"/>
        <item x="199"/>
        <item x="676"/>
        <item x="488"/>
        <item x="230"/>
        <item x="867"/>
        <item x="967"/>
        <item x="132"/>
        <item x="241"/>
        <item x="815"/>
        <item x="17"/>
        <item x="601"/>
        <item x="219"/>
        <item x="710"/>
        <item x="564"/>
        <item x="618"/>
        <item x="38"/>
        <item x="461"/>
        <item x="737"/>
        <item x="970"/>
        <item x="258"/>
        <item x="6"/>
        <item x="958"/>
        <item x="559"/>
        <item x="227"/>
        <item x="229"/>
        <item x="550"/>
        <item x="463"/>
        <item x="378"/>
        <item x="918"/>
        <item x="594"/>
        <item x="179"/>
        <item x="434"/>
        <item x="235"/>
        <item x="632"/>
        <item x="133"/>
        <item x="617"/>
        <item x="643"/>
        <item x="77"/>
        <item x="585"/>
        <item x="512"/>
        <item x="573"/>
        <item x="220"/>
        <item x="21"/>
        <item x="374"/>
        <item x="704"/>
        <item x="462"/>
        <item x="892"/>
        <item x="384"/>
        <item x="495"/>
        <item x="482"/>
        <item x="397"/>
        <item x="436"/>
        <item x="947"/>
        <item x="311"/>
        <item x="262"/>
        <item x="428"/>
        <item x="83"/>
        <item x="370"/>
        <item x="920"/>
        <item x="115"/>
        <item x="687"/>
        <item x="963"/>
        <item x="59"/>
        <item x="304"/>
        <item x="314"/>
        <item x="387"/>
        <item x="266"/>
        <item x="406"/>
        <item x="681"/>
        <item x="491"/>
        <item x="429"/>
        <item x="492"/>
        <item x="878"/>
        <item x="75"/>
        <item x="453"/>
        <item x="950"/>
        <item x="469"/>
        <item x="392"/>
        <item x="178"/>
        <item x="276"/>
        <item x="41"/>
        <item x="894"/>
        <item x="42"/>
        <item x="526"/>
        <item x="797"/>
        <item x="468"/>
        <item x="145"/>
        <item x="794"/>
        <item x="942"/>
        <item x="102"/>
        <item x="289"/>
        <item x="372"/>
        <item x="196"/>
        <item x="141"/>
        <item x="498"/>
        <item x="45"/>
        <item x="780"/>
        <item x="626"/>
        <item x="842"/>
        <item x="764"/>
        <item x="946"/>
        <item x="638"/>
        <item x="398"/>
        <item x="253"/>
        <item x="121"/>
        <item x="180"/>
        <item x="661"/>
        <item x="804"/>
        <item x="307"/>
        <item x="466"/>
        <item x="730"/>
        <item x="938"/>
        <item x="933"/>
        <item x="34"/>
        <item x="568"/>
        <item x="907"/>
        <item x="119"/>
        <item x="143"/>
        <item x="551"/>
        <item x="182"/>
        <item x="747"/>
        <item x="240"/>
        <item x="239"/>
        <item x="597"/>
        <item x="671"/>
        <item x="751"/>
        <item x="242"/>
        <item x="934"/>
        <item x="781"/>
        <item x="248"/>
        <item x="281"/>
        <item x="629"/>
        <item x="547"/>
        <item x="151"/>
        <item x="404"/>
        <item x="108"/>
        <item x="224"/>
        <item x="120"/>
        <item x="27"/>
        <item x="104"/>
        <item x="968"/>
        <item x="23"/>
        <item x="586"/>
        <item x="645"/>
        <item x="107"/>
        <item x="157"/>
        <item x="971"/>
        <item x="216"/>
        <item x="602"/>
        <item x="553"/>
        <item x="857"/>
        <item x="318"/>
        <item x="640"/>
        <item x="930"/>
        <item x="479"/>
        <item x="208"/>
        <item x="238"/>
        <item x="117"/>
        <item x="844"/>
        <item x="87"/>
        <item x="2"/>
        <item x="828"/>
        <item x="829"/>
        <item x="82"/>
        <item x="200"/>
        <item x="191"/>
        <item x="812"/>
        <item x="332"/>
        <item x="291"/>
        <item x="954"/>
        <item x="791"/>
        <item x="90"/>
        <item x="20"/>
        <item x="166"/>
        <item x="914"/>
        <item x="773"/>
        <item x="897"/>
        <item x="217"/>
        <item x="454"/>
        <item x="784"/>
        <item x="293"/>
        <item x="300"/>
        <item x="70"/>
        <item x="345"/>
        <item x="255"/>
        <item x="881"/>
        <item x="548"/>
        <item x="538"/>
        <item x="222"/>
        <item x="288"/>
        <item x="588"/>
        <item x="851"/>
        <item x="326"/>
        <item x="414"/>
        <item x="658"/>
        <item x="675"/>
        <item x="693"/>
        <item x="790"/>
        <item x="363"/>
        <item x="872"/>
        <item x="4"/>
        <item x="697"/>
        <item x="663"/>
        <item x="964"/>
        <item x="713"/>
        <item x="175"/>
        <item x="190"/>
        <item x="172"/>
        <item x="924"/>
        <item x="1"/>
        <item x="943"/>
        <item x="670"/>
        <item x="460"/>
        <item x="161"/>
        <item x="430"/>
        <item x="282"/>
        <item x="28"/>
        <item x="69"/>
        <item x="475"/>
        <item x="669"/>
        <item x="566"/>
        <item x="549"/>
        <item x="96"/>
        <item x="484"/>
        <item x="403"/>
        <item x="849"/>
        <item x="769"/>
        <item x="139"/>
        <item x="753"/>
        <item x="7"/>
        <item x="728"/>
        <item x="355"/>
        <item x="817"/>
        <item x="131"/>
        <item x="383"/>
        <item x="544"/>
        <item x="757"/>
        <item x="457"/>
        <item x="752"/>
        <item x="505"/>
        <item x="100"/>
        <item x="563"/>
        <item x="698"/>
        <item x="911"/>
        <item x="521"/>
        <item x="707"/>
        <item x="56"/>
        <item x="877"/>
        <item x="353"/>
        <item x="194"/>
        <item x="348"/>
        <item x="509"/>
        <item x="879"/>
        <item x="961"/>
        <item x="785"/>
        <item x="321"/>
        <item x="130"/>
        <item x="848"/>
        <item x="493"/>
        <item x="94"/>
        <item x="786"/>
        <item x="758"/>
        <item x="571"/>
        <item x="408"/>
        <item x="277"/>
        <item x="279"/>
        <item x="562"/>
        <item x="688"/>
        <item x="973"/>
        <item x="349"/>
        <item x="327"/>
        <item x="543"/>
        <item x="336"/>
        <item x="215"/>
        <item x="554"/>
        <item x="36"/>
        <item x="909"/>
        <item x="763"/>
        <item x="103"/>
        <item x="410"/>
        <item x="712"/>
        <item x="560"/>
        <item x="447"/>
        <item x="245"/>
        <item x="723"/>
        <item x="16"/>
        <item x="746"/>
        <item x="830"/>
        <item x="965"/>
        <item x="89"/>
        <item x="655"/>
        <item x="193"/>
        <item x="205"/>
        <item x="606"/>
        <item x="939"/>
        <item x="642"/>
        <item x="783"/>
        <item x="852"/>
        <item x="204"/>
        <item x="211"/>
        <item x="779"/>
        <item x="290"/>
        <item x="679"/>
        <item x="514"/>
        <item x="144"/>
        <item x="165"/>
        <item x="73"/>
        <item x="450"/>
        <item x="362"/>
        <item x="974"/>
        <item t="default"/>
      </items>
    </pivotField>
    <pivotField showAll="0"/>
    <pivotField showAll="0"/>
    <pivotField showAll="0"/>
    <pivotField showAll="0"/>
    <pivotField axis="axisCol" dataField="1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axis="axisPage" showAll="0">
      <items count="9">
        <item x="5"/>
        <item x="0"/>
        <item x="3"/>
        <item x="6"/>
        <item x="2"/>
        <item x="4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3"/>
        <item x="0"/>
        <item x="7"/>
        <item x="8"/>
        <item x="4"/>
        <item x="5"/>
        <item x="6"/>
        <item x="2"/>
        <item x="1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E86801-D1CA-B94D-AD35-15BA48361B7D}" name="PivotTable19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32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axis="axisPage" showAll="0">
      <items count="9">
        <item x="5"/>
        <item x="0"/>
        <item x="3"/>
        <item x="6"/>
        <item x="2"/>
        <item x="4"/>
        <item x="1"/>
        <item x="7"/>
        <item t="default"/>
      </items>
    </pivotField>
    <pivotField showAll="0"/>
    <pivotField showAll="0"/>
    <pivotField showAll="0"/>
    <pivotField showAll="0">
      <items count="881">
        <item x="783"/>
        <item x="869"/>
        <item x="21"/>
        <item x="316"/>
        <item x="424"/>
        <item x="245"/>
        <item x="128"/>
        <item x="167"/>
        <item x="153"/>
        <item x="841"/>
        <item x="412"/>
        <item x="649"/>
        <item x="536"/>
        <item x="425"/>
        <item x="742"/>
        <item x="14"/>
        <item x="765"/>
        <item x="777"/>
        <item x="95"/>
        <item x="701"/>
        <item x="488"/>
        <item x="352"/>
        <item x="762"/>
        <item x="347"/>
        <item x="221"/>
        <item x="682"/>
        <item x="705"/>
        <item x="691"/>
        <item x="126"/>
        <item x="586"/>
        <item x="459"/>
        <item x="106"/>
        <item x="760"/>
        <item x="573"/>
        <item x="840"/>
        <item x="485"/>
        <item x="104"/>
        <item x="707"/>
        <item x="318"/>
        <item x="31"/>
        <item x="821"/>
        <item x="6"/>
        <item x="273"/>
        <item x="451"/>
        <item x="690"/>
        <item x="617"/>
        <item x="865"/>
        <item x="55"/>
        <item x="470"/>
        <item x="382"/>
        <item x="43"/>
        <item x="112"/>
        <item x="91"/>
        <item x="166"/>
        <item x="714"/>
        <item x="418"/>
        <item x="862"/>
        <item x="540"/>
        <item x="133"/>
        <item x="353"/>
        <item x="258"/>
        <item x="377"/>
        <item x="679"/>
        <item x="170"/>
        <item x="147"/>
        <item x="201"/>
        <item x="196"/>
        <item x="646"/>
        <item x="151"/>
        <item x="544"/>
        <item x="74"/>
        <item x="711"/>
        <item x="322"/>
        <item x="727"/>
        <item x="752"/>
        <item x="205"/>
        <item x="519"/>
        <item x="113"/>
        <item x="365"/>
        <item x="471"/>
        <item x="216"/>
        <item x="482"/>
        <item x="637"/>
        <item x="794"/>
        <item x="860"/>
        <item x="349"/>
        <item x="581"/>
        <item x="120"/>
        <item x="818"/>
        <item x="100"/>
        <item x="809"/>
        <item x="395"/>
        <item x="108"/>
        <item x="513"/>
        <item x="674"/>
        <item x="187"/>
        <item x="831"/>
        <item x="289"/>
        <item x="62"/>
        <item x="687"/>
        <item x="565"/>
        <item x="301"/>
        <item x="186"/>
        <item x="590"/>
        <item x="285"/>
        <item x="197"/>
        <item x="751"/>
        <item x="275"/>
        <item x="195"/>
        <item x="560"/>
        <item x="466"/>
        <item x="461"/>
        <item x="383"/>
        <item x="557"/>
        <item x="657"/>
        <item x="351"/>
        <item x="264"/>
        <item x="662"/>
        <item x="86"/>
        <item x="596"/>
        <item x="388"/>
        <item x="25"/>
        <item x="173"/>
        <item x="366"/>
        <item x="315"/>
        <item x="93"/>
        <item x="278"/>
        <item x="715"/>
        <item x="123"/>
        <item x="209"/>
        <item x="184"/>
        <item x="261"/>
        <item x="44"/>
        <item x="788"/>
        <item x="848"/>
        <item x="659"/>
        <item x="406"/>
        <item x="561"/>
        <item x="46"/>
        <item x="421"/>
        <item x="368"/>
        <item x="835"/>
        <item x="234"/>
        <item x="249"/>
        <item x="42"/>
        <item x="805"/>
        <item x="693"/>
        <item x="852"/>
        <item x="218"/>
        <item x="354"/>
        <item x="598"/>
        <item x="620"/>
        <item x="416"/>
        <item x="746"/>
        <item x="853"/>
        <item x="178"/>
        <item x="143"/>
        <item x="698"/>
        <item x="738"/>
        <item x="695"/>
        <item x="498"/>
        <item x="317"/>
        <item x="50"/>
        <item x="208"/>
        <item x="330"/>
        <item x="605"/>
        <item x="653"/>
        <item x="808"/>
        <item x="781"/>
        <item x="4"/>
        <item x="553"/>
        <item x="175"/>
        <item x="79"/>
        <item x="658"/>
        <item x="645"/>
        <item x="855"/>
        <item x="8"/>
        <item x="552"/>
        <item x="807"/>
        <item x="675"/>
        <item x="78"/>
        <item x="706"/>
        <item x="496"/>
        <item x="389"/>
        <item x="804"/>
        <item x="356"/>
        <item x="480"/>
        <item x="241"/>
        <item x="568"/>
        <item x="54"/>
        <item x="174"/>
        <item x="52"/>
        <item x="158"/>
        <item x="283"/>
        <item x="404"/>
        <item x="520"/>
        <item x="504"/>
        <item x="2"/>
        <item x="487"/>
        <item x="142"/>
        <item x="75"/>
        <item x="787"/>
        <item x="28"/>
        <item x="870"/>
        <item x="292"/>
        <item x="376"/>
        <item x="399"/>
        <item x="45"/>
        <item x="824"/>
        <item x="432"/>
        <item x="378"/>
        <item x="233"/>
        <item x="139"/>
        <item x="512"/>
        <item x="394"/>
        <item x="747"/>
        <item x="770"/>
        <item x="462"/>
        <item x="114"/>
        <item x="344"/>
        <item x="647"/>
        <item x="12"/>
        <item x="247"/>
        <item x="445"/>
        <item x="548"/>
        <item x="624"/>
        <item x="502"/>
        <item x="169"/>
        <item x="799"/>
        <item x="402"/>
        <item x="262"/>
        <item x="140"/>
        <item x="192"/>
        <item x="529"/>
        <item x="688"/>
        <item x="503"/>
        <item x="96"/>
        <item x="268"/>
        <item x="759"/>
        <item x="692"/>
        <item x="593"/>
        <item x="654"/>
        <item x="856"/>
        <item x="464"/>
        <item x="628"/>
        <item x="392"/>
        <item x="524"/>
        <item x="58"/>
        <item x="385"/>
        <item x="259"/>
        <item x="684"/>
        <item x="584"/>
        <item x="215"/>
        <item x="868"/>
        <item x="754"/>
        <item x="599"/>
        <item x="266"/>
        <item x="832"/>
        <item x="230"/>
        <item x="795"/>
        <item x="340"/>
        <item x="665"/>
        <item x="312"/>
        <item x="129"/>
        <item x="723"/>
        <item x="614"/>
        <item x="449"/>
        <item x="775"/>
        <item x="681"/>
        <item x="217"/>
        <item x="828"/>
        <item x="154"/>
        <item x="604"/>
        <item x="534"/>
        <item x="307"/>
        <item x="66"/>
        <item x="306"/>
        <item x="363"/>
        <item x="771"/>
        <item x="643"/>
        <item x="530"/>
        <item x="694"/>
        <item x="171"/>
        <item x="213"/>
        <item x="1"/>
        <item x="207"/>
        <item x="236"/>
        <item x="757"/>
        <item x="577"/>
        <item x="319"/>
        <item x="594"/>
        <item x="731"/>
        <item x="299"/>
        <item x="793"/>
        <item x="410"/>
        <item x="549"/>
        <item x="448"/>
        <item x="146"/>
        <item x="741"/>
        <item x="820"/>
        <item x="625"/>
        <item x="290"/>
        <item x="231"/>
        <item x="562"/>
        <item x="65"/>
        <item x="810"/>
        <item x="34"/>
        <item x="13"/>
        <item x="248"/>
        <item x="753"/>
        <item x="358"/>
        <item x="15"/>
        <item x="390"/>
        <item x="279"/>
        <item x="481"/>
        <item x="73"/>
        <item x="619"/>
        <item x="222"/>
        <item x="626"/>
        <item x="163"/>
        <item x="789"/>
        <item x="122"/>
        <item x="610"/>
        <item x="155"/>
        <item x="188"/>
        <item x="744"/>
        <item x="413"/>
        <item x="391"/>
        <item x="736"/>
        <item x="500"/>
        <item x="229"/>
        <item x="334"/>
        <item x="232"/>
        <item x="414"/>
        <item x="101"/>
        <item x="403"/>
        <item x="523"/>
        <item x="457"/>
        <item x="226"/>
        <item x="430"/>
        <item x="838"/>
        <item x="622"/>
        <item x="255"/>
        <item x="39"/>
        <item x="260"/>
        <item x="834"/>
        <item x="458"/>
        <item x="375"/>
        <item x="72"/>
        <item x="362"/>
        <item x="761"/>
        <item x="764"/>
        <item x="652"/>
        <item x="587"/>
        <item x="629"/>
        <item x="49"/>
        <item x="499"/>
        <item x="550"/>
        <item x="109"/>
        <item x="812"/>
        <item x="670"/>
        <item x="817"/>
        <item x="420"/>
        <item x="721"/>
        <item x="564"/>
        <item x="522"/>
        <item x="342"/>
        <item x="708"/>
        <item x="280"/>
        <item x="53"/>
        <item x="269"/>
        <item x="136"/>
        <item x="145"/>
        <item x="160"/>
        <item x="60"/>
        <item x="677"/>
        <item x="699"/>
        <item x="24"/>
        <item x="281"/>
        <item x="792"/>
        <item x="655"/>
        <item x="441"/>
        <item x="92"/>
        <item x="310"/>
        <item x="518"/>
        <item x="774"/>
        <item x="16"/>
        <item x="663"/>
        <item x="827"/>
        <item x="411"/>
        <item x="343"/>
        <item x="616"/>
        <item x="839"/>
        <item x="438"/>
        <item x="709"/>
        <item x="238"/>
        <item x="811"/>
        <item x="719"/>
        <item x="686"/>
        <item x="597"/>
        <item x="442"/>
        <item x="615"/>
        <item x="17"/>
        <item x="566"/>
        <item x="444"/>
        <item x="119"/>
        <item x="336"/>
        <item x="515"/>
        <item x="664"/>
        <item x="558"/>
        <item x="225"/>
        <item x="87"/>
        <item x="508"/>
        <item x="826"/>
        <item x="183"/>
        <item x="48"/>
        <item x="320"/>
        <item x="212"/>
        <item x="18"/>
        <item x="638"/>
        <item x="282"/>
        <item x="137"/>
        <item x="270"/>
        <item x="455"/>
        <item x="776"/>
        <item x="157"/>
        <item x="250"/>
        <item x="339"/>
        <item x="372"/>
        <item x="651"/>
        <item x="105"/>
        <item x="724"/>
        <item x="419"/>
        <item x="527"/>
        <item x="851"/>
        <item x="782"/>
        <item x="90"/>
        <item x="326"/>
        <item x="728"/>
        <item x="23"/>
        <item x="297"/>
        <item x="873"/>
        <item x="26"/>
        <item x="141"/>
        <item x="861"/>
        <item x="439"/>
        <item x="872"/>
        <item x="369"/>
        <item x="685"/>
        <item x="346"/>
        <item x="190"/>
        <item x="710"/>
        <item x="538"/>
        <item x="570"/>
        <item x="254"/>
        <item x="97"/>
        <item x="156"/>
        <item x="583"/>
        <item x="768"/>
        <item x="585"/>
        <item x="381"/>
        <item x="33"/>
        <item x="791"/>
        <item x="493"/>
        <item x="609"/>
        <item x="219"/>
        <item x="110"/>
        <item x="7"/>
        <item x="492"/>
        <item x="785"/>
        <item x="387"/>
        <item x="579"/>
        <item x="786"/>
        <item x="606"/>
        <item x="286"/>
        <item x="228"/>
        <item x="69"/>
        <item x="567"/>
        <item x="124"/>
        <item x="580"/>
        <item x="144"/>
        <item x="733"/>
        <item x="877"/>
        <item x="755"/>
        <item x="335"/>
        <item x="338"/>
        <item x="295"/>
        <item x="371"/>
        <item x="350"/>
        <item x="398"/>
        <item x="257"/>
        <item x="612"/>
        <item x="478"/>
        <item x="473"/>
        <item x="361"/>
        <item x="676"/>
        <item x="327"/>
        <item x="235"/>
        <item x="642"/>
        <item x="332"/>
        <item x="857"/>
        <item x="246"/>
        <item x="237"/>
        <item x="61"/>
        <item x="748"/>
        <item x="172"/>
        <item x="152"/>
        <item x="507"/>
        <item x="829"/>
        <item x="84"/>
        <item x="211"/>
        <item x="0"/>
        <item x="551"/>
        <item x="10"/>
        <item x="667"/>
        <item x="256"/>
        <item x="88"/>
        <item x="325"/>
        <item x="193"/>
        <item x="479"/>
        <item x="743"/>
        <item x="341"/>
        <item x="726"/>
        <item x="321"/>
        <item x="76"/>
        <item x="19"/>
        <item x="94"/>
        <item x="359"/>
        <item x="666"/>
        <item x="405"/>
        <item x="355"/>
        <item x="525"/>
        <item x="607"/>
        <item x="189"/>
        <item x="329"/>
        <item x="528"/>
        <item x="720"/>
        <item x="220"/>
        <item x="103"/>
        <item x="407"/>
        <item x="452"/>
        <item x="623"/>
        <item x="200"/>
        <item x="386"/>
        <item x="683"/>
        <item x="732"/>
        <item x="472"/>
        <item x="766"/>
        <item x="722"/>
        <item x="878"/>
        <item x="185"/>
        <item x="589"/>
        <item x="99"/>
        <item x="83"/>
        <item x="127"/>
        <item x="510"/>
        <item x="81"/>
        <item x="380"/>
        <item x="85"/>
        <item x="697"/>
        <item x="440"/>
        <item x="501"/>
        <item x="38"/>
        <item x="244"/>
        <item x="474"/>
        <item x="284"/>
        <item x="716"/>
        <item x="345"/>
        <item x="426"/>
        <item x="591"/>
        <item x="324"/>
        <item x="162"/>
        <item x="415"/>
        <item x="486"/>
        <item x="204"/>
        <item x="823"/>
        <item x="305"/>
        <item x="165"/>
        <item x="763"/>
        <item x="572"/>
        <item x="532"/>
        <item x="117"/>
        <item x="272"/>
        <item x="842"/>
        <item x="833"/>
        <item x="118"/>
        <item x="68"/>
        <item x="199"/>
        <item x="767"/>
        <item x="511"/>
        <item x="223"/>
        <item x="331"/>
        <item x="80"/>
        <item x="401"/>
        <item x="428"/>
        <item x="77"/>
        <item x="717"/>
        <item x="116"/>
        <item x="102"/>
        <item x="543"/>
        <item x="148"/>
        <item x="859"/>
        <item x="867"/>
        <item x="850"/>
        <item x="554"/>
        <item x="509"/>
        <item x="252"/>
        <item x="750"/>
        <item x="125"/>
        <item x="337"/>
        <item x="180"/>
        <item x="308"/>
        <item x="798"/>
        <item x="465"/>
        <item x="611"/>
        <item x="822"/>
        <item x="734"/>
        <item x="668"/>
        <item x="631"/>
        <item x="294"/>
        <item x="858"/>
        <item x="379"/>
        <item x="542"/>
        <item x="328"/>
        <item x="650"/>
        <item x="630"/>
        <item x="648"/>
        <item x="194"/>
        <item x="603"/>
        <item x="660"/>
        <item x="57"/>
        <item x="661"/>
        <item x="436"/>
        <item x="489"/>
        <item x="576"/>
        <item x="89"/>
        <item x="3"/>
        <item x="843"/>
        <item x="526"/>
        <item x="423"/>
        <item x="636"/>
        <item x="725"/>
        <item x="854"/>
        <item x="737"/>
        <item x="494"/>
        <item x="773"/>
        <item x="277"/>
        <item x="571"/>
        <item x="271"/>
        <item x="40"/>
        <item x="680"/>
        <item x="476"/>
        <item x="836"/>
        <item x="373"/>
        <item x="468"/>
        <item x="704"/>
        <item x="819"/>
        <item x="469"/>
        <item x="333"/>
        <item x="20"/>
        <item x="849"/>
        <item x="433"/>
        <item x="150"/>
        <item x="595"/>
        <item x="555"/>
        <item x="32"/>
        <item x="656"/>
        <item x="640"/>
        <item x="784"/>
        <item x="98"/>
        <item x="514"/>
        <item x="393"/>
        <item x="671"/>
        <item x="263"/>
        <item x="592"/>
        <item x="409"/>
        <item x="251"/>
        <item x="274"/>
        <item x="276"/>
        <item x="703"/>
        <item x="287"/>
        <item x="138"/>
        <item x="417"/>
        <item x="749"/>
        <item x="360"/>
        <item x="830"/>
        <item x="672"/>
        <item x="348"/>
        <item x="635"/>
        <item x="497"/>
        <item x="613"/>
        <item x="797"/>
        <item x="111"/>
        <item x="484"/>
        <item x="602"/>
        <item x="41"/>
        <item x="182"/>
        <item x="718"/>
        <item x="9"/>
        <item x="689"/>
        <item x="357"/>
        <item x="454"/>
        <item x="181"/>
        <item x="815"/>
        <item x="621"/>
        <item x="36"/>
        <item x="298"/>
        <item x="314"/>
        <item x="422"/>
        <item x="505"/>
        <item x="159"/>
        <item x="37"/>
        <item x="669"/>
        <item x="806"/>
        <item x="876"/>
        <item x="64"/>
        <item x="370"/>
        <item x="242"/>
        <item x="633"/>
        <item x="547"/>
        <item x="491"/>
        <item x="30"/>
        <item x="191"/>
        <item x="179"/>
        <item x="22"/>
        <item x="673"/>
        <item x="176"/>
        <item x="303"/>
        <item x="618"/>
        <item x="713"/>
        <item x="801"/>
        <item x="844"/>
        <item x="309"/>
        <item x="729"/>
        <item x="639"/>
        <item x="67"/>
        <item x="460"/>
        <item x="367"/>
        <item x="813"/>
        <item x="435"/>
        <item x="825"/>
        <item x="304"/>
        <item x="634"/>
        <item x="601"/>
        <item x="397"/>
        <item x="537"/>
        <item x="541"/>
        <item x="556"/>
        <item x="756"/>
        <item x="816"/>
        <item x="243"/>
        <item x="437"/>
        <item x="600"/>
        <item x="202"/>
        <item x="56"/>
        <item x="71"/>
        <item x="130"/>
        <item x="300"/>
        <item x="456"/>
        <item x="135"/>
        <item x="588"/>
        <item x="293"/>
        <item x="70"/>
        <item x="772"/>
        <item x="578"/>
        <item x="132"/>
        <item x="384"/>
        <item x="517"/>
        <item x="582"/>
        <item x="575"/>
        <item x="803"/>
        <item x="29"/>
        <item x="871"/>
        <item x="240"/>
        <item x="559"/>
        <item x="516"/>
        <item x="483"/>
        <item x="265"/>
        <item x="506"/>
        <item x="539"/>
        <item x="400"/>
        <item x="5"/>
        <item x="531"/>
        <item x="203"/>
        <item x="434"/>
        <item x="490"/>
        <item x="802"/>
        <item x="63"/>
        <item x="467"/>
        <item x="874"/>
        <item x="82"/>
        <item x="302"/>
        <item x="866"/>
        <item x="210"/>
        <item x="427"/>
        <item x="239"/>
        <item x="702"/>
        <item x="608"/>
        <item x="446"/>
        <item x="27"/>
        <item x="758"/>
        <item x="700"/>
        <item x="134"/>
        <item x="206"/>
        <item x="730"/>
        <item x="168"/>
        <item x="59"/>
        <item x="837"/>
        <item x="745"/>
        <item x="408"/>
        <item x="535"/>
        <item x="696"/>
        <item x="739"/>
        <item x="847"/>
        <item x="177"/>
        <item x="563"/>
        <item x="35"/>
        <item x="463"/>
        <item x="800"/>
        <item x="864"/>
        <item x="574"/>
        <item x="121"/>
        <item x="267"/>
        <item x="735"/>
        <item x="779"/>
        <item x="214"/>
        <item x="778"/>
        <item x="569"/>
        <item x="115"/>
        <item x="131"/>
        <item x="845"/>
        <item x="495"/>
        <item x="453"/>
        <item x="51"/>
        <item x="846"/>
        <item x="311"/>
        <item x="288"/>
        <item x="790"/>
        <item x="374"/>
        <item x="740"/>
        <item x="678"/>
        <item x="11"/>
        <item x="107"/>
        <item x="149"/>
        <item x="533"/>
        <item x="253"/>
        <item x="164"/>
        <item x="546"/>
        <item x="641"/>
        <item x="477"/>
        <item x="296"/>
        <item x="313"/>
        <item x="521"/>
        <item x="769"/>
        <item x="443"/>
        <item x="712"/>
        <item x="863"/>
        <item x="627"/>
        <item x="47"/>
        <item x="875"/>
        <item x="814"/>
        <item x="475"/>
        <item x="450"/>
        <item x="632"/>
        <item x="447"/>
        <item x="291"/>
        <item x="429"/>
        <item x="796"/>
        <item x="780"/>
        <item x="198"/>
        <item x="227"/>
        <item x="396"/>
        <item x="545"/>
        <item x="224"/>
        <item x="431"/>
        <item x="364"/>
        <item x="644"/>
        <item x="161"/>
        <item x="323"/>
        <item x="87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3"/>
        <item x="0"/>
        <item x="7"/>
        <item x="8"/>
        <item x="4"/>
        <item x="5"/>
        <item x="6"/>
        <item x="2"/>
        <item x="1"/>
        <item x="9"/>
        <item t="default"/>
      </items>
    </pivotField>
    <pivotField axis="axisRow" showAll="0">
      <items count="26">
        <item x="3"/>
        <item x="22"/>
        <item x="13"/>
        <item x="12"/>
        <item x="5"/>
        <item x="16"/>
        <item x="0"/>
        <item x="10"/>
        <item x="9"/>
        <item x="8"/>
        <item x="20"/>
        <item x="7"/>
        <item x="6"/>
        <item x="1"/>
        <item x="18"/>
        <item x="4"/>
        <item x="15"/>
        <item x="19"/>
        <item x="21"/>
        <item x="14"/>
        <item x="17"/>
        <item x="11"/>
        <item x="2"/>
        <item x="23"/>
        <item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8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7" hier="-1"/>
  </pageFields>
  <dataFields count="1">
    <dataField name="Count of outcome" fld="7" subtotal="count" baseField="0" baseItem="0"/>
  </dataFields>
  <chartFormats count="7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28" count="1" selected="0">
            <x v="1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8BD28F-4272-1C4E-B90E-DBF6FB556ED0}" name="PivotTable26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32">
    <pivotField showAll="0"/>
    <pivotField showAll="0"/>
    <pivotField showAll="0"/>
    <pivotField showAll="0"/>
    <pivotField numFmtId="44" showAll="0"/>
    <pivotField numFmtId="44" showAll="0"/>
    <pivotField numFmtId="10" showAll="0"/>
    <pivotField axis="axisCol" dataField="1" showAll="0">
      <items count="5">
        <item x="2"/>
        <item x="0"/>
        <item x="1"/>
        <item x="3"/>
        <item t="default"/>
      </items>
    </pivotField>
    <pivotField numFmtId="2" showAll="0"/>
    <pivotField showAll="0"/>
    <pivotField showAll="0"/>
    <pivotField showAll="0"/>
    <pivotField showAll="0"/>
    <pivotField showAll="0"/>
    <pivotField axis="axisRow" numFmtId="14" showAll="0">
      <items count="880">
        <item x="783"/>
        <item x="869"/>
        <item x="21"/>
        <item x="316"/>
        <item x="424"/>
        <item x="245"/>
        <item x="128"/>
        <item x="167"/>
        <item x="153"/>
        <item x="841"/>
        <item x="412"/>
        <item x="649"/>
        <item x="536"/>
        <item x="425"/>
        <item x="742"/>
        <item x="14"/>
        <item x="765"/>
        <item x="777"/>
        <item x="95"/>
        <item x="701"/>
        <item x="488"/>
        <item x="352"/>
        <item x="762"/>
        <item x="347"/>
        <item x="221"/>
        <item x="682"/>
        <item x="705"/>
        <item x="691"/>
        <item x="126"/>
        <item x="586"/>
        <item x="459"/>
        <item x="106"/>
        <item x="760"/>
        <item x="573"/>
        <item x="840"/>
        <item x="485"/>
        <item x="104"/>
        <item x="707"/>
        <item x="318"/>
        <item x="31"/>
        <item x="821"/>
        <item x="6"/>
        <item x="273"/>
        <item x="451"/>
        <item x="690"/>
        <item x="617"/>
        <item x="865"/>
        <item x="55"/>
        <item x="470"/>
        <item x="382"/>
        <item x="43"/>
        <item x="112"/>
        <item x="91"/>
        <item x="166"/>
        <item x="714"/>
        <item x="418"/>
        <item x="862"/>
        <item x="540"/>
        <item x="133"/>
        <item x="353"/>
        <item x="258"/>
        <item x="377"/>
        <item x="679"/>
        <item x="170"/>
        <item x="147"/>
        <item x="201"/>
        <item x="196"/>
        <item x="646"/>
        <item x="151"/>
        <item x="544"/>
        <item x="74"/>
        <item x="711"/>
        <item x="322"/>
        <item x="727"/>
        <item x="752"/>
        <item x="205"/>
        <item x="519"/>
        <item x="113"/>
        <item x="365"/>
        <item x="471"/>
        <item x="216"/>
        <item x="482"/>
        <item x="637"/>
        <item x="794"/>
        <item x="860"/>
        <item x="349"/>
        <item x="581"/>
        <item x="120"/>
        <item x="818"/>
        <item x="100"/>
        <item x="809"/>
        <item x="395"/>
        <item x="108"/>
        <item x="513"/>
        <item x="674"/>
        <item x="187"/>
        <item x="831"/>
        <item x="289"/>
        <item x="62"/>
        <item x="687"/>
        <item x="565"/>
        <item x="301"/>
        <item x="186"/>
        <item x="590"/>
        <item x="285"/>
        <item x="197"/>
        <item x="751"/>
        <item x="275"/>
        <item x="195"/>
        <item x="560"/>
        <item x="466"/>
        <item x="461"/>
        <item x="383"/>
        <item x="557"/>
        <item x="657"/>
        <item x="351"/>
        <item x="264"/>
        <item x="662"/>
        <item x="86"/>
        <item x="596"/>
        <item x="388"/>
        <item x="25"/>
        <item x="173"/>
        <item x="366"/>
        <item x="315"/>
        <item x="93"/>
        <item x="278"/>
        <item x="715"/>
        <item x="123"/>
        <item x="209"/>
        <item x="184"/>
        <item x="261"/>
        <item x="44"/>
        <item x="788"/>
        <item x="848"/>
        <item x="659"/>
        <item x="406"/>
        <item x="561"/>
        <item x="46"/>
        <item x="421"/>
        <item x="368"/>
        <item x="835"/>
        <item x="234"/>
        <item x="249"/>
        <item x="42"/>
        <item x="805"/>
        <item x="693"/>
        <item x="852"/>
        <item x="218"/>
        <item x="354"/>
        <item x="598"/>
        <item x="620"/>
        <item x="416"/>
        <item x="746"/>
        <item x="853"/>
        <item x="178"/>
        <item x="143"/>
        <item x="698"/>
        <item x="738"/>
        <item x="695"/>
        <item x="498"/>
        <item x="317"/>
        <item x="50"/>
        <item x="208"/>
        <item x="330"/>
        <item x="605"/>
        <item x="653"/>
        <item x="808"/>
        <item x="781"/>
        <item x="4"/>
        <item x="553"/>
        <item x="175"/>
        <item x="79"/>
        <item x="658"/>
        <item x="645"/>
        <item x="855"/>
        <item x="8"/>
        <item x="552"/>
        <item x="807"/>
        <item x="675"/>
        <item x="78"/>
        <item x="706"/>
        <item x="496"/>
        <item x="389"/>
        <item x="804"/>
        <item x="356"/>
        <item x="480"/>
        <item x="241"/>
        <item x="568"/>
        <item x="54"/>
        <item x="174"/>
        <item x="52"/>
        <item x="158"/>
        <item x="283"/>
        <item x="404"/>
        <item x="520"/>
        <item x="504"/>
        <item x="2"/>
        <item x="487"/>
        <item x="142"/>
        <item x="75"/>
        <item x="787"/>
        <item x="28"/>
        <item x="870"/>
        <item x="292"/>
        <item x="376"/>
        <item x="399"/>
        <item x="45"/>
        <item x="824"/>
        <item x="432"/>
        <item x="378"/>
        <item x="233"/>
        <item x="139"/>
        <item x="512"/>
        <item x="394"/>
        <item x="747"/>
        <item x="770"/>
        <item x="462"/>
        <item x="114"/>
        <item x="344"/>
        <item x="647"/>
        <item x="12"/>
        <item x="247"/>
        <item x="445"/>
        <item x="548"/>
        <item x="624"/>
        <item x="502"/>
        <item x="169"/>
        <item x="799"/>
        <item x="402"/>
        <item x="262"/>
        <item x="140"/>
        <item x="192"/>
        <item x="529"/>
        <item x="688"/>
        <item x="503"/>
        <item x="96"/>
        <item x="268"/>
        <item x="759"/>
        <item x="692"/>
        <item x="593"/>
        <item x="654"/>
        <item x="856"/>
        <item x="464"/>
        <item x="628"/>
        <item x="392"/>
        <item x="524"/>
        <item x="58"/>
        <item x="385"/>
        <item x="259"/>
        <item x="684"/>
        <item x="584"/>
        <item x="215"/>
        <item x="868"/>
        <item x="754"/>
        <item x="599"/>
        <item x="266"/>
        <item x="832"/>
        <item x="230"/>
        <item x="795"/>
        <item x="340"/>
        <item x="665"/>
        <item x="312"/>
        <item x="129"/>
        <item x="723"/>
        <item x="614"/>
        <item x="449"/>
        <item x="775"/>
        <item x="681"/>
        <item x="217"/>
        <item x="828"/>
        <item x="154"/>
        <item x="604"/>
        <item x="534"/>
        <item x="307"/>
        <item x="66"/>
        <item x="306"/>
        <item x="363"/>
        <item x="771"/>
        <item x="643"/>
        <item x="530"/>
        <item x="694"/>
        <item x="171"/>
        <item x="213"/>
        <item x="1"/>
        <item x="207"/>
        <item x="236"/>
        <item x="757"/>
        <item x="577"/>
        <item x="319"/>
        <item x="594"/>
        <item x="731"/>
        <item x="299"/>
        <item x="793"/>
        <item x="410"/>
        <item x="549"/>
        <item x="448"/>
        <item x="146"/>
        <item x="741"/>
        <item x="820"/>
        <item x="625"/>
        <item x="290"/>
        <item x="231"/>
        <item x="562"/>
        <item x="65"/>
        <item x="810"/>
        <item x="34"/>
        <item x="13"/>
        <item x="248"/>
        <item x="753"/>
        <item x="358"/>
        <item x="15"/>
        <item x="390"/>
        <item x="279"/>
        <item x="481"/>
        <item x="73"/>
        <item x="619"/>
        <item x="222"/>
        <item x="626"/>
        <item x="163"/>
        <item x="789"/>
        <item x="122"/>
        <item x="610"/>
        <item x="155"/>
        <item x="188"/>
        <item x="744"/>
        <item x="413"/>
        <item x="391"/>
        <item x="736"/>
        <item x="500"/>
        <item x="229"/>
        <item x="334"/>
        <item x="232"/>
        <item x="414"/>
        <item x="101"/>
        <item x="403"/>
        <item x="523"/>
        <item x="457"/>
        <item x="226"/>
        <item x="430"/>
        <item x="838"/>
        <item x="622"/>
        <item x="255"/>
        <item x="39"/>
        <item x="260"/>
        <item x="834"/>
        <item x="458"/>
        <item x="375"/>
        <item x="72"/>
        <item x="362"/>
        <item x="761"/>
        <item x="764"/>
        <item x="652"/>
        <item x="587"/>
        <item x="629"/>
        <item x="49"/>
        <item x="499"/>
        <item x="550"/>
        <item x="109"/>
        <item x="812"/>
        <item x="670"/>
        <item x="817"/>
        <item x="420"/>
        <item x="721"/>
        <item x="564"/>
        <item x="522"/>
        <item x="342"/>
        <item x="708"/>
        <item x="280"/>
        <item x="53"/>
        <item x="269"/>
        <item x="136"/>
        <item x="145"/>
        <item x="160"/>
        <item x="60"/>
        <item x="677"/>
        <item x="699"/>
        <item x="24"/>
        <item x="281"/>
        <item x="792"/>
        <item x="655"/>
        <item x="441"/>
        <item x="92"/>
        <item x="310"/>
        <item x="518"/>
        <item x="774"/>
        <item x="16"/>
        <item x="663"/>
        <item x="827"/>
        <item x="411"/>
        <item x="343"/>
        <item x="616"/>
        <item x="839"/>
        <item x="438"/>
        <item x="709"/>
        <item x="238"/>
        <item x="811"/>
        <item x="719"/>
        <item x="686"/>
        <item x="597"/>
        <item x="442"/>
        <item x="615"/>
        <item x="17"/>
        <item x="566"/>
        <item x="444"/>
        <item x="119"/>
        <item x="336"/>
        <item x="515"/>
        <item x="664"/>
        <item x="558"/>
        <item x="225"/>
        <item x="87"/>
        <item x="508"/>
        <item x="826"/>
        <item x="183"/>
        <item x="48"/>
        <item x="320"/>
        <item x="212"/>
        <item x="18"/>
        <item x="638"/>
        <item x="282"/>
        <item x="137"/>
        <item x="270"/>
        <item x="455"/>
        <item x="776"/>
        <item x="157"/>
        <item x="250"/>
        <item x="339"/>
        <item x="372"/>
        <item x="651"/>
        <item x="105"/>
        <item x="724"/>
        <item x="419"/>
        <item x="527"/>
        <item x="851"/>
        <item x="782"/>
        <item x="90"/>
        <item x="326"/>
        <item x="728"/>
        <item x="23"/>
        <item x="297"/>
        <item x="873"/>
        <item x="26"/>
        <item x="141"/>
        <item x="861"/>
        <item x="439"/>
        <item x="872"/>
        <item x="369"/>
        <item x="685"/>
        <item x="346"/>
        <item x="190"/>
        <item x="710"/>
        <item x="538"/>
        <item x="570"/>
        <item x="254"/>
        <item x="97"/>
        <item x="156"/>
        <item x="583"/>
        <item x="768"/>
        <item x="585"/>
        <item x="381"/>
        <item x="33"/>
        <item x="791"/>
        <item x="493"/>
        <item x="609"/>
        <item x="219"/>
        <item x="110"/>
        <item x="7"/>
        <item x="492"/>
        <item x="785"/>
        <item x="387"/>
        <item x="579"/>
        <item x="786"/>
        <item x="606"/>
        <item x="286"/>
        <item x="228"/>
        <item x="69"/>
        <item x="567"/>
        <item x="124"/>
        <item x="580"/>
        <item x="144"/>
        <item x="733"/>
        <item x="877"/>
        <item x="755"/>
        <item x="335"/>
        <item x="338"/>
        <item x="295"/>
        <item x="371"/>
        <item x="350"/>
        <item x="398"/>
        <item x="257"/>
        <item x="612"/>
        <item x="478"/>
        <item x="473"/>
        <item x="361"/>
        <item x="676"/>
        <item x="327"/>
        <item x="235"/>
        <item x="642"/>
        <item x="332"/>
        <item x="857"/>
        <item x="246"/>
        <item x="237"/>
        <item x="61"/>
        <item x="748"/>
        <item x="172"/>
        <item x="152"/>
        <item x="507"/>
        <item x="829"/>
        <item x="84"/>
        <item x="211"/>
        <item x="0"/>
        <item x="551"/>
        <item x="10"/>
        <item x="667"/>
        <item x="256"/>
        <item x="88"/>
        <item x="325"/>
        <item x="193"/>
        <item x="479"/>
        <item x="743"/>
        <item x="341"/>
        <item x="726"/>
        <item x="321"/>
        <item x="76"/>
        <item x="19"/>
        <item x="94"/>
        <item x="359"/>
        <item x="666"/>
        <item x="405"/>
        <item x="355"/>
        <item x="525"/>
        <item x="607"/>
        <item x="189"/>
        <item x="329"/>
        <item x="528"/>
        <item x="720"/>
        <item x="220"/>
        <item x="103"/>
        <item x="407"/>
        <item x="452"/>
        <item x="623"/>
        <item x="200"/>
        <item x="386"/>
        <item x="683"/>
        <item x="732"/>
        <item x="472"/>
        <item x="766"/>
        <item x="722"/>
        <item x="878"/>
        <item x="185"/>
        <item x="589"/>
        <item x="99"/>
        <item x="83"/>
        <item x="127"/>
        <item x="510"/>
        <item x="81"/>
        <item x="380"/>
        <item x="85"/>
        <item x="697"/>
        <item x="440"/>
        <item x="501"/>
        <item x="38"/>
        <item x="244"/>
        <item x="474"/>
        <item x="284"/>
        <item x="716"/>
        <item x="345"/>
        <item x="426"/>
        <item x="591"/>
        <item x="324"/>
        <item x="162"/>
        <item x="415"/>
        <item x="486"/>
        <item x="204"/>
        <item x="823"/>
        <item x="305"/>
        <item x="165"/>
        <item x="763"/>
        <item x="572"/>
        <item x="532"/>
        <item x="117"/>
        <item x="272"/>
        <item x="842"/>
        <item x="833"/>
        <item x="118"/>
        <item x="68"/>
        <item x="199"/>
        <item x="767"/>
        <item x="511"/>
        <item x="223"/>
        <item x="331"/>
        <item x="80"/>
        <item x="401"/>
        <item x="428"/>
        <item x="77"/>
        <item x="717"/>
        <item x="116"/>
        <item x="102"/>
        <item x="543"/>
        <item x="148"/>
        <item x="859"/>
        <item x="867"/>
        <item x="850"/>
        <item x="554"/>
        <item x="509"/>
        <item x="252"/>
        <item x="750"/>
        <item x="125"/>
        <item x="337"/>
        <item x="180"/>
        <item x="308"/>
        <item x="798"/>
        <item x="465"/>
        <item x="611"/>
        <item x="822"/>
        <item x="734"/>
        <item x="668"/>
        <item x="631"/>
        <item x="294"/>
        <item x="858"/>
        <item x="379"/>
        <item x="542"/>
        <item x="328"/>
        <item x="650"/>
        <item x="630"/>
        <item x="648"/>
        <item x="194"/>
        <item x="603"/>
        <item x="660"/>
        <item x="57"/>
        <item x="661"/>
        <item x="436"/>
        <item x="489"/>
        <item x="576"/>
        <item x="89"/>
        <item x="3"/>
        <item x="843"/>
        <item x="526"/>
        <item x="423"/>
        <item x="636"/>
        <item x="725"/>
        <item x="854"/>
        <item x="737"/>
        <item x="494"/>
        <item x="773"/>
        <item x="277"/>
        <item x="571"/>
        <item x="271"/>
        <item x="40"/>
        <item x="680"/>
        <item x="476"/>
        <item x="836"/>
        <item x="373"/>
        <item x="468"/>
        <item x="704"/>
        <item x="819"/>
        <item x="469"/>
        <item x="333"/>
        <item x="20"/>
        <item x="849"/>
        <item x="433"/>
        <item x="150"/>
        <item x="595"/>
        <item x="555"/>
        <item x="32"/>
        <item x="656"/>
        <item x="640"/>
        <item x="784"/>
        <item x="98"/>
        <item x="514"/>
        <item x="393"/>
        <item x="671"/>
        <item x="263"/>
        <item x="592"/>
        <item x="409"/>
        <item x="251"/>
        <item x="274"/>
        <item x="276"/>
        <item x="703"/>
        <item x="287"/>
        <item x="138"/>
        <item x="417"/>
        <item x="749"/>
        <item x="360"/>
        <item x="830"/>
        <item x="672"/>
        <item x="348"/>
        <item x="635"/>
        <item x="497"/>
        <item x="613"/>
        <item x="797"/>
        <item x="111"/>
        <item x="484"/>
        <item x="602"/>
        <item x="41"/>
        <item x="182"/>
        <item x="718"/>
        <item x="9"/>
        <item x="689"/>
        <item x="357"/>
        <item x="454"/>
        <item x="181"/>
        <item x="815"/>
        <item x="621"/>
        <item x="36"/>
        <item x="298"/>
        <item x="314"/>
        <item x="422"/>
        <item x="505"/>
        <item x="159"/>
        <item x="37"/>
        <item x="669"/>
        <item x="806"/>
        <item x="876"/>
        <item x="64"/>
        <item x="370"/>
        <item x="242"/>
        <item x="633"/>
        <item x="547"/>
        <item x="491"/>
        <item x="30"/>
        <item x="191"/>
        <item x="179"/>
        <item x="22"/>
        <item x="673"/>
        <item x="176"/>
        <item x="303"/>
        <item x="618"/>
        <item x="713"/>
        <item x="801"/>
        <item x="844"/>
        <item x="309"/>
        <item x="729"/>
        <item x="639"/>
        <item x="67"/>
        <item x="460"/>
        <item x="367"/>
        <item x="813"/>
        <item x="435"/>
        <item x="825"/>
        <item x="304"/>
        <item x="634"/>
        <item x="601"/>
        <item x="397"/>
        <item x="537"/>
        <item x="541"/>
        <item x="556"/>
        <item x="756"/>
        <item x="816"/>
        <item x="243"/>
        <item x="437"/>
        <item x="600"/>
        <item x="202"/>
        <item x="56"/>
        <item x="71"/>
        <item x="130"/>
        <item x="300"/>
        <item x="456"/>
        <item x="135"/>
        <item x="588"/>
        <item x="293"/>
        <item x="70"/>
        <item x="772"/>
        <item x="578"/>
        <item x="132"/>
        <item x="384"/>
        <item x="517"/>
        <item x="582"/>
        <item x="575"/>
        <item x="803"/>
        <item x="29"/>
        <item x="871"/>
        <item x="240"/>
        <item x="559"/>
        <item x="516"/>
        <item x="483"/>
        <item x="265"/>
        <item x="506"/>
        <item x="539"/>
        <item x="400"/>
        <item x="5"/>
        <item x="531"/>
        <item x="203"/>
        <item x="434"/>
        <item x="490"/>
        <item x="802"/>
        <item x="63"/>
        <item x="467"/>
        <item x="874"/>
        <item x="82"/>
        <item x="302"/>
        <item x="866"/>
        <item x="210"/>
        <item x="427"/>
        <item x="239"/>
        <item x="702"/>
        <item x="608"/>
        <item x="446"/>
        <item x="27"/>
        <item x="758"/>
        <item x="700"/>
        <item x="134"/>
        <item x="206"/>
        <item x="730"/>
        <item x="168"/>
        <item x="59"/>
        <item x="837"/>
        <item x="745"/>
        <item x="408"/>
        <item x="535"/>
        <item x="696"/>
        <item x="739"/>
        <item x="847"/>
        <item x="177"/>
        <item x="563"/>
        <item x="35"/>
        <item x="463"/>
        <item x="800"/>
        <item x="864"/>
        <item x="574"/>
        <item x="121"/>
        <item x="267"/>
        <item x="735"/>
        <item x="779"/>
        <item x="214"/>
        <item x="778"/>
        <item x="569"/>
        <item x="115"/>
        <item x="131"/>
        <item x="845"/>
        <item x="495"/>
        <item x="453"/>
        <item x="51"/>
        <item x="846"/>
        <item x="311"/>
        <item x="288"/>
        <item x="790"/>
        <item x="374"/>
        <item x="740"/>
        <item x="678"/>
        <item x="11"/>
        <item x="107"/>
        <item x="149"/>
        <item x="533"/>
        <item x="253"/>
        <item x="164"/>
        <item x="546"/>
        <item x="641"/>
        <item x="477"/>
        <item x="296"/>
        <item x="313"/>
        <item x="521"/>
        <item x="769"/>
        <item x="443"/>
        <item x="712"/>
        <item x="863"/>
        <item x="627"/>
        <item x="47"/>
        <item x="875"/>
        <item x="814"/>
        <item x="475"/>
        <item x="450"/>
        <item x="632"/>
        <item x="447"/>
        <item x="291"/>
        <item x="429"/>
        <item x="796"/>
        <item x="780"/>
        <item x="198"/>
        <item x="227"/>
        <item x="396"/>
        <item x="545"/>
        <item x="224"/>
        <item x="431"/>
        <item x="364"/>
        <item x="644"/>
        <item x="161"/>
        <item x="323"/>
        <item t="default"/>
      </items>
    </pivotField>
    <pivotField showAll="0"/>
    <pivotField numFmtId="1" showAll="0"/>
    <pivotField numFmtId="1" showAll="0"/>
    <pivotField axis="axisPage" numFmtId="1" showAll="0">
      <items count="12">
        <item x="6"/>
        <item x="4"/>
        <item x="2"/>
        <item x="1"/>
        <item x="8"/>
        <item x="0"/>
        <item x="9"/>
        <item x="3"/>
        <item x="5"/>
        <item x="7"/>
        <item x="10"/>
        <item t="default"/>
      </items>
    </pivotField>
    <pivotField numFmtId="14" showAll="0"/>
    <pivotField showAll="0"/>
    <pivotField numFmtId="1" showAll="0"/>
    <pivotField numFmtId="1" showAll="0"/>
    <pivotField numFmtId="1" showAll="0"/>
    <pivotField showAll="0"/>
    <pivotField showAll="0"/>
    <pivotField showAll="0"/>
    <pivotField axis="axisPage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9"/>
    <field x="1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27" hier="-1"/>
    <pageField fld="18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57A4-044C-404D-9A2C-01FB4295524A}">
  <dimension ref="A1:G15"/>
  <sheetViews>
    <sheetView tabSelected="1" workbookViewId="0">
      <selection activeCell="C36" sqref="C3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5" t="s">
        <v>6</v>
      </c>
      <c r="B1" t="s">
        <v>2072</v>
      </c>
    </row>
    <row r="3" spans="1:7" x14ac:dyDescent="0.2">
      <c r="A3" s="5" t="s">
        <v>2070</v>
      </c>
      <c r="B3" s="5" t="s">
        <v>2071</v>
      </c>
    </row>
    <row r="4" spans="1:7" x14ac:dyDescent="0.2">
      <c r="A4" s="5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  <c r="G4" t="s">
        <v>2068</v>
      </c>
    </row>
    <row r="5" spans="1:7" x14ac:dyDescent="0.2">
      <c r="A5" s="6" t="s">
        <v>2039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2">
      <c r="A6" s="6" t="s">
        <v>2033</v>
      </c>
      <c r="B6">
        <v>4</v>
      </c>
      <c r="C6">
        <v>20</v>
      </c>
      <c r="E6">
        <v>22</v>
      </c>
      <c r="G6">
        <v>46</v>
      </c>
    </row>
    <row r="7" spans="1:7" x14ac:dyDescent="0.2">
      <c r="A7" s="6" t="s">
        <v>2057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2">
      <c r="A8" s="6" t="s">
        <v>2063</v>
      </c>
      <c r="E8">
        <v>4</v>
      </c>
      <c r="G8">
        <v>4</v>
      </c>
    </row>
    <row r="9" spans="1:7" x14ac:dyDescent="0.2">
      <c r="A9" s="6" t="s">
        <v>2041</v>
      </c>
      <c r="B9">
        <v>10</v>
      </c>
      <c r="C9">
        <v>66</v>
      </c>
      <c r="E9">
        <v>99</v>
      </c>
      <c r="G9">
        <v>175</v>
      </c>
    </row>
    <row r="10" spans="1:7" x14ac:dyDescent="0.2">
      <c r="A10" s="6" t="s">
        <v>2044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2">
      <c r="A11" s="6" t="s">
        <v>2046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2">
      <c r="A12" s="6" t="s">
        <v>2037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2">
      <c r="A13" s="6" t="s">
        <v>2035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2">
      <c r="A14" s="6" t="s">
        <v>2067</v>
      </c>
    </row>
    <row r="15" spans="1:7" x14ac:dyDescent="0.2">
      <c r="A15" s="6" t="s">
        <v>2068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863D-4F1F-304B-AC10-78AF48BC1444}">
  <dimension ref="A1:G31"/>
  <sheetViews>
    <sheetView topLeftCell="A4" workbookViewId="0">
      <selection activeCell="E41" sqref="E41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5" t="s">
        <v>6</v>
      </c>
      <c r="B1" t="s">
        <v>2072</v>
      </c>
    </row>
    <row r="2" spans="1:7" x14ac:dyDescent="0.2">
      <c r="A2" s="5" t="s">
        <v>2031</v>
      </c>
      <c r="B2" t="s">
        <v>2072</v>
      </c>
    </row>
    <row r="4" spans="1:7" x14ac:dyDescent="0.2">
      <c r="A4" s="5" t="s">
        <v>2070</v>
      </c>
      <c r="B4" s="5" t="s">
        <v>2071</v>
      </c>
    </row>
    <row r="5" spans="1:7" x14ac:dyDescent="0.2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  <c r="G5" t="s">
        <v>2068</v>
      </c>
    </row>
    <row r="6" spans="1:7" x14ac:dyDescent="0.2">
      <c r="A6" s="6" t="s">
        <v>2040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2">
      <c r="A7" s="6" t="s">
        <v>2064</v>
      </c>
      <c r="E7">
        <v>4</v>
      </c>
      <c r="G7">
        <v>4</v>
      </c>
    </row>
    <row r="8" spans="1:7" x14ac:dyDescent="0.2">
      <c r="A8" s="6" t="s">
        <v>2053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2">
      <c r="A9" s="6" t="s">
        <v>2052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2">
      <c r="A10" s="6" t="s">
        <v>2043</v>
      </c>
      <c r="C10">
        <v>8</v>
      </c>
      <c r="E10">
        <v>10</v>
      </c>
      <c r="G10">
        <v>18</v>
      </c>
    </row>
    <row r="11" spans="1:7" x14ac:dyDescent="0.2">
      <c r="A11" s="6" t="s">
        <v>2056</v>
      </c>
      <c r="B11">
        <v>1</v>
      </c>
      <c r="C11">
        <v>7</v>
      </c>
      <c r="E11">
        <v>9</v>
      </c>
      <c r="G11">
        <v>17</v>
      </c>
    </row>
    <row r="12" spans="1:7" x14ac:dyDescent="0.2">
      <c r="A12" s="6" t="s">
        <v>2034</v>
      </c>
      <c r="B12">
        <v>4</v>
      </c>
      <c r="C12">
        <v>20</v>
      </c>
      <c r="E12">
        <v>22</v>
      </c>
      <c r="G12">
        <v>46</v>
      </c>
    </row>
    <row r="13" spans="1:7" x14ac:dyDescent="0.2">
      <c r="A13" s="6" t="s">
        <v>2050</v>
      </c>
      <c r="B13">
        <v>3</v>
      </c>
      <c r="C13">
        <v>19</v>
      </c>
      <c r="E13">
        <v>23</v>
      </c>
      <c r="G13">
        <v>45</v>
      </c>
    </row>
    <row r="14" spans="1:7" x14ac:dyDescent="0.2">
      <c r="A14" s="6" t="s">
        <v>2049</v>
      </c>
      <c r="B14">
        <v>1</v>
      </c>
      <c r="C14">
        <v>6</v>
      </c>
      <c r="E14">
        <v>10</v>
      </c>
      <c r="G14">
        <v>17</v>
      </c>
    </row>
    <row r="15" spans="1:7" x14ac:dyDescent="0.2">
      <c r="A15" s="6" t="s">
        <v>2048</v>
      </c>
      <c r="C15">
        <v>3</v>
      </c>
      <c r="E15">
        <v>4</v>
      </c>
      <c r="G15">
        <v>7</v>
      </c>
    </row>
    <row r="16" spans="1:7" x14ac:dyDescent="0.2">
      <c r="A16" s="6" t="s">
        <v>2061</v>
      </c>
      <c r="C16">
        <v>8</v>
      </c>
      <c r="D16">
        <v>1</v>
      </c>
      <c r="E16">
        <v>4</v>
      </c>
      <c r="G16">
        <v>13</v>
      </c>
    </row>
    <row r="17" spans="1:7" x14ac:dyDescent="0.2">
      <c r="A17" s="6" t="s">
        <v>2047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2">
      <c r="A18" s="6" t="s">
        <v>2045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2">
      <c r="A19" s="6" t="s">
        <v>2036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2">
      <c r="A20" s="6" t="s">
        <v>2059</v>
      </c>
      <c r="C20">
        <v>4</v>
      </c>
      <c r="E20">
        <v>4</v>
      </c>
      <c r="G20">
        <v>8</v>
      </c>
    </row>
    <row r="21" spans="1:7" x14ac:dyDescent="0.2">
      <c r="A21" s="6" t="s">
        <v>2042</v>
      </c>
      <c r="B21">
        <v>6</v>
      </c>
      <c r="C21">
        <v>30</v>
      </c>
      <c r="E21">
        <v>49</v>
      </c>
      <c r="G21">
        <v>85</v>
      </c>
    </row>
    <row r="22" spans="1:7" x14ac:dyDescent="0.2">
      <c r="A22" s="6" t="s">
        <v>2055</v>
      </c>
      <c r="C22">
        <v>9</v>
      </c>
      <c r="E22">
        <v>5</v>
      </c>
      <c r="G22">
        <v>14</v>
      </c>
    </row>
    <row r="23" spans="1:7" x14ac:dyDescent="0.2">
      <c r="A23" s="6" t="s">
        <v>2060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2">
      <c r="A24" s="6" t="s">
        <v>2062</v>
      </c>
      <c r="B24">
        <v>3</v>
      </c>
      <c r="C24">
        <v>3</v>
      </c>
      <c r="E24">
        <v>11</v>
      </c>
      <c r="G24">
        <v>17</v>
      </c>
    </row>
    <row r="25" spans="1:7" x14ac:dyDescent="0.2">
      <c r="A25" s="6" t="s">
        <v>2054</v>
      </c>
      <c r="C25">
        <v>7</v>
      </c>
      <c r="E25">
        <v>14</v>
      </c>
      <c r="G25">
        <v>21</v>
      </c>
    </row>
    <row r="26" spans="1:7" x14ac:dyDescent="0.2">
      <c r="A26" s="6" t="s">
        <v>2058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2">
      <c r="A27" s="6" t="s">
        <v>2051</v>
      </c>
      <c r="C27">
        <v>16</v>
      </c>
      <c r="D27">
        <v>1</v>
      </c>
      <c r="E27">
        <v>28</v>
      </c>
      <c r="G27">
        <v>45</v>
      </c>
    </row>
    <row r="28" spans="1:7" x14ac:dyDescent="0.2">
      <c r="A28" s="6" t="s">
        <v>2038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2">
      <c r="A29" s="6" t="s">
        <v>2065</v>
      </c>
      <c r="E29">
        <v>3</v>
      </c>
      <c r="G29">
        <v>3</v>
      </c>
    </row>
    <row r="30" spans="1:7" x14ac:dyDescent="0.2">
      <c r="A30" s="6" t="s">
        <v>2067</v>
      </c>
    </row>
    <row r="31" spans="1:7" x14ac:dyDescent="0.2">
      <c r="A31" s="6" t="s">
        <v>2068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1C6C-84CD-D043-BD1E-B0D3A11E5E0C}">
  <dimension ref="A1:F18"/>
  <sheetViews>
    <sheetView workbookViewId="0">
      <selection activeCell="G36" sqref="G36"/>
    </sheetView>
  </sheetViews>
  <sheetFormatPr baseColWidth="10" defaultRowHeight="16" x14ac:dyDescent="0.2"/>
  <cols>
    <col min="1" max="1" width="16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2031</v>
      </c>
      <c r="B1" t="s">
        <v>2072</v>
      </c>
    </row>
    <row r="2" spans="1:6" x14ac:dyDescent="0.2">
      <c r="A2" s="5" t="s">
        <v>2077</v>
      </c>
      <c r="B2" t="s">
        <v>2072</v>
      </c>
    </row>
    <row r="4" spans="1:6" x14ac:dyDescent="0.2">
      <c r="A4" s="5" t="s">
        <v>2070</v>
      </c>
      <c r="B4" s="5" t="s">
        <v>2071</v>
      </c>
    </row>
    <row r="5" spans="1:6" x14ac:dyDescent="0.2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6" t="s">
        <v>2083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6" t="s">
        <v>2084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6" t="s">
        <v>2085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6" t="s">
        <v>2086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6" t="s">
        <v>2087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6" t="s">
        <v>2092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6" t="s">
        <v>2093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6" t="s">
        <v>2088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6" t="s">
        <v>2094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6" t="s">
        <v>2089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6" t="s">
        <v>2090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6" t="s">
        <v>2091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6" t="s">
        <v>2068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28A2-B71D-1047-BDB3-04440DDF9456}">
  <dimension ref="A1:H13"/>
  <sheetViews>
    <sheetView workbookViewId="0">
      <selection activeCell="K13" sqref="K13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style="3" bestFit="1" customWidth="1"/>
    <col min="7" max="7" width="15.83203125" style="3" bestFit="1" customWidth="1"/>
    <col min="8" max="8" width="18.33203125" style="3" bestFit="1" customWidth="1"/>
  </cols>
  <sheetData>
    <row r="1" spans="1:8" x14ac:dyDescent="0.2">
      <c r="A1" t="s">
        <v>2095</v>
      </c>
      <c r="B1" t="s">
        <v>2096</v>
      </c>
      <c r="C1" t="s">
        <v>2097</v>
      </c>
      <c r="D1" t="s">
        <v>2098</v>
      </c>
      <c r="E1" t="s">
        <v>2099</v>
      </c>
      <c r="F1" s="3" t="s">
        <v>2100</v>
      </c>
      <c r="G1" s="3" t="s">
        <v>2101</v>
      </c>
      <c r="H1" s="3" t="s">
        <v>2102</v>
      </c>
    </row>
    <row r="2" spans="1:8" x14ac:dyDescent="0.2">
      <c r="A2" t="s">
        <v>2103</v>
      </c>
      <c r="B2">
        <f>COUNTIFS(Crowdfunding!$H:$H, "=successful", Crowdfunding!$E:$E, "&lt;1000")</f>
        <v>30</v>
      </c>
      <c r="C2">
        <f>COUNTIFS(Crowdfunding!$H:$H, "=failed", Crowdfunding!$E:$E, "&lt;1000")</f>
        <v>20</v>
      </c>
      <c r="D2">
        <f>COUNTIFS(Crowdfunding!$H:$H, "=canceled", Crowdfunding!$E:$E, "&lt;1000")</f>
        <v>1</v>
      </c>
      <c r="E2">
        <f>SUM(B2:D2)</f>
        <v>51</v>
      </c>
      <c r="F2" s="3">
        <f>B2/E2</f>
        <v>0.58823529411764708</v>
      </c>
      <c r="G2" s="3">
        <f>C2/E2</f>
        <v>0.39215686274509803</v>
      </c>
      <c r="H2" s="3">
        <f>D2/E2</f>
        <v>1.9607843137254902E-2</v>
      </c>
    </row>
    <row r="3" spans="1:8" x14ac:dyDescent="0.2">
      <c r="A3" t="s">
        <v>2104</v>
      </c>
      <c r="B3">
        <f>COUNTIFS(Crowdfunding!$H:$H, "=successful", Crowdfunding!$E:$E, "&gt;=1000",Crowdfunding!$E:$E, "&lt;=4999")</f>
        <v>191</v>
      </c>
      <c r="C3">
        <f>COUNTIFS(Crowdfunding!$H:$H, "=failed", Crowdfunding!$E:$E, "&gt;=1000",Crowdfunding!$E:$E, "&lt;=4999")</f>
        <v>38</v>
      </c>
      <c r="D3">
        <f>COUNTIFS(Crowdfunding!$H:$H, "=canceled", Crowdfunding!$E:$E, "&gt;=1000",Crowdfunding!$E:$E, "&lt;=4999")</f>
        <v>2</v>
      </c>
      <c r="E3">
        <f t="shared" ref="E3:E13" si="0">SUM(B3:D3)</f>
        <v>231</v>
      </c>
      <c r="F3" s="3">
        <f t="shared" ref="F3:F13" si="1">B3/E3</f>
        <v>0.82683982683982682</v>
      </c>
      <c r="G3" s="3">
        <f t="shared" ref="G3:G13" si="2">C3/E3</f>
        <v>0.16450216450216451</v>
      </c>
      <c r="H3" s="3">
        <f t="shared" ref="H3:H13" si="3">D3/E3</f>
        <v>8.658008658008658E-3</v>
      </c>
    </row>
    <row r="4" spans="1:8" x14ac:dyDescent="0.2">
      <c r="A4" t="s">
        <v>2105</v>
      </c>
      <c r="B4">
        <f>COUNTIFS(Crowdfunding!$H:$H, "=successful", Crowdfunding!$E:$E, "&gt;=5000",Crowdfunding!$E:$E, "&lt;=9999")</f>
        <v>164</v>
      </c>
      <c r="C4">
        <f>COUNTIFS(Crowdfunding!$H:$H, "=failed", Crowdfunding!$E:$E, "&gt;=5000",Crowdfunding!$E:$E, "&lt;=9999")</f>
        <v>126</v>
      </c>
      <c r="D4">
        <f>COUNTIFS(Crowdfunding!$H:$H, "=canceled", Crowdfunding!$E:$E, "&gt;=5000",Crowdfunding!$E:$E, "&lt;=9999")</f>
        <v>25</v>
      </c>
      <c r="E4">
        <f t="shared" si="0"/>
        <v>315</v>
      </c>
      <c r="F4" s="3">
        <f t="shared" si="1"/>
        <v>0.52063492063492067</v>
      </c>
      <c r="G4" s="3">
        <f t="shared" si="2"/>
        <v>0.4</v>
      </c>
      <c r="H4" s="3">
        <f t="shared" si="3"/>
        <v>7.9365079365079361E-2</v>
      </c>
    </row>
    <row r="5" spans="1:8" x14ac:dyDescent="0.2">
      <c r="A5" t="s">
        <v>2106</v>
      </c>
      <c r="B5">
        <f>COUNTIFS(Crowdfunding!$H:$H, "=successful", Crowdfunding!$E:$E, "&gt;=10000",Crowdfunding!$E:$E, "&lt;=14999")</f>
        <v>4</v>
      </c>
      <c r="C5">
        <f>COUNTIFS(Crowdfunding!$H:$H, "=failed", Crowdfunding!$E:$E, "&gt;=10000",Crowdfunding!$E:$E, "&lt;=14999")</f>
        <v>5</v>
      </c>
      <c r="D5">
        <f>COUNTIFS(Crowdfunding!$H:$H, "=canceled", Crowdfunding!$E:$E, "&gt;=10000",Crowdfunding!$E:$E, "&lt;=14999")</f>
        <v>0</v>
      </c>
      <c r="E5">
        <f t="shared" si="0"/>
        <v>9</v>
      </c>
      <c r="F5" s="3">
        <f t="shared" si="1"/>
        <v>0.44444444444444442</v>
      </c>
      <c r="G5" s="3">
        <f t="shared" si="2"/>
        <v>0.55555555555555558</v>
      </c>
      <c r="H5" s="3">
        <f t="shared" si="3"/>
        <v>0</v>
      </c>
    </row>
    <row r="6" spans="1:8" x14ac:dyDescent="0.2">
      <c r="A6" t="s">
        <v>2107</v>
      </c>
      <c r="B6">
        <f>COUNTIFS(Crowdfunding!$H:$H, "=successful", Crowdfunding!$E:$E, "&gt;=15000",Crowdfunding!$E:$E, "&lt;=19999")</f>
        <v>10</v>
      </c>
      <c r="C6">
        <f>COUNTIFS(Crowdfunding!$H:$H, "=failed", Crowdfunding!$E:$E, "&gt;=15000",Crowdfunding!$E:$E, "&lt;=19999")</f>
        <v>0</v>
      </c>
      <c r="D6">
        <f>COUNTIFS(Crowdfunding!$H:$H, "=canceled", Crowdfunding!$E:$E, "&gt;=15000",Crowdfunding!$E:$E, "&lt;=19999")</f>
        <v>0</v>
      </c>
      <c r="E6">
        <f t="shared" si="0"/>
        <v>10</v>
      </c>
      <c r="F6" s="3">
        <f t="shared" si="1"/>
        <v>1</v>
      </c>
      <c r="G6" s="3">
        <f t="shared" si="2"/>
        <v>0</v>
      </c>
      <c r="H6" s="3">
        <f t="shared" si="3"/>
        <v>0</v>
      </c>
    </row>
    <row r="7" spans="1:8" x14ac:dyDescent="0.2">
      <c r="A7" t="s">
        <v>2108</v>
      </c>
      <c r="B7">
        <f>COUNTIFS(Crowdfunding!$H:$H, "=successful", Crowdfunding!$E:$E, "&gt;=20000",Crowdfunding!$E:$E, "&lt;=24999")</f>
        <v>7</v>
      </c>
      <c r="C7">
        <f>COUNTIFS(Crowdfunding!$H:$H, "=failed", Crowdfunding!$E:$E, "&gt;=20000",Crowdfunding!$E:$E, "&lt;=24999")</f>
        <v>0</v>
      </c>
      <c r="D7">
        <f>COUNTIFS(Crowdfunding!$H:$H, "=canceled", Crowdfunding!$E:$E, "&gt;=20000",Crowdfunding!$E:$E, "&lt;=24999")</f>
        <v>0</v>
      </c>
      <c r="E7">
        <f t="shared" si="0"/>
        <v>7</v>
      </c>
      <c r="F7" s="3">
        <f t="shared" si="1"/>
        <v>1</v>
      </c>
      <c r="G7" s="3">
        <f t="shared" si="2"/>
        <v>0</v>
      </c>
      <c r="H7" s="3">
        <f t="shared" si="3"/>
        <v>0</v>
      </c>
    </row>
    <row r="8" spans="1:8" x14ac:dyDescent="0.2">
      <c r="A8" t="s">
        <v>2109</v>
      </c>
      <c r="B8">
        <f>COUNTIFS(Crowdfunding!$H:$H, "=successful", Crowdfunding!$E:$E, "&gt;=25000",Crowdfunding!$E:$E, "&lt;=29999")</f>
        <v>11</v>
      </c>
      <c r="C8">
        <f>COUNTIFS(Crowdfunding!$H:$H, "=failed", Crowdfunding!$E:$E, "&gt;=25000",Crowdfunding!$E:$E, "&lt;=29999")</f>
        <v>3</v>
      </c>
      <c r="D8">
        <f>COUNTIFS(Crowdfunding!$H:$H, "=canceled", Crowdfunding!$E:$E, "&gt;=25000",Crowdfunding!$E:$E, "&lt;=29999")</f>
        <v>0</v>
      </c>
      <c r="E8">
        <f t="shared" si="0"/>
        <v>14</v>
      </c>
      <c r="F8" s="3">
        <f t="shared" si="1"/>
        <v>0.7857142857142857</v>
      </c>
      <c r="G8" s="3">
        <f t="shared" si="2"/>
        <v>0.21428571428571427</v>
      </c>
      <c r="H8" s="3">
        <f t="shared" si="3"/>
        <v>0</v>
      </c>
    </row>
    <row r="9" spans="1:8" x14ac:dyDescent="0.2">
      <c r="A9" t="s">
        <v>2110</v>
      </c>
      <c r="B9">
        <f>COUNTIFS(Crowdfunding!$H:$H, "=successful", Crowdfunding!$E:$E, "&gt;=30000",Crowdfunding!$E:$E, "&lt;=34999")</f>
        <v>7</v>
      </c>
      <c r="C9">
        <f>COUNTIFS(Crowdfunding!$H:$H, "=failed", Crowdfunding!$E:$E, "&gt;=30000",Crowdfunding!$E:$E, "&lt;=34999")</f>
        <v>0</v>
      </c>
      <c r="D9">
        <f>COUNTIFS(Crowdfunding!$H:$H, "=canceled", Crowdfunding!$E:$E, "&gt;=30000",Crowdfunding!$E:$E, "&lt;=34999")</f>
        <v>0</v>
      </c>
      <c r="E9">
        <f t="shared" si="0"/>
        <v>7</v>
      </c>
      <c r="F9" s="3">
        <f t="shared" si="1"/>
        <v>1</v>
      </c>
      <c r="G9" s="3">
        <f t="shared" si="2"/>
        <v>0</v>
      </c>
      <c r="H9" s="3">
        <f t="shared" si="3"/>
        <v>0</v>
      </c>
    </row>
    <row r="10" spans="1:8" x14ac:dyDescent="0.2">
      <c r="A10" t="s">
        <v>2111</v>
      </c>
      <c r="B10">
        <f>COUNTIFS(Crowdfunding!$H:$H, "=successful", Crowdfunding!$E:$E, "&gt;=35000",Crowdfunding!$E:$E, "&lt;=39999")</f>
        <v>8</v>
      </c>
      <c r="C10">
        <f>COUNTIFS(Crowdfunding!$H:$H, "=failed", Crowdfunding!$E:$E, "&gt;=35000",Crowdfunding!$E:$E, "&lt;=39999")</f>
        <v>3</v>
      </c>
      <c r="D10">
        <f>COUNTIFS(Crowdfunding!$H:$H, "=canceled", Crowdfunding!$E:$E, "&gt;=35000",Crowdfunding!$E:$E, "&lt;=39999")</f>
        <v>1</v>
      </c>
      <c r="E10">
        <f t="shared" si="0"/>
        <v>12</v>
      </c>
      <c r="F10" s="3">
        <f t="shared" si="1"/>
        <v>0.66666666666666663</v>
      </c>
      <c r="G10" s="3">
        <f t="shared" si="2"/>
        <v>0.25</v>
      </c>
      <c r="H10" s="3">
        <f t="shared" si="3"/>
        <v>8.3333333333333329E-2</v>
      </c>
    </row>
    <row r="11" spans="1:8" x14ac:dyDescent="0.2">
      <c r="A11" t="s">
        <v>2112</v>
      </c>
      <c r="B11">
        <f>COUNTIFS(Crowdfunding!$H:$H, "=successful", Crowdfunding!$E:$E, "&gt;=40000",Crowdfunding!$E:$E, "&lt;=44999")</f>
        <v>11</v>
      </c>
      <c r="C11">
        <f>COUNTIFS(Crowdfunding!$H:$H, "=failed", Crowdfunding!$E:$E, "&gt;=40000",Crowdfunding!$E:$E, "&lt;=44999")</f>
        <v>3</v>
      </c>
      <c r="D11">
        <f>COUNTIFS(Crowdfunding!$H:$H, "=canceled", Crowdfunding!$E:$E, "&gt;=40000",Crowdfunding!$E:$E, "&lt;=44999")</f>
        <v>0</v>
      </c>
      <c r="E11">
        <f t="shared" si="0"/>
        <v>14</v>
      </c>
      <c r="F11" s="3">
        <f t="shared" si="1"/>
        <v>0.7857142857142857</v>
      </c>
      <c r="G11" s="3">
        <f t="shared" si="2"/>
        <v>0.21428571428571427</v>
      </c>
      <c r="H11" s="3">
        <f t="shared" si="3"/>
        <v>0</v>
      </c>
    </row>
    <row r="12" spans="1:8" x14ac:dyDescent="0.2">
      <c r="A12" t="s">
        <v>2113</v>
      </c>
      <c r="B12">
        <f>COUNTIFS(Crowdfunding!$H:$H, "=successful", Crowdfunding!$E:$E, "&gt;=45000",Crowdfunding!$E:$E, "&lt;=49999")</f>
        <v>8</v>
      </c>
      <c r="C12">
        <f>COUNTIFS(Crowdfunding!$H:$H, "=failed", Crowdfunding!$E:$E, "&gt;=45000",Crowdfunding!$E:$E, "&lt;=49999")</f>
        <v>3</v>
      </c>
      <c r="D12">
        <f>COUNTIFS(Crowdfunding!$H:$H, "=canceled", Crowdfunding!$E:$E, "&gt;=45000",Crowdfunding!$E:$E, "&lt;=49999")</f>
        <v>0</v>
      </c>
      <c r="E12">
        <f t="shared" si="0"/>
        <v>11</v>
      </c>
      <c r="F12" s="3">
        <f t="shared" si="1"/>
        <v>0.72727272727272729</v>
      </c>
      <c r="G12" s="3">
        <f t="shared" si="2"/>
        <v>0.27272727272727271</v>
      </c>
      <c r="H12" s="3">
        <f t="shared" si="3"/>
        <v>0</v>
      </c>
    </row>
    <row r="13" spans="1:8" x14ac:dyDescent="0.2">
      <c r="A13" t="s">
        <v>2114</v>
      </c>
      <c r="B13">
        <f>COUNTIFS(Crowdfunding!$H:$H, "=successful", Crowdfunding!$E:$E, "&gt;=50000")</f>
        <v>114</v>
      </c>
      <c r="C13">
        <f>COUNTIFS(Crowdfunding!$H:$H, "=failed", Crowdfunding!$E:$E, "&gt;=50000")</f>
        <v>163</v>
      </c>
      <c r="D13">
        <f>COUNTIFS(Crowdfunding!$H:$H, "=canceled", Crowdfunding!$E:$E, "&gt;=50000")</f>
        <v>28</v>
      </c>
      <c r="E13">
        <f t="shared" si="0"/>
        <v>305</v>
      </c>
      <c r="F13" s="3">
        <f t="shared" si="1"/>
        <v>0.3737704918032787</v>
      </c>
      <c r="G13" s="3">
        <f t="shared" si="2"/>
        <v>0.53442622950819674</v>
      </c>
      <c r="H13" s="3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A09C-0F73-264B-B587-17E842AC762C}">
  <dimension ref="A1:F578"/>
  <sheetViews>
    <sheetView topLeftCell="A558" workbookViewId="0">
      <selection activeCell="F581" sqref="F581"/>
    </sheetView>
  </sheetViews>
  <sheetFormatPr baseColWidth="10" defaultRowHeight="16" x14ac:dyDescent="0.2"/>
  <cols>
    <col min="1" max="1" width="41.1640625" bestFit="1" customWidth="1"/>
    <col min="2" max="2" width="17.83203125" customWidth="1"/>
    <col min="4" max="4" width="41.1640625" bestFit="1" customWidth="1"/>
    <col min="7" max="7" width="36" bestFit="1" customWidth="1"/>
    <col min="8" max="8" width="41.1640625" bestFit="1" customWidth="1"/>
  </cols>
  <sheetData>
    <row r="1" spans="1:6" x14ac:dyDescent="0.2">
      <c r="A1" s="10" t="s">
        <v>4</v>
      </c>
      <c r="B1" s="10" t="s">
        <v>5</v>
      </c>
      <c r="C1" s="10"/>
      <c r="D1" s="10" t="s">
        <v>4</v>
      </c>
      <c r="E1" s="10" t="s">
        <v>5</v>
      </c>
      <c r="F1" s="10"/>
    </row>
    <row r="2" spans="1:6" x14ac:dyDescent="0.2">
      <c r="A2" t="s">
        <v>20</v>
      </c>
      <c r="B2">
        <v>7295</v>
      </c>
      <c r="D2" t="s">
        <v>14</v>
      </c>
      <c r="E2">
        <v>6080</v>
      </c>
    </row>
    <row r="3" spans="1:6" x14ac:dyDescent="0.2">
      <c r="A3" t="s">
        <v>20</v>
      </c>
      <c r="B3">
        <v>6465</v>
      </c>
      <c r="D3" t="s">
        <v>14</v>
      </c>
      <c r="E3">
        <v>5681</v>
      </c>
    </row>
    <row r="4" spans="1:6" x14ac:dyDescent="0.2">
      <c r="A4" t="s">
        <v>20</v>
      </c>
      <c r="B4">
        <v>6406</v>
      </c>
      <c r="D4" t="s">
        <v>14</v>
      </c>
      <c r="E4">
        <v>5497</v>
      </c>
    </row>
    <row r="5" spans="1:6" x14ac:dyDescent="0.2">
      <c r="A5" t="s">
        <v>20</v>
      </c>
      <c r="B5">
        <v>6286</v>
      </c>
      <c r="D5" t="s">
        <v>14</v>
      </c>
      <c r="E5">
        <v>4697</v>
      </c>
    </row>
    <row r="6" spans="1:6" x14ac:dyDescent="0.2">
      <c r="A6" t="s">
        <v>20</v>
      </c>
      <c r="B6">
        <v>6212</v>
      </c>
      <c r="D6" t="s">
        <v>14</v>
      </c>
      <c r="E6">
        <v>4428</v>
      </c>
    </row>
    <row r="7" spans="1:6" x14ac:dyDescent="0.2">
      <c r="A7" t="s">
        <v>20</v>
      </c>
      <c r="B7">
        <v>5966</v>
      </c>
      <c r="D7" t="s">
        <v>14</v>
      </c>
      <c r="E7">
        <v>4405</v>
      </c>
    </row>
    <row r="8" spans="1:6" x14ac:dyDescent="0.2">
      <c r="A8" t="s">
        <v>20</v>
      </c>
      <c r="B8">
        <v>5880</v>
      </c>
      <c r="D8" t="s">
        <v>14</v>
      </c>
      <c r="E8">
        <v>3868</v>
      </c>
    </row>
    <row r="9" spans="1:6" x14ac:dyDescent="0.2">
      <c r="A9" t="s">
        <v>20</v>
      </c>
      <c r="B9">
        <v>5512</v>
      </c>
      <c r="D9" t="s">
        <v>14</v>
      </c>
      <c r="E9">
        <v>3483</v>
      </c>
    </row>
    <row r="10" spans="1:6" x14ac:dyDescent="0.2">
      <c r="A10" t="s">
        <v>20</v>
      </c>
      <c r="B10">
        <v>5419</v>
      </c>
      <c r="D10" t="s">
        <v>14</v>
      </c>
      <c r="E10">
        <v>3410</v>
      </c>
    </row>
    <row r="11" spans="1:6" x14ac:dyDescent="0.2">
      <c r="A11" t="s">
        <v>20</v>
      </c>
      <c r="B11">
        <v>5203</v>
      </c>
      <c r="D11" t="s">
        <v>14</v>
      </c>
      <c r="E11">
        <v>3387</v>
      </c>
    </row>
    <row r="12" spans="1:6" x14ac:dyDescent="0.2">
      <c r="A12" t="s">
        <v>20</v>
      </c>
      <c r="B12">
        <v>5180</v>
      </c>
      <c r="D12" t="s">
        <v>14</v>
      </c>
      <c r="E12">
        <v>3304</v>
      </c>
    </row>
    <row r="13" spans="1:6" x14ac:dyDescent="0.2">
      <c r="A13" t="s">
        <v>20</v>
      </c>
      <c r="B13">
        <v>5168</v>
      </c>
      <c r="D13" t="s">
        <v>14</v>
      </c>
      <c r="E13">
        <v>3182</v>
      </c>
    </row>
    <row r="14" spans="1:6" x14ac:dyDescent="0.2">
      <c r="A14" t="s">
        <v>20</v>
      </c>
      <c r="B14">
        <v>5139</v>
      </c>
      <c r="D14" t="s">
        <v>14</v>
      </c>
      <c r="E14">
        <v>3015</v>
      </c>
    </row>
    <row r="15" spans="1:6" x14ac:dyDescent="0.2">
      <c r="A15" t="s">
        <v>20</v>
      </c>
      <c r="B15">
        <v>4799</v>
      </c>
      <c r="D15" t="s">
        <v>14</v>
      </c>
      <c r="E15">
        <v>2955</v>
      </c>
    </row>
    <row r="16" spans="1:6" x14ac:dyDescent="0.2">
      <c r="A16" t="s">
        <v>20</v>
      </c>
      <c r="B16">
        <v>4498</v>
      </c>
      <c r="D16" t="s">
        <v>14</v>
      </c>
      <c r="E16">
        <v>2928</v>
      </c>
    </row>
    <row r="17" spans="1:5" x14ac:dyDescent="0.2">
      <c r="A17" t="s">
        <v>20</v>
      </c>
      <c r="B17">
        <v>4358</v>
      </c>
      <c r="D17" t="s">
        <v>14</v>
      </c>
      <c r="E17">
        <v>2915</v>
      </c>
    </row>
    <row r="18" spans="1:5" x14ac:dyDescent="0.2">
      <c r="A18" t="s">
        <v>20</v>
      </c>
      <c r="B18">
        <v>4289</v>
      </c>
      <c r="D18" t="s">
        <v>14</v>
      </c>
      <c r="E18">
        <v>2779</v>
      </c>
    </row>
    <row r="19" spans="1:5" x14ac:dyDescent="0.2">
      <c r="A19" t="s">
        <v>20</v>
      </c>
      <c r="B19">
        <v>4233</v>
      </c>
      <c r="D19" t="s">
        <v>14</v>
      </c>
      <c r="E19">
        <v>2690</v>
      </c>
    </row>
    <row r="20" spans="1:5" x14ac:dyDescent="0.2">
      <c r="A20" t="s">
        <v>20</v>
      </c>
      <c r="B20">
        <v>4065</v>
      </c>
      <c r="D20" t="s">
        <v>14</v>
      </c>
      <c r="E20">
        <v>2604</v>
      </c>
    </row>
    <row r="21" spans="1:5" x14ac:dyDescent="0.2">
      <c r="A21" t="s">
        <v>20</v>
      </c>
      <c r="B21">
        <v>4006</v>
      </c>
      <c r="D21" t="s">
        <v>14</v>
      </c>
      <c r="E21">
        <v>2468</v>
      </c>
    </row>
    <row r="22" spans="1:5" x14ac:dyDescent="0.2">
      <c r="A22" t="s">
        <v>20</v>
      </c>
      <c r="B22">
        <v>3934</v>
      </c>
      <c r="D22" t="s">
        <v>14</v>
      </c>
      <c r="E22">
        <v>2307</v>
      </c>
    </row>
    <row r="23" spans="1:5" x14ac:dyDescent="0.2">
      <c r="A23" t="s">
        <v>20</v>
      </c>
      <c r="B23">
        <v>3777</v>
      </c>
      <c r="D23" t="s">
        <v>14</v>
      </c>
      <c r="E23">
        <v>2253</v>
      </c>
    </row>
    <row r="24" spans="1:5" x14ac:dyDescent="0.2">
      <c r="A24" t="s">
        <v>20</v>
      </c>
      <c r="B24">
        <v>3742</v>
      </c>
      <c r="D24" t="s">
        <v>14</v>
      </c>
      <c r="E24">
        <v>2201</v>
      </c>
    </row>
    <row r="25" spans="1:5" x14ac:dyDescent="0.2">
      <c r="A25" t="s">
        <v>20</v>
      </c>
      <c r="B25">
        <v>3727</v>
      </c>
      <c r="D25" t="s">
        <v>14</v>
      </c>
      <c r="E25">
        <v>2179</v>
      </c>
    </row>
    <row r="26" spans="1:5" x14ac:dyDescent="0.2">
      <c r="A26" t="s">
        <v>20</v>
      </c>
      <c r="B26">
        <v>3657</v>
      </c>
      <c r="D26" t="s">
        <v>14</v>
      </c>
      <c r="E26">
        <v>2176</v>
      </c>
    </row>
    <row r="27" spans="1:5" x14ac:dyDescent="0.2">
      <c r="A27" t="s">
        <v>20</v>
      </c>
      <c r="B27">
        <v>3596</v>
      </c>
      <c r="D27" t="s">
        <v>14</v>
      </c>
      <c r="E27">
        <v>2108</v>
      </c>
    </row>
    <row r="28" spans="1:5" x14ac:dyDescent="0.2">
      <c r="A28" t="s">
        <v>20</v>
      </c>
      <c r="B28">
        <v>3594</v>
      </c>
      <c r="D28" t="s">
        <v>14</v>
      </c>
      <c r="E28">
        <v>2072</v>
      </c>
    </row>
    <row r="29" spans="1:5" x14ac:dyDescent="0.2">
      <c r="A29" t="s">
        <v>20</v>
      </c>
      <c r="B29">
        <v>3537</v>
      </c>
      <c r="D29" t="s">
        <v>14</v>
      </c>
      <c r="E29">
        <v>2062</v>
      </c>
    </row>
    <row r="30" spans="1:5" x14ac:dyDescent="0.2">
      <c r="A30" t="s">
        <v>20</v>
      </c>
      <c r="B30">
        <v>3533</v>
      </c>
      <c r="D30" t="s">
        <v>14</v>
      </c>
      <c r="E30">
        <v>2025</v>
      </c>
    </row>
    <row r="31" spans="1:5" x14ac:dyDescent="0.2">
      <c r="A31" t="s">
        <v>20</v>
      </c>
      <c r="B31">
        <v>3388</v>
      </c>
      <c r="D31" t="s">
        <v>14</v>
      </c>
      <c r="E31">
        <v>1999</v>
      </c>
    </row>
    <row r="32" spans="1:5" x14ac:dyDescent="0.2">
      <c r="A32" t="s">
        <v>20</v>
      </c>
      <c r="B32">
        <v>3376</v>
      </c>
      <c r="D32" t="s">
        <v>14</v>
      </c>
      <c r="E32">
        <v>1979</v>
      </c>
    </row>
    <row r="33" spans="1:5" x14ac:dyDescent="0.2">
      <c r="A33" t="s">
        <v>20</v>
      </c>
      <c r="B33">
        <v>3318</v>
      </c>
      <c r="D33" t="s">
        <v>14</v>
      </c>
      <c r="E33">
        <v>1910</v>
      </c>
    </row>
    <row r="34" spans="1:5" x14ac:dyDescent="0.2">
      <c r="A34" t="s">
        <v>20</v>
      </c>
      <c r="B34">
        <v>3308</v>
      </c>
      <c r="D34" t="s">
        <v>14</v>
      </c>
      <c r="E34">
        <v>1886</v>
      </c>
    </row>
    <row r="35" spans="1:5" x14ac:dyDescent="0.2">
      <c r="A35" t="s">
        <v>20</v>
      </c>
      <c r="B35">
        <v>3272</v>
      </c>
      <c r="D35" t="s">
        <v>14</v>
      </c>
      <c r="E35">
        <v>1825</v>
      </c>
    </row>
    <row r="36" spans="1:5" x14ac:dyDescent="0.2">
      <c r="A36" t="s">
        <v>20</v>
      </c>
      <c r="B36">
        <v>3205</v>
      </c>
      <c r="D36" t="s">
        <v>14</v>
      </c>
      <c r="E36">
        <v>1796</v>
      </c>
    </row>
    <row r="37" spans="1:5" x14ac:dyDescent="0.2">
      <c r="A37" t="s">
        <v>20</v>
      </c>
      <c r="B37">
        <v>3177</v>
      </c>
      <c r="D37" t="s">
        <v>14</v>
      </c>
      <c r="E37">
        <v>1790</v>
      </c>
    </row>
    <row r="38" spans="1:5" x14ac:dyDescent="0.2">
      <c r="A38" t="s">
        <v>20</v>
      </c>
      <c r="B38">
        <v>3131</v>
      </c>
      <c r="D38" t="s">
        <v>14</v>
      </c>
      <c r="E38">
        <v>1784</v>
      </c>
    </row>
    <row r="39" spans="1:5" x14ac:dyDescent="0.2">
      <c r="A39" t="s">
        <v>20</v>
      </c>
      <c r="B39">
        <v>3116</v>
      </c>
      <c r="D39" t="s">
        <v>14</v>
      </c>
      <c r="E39">
        <v>1758</v>
      </c>
    </row>
    <row r="40" spans="1:5" x14ac:dyDescent="0.2">
      <c r="A40" t="s">
        <v>20</v>
      </c>
      <c r="B40">
        <v>3063</v>
      </c>
      <c r="D40" t="s">
        <v>14</v>
      </c>
      <c r="E40">
        <v>1748</v>
      </c>
    </row>
    <row r="41" spans="1:5" x14ac:dyDescent="0.2">
      <c r="A41" t="s">
        <v>20</v>
      </c>
      <c r="B41">
        <v>3059</v>
      </c>
      <c r="D41" t="s">
        <v>14</v>
      </c>
      <c r="E41">
        <v>1691</v>
      </c>
    </row>
    <row r="42" spans="1:5" x14ac:dyDescent="0.2">
      <c r="A42" t="s">
        <v>20</v>
      </c>
      <c r="B42">
        <v>3036</v>
      </c>
      <c r="D42" t="s">
        <v>14</v>
      </c>
      <c r="E42">
        <v>1684</v>
      </c>
    </row>
    <row r="43" spans="1:5" x14ac:dyDescent="0.2">
      <c r="A43" t="s">
        <v>20</v>
      </c>
      <c r="B43">
        <v>3016</v>
      </c>
      <c r="D43" t="s">
        <v>14</v>
      </c>
      <c r="E43">
        <v>1657</v>
      </c>
    </row>
    <row r="44" spans="1:5" x14ac:dyDescent="0.2">
      <c r="A44" t="s">
        <v>20</v>
      </c>
      <c r="B44">
        <v>2985</v>
      </c>
      <c r="D44" t="s">
        <v>14</v>
      </c>
      <c r="E44">
        <v>1625</v>
      </c>
    </row>
    <row r="45" spans="1:5" x14ac:dyDescent="0.2">
      <c r="A45" t="s">
        <v>20</v>
      </c>
      <c r="B45">
        <v>2893</v>
      </c>
      <c r="D45" t="s">
        <v>14</v>
      </c>
      <c r="E45">
        <v>1608</v>
      </c>
    </row>
    <row r="46" spans="1:5" x14ac:dyDescent="0.2">
      <c r="A46" t="s">
        <v>20</v>
      </c>
      <c r="B46">
        <v>2875</v>
      </c>
      <c r="D46" t="s">
        <v>14</v>
      </c>
      <c r="E46">
        <v>1596</v>
      </c>
    </row>
    <row r="47" spans="1:5" x14ac:dyDescent="0.2">
      <c r="A47" t="s">
        <v>20</v>
      </c>
      <c r="B47">
        <v>2857</v>
      </c>
      <c r="D47" t="s">
        <v>14</v>
      </c>
      <c r="E47">
        <v>1538</v>
      </c>
    </row>
    <row r="48" spans="1:5" x14ac:dyDescent="0.2">
      <c r="A48" t="s">
        <v>20</v>
      </c>
      <c r="B48">
        <v>2805</v>
      </c>
      <c r="D48" t="s">
        <v>14</v>
      </c>
      <c r="E48">
        <v>1482</v>
      </c>
    </row>
    <row r="49" spans="1:5" x14ac:dyDescent="0.2">
      <c r="A49" t="s">
        <v>20</v>
      </c>
      <c r="B49">
        <v>2768</v>
      </c>
      <c r="D49" t="s">
        <v>14</v>
      </c>
      <c r="E49">
        <v>1467</v>
      </c>
    </row>
    <row r="50" spans="1:5" x14ac:dyDescent="0.2">
      <c r="A50" t="s">
        <v>20</v>
      </c>
      <c r="B50">
        <v>2756</v>
      </c>
      <c r="D50" t="s">
        <v>14</v>
      </c>
      <c r="E50">
        <v>1467</v>
      </c>
    </row>
    <row r="51" spans="1:5" x14ac:dyDescent="0.2">
      <c r="A51" t="s">
        <v>20</v>
      </c>
      <c r="B51">
        <v>2739</v>
      </c>
      <c r="D51" t="s">
        <v>14</v>
      </c>
      <c r="E51">
        <v>1439</v>
      </c>
    </row>
    <row r="52" spans="1:5" x14ac:dyDescent="0.2">
      <c r="A52" t="s">
        <v>20</v>
      </c>
      <c r="B52">
        <v>2725</v>
      </c>
      <c r="D52" t="s">
        <v>14</v>
      </c>
      <c r="E52">
        <v>1368</v>
      </c>
    </row>
    <row r="53" spans="1:5" x14ac:dyDescent="0.2">
      <c r="A53" t="s">
        <v>20</v>
      </c>
      <c r="B53">
        <v>2693</v>
      </c>
      <c r="D53" t="s">
        <v>14</v>
      </c>
      <c r="E53">
        <v>1335</v>
      </c>
    </row>
    <row r="54" spans="1:5" x14ac:dyDescent="0.2">
      <c r="A54" t="s">
        <v>20</v>
      </c>
      <c r="B54">
        <v>2673</v>
      </c>
      <c r="D54" t="s">
        <v>14</v>
      </c>
      <c r="E54">
        <v>1296</v>
      </c>
    </row>
    <row r="55" spans="1:5" x14ac:dyDescent="0.2">
      <c r="A55" t="s">
        <v>20</v>
      </c>
      <c r="B55">
        <v>2662</v>
      </c>
      <c r="D55" t="s">
        <v>14</v>
      </c>
      <c r="E55">
        <v>1274</v>
      </c>
    </row>
    <row r="56" spans="1:5" x14ac:dyDescent="0.2">
      <c r="A56" t="s">
        <v>20</v>
      </c>
      <c r="B56">
        <v>2551</v>
      </c>
      <c r="D56" t="s">
        <v>14</v>
      </c>
      <c r="E56">
        <v>1258</v>
      </c>
    </row>
    <row r="57" spans="1:5" x14ac:dyDescent="0.2">
      <c r="A57" t="s">
        <v>20</v>
      </c>
      <c r="B57">
        <v>2528</v>
      </c>
      <c r="D57" t="s">
        <v>14</v>
      </c>
      <c r="E57">
        <v>1257</v>
      </c>
    </row>
    <row r="58" spans="1:5" x14ac:dyDescent="0.2">
      <c r="A58" t="s">
        <v>20</v>
      </c>
      <c r="B58">
        <v>2526</v>
      </c>
      <c r="D58" t="s">
        <v>14</v>
      </c>
      <c r="E58">
        <v>1229</v>
      </c>
    </row>
    <row r="59" spans="1:5" x14ac:dyDescent="0.2">
      <c r="A59" t="s">
        <v>20</v>
      </c>
      <c r="B59">
        <v>2506</v>
      </c>
      <c r="D59" t="s">
        <v>14</v>
      </c>
      <c r="E59">
        <v>1225</v>
      </c>
    </row>
    <row r="60" spans="1:5" x14ac:dyDescent="0.2">
      <c r="A60" t="s">
        <v>20</v>
      </c>
      <c r="B60">
        <v>2489</v>
      </c>
      <c r="D60" t="s">
        <v>14</v>
      </c>
      <c r="E60">
        <v>1221</v>
      </c>
    </row>
    <row r="61" spans="1:5" x14ac:dyDescent="0.2">
      <c r="A61" t="s">
        <v>20</v>
      </c>
      <c r="B61">
        <v>2475</v>
      </c>
      <c r="D61" t="s">
        <v>14</v>
      </c>
      <c r="E61">
        <v>1220</v>
      </c>
    </row>
    <row r="62" spans="1:5" x14ac:dyDescent="0.2">
      <c r="A62" t="s">
        <v>20</v>
      </c>
      <c r="B62">
        <v>2468</v>
      </c>
      <c r="D62" t="s">
        <v>14</v>
      </c>
      <c r="E62">
        <v>1198</v>
      </c>
    </row>
    <row r="63" spans="1:5" x14ac:dyDescent="0.2">
      <c r="A63" t="s">
        <v>20</v>
      </c>
      <c r="B63">
        <v>2443</v>
      </c>
      <c r="D63" t="s">
        <v>14</v>
      </c>
      <c r="E63">
        <v>1194</v>
      </c>
    </row>
    <row r="64" spans="1:5" x14ac:dyDescent="0.2">
      <c r="A64" t="s">
        <v>20</v>
      </c>
      <c r="B64">
        <v>2443</v>
      </c>
      <c r="D64" t="s">
        <v>14</v>
      </c>
      <c r="E64">
        <v>1181</v>
      </c>
    </row>
    <row r="65" spans="1:5" x14ac:dyDescent="0.2">
      <c r="A65" t="s">
        <v>20</v>
      </c>
      <c r="B65">
        <v>2441</v>
      </c>
      <c r="D65" t="s">
        <v>14</v>
      </c>
      <c r="E65">
        <v>1130</v>
      </c>
    </row>
    <row r="66" spans="1:5" x14ac:dyDescent="0.2">
      <c r="A66" t="s">
        <v>20</v>
      </c>
      <c r="B66">
        <v>2436</v>
      </c>
      <c r="D66" t="s">
        <v>14</v>
      </c>
      <c r="E66">
        <v>1121</v>
      </c>
    </row>
    <row r="67" spans="1:5" x14ac:dyDescent="0.2">
      <c r="A67" t="s">
        <v>20</v>
      </c>
      <c r="B67">
        <v>2431</v>
      </c>
      <c r="D67" t="s">
        <v>14</v>
      </c>
      <c r="E67">
        <v>1120</v>
      </c>
    </row>
    <row r="68" spans="1:5" x14ac:dyDescent="0.2">
      <c r="A68" t="s">
        <v>20</v>
      </c>
      <c r="B68">
        <v>2414</v>
      </c>
      <c r="D68" t="s">
        <v>14</v>
      </c>
      <c r="E68">
        <v>1072</v>
      </c>
    </row>
    <row r="69" spans="1:5" x14ac:dyDescent="0.2">
      <c r="A69" t="s">
        <v>20</v>
      </c>
      <c r="B69">
        <v>2409</v>
      </c>
      <c r="D69" t="s">
        <v>14</v>
      </c>
      <c r="E69">
        <v>1068</v>
      </c>
    </row>
    <row r="70" spans="1:5" x14ac:dyDescent="0.2">
      <c r="A70" t="s">
        <v>20</v>
      </c>
      <c r="B70">
        <v>2353</v>
      </c>
      <c r="D70" t="s">
        <v>14</v>
      </c>
      <c r="E70">
        <v>1063</v>
      </c>
    </row>
    <row r="71" spans="1:5" x14ac:dyDescent="0.2">
      <c r="A71" t="s">
        <v>20</v>
      </c>
      <c r="B71">
        <v>2346</v>
      </c>
      <c r="D71" t="s">
        <v>14</v>
      </c>
      <c r="E71">
        <v>1059</v>
      </c>
    </row>
    <row r="72" spans="1:5" x14ac:dyDescent="0.2">
      <c r="A72" t="s">
        <v>20</v>
      </c>
      <c r="B72">
        <v>2331</v>
      </c>
      <c r="D72" t="s">
        <v>14</v>
      </c>
      <c r="E72">
        <v>1028</v>
      </c>
    </row>
    <row r="73" spans="1:5" x14ac:dyDescent="0.2">
      <c r="A73" t="s">
        <v>20</v>
      </c>
      <c r="B73">
        <v>2326</v>
      </c>
      <c r="D73" t="s">
        <v>14</v>
      </c>
      <c r="E73">
        <v>1000</v>
      </c>
    </row>
    <row r="74" spans="1:5" x14ac:dyDescent="0.2">
      <c r="A74" t="s">
        <v>20</v>
      </c>
      <c r="B74">
        <v>2320</v>
      </c>
      <c r="D74" t="s">
        <v>14</v>
      </c>
      <c r="E74">
        <v>955</v>
      </c>
    </row>
    <row r="75" spans="1:5" x14ac:dyDescent="0.2">
      <c r="A75" t="s">
        <v>20</v>
      </c>
      <c r="B75">
        <v>2293</v>
      </c>
      <c r="D75" t="s">
        <v>14</v>
      </c>
      <c r="E75">
        <v>941</v>
      </c>
    </row>
    <row r="76" spans="1:5" x14ac:dyDescent="0.2">
      <c r="A76" t="s">
        <v>20</v>
      </c>
      <c r="B76">
        <v>2289</v>
      </c>
      <c r="D76" t="s">
        <v>14</v>
      </c>
      <c r="E76">
        <v>940</v>
      </c>
    </row>
    <row r="77" spans="1:5" x14ac:dyDescent="0.2">
      <c r="A77" t="s">
        <v>20</v>
      </c>
      <c r="B77">
        <v>2283</v>
      </c>
      <c r="D77" t="s">
        <v>14</v>
      </c>
      <c r="E77">
        <v>934</v>
      </c>
    </row>
    <row r="78" spans="1:5" x14ac:dyDescent="0.2">
      <c r="A78" t="s">
        <v>20</v>
      </c>
      <c r="B78">
        <v>2266</v>
      </c>
      <c r="D78" t="s">
        <v>14</v>
      </c>
      <c r="E78">
        <v>931</v>
      </c>
    </row>
    <row r="79" spans="1:5" x14ac:dyDescent="0.2">
      <c r="A79" t="s">
        <v>20</v>
      </c>
      <c r="B79">
        <v>2261</v>
      </c>
      <c r="D79" t="s">
        <v>14</v>
      </c>
      <c r="E79">
        <v>926</v>
      </c>
    </row>
    <row r="80" spans="1:5" x14ac:dyDescent="0.2">
      <c r="A80" t="s">
        <v>20</v>
      </c>
      <c r="B80">
        <v>2237</v>
      </c>
      <c r="D80" t="s">
        <v>14</v>
      </c>
      <c r="E80">
        <v>923</v>
      </c>
    </row>
    <row r="81" spans="1:5" x14ac:dyDescent="0.2">
      <c r="A81" t="s">
        <v>20</v>
      </c>
      <c r="B81">
        <v>2230</v>
      </c>
      <c r="D81" t="s">
        <v>14</v>
      </c>
      <c r="E81">
        <v>908</v>
      </c>
    </row>
    <row r="82" spans="1:5" x14ac:dyDescent="0.2">
      <c r="A82" t="s">
        <v>20</v>
      </c>
      <c r="B82">
        <v>2220</v>
      </c>
      <c r="D82" t="s">
        <v>14</v>
      </c>
      <c r="E82">
        <v>889</v>
      </c>
    </row>
    <row r="83" spans="1:5" x14ac:dyDescent="0.2">
      <c r="A83" t="s">
        <v>20</v>
      </c>
      <c r="B83">
        <v>2218</v>
      </c>
      <c r="D83" t="s">
        <v>14</v>
      </c>
      <c r="E83">
        <v>886</v>
      </c>
    </row>
    <row r="84" spans="1:5" x14ac:dyDescent="0.2">
      <c r="A84" t="s">
        <v>20</v>
      </c>
      <c r="B84">
        <v>2188</v>
      </c>
      <c r="D84" t="s">
        <v>14</v>
      </c>
      <c r="E84">
        <v>859</v>
      </c>
    </row>
    <row r="85" spans="1:5" x14ac:dyDescent="0.2">
      <c r="A85" t="s">
        <v>20</v>
      </c>
      <c r="B85">
        <v>2144</v>
      </c>
      <c r="D85" t="s">
        <v>14</v>
      </c>
      <c r="E85">
        <v>846</v>
      </c>
    </row>
    <row r="86" spans="1:5" x14ac:dyDescent="0.2">
      <c r="A86" t="s">
        <v>20</v>
      </c>
      <c r="B86">
        <v>2120</v>
      </c>
      <c r="D86" t="s">
        <v>14</v>
      </c>
      <c r="E86">
        <v>842</v>
      </c>
    </row>
    <row r="87" spans="1:5" x14ac:dyDescent="0.2">
      <c r="A87" t="s">
        <v>20</v>
      </c>
      <c r="B87">
        <v>2107</v>
      </c>
      <c r="D87" t="s">
        <v>14</v>
      </c>
      <c r="E87">
        <v>838</v>
      </c>
    </row>
    <row r="88" spans="1:5" x14ac:dyDescent="0.2">
      <c r="A88" t="s">
        <v>20</v>
      </c>
      <c r="B88">
        <v>2106</v>
      </c>
      <c r="D88" t="s">
        <v>14</v>
      </c>
      <c r="E88">
        <v>831</v>
      </c>
    </row>
    <row r="89" spans="1:5" x14ac:dyDescent="0.2">
      <c r="A89" t="s">
        <v>20</v>
      </c>
      <c r="B89">
        <v>2105</v>
      </c>
      <c r="D89" t="s">
        <v>14</v>
      </c>
      <c r="E89">
        <v>830</v>
      </c>
    </row>
    <row r="90" spans="1:5" x14ac:dyDescent="0.2">
      <c r="A90" t="s">
        <v>20</v>
      </c>
      <c r="B90">
        <v>2100</v>
      </c>
      <c r="D90" t="s">
        <v>14</v>
      </c>
      <c r="E90">
        <v>830</v>
      </c>
    </row>
    <row r="91" spans="1:5" x14ac:dyDescent="0.2">
      <c r="A91" t="s">
        <v>20</v>
      </c>
      <c r="B91">
        <v>2080</v>
      </c>
      <c r="D91" t="s">
        <v>14</v>
      </c>
      <c r="E91">
        <v>803</v>
      </c>
    </row>
    <row r="92" spans="1:5" x14ac:dyDescent="0.2">
      <c r="A92" t="s">
        <v>20</v>
      </c>
      <c r="B92">
        <v>2053</v>
      </c>
      <c r="D92" t="s">
        <v>14</v>
      </c>
      <c r="E92">
        <v>792</v>
      </c>
    </row>
    <row r="93" spans="1:5" x14ac:dyDescent="0.2">
      <c r="A93" t="s">
        <v>20</v>
      </c>
      <c r="B93">
        <v>2043</v>
      </c>
      <c r="D93" t="s">
        <v>14</v>
      </c>
      <c r="E93">
        <v>782</v>
      </c>
    </row>
    <row r="94" spans="1:5" x14ac:dyDescent="0.2">
      <c r="A94" t="s">
        <v>20</v>
      </c>
      <c r="B94">
        <v>2038</v>
      </c>
      <c r="D94" t="s">
        <v>14</v>
      </c>
      <c r="E94">
        <v>774</v>
      </c>
    </row>
    <row r="95" spans="1:5" x14ac:dyDescent="0.2">
      <c r="A95" t="s">
        <v>20</v>
      </c>
      <c r="B95">
        <v>2013</v>
      </c>
      <c r="D95" t="s">
        <v>14</v>
      </c>
      <c r="E95">
        <v>752</v>
      </c>
    </row>
    <row r="96" spans="1:5" x14ac:dyDescent="0.2">
      <c r="A96" t="s">
        <v>20</v>
      </c>
      <c r="B96">
        <v>1991</v>
      </c>
      <c r="D96" t="s">
        <v>14</v>
      </c>
      <c r="E96">
        <v>750</v>
      </c>
    </row>
    <row r="97" spans="1:5" x14ac:dyDescent="0.2">
      <c r="A97" t="s">
        <v>20</v>
      </c>
      <c r="B97">
        <v>1989</v>
      </c>
      <c r="D97" t="s">
        <v>14</v>
      </c>
      <c r="E97">
        <v>750</v>
      </c>
    </row>
    <row r="98" spans="1:5" x14ac:dyDescent="0.2">
      <c r="A98" t="s">
        <v>20</v>
      </c>
      <c r="B98">
        <v>1965</v>
      </c>
      <c r="D98" t="s">
        <v>14</v>
      </c>
      <c r="E98">
        <v>747</v>
      </c>
    </row>
    <row r="99" spans="1:5" x14ac:dyDescent="0.2">
      <c r="A99" t="s">
        <v>20</v>
      </c>
      <c r="B99">
        <v>1917</v>
      </c>
      <c r="D99" t="s">
        <v>14</v>
      </c>
      <c r="E99">
        <v>742</v>
      </c>
    </row>
    <row r="100" spans="1:5" x14ac:dyDescent="0.2">
      <c r="A100" t="s">
        <v>20</v>
      </c>
      <c r="B100">
        <v>1902</v>
      </c>
      <c r="D100" t="s">
        <v>14</v>
      </c>
      <c r="E100">
        <v>714</v>
      </c>
    </row>
    <row r="101" spans="1:5" x14ac:dyDescent="0.2">
      <c r="A101" t="s">
        <v>20</v>
      </c>
      <c r="B101">
        <v>1894</v>
      </c>
      <c r="D101" t="s">
        <v>14</v>
      </c>
      <c r="E101">
        <v>679</v>
      </c>
    </row>
    <row r="102" spans="1:5" x14ac:dyDescent="0.2">
      <c r="A102" t="s">
        <v>20</v>
      </c>
      <c r="B102">
        <v>1887</v>
      </c>
      <c r="D102" t="s">
        <v>14</v>
      </c>
      <c r="E102">
        <v>679</v>
      </c>
    </row>
    <row r="103" spans="1:5" x14ac:dyDescent="0.2">
      <c r="A103" t="s">
        <v>20</v>
      </c>
      <c r="B103">
        <v>1884</v>
      </c>
      <c r="D103" t="s">
        <v>14</v>
      </c>
      <c r="E103">
        <v>676</v>
      </c>
    </row>
    <row r="104" spans="1:5" x14ac:dyDescent="0.2">
      <c r="A104" t="s">
        <v>20</v>
      </c>
      <c r="B104">
        <v>1866</v>
      </c>
      <c r="D104" t="s">
        <v>14</v>
      </c>
      <c r="E104">
        <v>674</v>
      </c>
    </row>
    <row r="105" spans="1:5" x14ac:dyDescent="0.2">
      <c r="A105" t="s">
        <v>20</v>
      </c>
      <c r="B105">
        <v>1821</v>
      </c>
      <c r="D105" t="s">
        <v>14</v>
      </c>
      <c r="E105">
        <v>672</v>
      </c>
    </row>
    <row r="106" spans="1:5" x14ac:dyDescent="0.2">
      <c r="A106" t="s">
        <v>20</v>
      </c>
      <c r="B106">
        <v>1815</v>
      </c>
      <c r="D106" t="s">
        <v>14</v>
      </c>
      <c r="E106">
        <v>662</v>
      </c>
    </row>
    <row r="107" spans="1:5" x14ac:dyDescent="0.2">
      <c r="A107" t="s">
        <v>20</v>
      </c>
      <c r="B107">
        <v>1797</v>
      </c>
      <c r="D107" t="s">
        <v>14</v>
      </c>
      <c r="E107">
        <v>656</v>
      </c>
    </row>
    <row r="108" spans="1:5" x14ac:dyDescent="0.2">
      <c r="A108" t="s">
        <v>20</v>
      </c>
      <c r="B108">
        <v>1785</v>
      </c>
      <c r="D108" t="s">
        <v>14</v>
      </c>
      <c r="E108">
        <v>648</v>
      </c>
    </row>
    <row r="109" spans="1:5" x14ac:dyDescent="0.2">
      <c r="A109" t="s">
        <v>20</v>
      </c>
      <c r="B109">
        <v>1784</v>
      </c>
      <c r="D109" t="s">
        <v>14</v>
      </c>
      <c r="E109">
        <v>648</v>
      </c>
    </row>
    <row r="110" spans="1:5" x14ac:dyDescent="0.2">
      <c r="A110" t="s">
        <v>20</v>
      </c>
      <c r="B110">
        <v>1782</v>
      </c>
      <c r="D110" t="s">
        <v>14</v>
      </c>
      <c r="E110">
        <v>605</v>
      </c>
    </row>
    <row r="111" spans="1:5" x14ac:dyDescent="0.2">
      <c r="A111" t="s">
        <v>20</v>
      </c>
      <c r="B111">
        <v>1773</v>
      </c>
      <c r="D111" t="s">
        <v>14</v>
      </c>
      <c r="E111">
        <v>602</v>
      </c>
    </row>
    <row r="112" spans="1:5" x14ac:dyDescent="0.2">
      <c r="A112" t="s">
        <v>20</v>
      </c>
      <c r="B112">
        <v>1713</v>
      </c>
      <c r="D112" t="s">
        <v>14</v>
      </c>
      <c r="E112">
        <v>594</v>
      </c>
    </row>
    <row r="113" spans="1:5" x14ac:dyDescent="0.2">
      <c r="A113" t="s">
        <v>20</v>
      </c>
      <c r="B113">
        <v>1703</v>
      </c>
      <c r="D113" t="s">
        <v>14</v>
      </c>
      <c r="E113">
        <v>579</v>
      </c>
    </row>
    <row r="114" spans="1:5" x14ac:dyDescent="0.2">
      <c r="A114" t="s">
        <v>20</v>
      </c>
      <c r="B114">
        <v>1697</v>
      </c>
      <c r="D114" t="s">
        <v>14</v>
      </c>
      <c r="E114">
        <v>575</v>
      </c>
    </row>
    <row r="115" spans="1:5" x14ac:dyDescent="0.2">
      <c r="A115" t="s">
        <v>20</v>
      </c>
      <c r="B115">
        <v>1690</v>
      </c>
      <c r="D115" t="s">
        <v>14</v>
      </c>
      <c r="E115">
        <v>558</v>
      </c>
    </row>
    <row r="116" spans="1:5" x14ac:dyDescent="0.2">
      <c r="A116" t="s">
        <v>20</v>
      </c>
      <c r="B116">
        <v>1684</v>
      </c>
      <c r="D116" t="s">
        <v>14</v>
      </c>
      <c r="E116">
        <v>558</v>
      </c>
    </row>
    <row r="117" spans="1:5" x14ac:dyDescent="0.2">
      <c r="A117" t="s">
        <v>20</v>
      </c>
      <c r="B117">
        <v>1681</v>
      </c>
      <c r="D117" t="s">
        <v>14</v>
      </c>
      <c r="E117">
        <v>554</v>
      </c>
    </row>
    <row r="118" spans="1:5" x14ac:dyDescent="0.2">
      <c r="A118" t="s">
        <v>20</v>
      </c>
      <c r="B118">
        <v>1629</v>
      </c>
      <c r="D118" t="s">
        <v>14</v>
      </c>
      <c r="E118">
        <v>535</v>
      </c>
    </row>
    <row r="119" spans="1:5" x14ac:dyDescent="0.2">
      <c r="A119" t="s">
        <v>20</v>
      </c>
      <c r="B119">
        <v>1621</v>
      </c>
      <c r="D119" t="s">
        <v>14</v>
      </c>
      <c r="E119">
        <v>526</v>
      </c>
    </row>
    <row r="120" spans="1:5" x14ac:dyDescent="0.2">
      <c r="A120" t="s">
        <v>20</v>
      </c>
      <c r="B120">
        <v>1613</v>
      </c>
      <c r="D120" t="s">
        <v>14</v>
      </c>
      <c r="E120">
        <v>523</v>
      </c>
    </row>
    <row r="121" spans="1:5" x14ac:dyDescent="0.2">
      <c r="A121" t="s">
        <v>20</v>
      </c>
      <c r="B121">
        <v>1606</v>
      </c>
      <c r="D121" t="s">
        <v>14</v>
      </c>
      <c r="E121">
        <v>513</v>
      </c>
    </row>
    <row r="122" spans="1:5" x14ac:dyDescent="0.2">
      <c r="A122" t="s">
        <v>20</v>
      </c>
      <c r="B122">
        <v>1605</v>
      </c>
      <c r="D122" t="s">
        <v>14</v>
      </c>
      <c r="E122">
        <v>504</v>
      </c>
    </row>
    <row r="123" spans="1:5" x14ac:dyDescent="0.2">
      <c r="A123" t="s">
        <v>20</v>
      </c>
      <c r="B123">
        <v>1604</v>
      </c>
      <c r="D123" t="s">
        <v>14</v>
      </c>
      <c r="E123">
        <v>454</v>
      </c>
    </row>
    <row r="124" spans="1:5" x14ac:dyDescent="0.2">
      <c r="A124" t="s">
        <v>20</v>
      </c>
      <c r="B124">
        <v>1600</v>
      </c>
      <c r="D124" t="s">
        <v>14</v>
      </c>
      <c r="E124">
        <v>452</v>
      </c>
    </row>
    <row r="125" spans="1:5" x14ac:dyDescent="0.2">
      <c r="A125" t="s">
        <v>20</v>
      </c>
      <c r="B125">
        <v>1573</v>
      </c>
      <c r="D125" t="s">
        <v>14</v>
      </c>
      <c r="E125">
        <v>452</v>
      </c>
    </row>
    <row r="126" spans="1:5" x14ac:dyDescent="0.2">
      <c r="A126" t="s">
        <v>20</v>
      </c>
      <c r="B126">
        <v>1572</v>
      </c>
      <c r="D126" t="s">
        <v>14</v>
      </c>
      <c r="E126">
        <v>441</v>
      </c>
    </row>
    <row r="127" spans="1:5" x14ac:dyDescent="0.2">
      <c r="A127" t="s">
        <v>20</v>
      </c>
      <c r="B127">
        <v>1561</v>
      </c>
      <c r="D127" t="s">
        <v>14</v>
      </c>
      <c r="E127">
        <v>435</v>
      </c>
    </row>
    <row r="128" spans="1:5" x14ac:dyDescent="0.2">
      <c r="A128" t="s">
        <v>20</v>
      </c>
      <c r="B128">
        <v>1559</v>
      </c>
      <c r="D128" t="s">
        <v>14</v>
      </c>
      <c r="E128">
        <v>424</v>
      </c>
    </row>
    <row r="129" spans="1:5" x14ac:dyDescent="0.2">
      <c r="A129" t="s">
        <v>20</v>
      </c>
      <c r="B129">
        <v>1548</v>
      </c>
      <c r="D129" t="s">
        <v>14</v>
      </c>
      <c r="E129">
        <v>418</v>
      </c>
    </row>
    <row r="130" spans="1:5" x14ac:dyDescent="0.2">
      <c r="A130" t="s">
        <v>20</v>
      </c>
      <c r="B130">
        <v>1539</v>
      </c>
      <c r="D130" t="s">
        <v>14</v>
      </c>
      <c r="E130">
        <v>395</v>
      </c>
    </row>
    <row r="131" spans="1:5" x14ac:dyDescent="0.2">
      <c r="A131" t="s">
        <v>20</v>
      </c>
      <c r="B131">
        <v>1518</v>
      </c>
      <c r="D131" t="s">
        <v>14</v>
      </c>
      <c r="E131">
        <v>393</v>
      </c>
    </row>
    <row r="132" spans="1:5" x14ac:dyDescent="0.2">
      <c r="A132" t="s">
        <v>20</v>
      </c>
      <c r="B132">
        <v>1470</v>
      </c>
      <c r="D132" t="s">
        <v>14</v>
      </c>
      <c r="E132">
        <v>374</v>
      </c>
    </row>
    <row r="133" spans="1:5" x14ac:dyDescent="0.2">
      <c r="A133" t="s">
        <v>20</v>
      </c>
      <c r="B133">
        <v>1467</v>
      </c>
      <c r="D133" t="s">
        <v>14</v>
      </c>
      <c r="E133">
        <v>362</v>
      </c>
    </row>
    <row r="134" spans="1:5" x14ac:dyDescent="0.2">
      <c r="A134" t="s">
        <v>20</v>
      </c>
      <c r="B134">
        <v>1460</v>
      </c>
      <c r="D134" t="s">
        <v>14</v>
      </c>
      <c r="E134">
        <v>355</v>
      </c>
    </row>
    <row r="135" spans="1:5" x14ac:dyDescent="0.2">
      <c r="A135" t="s">
        <v>20</v>
      </c>
      <c r="B135">
        <v>1442</v>
      </c>
      <c r="D135" t="s">
        <v>14</v>
      </c>
      <c r="E135">
        <v>347</v>
      </c>
    </row>
    <row r="136" spans="1:5" x14ac:dyDescent="0.2">
      <c r="A136" t="s">
        <v>20</v>
      </c>
      <c r="B136">
        <v>1425</v>
      </c>
      <c r="D136" t="s">
        <v>14</v>
      </c>
      <c r="E136">
        <v>331</v>
      </c>
    </row>
    <row r="137" spans="1:5" x14ac:dyDescent="0.2">
      <c r="A137" t="s">
        <v>20</v>
      </c>
      <c r="B137">
        <v>1396</v>
      </c>
      <c r="D137" t="s">
        <v>14</v>
      </c>
      <c r="E137">
        <v>328</v>
      </c>
    </row>
    <row r="138" spans="1:5" x14ac:dyDescent="0.2">
      <c r="A138" t="s">
        <v>20</v>
      </c>
      <c r="B138">
        <v>1396</v>
      </c>
      <c r="D138" t="s">
        <v>14</v>
      </c>
      <c r="E138">
        <v>326</v>
      </c>
    </row>
    <row r="139" spans="1:5" x14ac:dyDescent="0.2">
      <c r="A139" t="s">
        <v>20</v>
      </c>
      <c r="B139">
        <v>1385</v>
      </c>
      <c r="D139" t="s">
        <v>14</v>
      </c>
      <c r="E139">
        <v>296</v>
      </c>
    </row>
    <row r="140" spans="1:5" x14ac:dyDescent="0.2">
      <c r="A140" t="s">
        <v>20</v>
      </c>
      <c r="B140">
        <v>1354</v>
      </c>
      <c r="D140" t="s">
        <v>14</v>
      </c>
      <c r="E140">
        <v>263</v>
      </c>
    </row>
    <row r="141" spans="1:5" x14ac:dyDescent="0.2">
      <c r="A141" t="s">
        <v>20</v>
      </c>
      <c r="B141">
        <v>1345</v>
      </c>
      <c r="D141" t="s">
        <v>14</v>
      </c>
      <c r="E141">
        <v>257</v>
      </c>
    </row>
    <row r="142" spans="1:5" x14ac:dyDescent="0.2">
      <c r="A142" t="s">
        <v>20</v>
      </c>
      <c r="B142">
        <v>1297</v>
      </c>
      <c r="D142" t="s">
        <v>14</v>
      </c>
      <c r="E142">
        <v>253</v>
      </c>
    </row>
    <row r="143" spans="1:5" x14ac:dyDescent="0.2">
      <c r="A143" t="s">
        <v>20</v>
      </c>
      <c r="B143">
        <v>1280</v>
      </c>
      <c r="D143" t="s">
        <v>14</v>
      </c>
      <c r="E143">
        <v>252</v>
      </c>
    </row>
    <row r="144" spans="1:5" x14ac:dyDescent="0.2">
      <c r="A144" t="s">
        <v>20</v>
      </c>
      <c r="B144">
        <v>1267</v>
      </c>
      <c r="D144" t="s">
        <v>14</v>
      </c>
      <c r="E144">
        <v>248</v>
      </c>
    </row>
    <row r="145" spans="1:5" x14ac:dyDescent="0.2">
      <c r="A145" t="s">
        <v>20</v>
      </c>
      <c r="B145">
        <v>1249</v>
      </c>
      <c r="D145" t="s">
        <v>14</v>
      </c>
      <c r="E145">
        <v>245</v>
      </c>
    </row>
    <row r="146" spans="1:5" x14ac:dyDescent="0.2">
      <c r="A146" t="s">
        <v>20</v>
      </c>
      <c r="B146">
        <v>1170</v>
      </c>
      <c r="D146" t="s">
        <v>14</v>
      </c>
      <c r="E146">
        <v>245</v>
      </c>
    </row>
    <row r="147" spans="1:5" x14ac:dyDescent="0.2">
      <c r="A147" t="s">
        <v>20</v>
      </c>
      <c r="B147">
        <v>1152</v>
      </c>
      <c r="D147" t="s">
        <v>14</v>
      </c>
      <c r="E147">
        <v>243</v>
      </c>
    </row>
    <row r="148" spans="1:5" x14ac:dyDescent="0.2">
      <c r="A148" t="s">
        <v>20</v>
      </c>
      <c r="B148">
        <v>1140</v>
      </c>
      <c r="D148" t="s">
        <v>14</v>
      </c>
      <c r="E148">
        <v>243</v>
      </c>
    </row>
    <row r="149" spans="1:5" x14ac:dyDescent="0.2">
      <c r="A149" t="s">
        <v>20</v>
      </c>
      <c r="B149">
        <v>1137</v>
      </c>
      <c r="D149" t="s">
        <v>14</v>
      </c>
      <c r="E149">
        <v>226</v>
      </c>
    </row>
    <row r="150" spans="1:5" x14ac:dyDescent="0.2">
      <c r="A150" t="s">
        <v>20</v>
      </c>
      <c r="B150">
        <v>1113</v>
      </c>
      <c r="D150" t="s">
        <v>14</v>
      </c>
      <c r="E150">
        <v>225</v>
      </c>
    </row>
    <row r="151" spans="1:5" x14ac:dyDescent="0.2">
      <c r="A151" t="s">
        <v>20</v>
      </c>
      <c r="B151">
        <v>1101</v>
      </c>
      <c r="D151" t="s">
        <v>14</v>
      </c>
      <c r="E151">
        <v>210</v>
      </c>
    </row>
    <row r="152" spans="1:5" x14ac:dyDescent="0.2">
      <c r="A152" t="s">
        <v>20</v>
      </c>
      <c r="B152">
        <v>1095</v>
      </c>
      <c r="D152" t="s">
        <v>14</v>
      </c>
      <c r="E152">
        <v>210</v>
      </c>
    </row>
    <row r="153" spans="1:5" x14ac:dyDescent="0.2">
      <c r="A153" t="s">
        <v>20</v>
      </c>
      <c r="B153">
        <v>1073</v>
      </c>
      <c r="D153" t="s">
        <v>14</v>
      </c>
      <c r="E153">
        <v>200</v>
      </c>
    </row>
    <row r="154" spans="1:5" x14ac:dyDescent="0.2">
      <c r="A154" t="s">
        <v>20</v>
      </c>
      <c r="B154">
        <v>1071</v>
      </c>
      <c r="D154" t="s">
        <v>14</v>
      </c>
      <c r="E154">
        <v>191</v>
      </c>
    </row>
    <row r="155" spans="1:5" x14ac:dyDescent="0.2">
      <c r="A155" t="s">
        <v>20</v>
      </c>
      <c r="B155">
        <v>1071</v>
      </c>
      <c r="D155" t="s">
        <v>14</v>
      </c>
      <c r="E155">
        <v>191</v>
      </c>
    </row>
    <row r="156" spans="1:5" x14ac:dyDescent="0.2">
      <c r="A156" t="s">
        <v>20</v>
      </c>
      <c r="B156">
        <v>1052</v>
      </c>
      <c r="D156" t="s">
        <v>14</v>
      </c>
      <c r="E156">
        <v>186</v>
      </c>
    </row>
    <row r="157" spans="1:5" x14ac:dyDescent="0.2">
      <c r="A157" t="s">
        <v>20</v>
      </c>
      <c r="B157">
        <v>1022</v>
      </c>
      <c r="D157" t="s">
        <v>14</v>
      </c>
      <c r="E157">
        <v>183</v>
      </c>
    </row>
    <row r="158" spans="1:5" x14ac:dyDescent="0.2">
      <c r="A158" t="s">
        <v>20</v>
      </c>
      <c r="B158">
        <v>1015</v>
      </c>
      <c r="D158" t="s">
        <v>14</v>
      </c>
      <c r="E158">
        <v>181</v>
      </c>
    </row>
    <row r="159" spans="1:5" x14ac:dyDescent="0.2">
      <c r="A159" t="s">
        <v>20</v>
      </c>
      <c r="B159">
        <v>980</v>
      </c>
      <c r="D159" t="s">
        <v>14</v>
      </c>
      <c r="E159">
        <v>180</v>
      </c>
    </row>
    <row r="160" spans="1:5" x14ac:dyDescent="0.2">
      <c r="A160" t="s">
        <v>20</v>
      </c>
      <c r="B160">
        <v>943</v>
      </c>
      <c r="D160" t="s">
        <v>14</v>
      </c>
      <c r="E160">
        <v>168</v>
      </c>
    </row>
    <row r="161" spans="1:5" x14ac:dyDescent="0.2">
      <c r="A161" t="s">
        <v>20</v>
      </c>
      <c r="B161">
        <v>909</v>
      </c>
      <c r="D161" t="s">
        <v>14</v>
      </c>
      <c r="E161">
        <v>162</v>
      </c>
    </row>
    <row r="162" spans="1:5" x14ac:dyDescent="0.2">
      <c r="A162" t="s">
        <v>20</v>
      </c>
      <c r="B162">
        <v>903</v>
      </c>
      <c r="D162" t="s">
        <v>14</v>
      </c>
      <c r="E162">
        <v>157</v>
      </c>
    </row>
    <row r="163" spans="1:5" x14ac:dyDescent="0.2">
      <c r="A163" t="s">
        <v>20</v>
      </c>
      <c r="B163">
        <v>890</v>
      </c>
      <c r="D163" t="s">
        <v>14</v>
      </c>
      <c r="E163">
        <v>156</v>
      </c>
    </row>
    <row r="164" spans="1:5" x14ac:dyDescent="0.2">
      <c r="A164" t="s">
        <v>20</v>
      </c>
      <c r="B164">
        <v>820</v>
      </c>
      <c r="D164" t="s">
        <v>14</v>
      </c>
      <c r="E164">
        <v>154</v>
      </c>
    </row>
    <row r="165" spans="1:5" x14ac:dyDescent="0.2">
      <c r="A165" t="s">
        <v>20</v>
      </c>
      <c r="B165">
        <v>768</v>
      </c>
      <c r="D165" t="s">
        <v>14</v>
      </c>
      <c r="E165">
        <v>151</v>
      </c>
    </row>
    <row r="166" spans="1:5" x14ac:dyDescent="0.2">
      <c r="A166" t="s">
        <v>20</v>
      </c>
      <c r="B166">
        <v>762</v>
      </c>
      <c r="D166" t="s">
        <v>14</v>
      </c>
      <c r="E166">
        <v>147</v>
      </c>
    </row>
    <row r="167" spans="1:5" x14ac:dyDescent="0.2">
      <c r="A167" t="s">
        <v>20</v>
      </c>
      <c r="B167">
        <v>723</v>
      </c>
      <c r="D167" t="s">
        <v>14</v>
      </c>
      <c r="E167">
        <v>143</v>
      </c>
    </row>
    <row r="168" spans="1:5" x14ac:dyDescent="0.2">
      <c r="A168" t="s">
        <v>20</v>
      </c>
      <c r="B168">
        <v>676</v>
      </c>
      <c r="D168" t="s">
        <v>14</v>
      </c>
      <c r="E168">
        <v>141</v>
      </c>
    </row>
    <row r="169" spans="1:5" x14ac:dyDescent="0.2">
      <c r="A169" t="s">
        <v>20</v>
      </c>
      <c r="B169">
        <v>659</v>
      </c>
      <c r="D169" t="s">
        <v>14</v>
      </c>
      <c r="E169">
        <v>137</v>
      </c>
    </row>
    <row r="170" spans="1:5" x14ac:dyDescent="0.2">
      <c r="A170" t="s">
        <v>20</v>
      </c>
      <c r="B170">
        <v>645</v>
      </c>
      <c r="D170" t="s">
        <v>14</v>
      </c>
      <c r="E170">
        <v>136</v>
      </c>
    </row>
    <row r="171" spans="1:5" x14ac:dyDescent="0.2">
      <c r="A171" t="s">
        <v>20</v>
      </c>
      <c r="B171">
        <v>589</v>
      </c>
      <c r="D171" t="s">
        <v>14</v>
      </c>
      <c r="E171">
        <v>133</v>
      </c>
    </row>
    <row r="172" spans="1:5" x14ac:dyDescent="0.2">
      <c r="A172" t="s">
        <v>20</v>
      </c>
      <c r="B172">
        <v>555</v>
      </c>
      <c r="D172" t="s">
        <v>14</v>
      </c>
      <c r="E172">
        <v>133</v>
      </c>
    </row>
    <row r="173" spans="1:5" x14ac:dyDescent="0.2">
      <c r="A173" t="s">
        <v>20</v>
      </c>
      <c r="B173">
        <v>554</v>
      </c>
      <c r="D173" t="s">
        <v>14</v>
      </c>
      <c r="E173">
        <v>132</v>
      </c>
    </row>
    <row r="174" spans="1:5" x14ac:dyDescent="0.2">
      <c r="A174" t="s">
        <v>20</v>
      </c>
      <c r="B174">
        <v>546</v>
      </c>
      <c r="D174" t="s">
        <v>14</v>
      </c>
      <c r="E174">
        <v>131</v>
      </c>
    </row>
    <row r="175" spans="1:5" x14ac:dyDescent="0.2">
      <c r="A175" t="s">
        <v>20</v>
      </c>
      <c r="B175">
        <v>536</v>
      </c>
      <c r="D175" t="s">
        <v>14</v>
      </c>
      <c r="E175">
        <v>130</v>
      </c>
    </row>
    <row r="176" spans="1:5" x14ac:dyDescent="0.2">
      <c r="A176" t="s">
        <v>20</v>
      </c>
      <c r="B176">
        <v>533</v>
      </c>
      <c r="D176" t="s">
        <v>14</v>
      </c>
      <c r="E176">
        <v>128</v>
      </c>
    </row>
    <row r="177" spans="1:5" x14ac:dyDescent="0.2">
      <c r="A177" t="s">
        <v>20</v>
      </c>
      <c r="B177">
        <v>524</v>
      </c>
      <c r="D177" t="s">
        <v>14</v>
      </c>
      <c r="E177">
        <v>127</v>
      </c>
    </row>
    <row r="178" spans="1:5" x14ac:dyDescent="0.2">
      <c r="A178" t="s">
        <v>20</v>
      </c>
      <c r="B178">
        <v>498</v>
      </c>
      <c r="D178" t="s">
        <v>14</v>
      </c>
      <c r="E178">
        <v>121</v>
      </c>
    </row>
    <row r="179" spans="1:5" x14ac:dyDescent="0.2">
      <c r="A179" t="s">
        <v>20</v>
      </c>
      <c r="B179">
        <v>484</v>
      </c>
      <c r="D179" t="s">
        <v>14</v>
      </c>
      <c r="E179">
        <v>120</v>
      </c>
    </row>
    <row r="180" spans="1:5" x14ac:dyDescent="0.2">
      <c r="A180" t="s">
        <v>20</v>
      </c>
      <c r="B180">
        <v>480</v>
      </c>
      <c r="D180" t="s">
        <v>14</v>
      </c>
      <c r="E180">
        <v>120</v>
      </c>
    </row>
    <row r="181" spans="1:5" x14ac:dyDescent="0.2">
      <c r="A181" t="s">
        <v>20</v>
      </c>
      <c r="B181">
        <v>470</v>
      </c>
      <c r="D181" t="s">
        <v>14</v>
      </c>
      <c r="E181">
        <v>118</v>
      </c>
    </row>
    <row r="182" spans="1:5" x14ac:dyDescent="0.2">
      <c r="A182" t="s">
        <v>20</v>
      </c>
      <c r="B182">
        <v>462</v>
      </c>
      <c r="D182" t="s">
        <v>14</v>
      </c>
      <c r="E182">
        <v>117</v>
      </c>
    </row>
    <row r="183" spans="1:5" x14ac:dyDescent="0.2">
      <c r="A183" t="s">
        <v>20</v>
      </c>
      <c r="B183">
        <v>460</v>
      </c>
      <c r="D183" t="s">
        <v>14</v>
      </c>
      <c r="E183">
        <v>115</v>
      </c>
    </row>
    <row r="184" spans="1:5" x14ac:dyDescent="0.2">
      <c r="A184" t="s">
        <v>20</v>
      </c>
      <c r="B184">
        <v>454</v>
      </c>
      <c r="D184" t="s">
        <v>14</v>
      </c>
      <c r="E184">
        <v>114</v>
      </c>
    </row>
    <row r="185" spans="1:5" x14ac:dyDescent="0.2">
      <c r="A185" t="s">
        <v>20</v>
      </c>
      <c r="B185">
        <v>452</v>
      </c>
      <c r="D185" t="s">
        <v>14</v>
      </c>
      <c r="E185">
        <v>113</v>
      </c>
    </row>
    <row r="186" spans="1:5" x14ac:dyDescent="0.2">
      <c r="A186" t="s">
        <v>20</v>
      </c>
      <c r="B186">
        <v>432</v>
      </c>
      <c r="D186" t="s">
        <v>14</v>
      </c>
      <c r="E186">
        <v>112</v>
      </c>
    </row>
    <row r="187" spans="1:5" x14ac:dyDescent="0.2">
      <c r="A187" t="s">
        <v>20</v>
      </c>
      <c r="B187">
        <v>419</v>
      </c>
      <c r="D187" t="s">
        <v>14</v>
      </c>
      <c r="E187">
        <v>112</v>
      </c>
    </row>
    <row r="188" spans="1:5" x14ac:dyDescent="0.2">
      <c r="A188" t="s">
        <v>20</v>
      </c>
      <c r="B188">
        <v>411</v>
      </c>
      <c r="D188" t="s">
        <v>14</v>
      </c>
      <c r="E188">
        <v>111</v>
      </c>
    </row>
    <row r="189" spans="1:5" x14ac:dyDescent="0.2">
      <c r="A189" t="s">
        <v>20</v>
      </c>
      <c r="B189">
        <v>409</v>
      </c>
      <c r="D189" t="s">
        <v>14</v>
      </c>
      <c r="E189">
        <v>108</v>
      </c>
    </row>
    <row r="190" spans="1:5" x14ac:dyDescent="0.2">
      <c r="A190" t="s">
        <v>20</v>
      </c>
      <c r="B190">
        <v>397</v>
      </c>
      <c r="D190" t="s">
        <v>14</v>
      </c>
      <c r="E190">
        <v>107</v>
      </c>
    </row>
    <row r="191" spans="1:5" x14ac:dyDescent="0.2">
      <c r="A191" t="s">
        <v>20</v>
      </c>
      <c r="B191">
        <v>393</v>
      </c>
      <c r="D191" t="s">
        <v>14</v>
      </c>
      <c r="E191">
        <v>106</v>
      </c>
    </row>
    <row r="192" spans="1:5" x14ac:dyDescent="0.2">
      <c r="A192" t="s">
        <v>20</v>
      </c>
      <c r="B192">
        <v>381</v>
      </c>
      <c r="D192" t="s">
        <v>14</v>
      </c>
      <c r="E192">
        <v>105</v>
      </c>
    </row>
    <row r="193" spans="1:5" x14ac:dyDescent="0.2">
      <c r="A193" t="s">
        <v>20</v>
      </c>
      <c r="B193">
        <v>381</v>
      </c>
      <c r="D193" t="s">
        <v>14</v>
      </c>
      <c r="E193">
        <v>105</v>
      </c>
    </row>
    <row r="194" spans="1:5" x14ac:dyDescent="0.2">
      <c r="A194" t="s">
        <v>20</v>
      </c>
      <c r="B194">
        <v>375</v>
      </c>
      <c r="D194" t="s">
        <v>14</v>
      </c>
      <c r="E194">
        <v>104</v>
      </c>
    </row>
    <row r="195" spans="1:5" x14ac:dyDescent="0.2">
      <c r="A195" t="s">
        <v>20</v>
      </c>
      <c r="B195">
        <v>374</v>
      </c>
      <c r="D195" t="s">
        <v>14</v>
      </c>
      <c r="E195">
        <v>102</v>
      </c>
    </row>
    <row r="196" spans="1:5" x14ac:dyDescent="0.2">
      <c r="A196" t="s">
        <v>20</v>
      </c>
      <c r="B196">
        <v>369</v>
      </c>
      <c r="D196" t="s">
        <v>14</v>
      </c>
      <c r="E196">
        <v>101</v>
      </c>
    </row>
    <row r="197" spans="1:5" x14ac:dyDescent="0.2">
      <c r="A197" t="s">
        <v>20</v>
      </c>
      <c r="B197">
        <v>366</v>
      </c>
      <c r="D197" t="s">
        <v>14</v>
      </c>
      <c r="E197">
        <v>100</v>
      </c>
    </row>
    <row r="198" spans="1:5" x14ac:dyDescent="0.2">
      <c r="A198" t="s">
        <v>20</v>
      </c>
      <c r="B198">
        <v>363</v>
      </c>
      <c r="D198" t="s">
        <v>14</v>
      </c>
      <c r="E198">
        <v>94</v>
      </c>
    </row>
    <row r="199" spans="1:5" x14ac:dyDescent="0.2">
      <c r="A199" t="s">
        <v>20</v>
      </c>
      <c r="B199">
        <v>361</v>
      </c>
      <c r="D199" t="s">
        <v>14</v>
      </c>
      <c r="E199">
        <v>94</v>
      </c>
    </row>
    <row r="200" spans="1:5" x14ac:dyDescent="0.2">
      <c r="A200" t="s">
        <v>20</v>
      </c>
      <c r="B200">
        <v>340</v>
      </c>
      <c r="D200" t="s">
        <v>14</v>
      </c>
      <c r="E200">
        <v>92</v>
      </c>
    </row>
    <row r="201" spans="1:5" x14ac:dyDescent="0.2">
      <c r="A201" t="s">
        <v>20</v>
      </c>
      <c r="B201">
        <v>337</v>
      </c>
      <c r="D201" t="s">
        <v>14</v>
      </c>
      <c r="E201">
        <v>92</v>
      </c>
    </row>
    <row r="202" spans="1:5" x14ac:dyDescent="0.2">
      <c r="A202" t="s">
        <v>20</v>
      </c>
      <c r="B202">
        <v>336</v>
      </c>
      <c r="D202" t="s">
        <v>14</v>
      </c>
      <c r="E202">
        <v>92</v>
      </c>
    </row>
    <row r="203" spans="1:5" x14ac:dyDescent="0.2">
      <c r="A203" t="s">
        <v>20</v>
      </c>
      <c r="B203">
        <v>331</v>
      </c>
      <c r="D203" t="s">
        <v>14</v>
      </c>
      <c r="E203">
        <v>91</v>
      </c>
    </row>
    <row r="204" spans="1:5" x14ac:dyDescent="0.2">
      <c r="A204" t="s">
        <v>20</v>
      </c>
      <c r="B204">
        <v>330</v>
      </c>
      <c r="D204" t="s">
        <v>14</v>
      </c>
      <c r="E204">
        <v>88</v>
      </c>
    </row>
    <row r="205" spans="1:5" x14ac:dyDescent="0.2">
      <c r="A205" t="s">
        <v>20</v>
      </c>
      <c r="B205">
        <v>329</v>
      </c>
      <c r="D205" t="s">
        <v>14</v>
      </c>
      <c r="E205">
        <v>87</v>
      </c>
    </row>
    <row r="206" spans="1:5" x14ac:dyDescent="0.2">
      <c r="A206" t="s">
        <v>20</v>
      </c>
      <c r="B206">
        <v>323</v>
      </c>
      <c r="D206" t="s">
        <v>14</v>
      </c>
      <c r="E206">
        <v>86</v>
      </c>
    </row>
    <row r="207" spans="1:5" x14ac:dyDescent="0.2">
      <c r="A207" t="s">
        <v>20</v>
      </c>
      <c r="B207">
        <v>316</v>
      </c>
      <c r="D207" t="s">
        <v>14</v>
      </c>
      <c r="E207">
        <v>86</v>
      </c>
    </row>
    <row r="208" spans="1:5" x14ac:dyDescent="0.2">
      <c r="A208" t="s">
        <v>20</v>
      </c>
      <c r="B208">
        <v>307</v>
      </c>
      <c r="D208" t="s">
        <v>14</v>
      </c>
      <c r="E208">
        <v>86</v>
      </c>
    </row>
    <row r="209" spans="1:5" x14ac:dyDescent="0.2">
      <c r="A209" t="s">
        <v>20</v>
      </c>
      <c r="B209">
        <v>307</v>
      </c>
      <c r="D209" t="s">
        <v>14</v>
      </c>
      <c r="E209">
        <v>84</v>
      </c>
    </row>
    <row r="210" spans="1:5" x14ac:dyDescent="0.2">
      <c r="A210" t="s">
        <v>20</v>
      </c>
      <c r="B210">
        <v>303</v>
      </c>
      <c r="D210" t="s">
        <v>14</v>
      </c>
      <c r="E210">
        <v>83</v>
      </c>
    </row>
    <row r="211" spans="1:5" x14ac:dyDescent="0.2">
      <c r="A211" t="s">
        <v>20</v>
      </c>
      <c r="B211">
        <v>300</v>
      </c>
      <c r="D211" t="s">
        <v>14</v>
      </c>
      <c r="E211">
        <v>83</v>
      </c>
    </row>
    <row r="212" spans="1:5" x14ac:dyDescent="0.2">
      <c r="A212" t="s">
        <v>20</v>
      </c>
      <c r="B212">
        <v>300</v>
      </c>
      <c r="D212" t="s">
        <v>14</v>
      </c>
      <c r="E212">
        <v>82</v>
      </c>
    </row>
    <row r="213" spans="1:5" x14ac:dyDescent="0.2">
      <c r="A213" t="s">
        <v>20</v>
      </c>
      <c r="B213">
        <v>299</v>
      </c>
      <c r="D213" t="s">
        <v>14</v>
      </c>
      <c r="E213">
        <v>80</v>
      </c>
    </row>
    <row r="214" spans="1:5" x14ac:dyDescent="0.2">
      <c r="A214" t="s">
        <v>20</v>
      </c>
      <c r="B214">
        <v>297</v>
      </c>
      <c r="D214" t="s">
        <v>14</v>
      </c>
      <c r="E214">
        <v>80</v>
      </c>
    </row>
    <row r="215" spans="1:5" x14ac:dyDescent="0.2">
      <c r="A215" t="s">
        <v>20</v>
      </c>
      <c r="B215">
        <v>296</v>
      </c>
      <c r="D215" t="s">
        <v>14</v>
      </c>
      <c r="E215">
        <v>79</v>
      </c>
    </row>
    <row r="216" spans="1:5" x14ac:dyDescent="0.2">
      <c r="A216" t="s">
        <v>20</v>
      </c>
      <c r="B216">
        <v>295</v>
      </c>
      <c r="D216" t="s">
        <v>14</v>
      </c>
      <c r="E216">
        <v>78</v>
      </c>
    </row>
    <row r="217" spans="1:5" x14ac:dyDescent="0.2">
      <c r="A217" t="s">
        <v>20</v>
      </c>
      <c r="B217">
        <v>290</v>
      </c>
      <c r="D217" t="s">
        <v>14</v>
      </c>
      <c r="E217">
        <v>78</v>
      </c>
    </row>
    <row r="218" spans="1:5" x14ac:dyDescent="0.2">
      <c r="A218" t="s">
        <v>20</v>
      </c>
      <c r="B218">
        <v>288</v>
      </c>
      <c r="D218" t="s">
        <v>14</v>
      </c>
      <c r="E218">
        <v>77</v>
      </c>
    </row>
    <row r="219" spans="1:5" x14ac:dyDescent="0.2">
      <c r="A219" t="s">
        <v>20</v>
      </c>
      <c r="B219">
        <v>282</v>
      </c>
      <c r="D219" t="s">
        <v>14</v>
      </c>
      <c r="E219">
        <v>77</v>
      </c>
    </row>
    <row r="220" spans="1:5" x14ac:dyDescent="0.2">
      <c r="A220" t="s">
        <v>20</v>
      </c>
      <c r="B220">
        <v>280</v>
      </c>
      <c r="D220" t="s">
        <v>14</v>
      </c>
      <c r="E220">
        <v>77</v>
      </c>
    </row>
    <row r="221" spans="1:5" x14ac:dyDescent="0.2">
      <c r="A221" t="s">
        <v>20</v>
      </c>
      <c r="B221">
        <v>279</v>
      </c>
      <c r="D221" t="s">
        <v>14</v>
      </c>
      <c r="E221">
        <v>76</v>
      </c>
    </row>
    <row r="222" spans="1:5" x14ac:dyDescent="0.2">
      <c r="A222" t="s">
        <v>20</v>
      </c>
      <c r="B222">
        <v>275</v>
      </c>
      <c r="D222" t="s">
        <v>14</v>
      </c>
      <c r="E222">
        <v>75</v>
      </c>
    </row>
    <row r="223" spans="1:5" x14ac:dyDescent="0.2">
      <c r="A223" t="s">
        <v>20</v>
      </c>
      <c r="B223">
        <v>272</v>
      </c>
      <c r="D223" t="s">
        <v>14</v>
      </c>
      <c r="E223">
        <v>75</v>
      </c>
    </row>
    <row r="224" spans="1:5" x14ac:dyDescent="0.2">
      <c r="A224" t="s">
        <v>20</v>
      </c>
      <c r="B224">
        <v>270</v>
      </c>
      <c r="D224" t="s">
        <v>14</v>
      </c>
      <c r="E224">
        <v>75</v>
      </c>
    </row>
    <row r="225" spans="1:5" x14ac:dyDescent="0.2">
      <c r="A225" t="s">
        <v>20</v>
      </c>
      <c r="B225">
        <v>269</v>
      </c>
      <c r="D225" t="s">
        <v>14</v>
      </c>
      <c r="E225">
        <v>75</v>
      </c>
    </row>
    <row r="226" spans="1:5" x14ac:dyDescent="0.2">
      <c r="A226" t="s">
        <v>20</v>
      </c>
      <c r="B226">
        <v>268</v>
      </c>
      <c r="D226" t="s">
        <v>14</v>
      </c>
      <c r="E226">
        <v>73</v>
      </c>
    </row>
    <row r="227" spans="1:5" x14ac:dyDescent="0.2">
      <c r="A227" t="s">
        <v>20</v>
      </c>
      <c r="B227">
        <v>266</v>
      </c>
      <c r="D227" t="s">
        <v>14</v>
      </c>
      <c r="E227">
        <v>73</v>
      </c>
    </row>
    <row r="228" spans="1:5" x14ac:dyDescent="0.2">
      <c r="A228" t="s">
        <v>20</v>
      </c>
      <c r="B228">
        <v>264</v>
      </c>
      <c r="D228" t="s">
        <v>14</v>
      </c>
      <c r="E228">
        <v>71</v>
      </c>
    </row>
    <row r="229" spans="1:5" x14ac:dyDescent="0.2">
      <c r="A229" t="s">
        <v>20</v>
      </c>
      <c r="B229">
        <v>261</v>
      </c>
      <c r="D229" t="s">
        <v>14</v>
      </c>
      <c r="E229">
        <v>70</v>
      </c>
    </row>
    <row r="230" spans="1:5" x14ac:dyDescent="0.2">
      <c r="A230" t="s">
        <v>20</v>
      </c>
      <c r="B230">
        <v>261</v>
      </c>
      <c r="D230" t="s">
        <v>14</v>
      </c>
      <c r="E230">
        <v>67</v>
      </c>
    </row>
    <row r="231" spans="1:5" x14ac:dyDescent="0.2">
      <c r="A231" t="s">
        <v>20</v>
      </c>
      <c r="B231">
        <v>255</v>
      </c>
      <c r="D231" t="s">
        <v>14</v>
      </c>
      <c r="E231">
        <v>67</v>
      </c>
    </row>
    <row r="232" spans="1:5" x14ac:dyDescent="0.2">
      <c r="A232" t="s">
        <v>20</v>
      </c>
      <c r="B232">
        <v>254</v>
      </c>
      <c r="D232" t="s">
        <v>14</v>
      </c>
      <c r="E232">
        <v>67</v>
      </c>
    </row>
    <row r="233" spans="1:5" x14ac:dyDescent="0.2">
      <c r="A233" t="s">
        <v>20</v>
      </c>
      <c r="B233">
        <v>253</v>
      </c>
      <c r="D233" t="s">
        <v>14</v>
      </c>
      <c r="E233">
        <v>67</v>
      </c>
    </row>
    <row r="234" spans="1:5" x14ac:dyDescent="0.2">
      <c r="A234" t="s">
        <v>20</v>
      </c>
      <c r="B234">
        <v>252</v>
      </c>
      <c r="D234" t="s">
        <v>14</v>
      </c>
      <c r="E234">
        <v>67</v>
      </c>
    </row>
    <row r="235" spans="1:5" x14ac:dyDescent="0.2">
      <c r="A235" t="s">
        <v>20</v>
      </c>
      <c r="B235">
        <v>250</v>
      </c>
      <c r="D235" t="s">
        <v>14</v>
      </c>
      <c r="E235">
        <v>67</v>
      </c>
    </row>
    <row r="236" spans="1:5" x14ac:dyDescent="0.2">
      <c r="A236" t="s">
        <v>20</v>
      </c>
      <c r="B236">
        <v>249</v>
      </c>
      <c r="D236" t="s">
        <v>14</v>
      </c>
      <c r="E236">
        <v>67</v>
      </c>
    </row>
    <row r="237" spans="1:5" x14ac:dyDescent="0.2">
      <c r="A237" t="s">
        <v>20</v>
      </c>
      <c r="B237">
        <v>249</v>
      </c>
      <c r="D237" t="s">
        <v>14</v>
      </c>
      <c r="E237">
        <v>65</v>
      </c>
    </row>
    <row r="238" spans="1:5" x14ac:dyDescent="0.2">
      <c r="A238" t="s">
        <v>20</v>
      </c>
      <c r="B238">
        <v>247</v>
      </c>
      <c r="D238" t="s">
        <v>14</v>
      </c>
      <c r="E238">
        <v>65</v>
      </c>
    </row>
    <row r="239" spans="1:5" x14ac:dyDescent="0.2">
      <c r="A239" t="s">
        <v>20</v>
      </c>
      <c r="B239">
        <v>247</v>
      </c>
      <c r="D239" t="s">
        <v>14</v>
      </c>
      <c r="E239">
        <v>64</v>
      </c>
    </row>
    <row r="240" spans="1:5" x14ac:dyDescent="0.2">
      <c r="A240" t="s">
        <v>20</v>
      </c>
      <c r="B240">
        <v>246</v>
      </c>
      <c r="D240" t="s">
        <v>14</v>
      </c>
      <c r="E240">
        <v>64</v>
      </c>
    </row>
    <row r="241" spans="1:5" x14ac:dyDescent="0.2">
      <c r="A241" t="s">
        <v>20</v>
      </c>
      <c r="B241">
        <v>246</v>
      </c>
      <c r="D241" t="s">
        <v>14</v>
      </c>
      <c r="E241">
        <v>64</v>
      </c>
    </row>
    <row r="242" spans="1:5" x14ac:dyDescent="0.2">
      <c r="A242" t="s">
        <v>20</v>
      </c>
      <c r="B242">
        <v>245</v>
      </c>
      <c r="D242" t="s">
        <v>14</v>
      </c>
      <c r="E242">
        <v>64</v>
      </c>
    </row>
    <row r="243" spans="1:5" x14ac:dyDescent="0.2">
      <c r="A243" t="s">
        <v>20</v>
      </c>
      <c r="B243">
        <v>244</v>
      </c>
      <c r="D243" t="s">
        <v>14</v>
      </c>
      <c r="E243">
        <v>63</v>
      </c>
    </row>
    <row r="244" spans="1:5" x14ac:dyDescent="0.2">
      <c r="A244" t="s">
        <v>20</v>
      </c>
      <c r="B244">
        <v>244</v>
      </c>
      <c r="D244" t="s">
        <v>14</v>
      </c>
      <c r="E244">
        <v>63</v>
      </c>
    </row>
    <row r="245" spans="1:5" x14ac:dyDescent="0.2">
      <c r="A245" t="s">
        <v>20</v>
      </c>
      <c r="B245">
        <v>241</v>
      </c>
      <c r="D245" t="s">
        <v>14</v>
      </c>
      <c r="E245">
        <v>62</v>
      </c>
    </row>
    <row r="246" spans="1:5" x14ac:dyDescent="0.2">
      <c r="A246" t="s">
        <v>20</v>
      </c>
      <c r="B246">
        <v>239</v>
      </c>
      <c r="D246" t="s">
        <v>14</v>
      </c>
      <c r="E246">
        <v>62</v>
      </c>
    </row>
    <row r="247" spans="1:5" x14ac:dyDescent="0.2">
      <c r="A247" t="s">
        <v>20</v>
      </c>
      <c r="B247">
        <v>238</v>
      </c>
      <c r="D247" t="s">
        <v>14</v>
      </c>
      <c r="E247">
        <v>60</v>
      </c>
    </row>
    <row r="248" spans="1:5" x14ac:dyDescent="0.2">
      <c r="A248" t="s">
        <v>20</v>
      </c>
      <c r="B248">
        <v>238</v>
      </c>
      <c r="D248" t="s">
        <v>14</v>
      </c>
      <c r="E248">
        <v>58</v>
      </c>
    </row>
    <row r="249" spans="1:5" x14ac:dyDescent="0.2">
      <c r="A249" t="s">
        <v>20</v>
      </c>
      <c r="B249">
        <v>237</v>
      </c>
      <c r="D249" t="s">
        <v>14</v>
      </c>
      <c r="E249">
        <v>57</v>
      </c>
    </row>
    <row r="250" spans="1:5" x14ac:dyDescent="0.2">
      <c r="A250" t="s">
        <v>20</v>
      </c>
      <c r="B250">
        <v>236</v>
      </c>
      <c r="D250" t="s">
        <v>14</v>
      </c>
      <c r="E250">
        <v>57</v>
      </c>
    </row>
    <row r="251" spans="1:5" x14ac:dyDescent="0.2">
      <c r="A251" t="s">
        <v>20</v>
      </c>
      <c r="B251">
        <v>236</v>
      </c>
      <c r="D251" t="s">
        <v>14</v>
      </c>
      <c r="E251">
        <v>56</v>
      </c>
    </row>
    <row r="252" spans="1:5" x14ac:dyDescent="0.2">
      <c r="A252" t="s">
        <v>20</v>
      </c>
      <c r="B252">
        <v>235</v>
      </c>
      <c r="D252" t="s">
        <v>14</v>
      </c>
      <c r="E252">
        <v>56</v>
      </c>
    </row>
    <row r="253" spans="1:5" x14ac:dyDescent="0.2">
      <c r="A253" t="s">
        <v>20</v>
      </c>
      <c r="B253">
        <v>234</v>
      </c>
      <c r="D253" t="s">
        <v>14</v>
      </c>
      <c r="E253">
        <v>55</v>
      </c>
    </row>
    <row r="254" spans="1:5" x14ac:dyDescent="0.2">
      <c r="A254" t="s">
        <v>20</v>
      </c>
      <c r="B254">
        <v>233</v>
      </c>
      <c r="D254" t="s">
        <v>14</v>
      </c>
      <c r="E254">
        <v>55</v>
      </c>
    </row>
    <row r="255" spans="1:5" x14ac:dyDescent="0.2">
      <c r="A255" t="s">
        <v>20</v>
      </c>
      <c r="B255">
        <v>227</v>
      </c>
      <c r="D255" t="s">
        <v>14</v>
      </c>
      <c r="E255">
        <v>54</v>
      </c>
    </row>
    <row r="256" spans="1:5" x14ac:dyDescent="0.2">
      <c r="A256" t="s">
        <v>20</v>
      </c>
      <c r="B256">
        <v>226</v>
      </c>
      <c r="D256" t="s">
        <v>14</v>
      </c>
      <c r="E256">
        <v>53</v>
      </c>
    </row>
    <row r="257" spans="1:5" x14ac:dyDescent="0.2">
      <c r="A257" t="s">
        <v>20</v>
      </c>
      <c r="B257">
        <v>226</v>
      </c>
      <c r="D257" t="s">
        <v>14</v>
      </c>
      <c r="E257">
        <v>52</v>
      </c>
    </row>
    <row r="258" spans="1:5" x14ac:dyDescent="0.2">
      <c r="A258" t="s">
        <v>20</v>
      </c>
      <c r="B258">
        <v>225</v>
      </c>
      <c r="D258" t="s">
        <v>14</v>
      </c>
      <c r="E258">
        <v>49</v>
      </c>
    </row>
    <row r="259" spans="1:5" x14ac:dyDescent="0.2">
      <c r="A259" t="s">
        <v>20</v>
      </c>
      <c r="B259">
        <v>223</v>
      </c>
      <c r="D259" t="s">
        <v>14</v>
      </c>
      <c r="E259">
        <v>49</v>
      </c>
    </row>
    <row r="260" spans="1:5" x14ac:dyDescent="0.2">
      <c r="A260" t="s">
        <v>20</v>
      </c>
      <c r="B260">
        <v>222</v>
      </c>
      <c r="D260" t="s">
        <v>14</v>
      </c>
      <c r="E260">
        <v>48</v>
      </c>
    </row>
    <row r="261" spans="1:5" x14ac:dyDescent="0.2">
      <c r="A261" t="s">
        <v>20</v>
      </c>
      <c r="B261">
        <v>222</v>
      </c>
      <c r="D261" t="s">
        <v>14</v>
      </c>
      <c r="E261">
        <v>47</v>
      </c>
    </row>
    <row r="262" spans="1:5" x14ac:dyDescent="0.2">
      <c r="A262" t="s">
        <v>20</v>
      </c>
      <c r="B262">
        <v>221</v>
      </c>
      <c r="D262" t="s">
        <v>14</v>
      </c>
      <c r="E262">
        <v>46</v>
      </c>
    </row>
    <row r="263" spans="1:5" x14ac:dyDescent="0.2">
      <c r="A263" t="s">
        <v>20</v>
      </c>
      <c r="B263">
        <v>221</v>
      </c>
      <c r="D263" t="s">
        <v>14</v>
      </c>
      <c r="E263">
        <v>45</v>
      </c>
    </row>
    <row r="264" spans="1:5" x14ac:dyDescent="0.2">
      <c r="A264" t="s">
        <v>20</v>
      </c>
      <c r="B264">
        <v>220</v>
      </c>
      <c r="D264" t="s">
        <v>14</v>
      </c>
      <c r="E264">
        <v>44</v>
      </c>
    </row>
    <row r="265" spans="1:5" x14ac:dyDescent="0.2">
      <c r="A265" t="s">
        <v>20</v>
      </c>
      <c r="B265">
        <v>220</v>
      </c>
      <c r="D265" t="s">
        <v>14</v>
      </c>
      <c r="E265">
        <v>44</v>
      </c>
    </row>
    <row r="266" spans="1:5" x14ac:dyDescent="0.2">
      <c r="A266" t="s">
        <v>20</v>
      </c>
      <c r="B266">
        <v>219</v>
      </c>
      <c r="D266" t="s">
        <v>14</v>
      </c>
      <c r="E266">
        <v>42</v>
      </c>
    </row>
    <row r="267" spans="1:5" x14ac:dyDescent="0.2">
      <c r="A267" t="s">
        <v>20</v>
      </c>
      <c r="B267">
        <v>218</v>
      </c>
      <c r="D267" t="s">
        <v>14</v>
      </c>
      <c r="E267">
        <v>41</v>
      </c>
    </row>
    <row r="268" spans="1:5" x14ac:dyDescent="0.2">
      <c r="A268" t="s">
        <v>20</v>
      </c>
      <c r="B268">
        <v>218</v>
      </c>
      <c r="D268" t="s">
        <v>14</v>
      </c>
      <c r="E268">
        <v>41</v>
      </c>
    </row>
    <row r="269" spans="1:5" x14ac:dyDescent="0.2">
      <c r="A269" t="s">
        <v>20</v>
      </c>
      <c r="B269">
        <v>217</v>
      </c>
      <c r="D269" t="s">
        <v>14</v>
      </c>
      <c r="E269">
        <v>40</v>
      </c>
    </row>
    <row r="270" spans="1:5" x14ac:dyDescent="0.2">
      <c r="A270" t="s">
        <v>20</v>
      </c>
      <c r="B270">
        <v>216</v>
      </c>
      <c r="D270" t="s">
        <v>14</v>
      </c>
      <c r="E270">
        <v>40</v>
      </c>
    </row>
    <row r="271" spans="1:5" x14ac:dyDescent="0.2">
      <c r="A271" t="s">
        <v>20</v>
      </c>
      <c r="B271">
        <v>214</v>
      </c>
      <c r="D271" t="s">
        <v>14</v>
      </c>
      <c r="E271">
        <v>40</v>
      </c>
    </row>
    <row r="272" spans="1:5" x14ac:dyDescent="0.2">
      <c r="A272" t="s">
        <v>20</v>
      </c>
      <c r="B272">
        <v>211</v>
      </c>
      <c r="D272" t="s">
        <v>14</v>
      </c>
      <c r="E272">
        <v>39</v>
      </c>
    </row>
    <row r="273" spans="1:5" x14ac:dyDescent="0.2">
      <c r="A273" t="s">
        <v>20</v>
      </c>
      <c r="B273">
        <v>211</v>
      </c>
      <c r="D273" t="s">
        <v>14</v>
      </c>
      <c r="E273">
        <v>38</v>
      </c>
    </row>
    <row r="274" spans="1:5" x14ac:dyDescent="0.2">
      <c r="A274" t="s">
        <v>20</v>
      </c>
      <c r="B274">
        <v>210</v>
      </c>
      <c r="D274" t="s">
        <v>14</v>
      </c>
      <c r="E274">
        <v>38</v>
      </c>
    </row>
    <row r="275" spans="1:5" x14ac:dyDescent="0.2">
      <c r="A275" t="s">
        <v>20</v>
      </c>
      <c r="B275">
        <v>209</v>
      </c>
      <c r="D275" t="s">
        <v>14</v>
      </c>
      <c r="E275">
        <v>38</v>
      </c>
    </row>
    <row r="276" spans="1:5" x14ac:dyDescent="0.2">
      <c r="A276" t="s">
        <v>20</v>
      </c>
      <c r="B276">
        <v>207</v>
      </c>
      <c r="D276" t="s">
        <v>14</v>
      </c>
      <c r="E276">
        <v>37</v>
      </c>
    </row>
    <row r="277" spans="1:5" x14ac:dyDescent="0.2">
      <c r="A277" t="s">
        <v>20</v>
      </c>
      <c r="B277">
        <v>207</v>
      </c>
      <c r="D277" t="s">
        <v>14</v>
      </c>
      <c r="E277">
        <v>37</v>
      </c>
    </row>
    <row r="278" spans="1:5" x14ac:dyDescent="0.2">
      <c r="A278" t="s">
        <v>20</v>
      </c>
      <c r="B278">
        <v>206</v>
      </c>
      <c r="D278" t="s">
        <v>14</v>
      </c>
      <c r="E278">
        <v>37</v>
      </c>
    </row>
    <row r="279" spans="1:5" x14ac:dyDescent="0.2">
      <c r="A279" t="s">
        <v>20</v>
      </c>
      <c r="B279">
        <v>205</v>
      </c>
      <c r="D279" t="s">
        <v>14</v>
      </c>
      <c r="E279">
        <v>36</v>
      </c>
    </row>
    <row r="280" spans="1:5" x14ac:dyDescent="0.2">
      <c r="A280" t="s">
        <v>20</v>
      </c>
      <c r="B280">
        <v>203</v>
      </c>
      <c r="D280" t="s">
        <v>14</v>
      </c>
      <c r="E280">
        <v>35</v>
      </c>
    </row>
    <row r="281" spans="1:5" x14ac:dyDescent="0.2">
      <c r="A281" t="s">
        <v>20</v>
      </c>
      <c r="B281">
        <v>203</v>
      </c>
      <c r="D281" t="s">
        <v>14</v>
      </c>
      <c r="E281">
        <v>35</v>
      </c>
    </row>
    <row r="282" spans="1:5" x14ac:dyDescent="0.2">
      <c r="A282" t="s">
        <v>20</v>
      </c>
      <c r="B282">
        <v>202</v>
      </c>
      <c r="D282" t="s">
        <v>14</v>
      </c>
      <c r="E282">
        <v>35</v>
      </c>
    </row>
    <row r="283" spans="1:5" x14ac:dyDescent="0.2">
      <c r="A283" t="s">
        <v>20</v>
      </c>
      <c r="B283">
        <v>202</v>
      </c>
      <c r="D283" t="s">
        <v>14</v>
      </c>
      <c r="E283">
        <v>34</v>
      </c>
    </row>
    <row r="284" spans="1:5" x14ac:dyDescent="0.2">
      <c r="A284" t="s">
        <v>20</v>
      </c>
      <c r="B284">
        <v>201</v>
      </c>
      <c r="D284" t="s">
        <v>14</v>
      </c>
      <c r="E284">
        <v>33</v>
      </c>
    </row>
    <row r="285" spans="1:5" x14ac:dyDescent="0.2">
      <c r="A285" t="s">
        <v>20</v>
      </c>
      <c r="B285">
        <v>199</v>
      </c>
      <c r="D285" t="s">
        <v>14</v>
      </c>
      <c r="E285">
        <v>33</v>
      </c>
    </row>
    <row r="286" spans="1:5" x14ac:dyDescent="0.2">
      <c r="A286" t="s">
        <v>20</v>
      </c>
      <c r="B286">
        <v>199</v>
      </c>
      <c r="D286" t="s">
        <v>14</v>
      </c>
      <c r="E286">
        <v>33</v>
      </c>
    </row>
    <row r="287" spans="1:5" x14ac:dyDescent="0.2">
      <c r="A287" t="s">
        <v>20</v>
      </c>
      <c r="B287">
        <v>199</v>
      </c>
      <c r="D287" t="s">
        <v>14</v>
      </c>
      <c r="E287">
        <v>32</v>
      </c>
    </row>
    <row r="288" spans="1:5" x14ac:dyDescent="0.2">
      <c r="A288" t="s">
        <v>20</v>
      </c>
      <c r="B288">
        <v>198</v>
      </c>
      <c r="D288" t="s">
        <v>14</v>
      </c>
      <c r="E288">
        <v>32</v>
      </c>
    </row>
    <row r="289" spans="1:5" x14ac:dyDescent="0.2">
      <c r="A289" t="s">
        <v>20</v>
      </c>
      <c r="B289">
        <v>198</v>
      </c>
      <c r="D289" t="s">
        <v>14</v>
      </c>
      <c r="E289">
        <v>31</v>
      </c>
    </row>
    <row r="290" spans="1:5" x14ac:dyDescent="0.2">
      <c r="A290" t="s">
        <v>20</v>
      </c>
      <c r="B290">
        <v>198</v>
      </c>
      <c r="D290" t="s">
        <v>14</v>
      </c>
      <c r="E290">
        <v>31</v>
      </c>
    </row>
    <row r="291" spans="1:5" x14ac:dyDescent="0.2">
      <c r="A291" t="s">
        <v>20</v>
      </c>
      <c r="B291">
        <v>196</v>
      </c>
      <c r="D291" t="s">
        <v>14</v>
      </c>
      <c r="E291">
        <v>31</v>
      </c>
    </row>
    <row r="292" spans="1:5" x14ac:dyDescent="0.2">
      <c r="A292" t="s">
        <v>20</v>
      </c>
      <c r="B292">
        <v>195</v>
      </c>
      <c r="D292" t="s">
        <v>14</v>
      </c>
      <c r="E292">
        <v>31</v>
      </c>
    </row>
    <row r="293" spans="1:5" x14ac:dyDescent="0.2">
      <c r="A293" t="s">
        <v>20</v>
      </c>
      <c r="B293">
        <v>195</v>
      </c>
      <c r="D293" t="s">
        <v>14</v>
      </c>
      <c r="E293">
        <v>31</v>
      </c>
    </row>
    <row r="294" spans="1:5" x14ac:dyDescent="0.2">
      <c r="A294" t="s">
        <v>20</v>
      </c>
      <c r="B294">
        <v>194</v>
      </c>
      <c r="D294" t="s">
        <v>14</v>
      </c>
      <c r="E294">
        <v>30</v>
      </c>
    </row>
    <row r="295" spans="1:5" x14ac:dyDescent="0.2">
      <c r="A295" t="s">
        <v>20</v>
      </c>
      <c r="B295">
        <v>194</v>
      </c>
      <c r="D295" t="s">
        <v>14</v>
      </c>
      <c r="E295">
        <v>30</v>
      </c>
    </row>
    <row r="296" spans="1:5" x14ac:dyDescent="0.2">
      <c r="A296" t="s">
        <v>20</v>
      </c>
      <c r="B296">
        <v>194</v>
      </c>
      <c r="D296" t="s">
        <v>14</v>
      </c>
      <c r="E296">
        <v>29</v>
      </c>
    </row>
    <row r="297" spans="1:5" x14ac:dyDescent="0.2">
      <c r="A297" t="s">
        <v>20</v>
      </c>
      <c r="B297">
        <v>194</v>
      </c>
      <c r="D297" t="s">
        <v>14</v>
      </c>
      <c r="E297">
        <v>27</v>
      </c>
    </row>
    <row r="298" spans="1:5" x14ac:dyDescent="0.2">
      <c r="A298" t="s">
        <v>20</v>
      </c>
      <c r="B298">
        <v>193</v>
      </c>
      <c r="D298" t="s">
        <v>14</v>
      </c>
      <c r="E298">
        <v>27</v>
      </c>
    </row>
    <row r="299" spans="1:5" x14ac:dyDescent="0.2">
      <c r="A299" t="s">
        <v>20</v>
      </c>
      <c r="B299">
        <v>192</v>
      </c>
      <c r="D299" t="s">
        <v>14</v>
      </c>
      <c r="E299">
        <v>26</v>
      </c>
    </row>
    <row r="300" spans="1:5" x14ac:dyDescent="0.2">
      <c r="A300" t="s">
        <v>20</v>
      </c>
      <c r="B300">
        <v>192</v>
      </c>
      <c r="D300" t="s">
        <v>14</v>
      </c>
      <c r="E300">
        <v>26</v>
      </c>
    </row>
    <row r="301" spans="1:5" x14ac:dyDescent="0.2">
      <c r="A301" t="s">
        <v>20</v>
      </c>
      <c r="B301">
        <v>191</v>
      </c>
      <c r="D301" t="s">
        <v>14</v>
      </c>
      <c r="E301">
        <v>26</v>
      </c>
    </row>
    <row r="302" spans="1:5" x14ac:dyDescent="0.2">
      <c r="A302" t="s">
        <v>20</v>
      </c>
      <c r="B302">
        <v>191</v>
      </c>
      <c r="D302" t="s">
        <v>14</v>
      </c>
      <c r="E302">
        <v>25</v>
      </c>
    </row>
    <row r="303" spans="1:5" x14ac:dyDescent="0.2">
      <c r="A303" t="s">
        <v>20</v>
      </c>
      <c r="B303">
        <v>191</v>
      </c>
      <c r="D303" t="s">
        <v>14</v>
      </c>
      <c r="E303">
        <v>25</v>
      </c>
    </row>
    <row r="304" spans="1:5" x14ac:dyDescent="0.2">
      <c r="A304" t="s">
        <v>20</v>
      </c>
      <c r="B304">
        <v>190</v>
      </c>
      <c r="D304" t="s">
        <v>14</v>
      </c>
      <c r="E304">
        <v>24</v>
      </c>
    </row>
    <row r="305" spans="1:5" x14ac:dyDescent="0.2">
      <c r="A305" t="s">
        <v>20</v>
      </c>
      <c r="B305">
        <v>190</v>
      </c>
      <c r="D305" t="s">
        <v>14</v>
      </c>
      <c r="E305">
        <v>24</v>
      </c>
    </row>
    <row r="306" spans="1:5" x14ac:dyDescent="0.2">
      <c r="A306" t="s">
        <v>20</v>
      </c>
      <c r="B306">
        <v>189</v>
      </c>
      <c r="D306" t="s">
        <v>14</v>
      </c>
      <c r="E306">
        <v>24</v>
      </c>
    </row>
    <row r="307" spans="1:5" x14ac:dyDescent="0.2">
      <c r="A307" t="s">
        <v>20</v>
      </c>
      <c r="B307">
        <v>189</v>
      </c>
      <c r="D307" t="s">
        <v>14</v>
      </c>
      <c r="E307">
        <v>23</v>
      </c>
    </row>
    <row r="308" spans="1:5" x14ac:dyDescent="0.2">
      <c r="A308" t="s">
        <v>20</v>
      </c>
      <c r="B308">
        <v>187</v>
      </c>
      <c r="D308" t="s">
        <v>14</v>
      </c>
      <c r="E308">
        <v>22</v>
      </c>
    </row>
    <row r="309" spans="1:5" x14ac:dyDescent="0.2">
      <c r="A309" t="s">
        <v>20</v>
      </c>
      <c r="B309">
        <v>186</v>
      </c>
      <c r="D309" t="s">
        <v>14</v>
      </c>
      <c r="E309">
        <v>21</v>
      </c>
    </row>
    <row r="310" spans="1:5" x14ac:dyDescent="0.2">
      <c r="A310" t="s">
        <v>20</v>
      </c>
      <c r="B310">
        <v>186</v>
      </c>
      <c r="D310" t="s">
        <v>14</v>
      </c>
      <c r="E310">
        <v>21</v>
      </c>
    </row>
    <row r="311" spans="1:5" x14ac:dyDescent="0.2">
      <c r="A311" t="s">
        <v>20</v>
      </c>
      <c r="B311">
        <v>186</v>
      </c>
      <c r="D311" t="s">
        <v>14</v>
      </c>
      <c r="E311">
        <v>21</v>
      </c>
    </row>
    <row r="312" spans="1:5" x14ac:dyDescent="0.2">
      <c r="A312" t="s">
        <v>20</v>
      </c>
      <c r="B312">
        <v>186</v>
      </c>
      <c r="D312" t="s">
        <v>14</v>
      </c>
      <c r="E312">
        <v>19</v>
      </c>
    </row>
    <row r="313" spans="1:5" x14ac:dyDescent="0.2">
      <c r="A313" t="s">
        <v>20</v>
      </c>
      <c r="B313">
        <v>186</v>
      </c>
      <c r="D313" t="s">
        <v>14</v>
      </c>
      <c r="E313">
        <v>19</v>
      </c>
    </row>
    <row r="314" spans="1:5" x14ac:dyDescent="0.2">
      <c r="A314" t="s">
        <v>20</v>
      </c>
      <c r="B314">
        <v>185</v>
      </c>
      <c r="D314" t="s">
        <v>14</v>
      </c>
      <c r="E314">
        <v>19</v>
      </c>
    </row>
    <row r="315" spans="1:5" x14ac:dyDescent="0.2">
      <c r="A315" t="s">
        <v>20</v>
      </c>
      <c r="B315">
        <v>184</v>
      </c>
      <c r="D315" t="s">
        <v>14</v>
      </c>
      <c r="E315">
        <v>18</v>
      </c>
    </row>
    <row r="316" spans="1:5" x14ac:dyDescent="0.2">
      <c r="A316" t="s">
        <v>20</v>
      </c>
      <c r="B316">
        <v>183</v>
      </c>
      <c r="D316" t="s">
        <v>14</v>
      </c>
      <c r="E316">
        <v>18</v>
      </c>
    </row>
    <row r="317" spans="1:5" x14ac:dyDescent="0.2">
      <c r="A317" t="s">
        <v>20</v>
      </c>
      <c r="B317">
        <v>183</v>
      </c>
      <c r="D317" t="s">
        <v>14</v>
      </c>
      <c r="E317">
        <v>17</v>
      </c>
    </row>
    <row r="318" spans="1:5" x14ac:dyDescent="0.2">
      <c r="A318" t="s">
        <v>20</v>
      </c>
      <c r="B318">
        <v>182</v>
      </c>
      <c r="D318" t="s">
        <v>14</v>
      </c>
      <c r="E318">
        <v>17</v>
      </c>
    </row>
    <row r="319" spans="1:5" x14ac:dyDescent="0.2">
      <c r="A319" t="s">
        <v>20</v>
      </c>
      <c r="B319">
        <v>181</v>
      </c>
      <c r="D319" t="s">
        <v>14</v>
      </c>
      <c r="E319">
        <v>17</v>
      </c>
    </row>
    <row r="320" spans="1:5" x14ac:dyDescent="0.2">
      <c r="A320" t="s">
        <v>20</v>
      </c>
      <c r="B320">
        <v>181</v>
      </c>
      <c r="D320" t="s">
        <v>14</v>
      </c>
      <c r="E320">
        <v>16</v>
      </c>
    </row>
    <row r="321" spans="1:5" x14ac:dyDescent="0.2">
      <c r="A321" t="s">
        <v>20</v>
      </c>
      <c r="B321">
        <v>180</v>
      </c>
      <c r="D321" t="s">
        <v>14</v>
      </c>
      <c r="E321">
        <v>16</v>
      </c>
    </row>
    <row r="322" spans="1:5" x14ac:dyDescent="0.2">
      <c r="A322" t="s">
        <v>20</v>
      </c>
      <c r="B322">
        <v>180</v>
      </c>
      <c r="D322" t="s">
        <v>14</v>
      </c>
      <c r="E322">
        <v>16</v>
      </c>
    </row>
    <row r="323" spans="1:5" x14ac:dyDescent="0.2">
      <c r="A323" t="s">
        <v>20</v>
      </c>
      <c r="B323">
        <v>180</v>
      </c>
      <c r="D323" t="s">
        <v>14</v>
      </c>
      <c r="E323">
        <v>16</v>
      </c>
    </row>
    <row r="324" spans="1:5" x14ac:dyDescent="0.2">
      <c r="A324" t="s">
        <v>20</v>
      </c>
      <c r="B324">
        <v>180</v>
      </c>
      <c r="D324" t="s">
        <v>14</v>
      </c>
      <c r="E324">
        <v>15</v>
      </c>
    </row>
    <row r="325" spans="1:5" x14ac:dyDescent="0.2">
      <c r="A325" t="s">
        <v>20</v>
      </c>
      <c r="B325">
        <v>179</v>
      </c>
      <c r="D325" t="s">
        <v>14</v>
      </c>
      <c r="E325">
        <v>15</v>
      </c>
    </row>
    <row r="326" spans="1:5" x14ac:dyDescent="0.2">
      <c r="A326" t="s">
        <v>20</v>
      </c>
      <c r="B326">
        <v>176</v>
      </c>
      <c r="D326" t="s">
        <v>14</v>
      </c>
      <c r="E326">
        <v>15</v>
      </c>
    </row>
    <row r="327" spans="1:5" x14ac:dyDescent="0.2">
      <c r="A327" t="s">
        <v>20</v>
      </c>
      <c r="B327">
        <v>175</v>
      </c>
      <c r="D327" t="s">
        <v>14</v>
      </c>
      <c r="E327">
        <v>15</v>
      </c>
    </row>
    <row r="328" spans="1:5" x14ac:dyDescent="0.2">
      <c r="A328" t="s">
        <v>20</v>
      </c>
      <c r="B328">
        <v>174</v>
      </c>
      <c r="D328" t="s">
        <v>14</v>
      </c>
      <c r="E328">
        <v>15</v>
      </c>
    </row>
    <row r="329" spans="1:5" x14ac:dyDescent="0.2">
      <c r="A329" t="s">
        <v>20</v>
      </c>
      <c r="B329">
        <v>174</v>
      </c>
      <c r="D329" t="s">
        <v>14</v>
      </c>
      <c r="E329">
        <v>15</v>
      </c>
    </row>
    <row r="330" spans="1:5" x14ac:dyDescent="0.2">
      <c r="A330" t="s">
        <v>20</v>
      </c>
      <c r="B330">
        <v>173</v>
      </c>
      <c r="D330" t="s">
        <v>14</v>
      </c>
      <c r="E330">
        <v>14</v>
      </c>
    </row>
    <row r="331" spans="1:5" x14ac:dyDescent="0.2">
      <c r="A331" t="s">
        <v>20</v>
      </c>
      <c r="B331">
        <v>172</v>
      </c>
      <c r="D331" t="s">
        <v>14</v>
      </c>
      <c r="E331">
        <v>14</v>
      </c>
    </row>
    <row r="332" spans="1:5" x14ac:dyDescent="0.2">
      <c r="A332" t="s">
        <v>20</v>
      </c>
      <c r="B332">
        <v>170</v>
      </c>
      <c r="D332" t="s">
        <v>14</v>
      </c>
      <c r="E332">
        <v>13</v>
      </c>
    </row>
    <row r="333" spans="1:5" x14ac:dyDescent="0.2">
      <c r="A333" t="s">
        <v>20</v>
      </c>
      <c r="B333">
        <v>170</v>
      </c>
      <c r="D333" t="s">
        <v>14</v>
      </c>
      <c r="E333">
        <v>13</v>
      </c>
    </row>
    <row r="334" spans="1:5" x14ac:dyDescent="0.2">
      <c r="A334" t="s">
        <v>20</v>
      </c>
      <c r="B334">
        <v>170</v>
      </c>
      <c r="D334" t="s">
        <v>14</v>
      </c>
      <c r="E334">
        <v>12</v>
      </c>
    </row>
    <row r="335" spans="1:5" x14ac:dyDescent="0.2">
      <c r="A335" t="s">
        <v>20</v>
      </c>
      <c r="B335">
        <v>169</v>
      </c>
      <c r="D335" t="s">
        <v>14</v>
      </c>
      <c r="E335">
        <v>12</v>
      </c>
    </row>
    <row r="336" spans="1:5" x14ac:dyDescent="0.2">
      <c r="A336" t="s">
        <v>20</v>
      </c>
      <c r="B336">
        <v>168</v>
      </c>
      <c r="D336" t="s">
        <v>14</v>
      </c>
      <c r="E336">
        <v>10</v>
      </c>
    </row>
    <row r="337" spans="1:5" x14ac:dyDescent="0.2">
      <c r="A337" t="s">
        <v>20</v>
      </c>
      <c r="B337">
        <v>168</v>
      </c>
      <c r="D337" t="s">
        <v>14</v>
      </c>
      <c r="E337">
        <v>10</v>
      </c>
    </row>
    <row r="338" spans="1:5" x14ac:dyDescent="0.2">
      <c r="A338" t="s">
        <v>20</v>
      </c>
      <c r="B338">
        <v>166</v>
      </c>
      <c r="D338" t="s">
        <v>14</v>
      </c>
      <c r="E338">
        <v>10</v>
      </c>
    </row>
    <row r="339" spans="1:5" x14ac:dyDescent="0.2">
      <c r="A339" t="s">
        <v>20</v>
      </c>
      <c r="B339">
        <v>165</v>
      </c>
      <c r="D339" t="s">
        <v>14</v>
      </c>
      <c r="E339">
        <v>10</v>
      </c>
    </row>
    <row r="340" spans="1:5" x14ac:dyDescent="0.2">
      <c r="A340" t="s">
        <v>20</v>
      </c>
      <c r="B340">
        <v>165</v>
      </c>
      <c r="D340" t="s">
        <v>14</v>
      </c>
      <c r="E340">
        <v>9</v>
      </c>
    </row>
    <row r="341" spans="1:5" x14ac:dyDescent="0.2">
      <c r="A341" t="s">
        <v>20</v>
      </c>
      <c r="B341">
        <v>165</v>
      </c>
      <c r="D341" t="s">
        <v>14</v>
      </c>
      <c r="E341">
        <v>9</v>
      </c>
    </row>
    <row r="342" spans="1:5" x14ac:dyDescent="0.2">
      <c r="A342" t="s">
        <v>20</v>
      </c>
      <c r="B342">
        <v>165</v>
      </c>
      <c r="D342" t="s">
        <v>14</v>
      </c>
      <c r="E342">
        <v>7</v>
      </c>
    </row>
    <row r="343" spans="1:5" x14ac:dyDescent="0.2">
      <c r="A343" t="s">
        <v>20</v>
      </c>
      <c r="B343">
        <v>164</v>
      </c>
      <c r="D343" t="s">
        <v>14</v>
      </c>
      <c r="E343">
        <v>7</v>
      </c>
    </row>
    <row r="344" spans="1:5" x14ac:dyDescent="0.2">
      <c r="A344" t="s">
        <v>20</v>
      </c>
      <c r="B344">
        <v>164</v>
      </c>
      <c r="D344" t="s">
        <v>14</v>
      </c>
      <c r="E344">
        <v>6</v>
      </c>
    </row>
    <row r="345" spans="1:5" x14ac:dyDescent="0.2">
      <c r="A345" t="s">
        <v>20</v>
      </c>
      <c r="B345">
        <v>164</v>
      </c>
      <c r="D345" t="s">
        <v>14</v>
      </c>
      <c r="E345">
        <v>5</v>
      </c>
    </row>
    <row r="346" spans="1:5" x14ac:dyDescent="0.2">
      <c r="A346" t="s">
        <v>20</v>
      </c>
      <c r="B346">
        <v>164</v>
      </c>
      <c r="D346" t="s">
        <v>14</v>
      </c>
      <c r="E346">
        <v>5</v>
      </c>
    </row>
    <row r="347" spans="1:5" x14ac:dyDescent="0.2">
      <c r="A347" t="s">
        <v>20</v>
      </c>
      <c r="B347">
        <v>164</v>
      </c>
      <c r="D347" t="s">
        <v>14</v>
      </c>
      <c r="E347">
        <v>1</v>
      </c>
    </row>
    <row r="348" spans="1:5" x14ac:dyDescent="0.2">
      <c r="A348" t="s">
        <v>20</v>
      </c>
      <c r="B348">
        <v>163</v>
      </c>
      <c r="D348" t="s">
        <v>14</v>
      </c>
      <c r="E348">
        <v>1</v>
      </c>
    </row>
    <row r="349" spans="1:5" x14ac:dyDescent="0.2">
      <c r="A349" t="s">
        <v>20</v>
      </c>
      <c r="B349">
        <v>163</v>
      </c>
      <c r="D349" t="s">
        <v>14</v>
      </c>
      <c r="E349">
        <v>1</v>
      </c>
    </row>
    <row r="350" spans="1:5" x14ac:dyDescent="0.2">
      <c r="A350" t="s">
        <v>20</v>
      </c>
      <c r="B350">
        <v>161</v>
      </c>
      <c r="D350" t="s">
        <v>14</v>
      </c>
      <c r="E350">
        <v>1</v>
      </c>
    </row>
    <row r="351" spans="1:5" x14ac:dyDescent="0.2">
      <c r="A351" t="s">
        <v>20</v>
      </c>
      <c r="B351">
        <v>160</v>
      </c>
      <c r="D351" t="s">
        <v>14</v>
      </c>
      <c r="E351">
        <v>1</v>
      </c>
    </row>
    <row r="352" spans="1:5" x14ac:dyDescent="0.2">
      <c r="A352" t="s">
        <v>20</v>
      </c>
      <c r="B352">
        <v>160</v>
      </c>
      <c r="D352" t="s">
        <v>14</v>
      </c>
      <c r="E352">
        <v>1</v>
      </c>
    </row>
    <row r="353" spans="1:5" x14ac:dyDescent="0.2">
      <c r="A353" t="s">
        <v>20</v>
      </c>
      <c r="B353">
        <v>159</v>
      </c>
      <c r="D353" t="s">
        <v>14</v>
      </c>
      <c r="E353">
        <v>1</v>
      </c>
    </row>
    <row r="354" spans="1:5" x14ac:dyDescent="0.2">
      <c r="A354" t="s">
        <v>20</v>
      </c>
      <c r="B354">
        <v>159</v>
      </c>
      <c r="D354" t="s">
        <v>14</v>
      </c>
      <c r="E354">
        <v>1</v>
      </c>
    </row>
    <row r="355" spans="1:5" x14ac:dyDescent="0.2">
      <c r="A355" t="s">
        <v>20</v>
      </c>
      <c r="B355">
        <v>159</v>
      </c>
      <c r="D355" t="s">
        <v>14</v>
      </c>
      <c r="E355">
        <v>1</v>
      </c>
    </row>
    <row r="356" spans="1:5" x14ac:dyDescent="0.2">
      <c r="A356" t="s">
        <v>20</v>
      </c>
      <c r="B356">
        <v>158</v>
      </c>
      <c r="D356" t="s">
        <v>14</v>
      </c>
      <c r="E356">
        <v>1</v>
      </c>
    </row>
    <row r="357" spans="1:5" x14ac:dyDescent="0.2">
      <c r="A357" t="s">
        <v>20</v>
      </c>
      <c r="B357">
        <v>158</v>
      </c>
      <c r="D357" t="s">
        <v>14</v>
      </c>
      <c r="E357">
        <v>1</v>
      </c>
    </row>
    <row r="358" spans="1:5" x14ac:dyDescent="0.2">
      <c r="A358" t="s">
        <v>20</v>
      </c>
      <c r="B358">
        <v>157</v>
      </c>
      <c r="D358" t="s">
        <v>14</v>
      </c>
      <c r="E358">
        <v>1</v>
      </c>
    </row>
    <row r="359" spans="1:5" x14ac:dyDescent="0.2">
      <c r="A359" t="s">
        <v>20</v>
      </c>
      <c r="B359">
        <v>157</v>
      </c>
      <c r="D359" t="s">
        <v>14</v>
      </c>
      <c r="E359">
        <v>1</v>
      </c>
    </row>
    <row r="360" spans="1:5" x14ac:dyDescent="0.2">
      <c r="A360" t="s">
        <v>20</v>
      </c>
      <c r="B360">
        <v>157</v>
      </c>
      <c r="D360" t="s">
        <v>14</v>
      </c>
      <c r="E360">
        <v>1</v>
      </c>
    </row>
    <row r="361" spans="1:5" x14ac:dyDescent="0.2">
      <c r="A361" t="s">
        <v>20</v>
      </c>
      <c r="B361">
        <v>157</v>
      </c>
      <c r="D361" t="s">
        <v>14</v>
      </c>
      <c r="E361">
        <v>1</v>
      </c>
    </row>
    <row r="362" spans="1:5" x14ac:dyDescent="0.2">
      <c r="A362" t="s">
        <v>20</v>
      </c>
      <c r="B362">
        <v>157</v>
      </c>
      <c r="D362" t="s">
        <v>14</v>
      </c>
      <c r="E362">
        <v>1</v>
      </c>
    </row>
    <row r="363" spans="1:5" x14ac:dyDescent="0.2">
      <c r="A363" t="s">
        <v>20</v>
      </c>
      <c r="B363">
        <v>156</v>
      </c>
      <c r="D363" t="s">
        <v>14</v>
      </c>
      <c r="E363">
        <v>1</v>
      </c>
    </row>
    <row r="364" spans="1:5" x14ac:dyDescent="0.2">
      <c r="A364" t="s">
        <v>20</v>
      </c>
      <c r="B364">
        <v>156</v>
      </c>
      <c r="D364" t="s">
        <v>14</v>
      </c>
      <c r="E364">
        <v>0</v>
      </c>
    </row>
    <row r="365" spans="1:5" x14ac:dyDescent="0.2">
      <c r="A365" t="s">
        <v>20</v>
      </c>
      <c r="B365">
        <v>155</v>
      </c>
      <c r="D365" t="s">
        <v>14</v>
      </c>
      <c r="E365">
        <v>0</v>
      </c>
    </row>
    <row r="366" spans="1:5" x14ac:dyDescent="0.2">
      <c r="A366" t="s">
        <v>20</v>
      </c>
      <c r="B366">
        <v>155</v>
      </c>
    </row>
    <row r="367" spans="1:5" x14ac:dyDescent="0.2">
      <c r="A367" t="s">
        <v>20</v>
      </c>
      <c r="B367">
        <v>155</v>
      </c>
    </row>
    <row r="368" spans="1:5" x14ac:dyDescent="0.2">
      <c r="A368" t="s">
        <v>20</v>
      </c>
      <c r="B368">
        <v>155</v>
      </c>
    </row>
    <row r="369" spans="1:2" x14ac:dyDescent="0.2">
      <c r="A369" t="s">
        <v>20</v>
      </c>
      <c r="B369">
        <v>154</v>
      </c>
    </row>
    <row r="370" spans="1:2" x14ac:dyDescent="0.2">
      <c r="A370" t="s">
        <v>20</v>
      </c>
      <c r="B370">
        <v>154</v>
      </c>
    </row>
    <row r="371" spans="1:2" x14ac:dyDescent="0.2">
      <c r="A371" t="s">
        <v>20</v>
      </c>
      <c r="B371">
        <v>154</v>
      </c>
    </row>
    <row r="372" spans="1:2" x14ac:dyDescent="0.2">
      <c r="A372" t="s">
        <v>20</v>
      </c>
      <c r="B372">
        <v>154</v>
      </c>
    </row>
    <row r="373" spans="1:2" x14ac:dyDescent="0.2">
      <c r="A373" t="s">
        <v>20</v>
      </c>
      <c r="B373">
        <v>150</v>
      </c>
    </row>
    <row r="374" spans="1:2" x14ac:dyDescent="0.2">
      <c r="A374" t="s">
        <v>20</v>
      </c>
      <c r="B374">
        <v>150</v>
      </c>
    </row>
    <row r="375" spans="1:2" x14ac:dyDescent="0.2">
      <c r="A375" t="s">
        <v>20</v>
      </c>
      <c r="B375">
        <v>149</v>
      </c>
    </row>
    <row r="376" spans="1:2" x14ac:dyDescent="0.2">
      <c r="A376" t="s">
        <v>20</v>
      </c>
      <c r="B376">
        <v>149</v>
      </c>
    </row>
    <row r="377" spans="1:2" x14ac:dyDescent="0.2">
      <c r="A377" t="s">
        <v>20</v>
      </c>
      <c r="B377">
        <v>148</v>
      </c>
    </row>
    <row r="378" spans="1:2" x14ac:dyDescent="0.2">
      <c r="A378" t="s">
        <v>20</v>
      </c>
      <c r="B378">
        <v>148</v>
      </c>
    </row>
    <row r="379" spans="1:2" x14ac:dyDescent="0.2">
      <c r="A379" t="s">
        <v>20</v>
      </c>
      <c r="B379">
        <v>147</v>
      </c>
    </row>
    <row r="380" spans="1:2" x14ac:dyDescent="0.2">
      <c r="A380" t="s">
        <v>20</v>
      </c>
      <c r="B380">
        <v>147</v>
      </c>
    </row>
    <row r="381" spans="1:2" x14ac:dyDescent="0.2">
      <c r="A381" t="s">
        <v>20</v>
      </c>
      <c r="B381">
        <v>147</v>
      </c>
    </row>
    <row r="382" spans="1:2" x14ac:dyDescent="0.2">
      <c r="A382" t="s">
        <v>20</v>
      </c>
      <c r="B382">
        <v>146</v>
      </c>
    </row>
    <row r="383" spans="1:2" x14ac:dyDescent="0.2">
      <c r="A383" t="s">
        <v>20</v>
      </c>
      <c r="B383">
        <v>144</v>
      </c>
    </row>
    <row r="384" spans="1:2" x14ac:dyDescent="0.2">
      <c r="A384" t="s">
        <v>20</v>
      </c>
      <c r="B384">
        <v>144</v>
      </c>
    </row>
    <row r="385" spans="1:2" x14ac:dyDescent="0.2">
      <c r="A385" t="s">
        <v>20</v>
      </c>
      <c r="B385">
        <v>144</v>
      </c>
    </row>
    <row r="386" spans="1:2" x14ac:dyDescent="0.2">
      <c r="A386" t="s">
        <v>20</v>
      </c>
      <c r="B386">
        <v>144</v>
      </c>
    </row>
    <row r="387" spans="1:2" x14ac:dyDescent="0.2">
      <c r="A387" t="s">
        <v>20</v>
      </c>
      <c r="B387">
        <v>143</v>
      </c>
    </row>
    <row r="388" spans="1:2" x14ac:dyDescent="0.2">
      <c r="A388" t="s">
        <v>20</v>
      </c>
      <c r="B388">
        <v>142</v>
      </c>
    </row>
    <row r="389" spans="1:2" x14ac:dyDescent="0.2">
      <c r="A389" t="s">
        <v>20</v>
      </c>
      <c r="B389">
        <v>142</v>
      </c>
    </row>
    <row r="390" spans="1:2" x14ac:dyDescent="0.2">
      <c r="A390" t="s">
        <v>20</v>
      </c>
      <c r="B390">
        <v>142</v>
      </c>
    </row>
    <row r="391" spans="1:2" x14ac:dyDescent="0.2">
      <c r="A391" t="s">
        <v>20</v>
      </c>
      <c r="B391">
        <v>142</v>
      </c>
    </row>
    <row r="392" spans="1:2" x14ac:dyDescent="0.2">
      <c r="A392" t="s">
        <v>20</v>
      </c>
      <c r="B392">
        <v>140</v>
      </c>
    </row>
    <row r="393" spans="1:2" x14ac:dyDescent="0.2">
      <c r="A393" t="s">
        <v>20</v>
      </c>
      <c r="B393">
        <v>140</v>
      </c>
    </row>
    <row r="394" spans="1:2" x14ac:dyDescent="0.2">
      <c r="A394" t="s">
        <v>20</v>
      </c>
      <c r="B394">
        <v>140</v>
      </c>
    </row>
    <row r="395" spans="1:2" x14ac:dyDescent="0.2">
      <c r="A395" t="s">
        <v>20</v>
      </c>
      <c r="B395">
        <v>139</v>
      </c>
    </row>
    <row r="396" spans="1:2" x14ac:dyDescent="0.2">
      <c r="A396" t="s">
        <v>20</v>
      </c>
      <c r="B396">
        <v>139</v>
      </c>
    </row>
    <row r="397" spans="1:2" x14ac:dyDescent="0.2">
      <c r="A397" t="s">
        <v>20</v>
      </c>
      <c r="B397">
        <v>138</v>
      </c>
    </row>
    <row r="398" spans="1:2" x14ac:dyDescent="0.2">
      <c r="A398" t="s">
        <v>20</v>
      </c>
      <c r="B398">
        <v>138</v>
      </c>
    </row>
    <row r="399" spans="1:2" x14ac:dyDescent="0.2">
      <c r="A399" t="s">
        <v>20</v>
      </c>
      <c r="B399">
        <v>138</v>
      </c>
    </row>
    <row r="400" spans="1:2" x14ac:dyDescent="0.2">
      <c r="A400" t="s">
        <v>20</v>
      </c>
      <c r="B400">
        <v>137</v>
      </c>
    </row>
    <row r="401" spans="1:2" x14ac:dyDescent="0.2">
      <c r="A401" t="s">
        <v>20</v>
      </c>
      <c r="B401">
        <v>137</v>
      </c>
    </row>
    <row r="402" spans="1:2" x14ac:dyDescent="0.2">
      <c r="A402" t="s">
        <v>20</v>
      </c>
      <c r="B402">
        <v>136</v>
      </c>
    </row>
    <row r="403" spans="1:2" x14ac:dyDescent="0.2">
      <c r="A403" t="s">
        <v>20</v>
      </c>
      <c r="B403">
        <v>135</v>
      </c>
    </row>
    <row r="404" spans="1:2" x14ac:dyDescent="0.2">
      <c r="A404" t="s">
        <v>20</v>
      </c>
      <c r="B404">
        <v>135</v>
      </c>
    </row>
    <row r="405" spans="1:2" x14ac:dyDescent="0.2">
      <c r="A405" t="s">
        <v>20</v>
      </c>
      <c r="B405">
        <v>135</v>
      </c>
    </row>
    <row r="406" spans="1:2" x14ac:dyDescent="0.2">
      <c r="A406" t="s">
        <v>20</v>
      </c>
      <c r="B406">
        <v>134</v>
      </c>
    </row>
    <row r="407" spans="1:2" x14ac:dyDescent="0.2">
      <c r="A407" t="s">
        <v>20</v>
      </c>
      <c r="B407">
        <v>134</v>
      </c>
    </row>
    <row r="408" spans="1:2" x14ac:dyDescent="0.2">
      <c r="A408" t="s">
        <v>20</v>
      </c>
      <c r="B408">
        <v>134</v>
      </c>
    </row>
    <row r="409" spans="1:2" x14ac:dyDescent="0.2">
      <c r="A409" t="s">
        <v>20</v>
      </c>
      <c r="B409">
        <v>133</v>
      </c>
    </row>
    <row r="410" spans="1:2" x14ac:dyDescent="0.2">
      <c r="A410" t="s">
        <v>20</v>
      </c>
      <c r="B410">
        <v>133</v>
      </c>
    </row>
    <row r="411" spans="1:2" x14ac:dyDescent="0.2">
      <c r="A411" t="s">
        <v>20</v>
      </c>
      <c r="B411">
        <v>133</v>
      </c>
    </row>
    <row r="412" spans="1:2" x14ac:dyDescent="0.2">
      <c r="A412" t="s">
        <v>20</v>
      </c>
      <c r="B412">
        <v>132</v>
      </c>
    </row>
    <row r="413" spans="1:2" x14ac:dyDescent="0.2">
      <c r="A413" t="s">
        <v>20</v>
      </c>
      <c r="B413">
        <v>132</v>
      </c>
    </row>
    <row r="414" spans="1:2" x14ac:dyDescent="0.2">
      <c r="A414" t="s">
        <v>20</v>
      </c>
      <c r="B414">
        <v>132</v>
      </c>
    </row>
    <row r="415" spans="1:2" x14ac:dyDescent="0.2">
      <c r="A415" t="s">
        <v>20</v>
      </c>
      <c r="B415">
        <v>131</v>
      </c>
    </row>
    <row r="416" spans="1:2" x14ac:dyDescent="0.2">
      <c r="A416" t="s">
        <v>20</v>
      </c>
      <c r="B416">
        <v>131</v>
      </c>
    </row>
    <row r="417" spans="1:2" x14ac:dyDescent="0.2">
      <c r="A417" t="s">
        <v>20</v>
      </c>
      <c r="B417">
        <v>131</v>
      </c>
    </row>
    <row r="418" spans="1:2" x14ac:dyDescent="0.2">
      <c r="A418" t="s">
        <v>20</v>
      </c>
      <c r="B418">
        <v>131</v>
      </c>
    </row>
    <row r="419" spans="1:2" x14ac:dyDescent="0.2">
      <c r="A419" t="s">
        <v>20</v>
      </c>
      <c r="B419">
        <v>131</v>
      </c>
    </row>
    <row r="420" spans="1:2" x14ac:dyDescent="0.2">
      <c r="A420" t="s">
        <v>20</v>
      </c>
      <c r="B420">
        <v>130</v>
      </c>
    </row>
    <row r="421" spans="1:2" x14ac:dyDescent="0.2">
      <c r="A421" t="s">
        <v>20</v>
      </c>
      <c r="B421">
        <v>130</v>
      </c>
    </row>
    <row r="422" spans="1:2" x14ac:dyDescent="0.2">
      <c r="A422" t="s">
        <v>20</v>
      </c>
      <c r="B422">
        <v>129</v>
      </c>
    </row>
    <row r="423" spans="1:2" x14ac:dyDescent="0.2">
      <c r="A423" t="s">
        <v>20</v>
      </c>
      <c r="B423">
        <v>129</v>
      </c>
    </row>
    <row r="424" spans="1:2" x14ac:dyDescent="0.2">
      <c r="A424" t="s">
        <v>20</v>
      </c>
      <c r="B424">
        <v>128</v>
      </c>
    </row>
    <row r="425" spans="1:2" x14ac:dyDescent="0.2">
      <c r="A425" t="s">
        <v>20</v>
      </c>
      <c r="B425">
        <v>128</v>
      </c>
    </row>
    <row r="426" spans="1:2" x14ac:dyDescent="0.2">
      <c r="A426" t="s">
        <v>20</v>
      </c>
      <c r="B426">
        <v>127</v>
      </c>
    </row>
    <row r="427" spans="1:2" x14ac:dyDescent="0.2">
      <c r="A427" t="s">
        <v>20</v>
      </c>
      <c r="B427">
        <v>127</v>
      </c>
    </row>
    <row r="428" spans="1:2" x14ac:dyDescent="0.2">
      <c r="A428" t="s">
        <v>20</v>
      </c>
      <c r="B428">
        <v>126</v>
      </c>
    </row>
    <row r="429" spans="1:2" x14ac:dyDescent="0.2">
      <c r="A429" t="s">
        <v>20</v>
      </c>
      <c r="B429">
        <v>126</v>
      </c>
    </row>
    <row r="430" spans="1:2" x14ac:dyDescent="0.2">
      <c r="A430" t="s">
        <v>20</v>
      </c>
      <c r="B430">
        <v>126</v>
      </c>
    </row>
    <row r="431" spans="1:2" x14ac:dyDescent="0.2">
      <c r="A431" t="s">
        <v>20</v>
      </c>
      <c r="B431">
        <v>126</v>
      </c>
    </row>
    <row r="432" spans="1:2" x14ac:dyDescent="0.2">
      <c r="A432" t="s">
        <v>20</v>
      </c>
      <c r="B432">
        <v>126</v>
      </c>
    </row>
    <row r="433" spans="1:2" x14ac:dyDescent="0.2">
      <c r="A433" t="s">
        <v>20</v>
      </c>
      <c r="B433">
        <v>125</v>
      </c>
    </row>
    <row r="434" spans="1:2" x14ac:dyDescent="0.2">
      <c r="A434" t="s">
        <v>20</v>
      </c>
      <c r="B434">
        <v>123</v>
      </c>
    </row>
    <row r="435" spans="1:2" x14ac:dyDescent="0.2">
      <c r="A435" t="s">
        <v>20</v>
      </c>
      <c r="B435">
        <v>123</v>
      </c>
    </row>
    <row r="436" spans="1:2" x14ac:dyDescent="0.2">
      <c r="A436" t="s">
        <v>20</v>
      </c>
      <c r="B436">
        <v>123</v>
      </c>
    </row>
    <row r="437" spans="1:2" x14ac:dyDescent="0.2">
      <c r="A437" t="s">
        <v>20</v>
      </c>
      <c r="B437">
        <v>122</v>
      </c>
    </row>
    <row r="438" spans="1:2" x14ac:dyDescent="0.2">
      <c r="A438" t="s">
        <v>20</v>
      </c>
      <c r="B438">
        <v>122</v>
      </c>
    </row>
    <row r="439" spans="1:2" x14ac:dyDescent="0.2">
      <c r="A439" t="s">
        <v>20</v>
      </c>
      <c r="B439">
        <v>122</v>
      </c>
    </row>
    <row r="440" spans="1:2" x14ac:dyDescent="0.2">
      <c r="A440" t="s">
        <v>20</v>
      </c>
      <c r="B440">
        <v>122</v>
      </c>
    </row>
    <row r="441" spans="1:2" x14ac:dyDescent="0.2">
      <c r="A441" t="s">
        <v>20</v>
      </c>
      <c r="B441">
        <v>121</v>
      </c>
    </row>
    <row r="442" spans="1:2" x14ac:dyDescent="0.2">
      <c r="A442" t="s">
        <v>20</v>
      </c>
      <c r="B442">
        <v>121</v>
      </c>
    </row>
    <row r="443" spans="1:2" x14ac:dyDescent="0.2">
      <c r="A443" t="s">
        <v>20</v>
      </c>
      <c r="B443">
        <v>121</v>
      </c>
    </row>
    <row r="444" spans="1:2" x14ac:dyDescent="0.2">
      <c r="A444" t="s">
        <v>20</v>
      </c>
      <c r="B444">
        <v>119</v>
      </c>
    </row>
    <row r="445" spans="1:2" x14ac:dyDescent="0.2">
      <c r="A445" t="s">
        <v>20</v>
      </c>
      <c r="B445">
        <v>117</v>
      </c>
    </row>
    <row r="446" spans="1:2" x14ac:dyDescent="0.2">
      <c r="A446" t="s">
        <v>20</v>
      </c>
      <c r="B446">
        <v>117</v>
      </c>
    </row>
    <row r="447" spans="1:2" x14ac:dyDescent="0.2">
      <c r="A447" t="s">
        <v>20</v>
      </c>
      <c r="B447">
        <v>116</v>
      </c>
    </row>
    <row r="448" spans="1:2" x14ac:dyDescent="0.2">
      <c r="A448" t="s">
        <v>20</v>
      </c>
      <c r="B448">
        <v>116</v>
      </c>
    </row>
    <row r="449" spans="1:2" x14ac:dyDescent="0.2">
      <c r="A449" t="s">
        <v>20</v>
      </c>
      <c r="B449">
        <v>115</v>
      </c>
    </row>
    <row r="450" spans="1:2" x14ac:dyDescent="0.2">
      <c r="A450" t="s">
        <v>20</v>
      </c>
      <c r="B450">
        <v>114</v>
      </c>
    </row>
    <row r="451" spans="1:2" x14ac:dyDescent="0.2">
      <c r="A451" t="s">
        <v>20</v>
      </c>
      <c r="B451">
        <v>114</v>
      </c>
    </row>
    <row r="452" spans="1:2" x14ac:dyDescent="0.2">
      <c r="A452" t="s">
        <v>20</v>
      </c>
      <c r="B452">
        <v>114</v>
      </c>
    </row>
    <row r="453" spans="1:2" x14ac:dyDescent="0.2">
      <c r="A453" t="s">
        <v>20</v>
      </c>
      <c r="B453">
        <v>113</v>
      </c>
    </row>
    <row r="454" spans="1:2" x14ac:dyDescent="0.2">
      <c r="A454" t="s">
        <v>20</v>
      </c>
      <c r="B454">
        <v>113</v>
      </c>
    </row>
    <row r="455" spans="1:2" x14ac:dyDescent="0.2">
      <c r="A455" t="s">
        <v>20</v>
      </c>
      <c r="B455">
        <v>112</v>
      </c>
    </row>
    <row r="456" spans="1:2" x14ac:dyDescent="0.2">
      <c r="A456" t="s">
        <v>20</v>
      </c>
      <c r="B456">
        <v>112</v>
      </c>
    </row>
    <row r="457" spans="1:2" x14ac:dyDescent="0.2">
      <c r="A457" t="s">
        <v>20</v>
      </c>
      <c r="B457">
        <v>112</v>
      </c>
    </row>
    <row r="458" spans="1:2" x14ac:dyDescent="0.2">
      <c r="A458" t="s">
        <v>20</v>
      </c>
      <c r="B458">
        <v>111</v>
      </c>
    </row>
    <row r="459" spans="1:2" x14ac:dyDescent="0.2">
      <c r="A459" t="s">
        <v>20</v>
      </c>
      <c r="B459">
        <v>110</v>
      </c>
    </row>
    <row r="460" spans="1:2" x14ac:dyDescent="0.2">
      <c r="A460" t="s">
        <v>20</v>
      </c>
      <c r="B460">
        <v>110</v>
      </c>
    </row>
    <row r="461" spans="1:2" x14ac:dyDescent="0.2">
      <c r="A461" t="s">
        <v>20</v>
      </c>
      <c r="B461">
        <v>110</v>
      </c>
    </row>
    <row r="462" spans="1:2" x14ac:dyDescent="0.2">
      <c r="A462" t="s">
        <v>20</v>
      </c>
      <c r="B462">
        <v>110</v>
      </c>
    </row>
    <row r="463" spans="1:2" x14ac:dyDescent="0.2">
      <c r="A463" t="s">
        <v>20</v>
      </c>
      <c r="B463">
        <v>107</v>
      </c>
    </row>
    <row r="464" spans="1:2" x14ac:dyDescent="0.2">
      <c r="A464" t="s">
        <v>20</v>
      </c>
      <c r="B464">
        <v>107</v>
      </c>
    </row>
    <row r="465" spans="1:2" x14ac:dyDescent="0.2">
      <c r="A465" t="s">
        <v>20</v>
      </c>
      <c r="B465">
        <v>107</v>
      </c>
    </row>
    <row r="466" spans="1:2" x14ac:dyDescent="0.2">
      <c r="A466" t="s">
        <v>20</v>
      </c>
      <c r="B466">
        <v>107</v>
      </c>
    </row>
    <row r="467" spans="1:2" x14ac:dyDescent="0.2">
      <c r="A467" t="s">
        <v>20</v>
      </c>
      <c r="B467">
        <v>107</v>
      </c>
    </row>
    <row r="468" spans="1:2" x14ac:dyDescent="0.2">
      <c r="A468" t="s">
        <v>20</v>
      </c>
      <c r="B468">
        <v>106</v>
      </c>
    </row>
    <row r="469" spans="1:2" x14ac:dyDescent="0.2">
      <c r="A469" t="s">
        <v>20</v>
      </c>
      <c r="B469">
        <v>106</v>
      </c>
    </row>
    <row r="470" spans="1:2" x14ac:dyDescent="0.2">
      <c r="A470" t="s">
        <v>20</v>
      </c>
      <c r="B470">
        <v>105</v>
      </c>
    </row>
    <row r="471" spans="1:2" x14ac:dyDescent="0.2">
      <c r="A471" t="s">
        <v>20</v>
      </c>
      <c r="B471">
        <v>103</v>
      </c>
    </row>
    <row r="472" spans="1:2" x14ac:dyDescent="0.2">
      <c r="A472" t="s">
        <v>20</v>
      </c>
      <c r="B472">
        <v>103</v>
      </c>
    </row>
    <row r="473" spans="1:2" x14ac:dyDescent="0.2">
      <c r="A473" t="s">
        <v>20</v>
      </c>
      <c r="B473">
        <v>102</v>
      </c>
    </row>
    <row r="474" spans="1:2" x14ac:dyDescent="0.2">
      <c r="A474" t="s">
        <v>20</v>
      </c>
      <c r="B474">
        <v>102</v>
      </c>
    </row>
    <row r="475" spans="1:2" x14ac:dyDescent="0.2">
      <c r="A475" t="s">
        <v>20</v>
      </c>
      <c r="B475">
        <v>101</v>
      </c>
    </row>
    <row r="476" spans="1:2" x14ac:dyDescent="0.2">
      <c r="A476" t="s">
        <v>20</v>
      </c>
      <c r="B476">
        <v>101</v>
      </c>
    </row>
    <row r="477" spans="1:2" x14ac:dyDescent="0.2">
      <c r="A477" t="s">
        <v>20</v>
      </c>
      <c r="B477">
        <v>100</v>
      </c>
    </row>
    <row r="478" spans="1:2" x14ac:dyDescent="0.2">
      <c r="A478" t="s">
        <v>20</v>
      </c>
      <c r="B478">
        <v>100</v>
      </c>
    </row>
    <row r="479" spans="1:2" x14ac:dyDescent="0.2">
      <c r="A479" t="s">
        <v>20</v>
      </c>
      <c r="B479">
        <v>98</v>
      </c>
    </row>
    <row r="480" spans="1:2" x14ac:dyDescent="0.2">
      <c r="A480" t="s">
        <v>20</v>
      </c>
      <c r="B480">
        <v>98</v>
      </c>
    </row>
    <row r="481" spans="1:2" x14ac:dyDescent="0.2">
      <c r="A481" t="s">
        <v>20</v>
      </c>
      <c r="B481">
        <v>97</v>
      </c>
    </row>
    <row r="482" spans="1:2" x14ac:dyDescent="0.2">
      <c r="A482" t="s">
        <v>20</v>
      </c>
      <c r="B482">
        <v>96</v>
      </c>
    </row>
    <row r="483" spans="1:2" x14ac:dyDescent="0.2">
      <c r="A483" t="s">
        <v>20</v>
      </c>
      <c r="B483">
        <v>96</v>
      </c>
    </row>
    <row r="484" spans="1:2" x14ac:dyDescent="0.2">
      <c r="A484" t="s">
        <v>20</v>
      </c>
      <c r="B484">
        <v>96</v>
      </c>
    </row>
    <row r="485" spans="1:2" x14ac:dyDescent="0.2">
      <c r="A485" t="s">
        <v>20</v>
      </c>
      <c r="B485">
        <v>95</v>
      </c>
    </row>
    <row r="486" spans="1:2" x14ac:dyDescent="0.2">
      <c r="A486" t="s">
        <v>20</v>
      </c>
      <c r="B486">
        <v>94</v>
      </c>
    </row>
    <row r="487" spans="1:2" x14ac:dyDescent="0.2">
      <c r="A487" t="s">
        <v>20</v>
      </c>
      <c r="B487">
        <v>94</v>
      </c>
    </row>
    <row r="488" spans="1:2" x14ac:dyDescent="0.2">
      <c r="A488" t="s">
        <v>20</v>
      </c>
      <c r="B488">
        <v>94</v>
      </c>
    </row>
    <row r="489" spans="1:2" x14ac:dyDescent="0.2">
      <c r="A489" t="s">
        <v>20</v>
      </c>
      <c r="B489">
        <v>93</v>
      </c>
    </row>
    <row r="490" spans="1:2" x14ac:dyDescent="0.2">
      <c r="A490" t="s">
        <v>20</v>
      </c>
      <c r="B490">
        <v>92</v>
      </c>
    </row>
    <row r="491" spans="1:2" x14ac:dyDescent="0.2">
      <c r="A491" t="s">
        <v>20</v>
      </c>
      <c r="B491">
        <v>92</v>
      </c>
    </row>
    <row r="492" spans="1:2" x14ac:dyDescent="0.2">
      <c r="A492" t="s">
        <v>20</v>
      </c>
      <c r="B492">
        <v>92</v>
      </c>
    </row>
    <row r="493" spans="1:2" x14ac:dyDescent="0.2">
      <c r="A493" t="s">
        <v>20</v>
      </c>
      <c r="B493">
        <v>92</v>
      </c>
    </row>
    <row r="494" spans="1:2" x14ac:dyDescent="0.2">
      <c r="A494" t="s">
        <v>20</v>
      </c>
      <c r="B494">
        <v>92</v>
      </c>
    </row>
    <row r="495" spans="1:2" x14ac:dyDescent="0.2">
      <c r="A495" t="s">
        <v>20</v>
      </c>
      <c r="B495">
        <v>91</v>
      </c>
    </row>
    <row r="496" spans="1:2" x14ac:dyDescent="0.2">
      <c r="A496" t="s">
        <v>20</v>
      </c>
      <c r="B496">
        <v>89</v>
      </c>
    </row>
    <row r="497" spans="1:2" x14ac:dyDescent="0.2">
      <c r="A497" t="s">
        <v>20</v>
      </c>
      <c r="B497">
        <v>89</v>
      </c>
    </row>
    <row r="498" spans="1:2" x14ac:dyDescent="0.2">
      <c r="A498" t="s">
        <v>20</v>
      </c>
      <c r="B498">
        <v>88</v>
      </c>
    </row>
    <row r="499" spans="1:2" x14ac:dyDescent="0.2">
      <c r="A499" t="s">
        <v>20</v>
      </c>
      <c r="B499">
        <v>88</v>
      </c>
    </row>
    <row r="500" spans="1:2" x14ac:dyDescent="0.2">
      <c r="A500" t="s">
        <v>20</v>
      </c>
      <c r="B500">
        <v>88</v>
      </c>
    </row>
    <row r="501" spans="1:2" x14ac:dyDescent="0.2">
      <c r="A501" t="s">
        <v>20</v>
      </c>
      <c r="B501">
        <v>88</v>
      </c>
    </row>
    <row r="502" spans="1:2" x14ac:dyDescent="0.2">
      <c r="A502" t="s">
        <v>20</v>
      </c>
      <c r="B502">
        <v>87</v>
      </c>
    </row>
    <row r="503" spans="1:2" x14ac:dyDescent="0.2">
      <c r="A503" t="s">
        <v>20</v>
      </c>
      <c r="B503">
        <v>87</v>
      </c>
    </row>
    <row r="504" spans="1:2" x14ac:dyDescent="0.2">
      <c r="A504" t="s">
        <v>20</v>
      </c>
      <c r="B504">
        <v>87</v>
      </c>
    </row>
    <row r="505" spans="1:2" x14ac:dyDescent="0.2">
      <c r="A505" t="s">
        <v>20</v>
      </c>
      <c r="B505">
        <v>86</v>
      </c>
    </row>
    <row r="506" spans="1:2" x14ac:dyDescent="0.2">
      <c r="A506" t="s">
        <v>20</v>
      </c>
      <c r="B506">
        <v>86</v>
      </c>
    </row>
    <row r="507" spans="1:2" x14ac:dyDescent="0.2">
      <c r="A507" t="s">
        <v>20</v>
      </c>
      <c r="B507">
        <v>86</v>
      </c>
    </row>
    <row r="508" spans="1:2" x14ac:dyDescent="0.2">
      <c r="A508" t="s">
        <v>20</v>
      </c>
      <c r="B508">
        <v>85</v>
      </c>
    </row>
    <row r="509" spans="1:2" x14ac:dyDescent="0.2">
      <c r="A509" t="s">
        <v>20</v>
      </c>
      <c r="B509">
        <v>85</v>
      </c>
    </row>
    <row r="510" spans="1:2" x14ac:dyDescent="0.2">
      <c r="A510" t="s">
        <v>20</v>
      </c>
      <c r="B510">
        <v>85</v>
      </c>
    </row>
    <row r="511" spans="1:2" x14ac:dyDescent="0.2">
      <c r="A511" t="s">
        <v>20</v>
      </c>
      <c r="B511">
        <v>85</v>
      </c>
    </row>
    <row r="512" spans="1:2" x14ac:dyDescent="0.2">
      <c r="A512" t="s">
        <v>20</v>
      </c>
      <c r="B512">
        <v>85</v>
      </c>
    </row>
    <row r="513" spans="1:2" x14ac:dyDescent="0.2">
      <c r="A513" t="s">
        <v>20</v>
      </c>
      <c r="B513">
        <v>85</v>
      </c>
    </row>
    <row r="514" spans="1:2" x14ac:dyDescent="0.2">
      <c r="A514" t="s">
        <v>20</v>
      </c>
      <c r="B514">
        <v>84</v>
      </c>
    </row>
    <row r="515" spans="1:2" x14ac:dyDescent="0.2">
      <c r="A515" t="s">
        <v>20</v>
      </c>
      <c r="B515">
        <v>84</v>
      </c>
    </row>
    <row r="516" spans="1:2" x14ac:dyDescent="0.2">
      <c r="A516" t="s">
        <v>20</v>
      </c>
      <c r="B516">
        <v>83</v>
      </c>
    </row>
    <row r="517" spans="1:2" x14ac:dyDescent="0.2">
      <c r="A517" t="s">
        <v>20</v>
      </c>
      <c r="B517">
        <v>83</v>
      </c>
    </row>
    <row r="518" spans="1:2" x14ac:dyDescent="0.2">
      <c r="A518" t="s">
        <v>20</v>
      </c>
      <c r="B518">
        <v>82</v>
      </c>
    </row>
    <row r="519" spans="1:2" x14ac:dyDescent="0.2">
      <c r="A519" t="s">
        <v>20</v>
      </c>
      <c r="B519">
        <v>82</v>
      </c>
    </row>
    <row r="520" spans="1:2" x14ac:dyDescent="0.2">
      <c r="A520" t="s">
        <v>20</v>
      </c>
      <c r="B520">
        <v>81</v>
      </c>
    </row>
    <row r="521" spans="1:2" x14ac:dyDescent="0.2">
      <c r="A521" t="s">
        <v>20</v>
      </c>
      <c r="B521">
        <v>80</v>
      </c>
    </row>
    <row r="522" spans="1:2" x14ac:dyDescent="0.2">
      <c r="A522" t="s">
        <v>20</v>
      </c>
      <c r="B522">
        <v>80</v>
      </c>
    </row>
    <row r="523" spans="1:2" x14ac:dyDescent="0.2">
      <c r="A523" t="s">
        <v>20</v>
      </c>
      <c r="B523">
        <v>80</v>
      </c>
    </row>
    <row r="524" spans="1:2" x14ac:dyDescent="0.2">
      <c r="A524" t="s">
        <v>20</v>
      </c>
      <c r="B524">
        <v>80</v>
      </c>
    </row>
    <row r="525" spans="1:2" x14ac:dyDescent="0.2">
      <c r="A525" t="s">
        <v>20</v>
      </c>
      <c r="B525">
        <v>80</v>
      </c>
    </row>
    <row r="526" spans="1:2" x14ac:dyDescent="0.2">
      <c r="A526" t="s">
        <v>20</v>
      </c>
      <c r="B526">
        <v>80</v>
      </c>
    </row>
    <row r="527" spans="1:2" x14ac:dyDescent="0.2">
      <c r="A527" t="s">
        <v>20</v>
      </c>
      <c r="B527">
        <v>78</v>
      </c>
    </row>
    <row r="528" spans="1:2" x14ac:dyDescent="0.2">
      <c r="A528" t="s">
        <v>20</v>
      </c>
      <c r="B528">
        <v>78</v>
      </c>
    </row>
    <row r="529" spans="1:2" x14ac:dyDescent="0.2">
      <c r="A529" t="s">
        <v>20</v>
      </c>
      <c r="B529">
        <v>76</v>
      </c>
    </row>
    <row r="530" spans="1:2" x14ac:dyDescent="0.2">
      <c r="A530" t="s">
        <v>20</v>
      </c>
      <c r="B530">
        <v>76</v>
      </c>
    </row>
    <row r="531" spans="1:2" x14ac:dyDescent="0.2">
      <c r="A531" t="s">
        <v>20</v>
      </c>
      <c r="B531">
        <v>72</v>
      </c>
    </row>
    <row r="532" spans="1:2" x14ac:dyDescent="0.2">
      <c r="A532" t="s">
        <v>20</v>
      </c>
      <c r="B532">
        <v>71</v>
      </c>
    </row>
    <row r="533" spans="1:2" x14ac:dyDescent="0.2">
      <c r="A533" t="s">
        <v>20</v>
      </c>
      <c r="B533">
        <v>70</v>
      </c>
    </row>
    <row r="534" spans="1:2" x14ac:dyDescent="0.2">
      <c r="A534" t="s">
        <v>20</v>
      </c>
      <c r="B534">
        <v>69</v>
      </c>
    </row>
    <row r="535" spans="1:2" x14ac:dyDescent="0.2">
      <c r="A535" t="s">
        <v>20</v>
      </c>
      <c r="B535">
        <v>69</v>
      </c>
    </row>
    <row r="536" spans="1:2" x14ac:dyDescent="0.2">
      <c r="A536" t="s">
        <v>20</v>
      </c>
      <c r="B536">
        <v>68</v>
      </c>
    </row>
    <row r="537" spans="1:2" x14ac:dyDescent="0.2">
      <c r="A537" t="s">
        <v>20</v>
      </c>
      <c r="B537">
        <v>67</v>
      </c>
    </row>
    <row r="538" spans="1:2" x14ac:dyDescent="0.2">
      <c r="A538" t="s">
        <v>20</v>
      </c>
      <c r="B538">
        <v>65</v>
      </c>
    </row>
    <row r="539" spans="1:2" x14ac:dyDescent="0.2">
      <c r="A539" t="s">
        <v>20</v>
      </c>
      <c r="B539">
        <v>65</v>
      </c>
    </row>
    <row r="540" spans="1:2" x14ac:dyDescent="0.2">
      <c r="A540" t="s">
        <v>20</v>
      </c>
      <c r="B540">
        <v>64</v>
      </c>
    </row>
    <row r="541" spans="1:2" x14ac:dyDescent="0.2">
      <c r="A541" t="s">
        <v>20</v>
      </c>
      <c r="B541">
        <v>62</v>
      </c>
    </row>
    <row r="542" spans="1:2" x14ac:dyDescent="0.2">
      <c r="A542" t="s">
        <v>20</v>
      </c>
      <c r="B542">
        <v>59</v>
      </c>
    </row>
    <row r="543" spans="1:2" x14ac:dyDescent="0.2">
      <c r="A543" t="s">
        <v>20</v>
      </c>
      <c r="B543">
        <v>56</v>
      </c>
    </row>
    <row r="544" spans="1:2" x14ac:dyDescent="0.2">
      <c r="A544" t="s">
        <v>20</v>
      </c>
      <c r="B544">
        <v>55</v>
      </c>
    </row>
    <row r="545" spans="1:2" x14ac:dyDescent="0.2">
      <c r="A545" t="s">
        <v>20</v>
      </c>
      <c r="B545">
        <v>54</v>
      </c>
    </row>
    <row r="546" spans="1:2" x14ac:dyDescent="0.2">
      <c r="A546" t="s">
        <v>20</v>
      </c>
      <c r="B546">
        <v>53</v>
      </c>
    </row>
    <row r="547" spans="1:2" x14ac:dyDescent="0.2">
      <c r="A547" t="s">
        <v>20</v>
      </c>
      <c r="B547">
        <v>53</v>
      </c>
    </row>
    <row r="548" spans="1:2" x14ac:dyDescent="0.2">
      <c r="A548" t="s">
        <v>20</v>
      </c>
      <c r="B548">
        <v>52</v>
      </c>
    </row>
    <row r="549" spans="1:2" x14ac:dyDescent="0.2">
      <c r="A549" t="s">
        <v>20</v>
      </c>
      <c r="B549">
        <v>50</v>
      </c>
    </row>
    <row r="550" spans="1:2" x14ac:dyDescent="0.2">
      <c r="A550" t="s">
        <v>20</v>
      </c>
      <c r="B550">
        <v>50</v>
      </c>
    </row>
    <row r="551" spans="1:2" x14ac:dyDescent="0.2">
      <c r="A551" t="s">
        <v>20</v>
      </c>
      <c r="B551">
        <v>50</v>
      </c>
    </row>
    <row r="552" spans="1:2" x14ac:dyDescent="0.2">
      <c r="A552" t="s">
        <v>20</v>
      </c>
      <c r="B552">
        <v>48</v>
      </c>
    </row>
    <row r="553" spans="1:2" x14ac:dyDescent="0.2">
      <c r="A553" t="s">
        <v>20</v>
      </c>
      <c r="B553">
        <v>48</v>
      </c>
    </row>
    <row r="554" spans="1:2" x14ac:dyDescent="0.2">
      <c r="A554" t="s">
        <v>20</v>
      </c>
      <c r="B554">
        <v>48</v>
      </c>
    </row>
    <row r="555" spans="1:2" x14ac:dyDescent="0.2">
      <c r="A555" t="s">
        <v>20</v>
      </c>
      <c r="B555">
        <v>43</v>
      </c>
    </row>
    <row r="556" spans="1:2" x14ac:dyDescent="0.2">
      <c r="A556" t="s">
        <v>20</v>
      </c>
      <c r="B556">
        <v>43</v>
      </c>
    </row>
    <row r="557" spans="1:2" x14ac:dyDescent="0.2">
      <c r="A557" t="s">
        <v>20</v>
      </c>
      <c r="B557">
        <v>42</v>
      </c>
    </row>
    <row r="558" spans="1:2" x14ac:dyDescent="0.2">
      <c r="A558" t="s">
        <v>20</v>
      </c>
      <c r="B558">
        <v>41</v>
      </c>
    </row>
    <row r="559" spans="1:2" x14ac:dyDescent="0.2">
      <c r="A559" t="s">
        <v>20</v>
      </c>
      <c r="B559">
        <v>41</v>
      </c>
    </row>
    <row r="560" spans="1:2" x14ac:dyDescent="0.2">
      <c r="A560" t="s">
        <v>20</v>
      </c>
      <c r="B560">
        <v>40</v>
      </c>
    </row>
    <row r="561" spans="1:5" x14ac:dyDescent="0.2">
      <c r="A561" t="s">
        <v>20</v>
      </c>
      <c r="B561">
        <v>34</v>
      </c>
    </row>
    <row r="562" spans="1:5" x14ac:dyDescent="0.2">
      <c r="A562" t="s">
        <v>20</v>
      </c>
      <c r="B562">
        <v>32</v>
      </c>
    </row>
    <row r="563" spans="1:5" x14ac:dyDescent="0.2">
      <c r="A563" t="s">
        <v>20</v>
      </c>
      <c r="B563">
        <v>32</v>
      </c>
    </row>
    <row r="564" spans="1:5" x14ac:dyDescent="0.2">
      <c r="A564" t="s">
        <v>20</v>
      </c>
      <c r="B564">
        <v>27</v>
      </c>
    </row>
    <row r="565" spans="1:5" x14ac:dyDescent="0.2">
      <c r="A565" t="s">
        <v>20</v>
      </c>
      <c r="B565">
        <v>26</v>
      </c>
    </row>
    <row r="566" spans="1:5" x14ac:dyDescent="0.2">
      <c r="A566" t="s">
        <v>20</v>
      </c>
      <c r="B566">
        <v>16</v>
      </c>
    </row>
    <row r="571" spans="1:5" x14ac:dyDescent="0.2">
      <c r="A571" t="s">
        <v>2115</v>
      </c>
      <c r="B571">
        <f>SUM(B2:B566)</f>
        <v>480898</v>
      </c>
      <c r="D571" t="s">
        <v>2116</v>
      </c>
      <c r="E571">
        <f>SUM(E2:E436)</f>
        <v>213164</v>
      </c>
    </row>
    <row r="572" spans="1:5" x14ac:dyDescent="0.2">
      <c r="A572" t="s">
        <v>2117</v>
      </c>
      <c r="B572">
        <f>AVERAGE(B2:B566)</f>
        <v>851.14690265486729</v>
      </c>
      <c r="D572" t="s">
        <v>2117</v>
      </c>
      <c r="E572">
        <f>AVERAGE(E2:E436)</f>
        <v>585.61538461538464</v>
      </c>
    </row>
    <row r="573" spans="1:5" x14ac:dyDescent="0.2">
      <c r="A573" t="s">
        <v>2118</v>
      </c>
      <c r="B573">
        <f>MEDIAN(B2:B566)</f>
        <v>201</v>
      </c>
      <c r="D573" t="s">
        <v>2118</v>
      </c>
      <c r="E573">
        <f>MEDIAN(E2:E436)</f>
        <v>114.5</v>
      </c>
    </row>
    <row r="574" spans="1:5" x14ac:dyDescent="0.2">
      <c r="A574" t="s">
        <v>2119</v>
      </c>
      <c r="B574">
        <f>MAX(B2:B566)</f>
        <v>7295</v>
      </c>
      <c r="D574" t="s">
        <v>2119</v>
      </c>
      <c r="E574">
        <f>MAX(E2:E436)</f>
        <v>6080</v>
      </c>
    </row>
    <row r="575" spans="1:5" x14ac:dyDescent="0.2">
      <c r="A575" t="s">
        <v>2120</v>
      </c>
      <c r="B575">
        <f>_xlfn.VAR.P(B2:B566)</f>
        <v>1603373.7324019109</v>
      </c>
      <c r="D575" t="s">
        <v>2120</v>
      </c>
      <c r="E575">
        <f>_xlfn.VAR.P(E2:E436)</f>
        <v>921574.68174133555</v>
      </c>
    </row>
    <row r="576" spans="1:5" x14ac:dyDescent="0.2">
      <c r="A576" t="s">
        <v>2121</v>
      </c>
      <c r="B576">
        <f>_xlfn.STDEV.P(B2:B566)</f>
        <v>1266.2439466397898</v>
      </c>
      <c r="D576" t="s">
        <v>2121</v>
      </c>
      <c r="E576">
        <f>_xlfn.STDEV.P(E2:E436)</f>
        <v>959.98681331637863</v>
      </c>
    </row>
    <row r="577" spans="1:5" x14ac:dyDescent="0.2">
      <c r="A577" t="s">
        <v>2123</v>
      </c>
      <c r="B577">
        <f>B572+B576</f>
        <v>2117.3908492946571</v>
      </c>
      <c r="D577" t="s">
        <v>2123</v>
      </c>
      <c r="E577">
        <f>E572+E576</f>
        <v>1545.6021979317634</v>
      </c>
    </row>
    <row r="578" spans="1:5" x14ac:dyDescent="0.2">
      <c r="A578" t="s">
        <v>2122</v>
      </c>
      <c r="B578">
        <f>B572-B576</f>
        <v>-415.09704398492249</v>
      </c>
      <c r="D578" t="s">
        <v>2122</v>
      </c>
      <c r="E578">
        <f>E572-E577</f>
        <v>-959.98681331637874</v>
      </c>
    </row>
  </sheetData>
  <sortState xmlns:xlrd2="http://schemas.microsoft.com/office/spreadsheetml/2017/richdata2" ref="D2:E436">
    <sortCondition ref="D2:D436"/>
  </sortState>
  <conditionalFormatting sqref="A1:A571 D571 A573:A1048141">
    <cfRule type="containsText" dxfId="11" priority="14" operator="containsText" text="successful">
      <formula>NOT(ISERROR(SEARCH("successful",A1)))</formula>
    </cfRule>
    <cfRule type="containsText" dxfId="10" priority="15" operator="containsText" text="canceled">
      <formula>NOT(ISERROR(SEARCH("canceled",A1)))</formula>
    </cfRule>
    <cfRule type="containsText" dxfId="9" priority="16" operator="containsText" text="live">
      <formula>NOT(ISERROR(SEARCH("live",A1)))</formula>
    </cfRule>
  </conditionalFormatting>
  <conditionalFormatting sqref="D423:D571 D1:D365">
    <cfRule type="containsText" dxfId="8" priority="9" operator="containsText" text="failed">
      <formula>NOT(ISERROR(SEARCH("failed",D1)))</formula>
    </cfRule>
    <cfRule type="containsText" dxfId="7" priority="10" operator="containsText" text="successful">
      <formula>NOT(ISERROR(SEARCH("successful",D1)))</formula>
    </cfRule>
    <cfRule type="containsText" dxfId="6" priority="11" operator="containsText" text="canceled">
      <formula>NOT(ISERROR(SEARCH("canceled",D1)))</formula>
    </cfRule>
    <cfRule type="containsText" dxfId="5" priority="12" operator="containsText" text="live">
      <formula>NOT(ISERROR(SEARCH("live",D1)))</formula>
    </cfRule>
  </conditionalFormatting>
  <conditionalFormatting sqref="D571 A1:A571 A573:A1048141">
    <cfRule type="containsText" dxfId="4" priority="13" operator="containsText" text="failed">
      <formula>NOT(ISERROR(SEARCH("failed",A1)))</formula>
    </cfRule>
  </conditionalFormatting>
  <conditionalFormatting sqref="D573:D1048011">
    <cfRule type="containsText" dxfId="3" priority="1" operator="containsText" text="failed">
      <formula>NOT(ISERROR(SEARCH("failed",D573)))</formula>
    </cfRule>
    <cfRule type="containsText" dxfId="2" priority="2" operator="containsText" text="successful">
      <formula>NOT(ISERROR(SEARCH("successful",D573)))</formula>
    </cfRule>
    <cfRule type="containsText" dxfId="1" priority="3" operator="containsText" text="canceled">
      <formula>NOT(ISERROR(SEARCH("canceled",D573)))</formula>
    </cfRule>
    <cfRule type="containsText" dxfId="0" priority="4" operator="containsText" text="live">
      <formula>NOT(ISERROR(SEARCH("live",D573)))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1"/>
  <sheetViews>
    <sheetView workbookViewId="0">
      <selection activeCell="Q21" sqref="Q21"/>
    </sheetView>
  </sheetViews>
  <sheetFormatPr baseColWidth="10" defaultRowHeight="16" x14ac:dyDescent="0.2"/>
  <cols>
    <col min="2" max="2" width="7.6640625" bestFit="1" customWidth="1"/>
    <col min="3" max="3" width="30.6640625" bestFit="1" customWidth="1"/>
    <col min="4" max="4" width="33.5" style="1" customWidth="1"/>
    <col min="5" max="5" width="12.5" style="17" bestFit="1" customWidth="1"/>
    <col min="6" max="6" width="12.6640625" style="17" bestFit="1" customWidth="1"/>
    <col min="7" max="7" width="18.83203125" style="4" bestFit="1" customWidth="1"/>
    <col min="8" max="8" width="13.33203125" bestFit="1" customWidth="1"/>
    <col min="9" max="9" width="18" bestFit="1" customWidth="1"/>
    <col min="10" max="10" width="18" customWidth="1"/>
    <col min="11" max="11" width="12.33203125" bestFit="1" customWidth="1"/>
    <col min="12" max="12" width="13.1640625" bestFit="1" customWidth="1"/>
    <col min="13" max="13" width="16.1640625" bestFit="1" customWidth="1"/>
    <col min="14" max="14" width="13.1640625" bestFit="1" customWidth="1"/>
    <col min="15" max="15" width="26.83203125" style="7" bestFit="1" customWidth="1"/>
    <col min="16" max="16" width="26.83203125" style="7" customWidth="1"/>
    <col min="17" max="19" width="26.83203125" style="9" customWidth="1"/>
    <col min="20" max="21" width="26.83203125" customWidth="1"/>
    <col min="22" max="24" width="26.83203125" style="8" customWidth="1"/>
    <col min="25" max="25" width="14.33203125" bestFit="1" customWidth="1"/>
    <col min="26" max="26" width="13.33203125" bestFit="1" customWidth="1"/>
    <col min="27" max="27" width="28" bestFit="1" customWidth="1"/>
    <col min="28" max="28" width="14.33203125" bestFit="1" customWidth="1"/>
    <col min="29" max="29" width="12.1640625" bestFit="1" customWidth="1"/>
  </cols>
  <sheetData>
    <row r="1" spans="1:29" s="10" customFormat="1" ht="17" x14ac:dyDescent="0.2">
      <c r="A1" s="10" t="s">
        <v>2069</v>
      </c>
      <c r="B1" s="10" t="s">
        <v>2027</v>
      </c>
      <c r="C1" s="10" t="s">
        <v>0</v>
      </c>
      <c r="D1" s="11" t="s">
        <v>1</v>
      </c>
      <c r="E1" s="16" t="s">
        <v>2</v>
      </c>
      <c r="F1" s="16" t="s">
        <v>3</v>
      </c>
      <c r="G1" s="12" t="s">
        <v>2029</v>
      </c>
      <c r="H1" s="10" t="s">
        <v>4</v>
      </c>
      <c r="I1" s="10" t="s">
        <v>5</v>
      </c>
      <c r="J1" s="10" t="s">
        <v>2030</v>
      </c>
      <c r="K1" s="10" t="s">
        <v>6</v>
      </c>
      <c r="L1" s="10" t="s">
        <v>7</v>
      </c>
      <c r="M1" s="10" t="s">
        <v>8</v>
      </c>
      <c r="N1" s="10" t="s">
        <v>9</v>
      </c>
      <c r="O1" s="13" t="s">
        <v>2073</v>
      </c>
      <c r="P1" s="13" t="s">
        <v>2081</v>
      </c>
      <c r="Q1" s="14" t="s">
        <v>2075</v>
      </c>
      <c r="R1" s="14" t="s">
        <v>2076</v>
      </c>
      <c r="S1" s="14" t="s">
        <v>2077</v>
      </c>
      <c r="T1" s="10" t="s">
        <v>2074</v>
      </c>
      <c r="U1" s="10" t="s">
        <v>2082</v>
      </c>
      <c r="V1" s="15" t="s">
        <v>2078</v>
      </c>
      <c r="W1" s="15" t="s">
        <v>2079</v>
      </c>
      <c r="X1" s="15" t="s">
        <v>2080</v>
      </c>
      <c r="Y1" s="10" t="s">
        <v>10</v>
      </c>
      <c r="Z1" s="10" t="s">
        <v>11</v>
      </c>
      <c r="AA1" s="10" t="s">
        <v>2028</v>
      </c>
      <c r="AB1" s="10" t="s">
        <v>2031</v>
      </c>
      <c r="AC1" s="10" t="s">
        <v>2032</v>
      </c>
    </row>
    <row r="2" spans="1:29" ht="34" x14ac:dyDescent="0.2">
      <c r="A2">
        <v>1</v>
      </c>
      <c r="B2">
        <v>697</v>
      </c>
      <c r="C2" t="s">
        <v>1433</v>
      </c>
      <c r="D2" s="1" t="s">
        <v>1434</v>
      </c>
      <c r="E2" s="17">
        <v>128900</v>
      </c>
      <c r="F2" s="17">
        <v>196960</v>
      </c>
      <c r="G2" s="4">
        <f t="shared" ref="G2:G65" si="0">F2/E2</f>
        <v>1.5280062063615205</v>
      </c>
      <c r="H2" t="s">
        <v>20</v>
      </c>
      <c r="I2">
        <v>7295</v>
      </c>
      <c r="J2" s="2">
        <f t="shared" ref="J2:J65" si="1">F2/I2</f>
        <v>26.999314599040439</v>
      </c>
      <c r="K2" t="s">
        <v>21</v>
      </c>
      <c r="L2" t="s">
        <v>22</v>
      </c>
      <c r="M2">
        <v>1522472400</v>
      </c>
      <c r="N2">
        <v>1522645200</v>
      </c>
      <c r="O2" s="7">
        <f t="shared" ref="O2:O65" si="2">(((M2/60)/60)/24)+DATE(1970,1,1)</f>
        <v>43190.208333333328</v>
      </c>
      <c r="P2" s="7" t="str" cm="1">
        <f t="array" ref="P2">_xlfn.IFS(Q2=1, "Jan", Q2=2, "Feb", Q2=3, "Mar", Q2=4, "Apr", Q2=5, "May", Q2=6, "June", Q2=7, "July", Q2=8, "Aug", Q2=9, "Sept", Q2=10, "Oct", Q2=11, "Nov", Q2=12, "Dec")</f>
        <v>Mar</v>
      </c>
      <c r="Q2" s="9">
        <f>MONTH(O2)</f>
        <v>3</v>
      </c>
      <c r="R2" s="9">
        <f>DAY(O2)</f>
        <v>31</v>
      </c>
      <c r="S2" s="9">
        <f>YEAR(O2)</f>
        <v>2018</v>
      </c>
      <c r="T2" s="7">
        <f>(((N2/60)/60)/24)+DATE(1970,1,1)</f>
        <v>43192.208333333328</v>
      </c>
      <c r="U2" s="7" t="str" cm="1">
        <f t="array" ref="U2">_xlfn.IFS(V2=1, "Jan", V2=2, "Feb", V2=3, "Mar", V2=4, "Apr", V2=5, "May", V2=6, "June", V2=7, "July", V2=8, "Aug", V2=9, "Sept", V2=10, "Oct", V2=11, "Nov", V2=12, "Dec")</f>
        <v>Apr</v>
      </c>
      <c r="V2" s="9">
        <f t="shared" ref="V2:V65" si="3">MONTH(T2)</f>
        <v>4</v>
      </c>
      <c r="W2" s="9">
        <f t="shared" ref="W2:W65" si="4">DAY(T2)</f>
        <v>2</v>
      </c>
      <c r="X2" s="9">
        <f t="shared" ref="X2:X65" si="5">YEAR(T2)</f>
        <v>2018</v>
      </c>
      <c r="Y2" t="b">
        <v>0</v>
      </c>
      <c r="Z2" t="b">
        <v>0</v>
      </c>
      <c r="AA2" t="s">
        <v>50</v>
      </c>
      <c r="AB2" t="s">
        <v>2041</v>
      </c>
      <c r="AC2" t="s">
        <v>2043</v>
      </c>
    </row>
    <row r="3" spans="1:29" ht="17" x14ac:dyDescent="0.2">
      <c r="A3">
        <v>1</v>
      </c>
      <c r="B3">
        <v>249</v>
      </c>
      <c r="C3" t="s">
        <v>550</v>
      </c>
      <c r="D3" s="1" t="s">
        <v>551</v>
      </c>
      <c r="E3" s="17">
        <v>61500</v>
      </c>
      <c r="F3" s="17">
        <v>168095</v>
      </c>
      <c r="G3" s="4">
        <f t="shared" si="0"/>
        <v>2.7332520325203253</v>
      </c>
      <c r="H3" t="s">
        <v>20</v>
      </c>
      <c r="I3">
        <v>6465</v>
      </c>
      <c r="J3" s="2">
        <f t="shared" si="1"/>
        <v>26.000773395204948</v>
      </c>
      <c r="K3" t="s">
        <v>21</v>
      </c>
      <c r="L3" t="s">
        <v>22</v>
      </c>
      <c r="M3">
        <v>1420178400</v>
      </c>
      <c r="N3">
        <v>1420783200</v>
      </c>
      <c r="O3" s="7">
        <f t="shared" si="2"/>
        <v>42006.25</v>
      </c>
      <c r="P3" s="7" t="str" cm="1">
        <f t="array" ref="P3">_xlfn.IFS(Q3=1, "Jan", Q3=2, "Feb", Q3=3, "Mar", Q3=4, "Apr", Q3=5, "May", Q3=6, "June", Q3=7, "July", Q3=8, "Aug", Q3=9, "Sept", Q3=10, "Oct", Q3=11, "Nov", Q3=12, "Dec")</f>
        <v>Jan</v>
      </c>
      <c r="Q3" s="9">
        <f>MONTH(O3)</f>
        <v>1</v>
      </c>
      <c r="R3" s="9">
        <f>DAY(O3)</f>
        <v>2</v>
      </c>
      <c r="S3" s="9">
        <f>YEAR(O3)</f>
        <v>2015</v>
      </c>
      <c r="T3" s="7">
        <f>(((N3/60)/60)/24)+DATE(1970,1,1)</f>
        <v>42013.25</v>
      </c>
      <c r="U3" s="7" t="str" cm="1">
        <f t="array" ref="U3">_xlfn.IFS(V3=1, "Jan", V3=2, "Feb", V3=3, "Mar", V3=4, "Apr", V3=5, "May", V3=6, "June", V3=7, "July", V3=8, "Aug", V3=9, "Sept", V3=10, "Oct", V3=11, "Nov", V3=12, "Dec")</f>
        <v>Jan</v>
      </c>
      <c r="V3" s="9">
        <f t="shared" si="3"/>
        <v>1</v>
      </c>
      <c r="W3" s="9">
        <f t="shared" si="4"/>
        <v>9</v>
      </c>
      <c r="X3" s="9">
        <f t="shared" si="5"/>
        <v>2015</v>
      </c>
      <c r="Y3" t="b">
        <v>0</v>
      </c>
      <c r="Z3" t="b">
        <v>0</v>
      </c>
      <c r="AA3" t="s">
        <v>206</v>
      </c>
      <c r="AB3" t="s">
        <v>2046</v>
      </c>
      <c r="AC3" t="s">
        <v>2054</v>
      </c>
    </row>
    <row r="4" spans="1:29" ht="34" x14ac:dyDescent="0.2">
      <c r="A4">
        <v>1</v>
      </c>
      <c r="B4">
        <v>610</v>
      </c>
      <c r="C4" t="s">
        <v>1262</v>
      </c>
      <c r="D4" s="1" t="s">
        <v>1263</v>
      </c>
      <c r="E4" s="17">
        <v>42800</v>
      </c>
      <c r="F4" s="17">
        <v>179356</v>
      </c>
      <c r="G4" s="4">
        <f t="shared" si="0"/>
        <v>4.1905607476635511</v>
      </c>
      <c r="H4" t="s">
        <v>20</v>
      </c>
      <c r="I4">
        <v>6406</v>
      </c>
      <c r="J4" s="2">
        <f t="shared" si="1"/>
        <v>27.998126756166094</v>
      </c>
      <c r="K4" t="s">
        <v>21</v>
      </c>
      <c r="L4" t="s">
        <v>22</v>
      </c>
      <c r="M4">
        <v>1355637600</v>
      </c>
      <c r="N4">
        <v>1356847200</v>
      </c>
      <c r="O4" s="7">
        <f t="shared" si="2"/>
        <v>41259.25</v>
      </c>
      <c r="P4" s="7" t="str" cm="1">
        <f t="array" ref="P4">_xlfn.IFS(Q4=1, "Jan", Q4=2, "Feb", Q4=3, "Mar", Q4=4, "Apr", Q4=5, "May", Q4=6, "June", Q4=7, "July", Q4=8, "Aug", Q4=9, "Sept", Q4=10, "Oct", Q4=11, "Nov", Q4=12, "Dec")</f>
        <v>Dec</v>
      </c>
      <c r="Q4" s="9">
        <f>MONTH(O4)</f>
        <v>12</v>
      </c>
      <c r="R4" s="9">
        <f>DAY(O4)</f>
        <v>16</v>
      </c>
      <c r="S4" s="9">
        <f>YEAR(O4)</f>
        <v>2012</v>
      </c>
      <c r="T4" s="7">
        <f>(((N4/60)/60)/24)+DATE(1970,1,1)</f>
        <v>41273.25</v>
      </c>
      <c r="U4" s="7" t="str" cm="1">
        <f t="array" ref="U4">_xlfn.IFS(V4=1, "Jan", V4=2, "Feb", V4=3, "Mar", V4=4, "Apr", V4=5, "May", V4=6, "June", V4=7, "July", V4=8, "Aug", V4=9, "Sept", V4=10, "Oct", V4=11, "Nov", V4=12, "Dec")</f>
        <v>Dec</v>
      </c>
      <c r="V4" s="9">
        <f t="shared" si="3"/>
        <v>12</v>
      </c>
      <c r="W4" s="9">
        <f t="shared" si="4"/>
        <v>30</v>
      </c>
      <c r="X4" s="9">
        <f t="shared" si="5"/>
        <v>2012</v>
      </c>
      <c r="Y4" t="b">
        <v>0</v>
      </c>
      <c r="Z4" t="b">
        <v>0</v>
      </c>
      <c r="AA4" t="s">
        <v>33</v>
      </c>
      <c r="AB4" t="s">
        <v>2035</v>
      </c>
      <c r="AC4" t="s">
        <v>2036</v>
      </c>
    </row>
    <row r="5" spans="1:29" ht="17" x14ac:dyDescent="0.2">
      <c r="A5">
        <v>1</v>
      </c>
      <c r="B5">
        <v>451</v>
      </c>
      <c r="C5" t="s">
        <v>950</v>
      </c>
      <c r="D5" s="1" t="s">
        <v>951</v>
      </c>
      <c r="E5" s="17">
        <v>148400</v>
      </c>
      <c r="F5" s="17">
        <v>182302</v>
      </c>
      <c r="G5" s="4">
        <f t="shared" si="0"/>
        <v>1.2284501347708894</v>
      </c>
      <c r="H5" t="s">
        <v>20</v>
      </c>
      <c r="I5">
        <v>6286</v>
      </c>
      <c r="J5" s="2">
        <f t="shared" si="1"/>
        <v>29.001272669424118</v>
      </c>
      <c r="K5" t="s">
        <v>21</v>
      </c>
      <c r="L5" t="s">
        <v>22</v>
      </c>
      <c r="M5">
        <v>1500440400</v>
      </c>
      <c r="N5">
        <v>1503118800</v>
      </c>
      <c r="O5" s="7">
        <f t="shared" si="2"/>
        <v>42935.208333333328</v>
      </c>
      <c r="P5" s="7" t="str" cm="1">
        <f t="array" ref="P5">_xlfn.IFS(Q5=1, "Jan", Q5=2, "Feb", Q5=3, "Mar", Q5=4, "Apr", Q5=5, "May", Q5=6, "June", Q5=7, "July", Q5=8, "Aug", Q5=9, "Sept", Q5=10, "Oct", Q5=11, "Nov", Q5=12, "Dec")</f>
        <v>July</v>
      </c>
      <c r="Q5" s="9">
        <f>MONTH(O5)</f>
        <v>7</v>
      </c>
      <c r="R5" s="9">
        <f>DAY(O5)</f>
        <v>19</v>
      </c>
      <c r="S5" s="9">
        <f>YEAR(O5)</f>
        <v>2017</v>
      </c>
      <c r="T5" s="7">
        <f>(((N5/60)/60)/24)+DATE(1970,1,1)</f>
        <v>42966.208333333328</v>
      </c>
      <c r="U5" s="7" t="str" cm="1">
        <f t="array" ref="U5">_xlfn.IFS(V5=1, "Jan", V5=2, "Feb", V5=3, "Mar", V5=4, "Apr", V5=5, "May", V5=6, "June", V5=7, "July", V5=8, "Aug", V5=9, "Sept", V5=10, "Oct", V5=11, "Nov", V5=12, "Dec")</f>
        <v>Aug</v>
      </c>
      <c r="V5" s="9">
        <f t="shared" si="3"/>
        <v>8</v>
      </c>
      <c r="W5" s="9">
        <f t="shared" si="4"/>
        <v>19</v>
      </c>
      <c r="X5" s="9">
        <f t="shared" si="5"/>
        <v>2017</v>
      </c>
      <c r="Y5" t="b">
        <v>0</v>
      </c>
      <c r="Z5" t="b">
        <v>0</v>
      </c>
      <c r="AA5" t="s">
        <v>23</v>
      </c>
      <c r="AB5" t="s">
        <v>2041</v>
      </c>
      <c r="AC5" t="s">
        <v>2042</v>
      </c>
    </row>
    <row r="6" spans="1:29" ht="17" x14ac:dyDescent="0.2">
      <c r="A6">
        <v>1</v>
      </c>
      <c r="B6">
        <v>43</v>
      </c>
      <c r="C6" t="s">
        <v>131</v>
      </c>
      <c r="D6" s="1" t="s">
        <v>132</v>
      </c>
      <c r="E6" s="17">
        <v>90200</v>
      </c>
      <c r="F6" s="17">
        <v>167717</v>
      </c>
      <c r="G6" s="4">
        <f t="shared" si="0"/>
        <v>1.859390243902439</v>
      </c>
      <c r="H6" t="s">
        <v>20</v>
      </c>
      <c r="I6">
        <v>6212</v>
      </c>
      <c r="J6" s="2">
        <f t="shared" si="1"/>
        <v>26.998873148744366</v>
      </c>
      <c r="K6" t="s">
        <v>21</v>
      </c>
      <c r="L6" t="s">
        <v>22</v>
      </c>
      <c r="M6">
        <v>1406178000</v>
      </c>
      <c r="N6">
        <v>1407560400</v>
      </c>
      <c r="O6" s="7">
        <f t="shared" si="2"/>
        <v>41844.208333333336</v>
      </c>
      <c r="P6" s="7" t="str" cm="1">
        <f t="array" ref="P6">_xlfn.IFS(Q6=1, "Jan", Q6=2, "Feb", Q6=3, "Mar", Q6=4, "Apr", Q6=5, "May", Q6=6, "June", Q6=7, "July", Q6=8, "Aug", Q6=9, "Sept", Q6=10, "Oct", Q6=11, "Nov", Q6=12, "Dec")</f>
        <v>July</v>
      </c>
      <c r="Q6" s="9">
        <f>MONTH(O6)</f>
        <v>7</v>
      </c>
      <c r="R6" s="9">
        <f>DAY(O6)</f>
        <v>24</v>
      </c>
      <c r="S6" s="9">
        <f>YEAR(O6)</f>
        <v>2014</v>
      </c>
      <c r="T6" s="7">
        <f>(((N6/60)/60)/24)+DATE(1970,1,1)</f>
        <v>41860.208333333336</v>
      </c>
      <c r="U6" s="7" t="str" cm="1">
        <f t="array" ref="U6">_xlfn.IFS(V6=1, "Jan", V6=2, "Feb", V6=3, "Mar", V6=4, "Apr", V6=5, "May", V6=6, "June", V6=7, "July", V6=8, "Aug", V6=9, "Sept", V6=10, "Oct", V6=11, "Nov", V6=12, "Dec")</f>
        <v>Aug</v>
      </c>
      <c r="V6" s="9">
        <f t="shared" si="3"/>
        <v>8</v>
      </c>
      <c r="W6" s="9">
        <f t="shared" si="4"/>
        <v>9</v>
      </c>
      <c r="X6" s="9">
        <f t="shared" si="5"/>
        <v>2014</v>
      </c>
      <c r="Y6" t="b">
        <v>0</v>
      </c>
      <c r="Z6" t="b">
        <v>0</v>
      </c>
      <c r="AA6" t="s">
        <v>133</v>
      </c>
      <c r="AB6" t="s">
        <v>2046</v>
      </c>
      <c r="AC6" t="s">
        <v>2059</v>
      </c>
    </row>
    <row r="7" spans="1:29" ht="17" x14ac:dyDescent="0.2">
      <c r="A7">
        <v>1</v>
      </c>
      <c r="B7">
        <v>527</v>
      </c>
      <c r="C7" t="s">
        <v>1099</v>
      </c>
      <c r="D7" s="1" t="s">
        <v>1100</v>
      </c>
      <c r="E7" s="17">
        <v>189200</v>
      </c>
      <c r="F7" s="17">
        <v>188480</v>
      </c>
      <c r="G7" s="4">
        <f t="shared" si="0"/>
        <v>0.99619450317124736</v>
      </c>
      <c r="H7" t="s">
        <v>14</v>
      </c>
      <c r="I7">
        <v>6080</v>
      </c>
      <c r="J7" s="2">
        <f t="shared" si="1"/>
        <v>31</v>
      </c>
      <c r="K7" t="s">
        <v>15</v>
      </c>
      <c r="L7" t="s">
        <v>16</v>
      </c>
      <c r="M7">
        <v>1454652000</v>
      </c>
      <c r="N7">
        <v>1457762400</v>
      </c>
      <c r="O7" s="7">
        <f t="shared" si="2"/>
        <v>42405.25</v>
      </c>
      <c r="P7" s="7" t="str" cm="1">
        <f t="array" ref="P7">_xlfn.IFS(Q7=1, "Jan", Q7=2, "Feb", Q7=3, "Mar", Q7=4, "Apr", Q7=5, "May", Q7=6, "June", Q7=7, "July", Q7=8, "Aug", Q7=9, "Sept", Q7=10, "Oct", Q7=11, "Nov", Q7=12, "Dec")</f>
        <v>Feb</v>
      </c>
      <c r="Q7" s="9">
        <f>MONTH(O7)</f>
        <v>2</v>
      </c>
      <c r="R7" s="9">
        <f>DAY(O7)</f>
        <v>5</v>
      </c>
      <c r="S7" s="9">
        <f>YEAR(O7)</f>
        <v>2016</v>
      </c>
      <c r="T7" s="7">
        <f>(((N7/60)/60)/24)+DATE(1970,1,1)</f>
        <v>42441.25</v>
      </c>
      <c r="U7" s="7" t="str" cm="1">
        <f t="array" ref="U7">_xlfn.IFS(V7=1, "Jan", V7=2, "Feb", V7=3, "Mar", V7=4, "Apr", V7=5, "May", V7=6, "June", V7=7, "July", V7=8, "Aug", V7=9, "Sept", V7=10, "Oct", V7=11, "Nov", V7=12, "Dec")</f>
        <v>Mar</v>
      </c>
      <c r="V7" s="9">
        <f t="shared" si="3"/>
        <v>3</v>
      </c>
      <c r="W7" s="9">
        <f t="shared" si="4"/>
        <v>12</v>
      </c>
      <c r="X7" s="9">
        <f t="shared" si="5"/>
        <v>2016</v>
      </c>
      <c r="Y7" t="b">
        <v>0</v>
      </c>
      <c r="Z7" t="b">
        <v>0</v>
      </c>
      <c r="AA7" t="s">
        <v>71</v>
      </c>
      <c r="AB7" t="s">
        <v>2039</v>
      </c>
      <c r="AC7" t="s">
        <v>2040</v>
      </c>
    </row>
    <row r="8" spans="1:29" ht="17" x14ac:dyDescent="0.2">
      <c r="A8">
        <v>1</v>
      </c>
      <c r="B8">
        <v>370</v>
      </c>
      <c r="C8" t="s">
        <v>792</v>
      </c>
      <c r="D8" s="1" t="s">
        <v>793</v>
      </c>
      <c r="E8" s="17">
        <v>112300</v>
      </c>
      <c r="F8" s="17">
        <v>178965</v>
      </c>
      <c r="G8" s="4">
        <f t="shared" si="0"/>
        <v>1.593633125556545</v>
      </c>
      <c r="H8" t="s">
        <v>20</v>
      </c>
      <c r="I8">
        <v>5966</v>
      </c>
      <c r="J8" s="2">
        <f t="shared" si="1"/>
        <v>29.997485752598056</v>
      </c>
      <c r="K8" t="s">
        <v>21</v>
      </c>
      <c r="L8" t="s">
        <v>22</v>
      </c>
      <c r="M8">
        <v>1555304400</v>
      </c>
      <c r="N8">
        <v>1555822800</v>
      </c>
      <c r="O8" s="7">
        <f t="shared" si="2"/>
        <v>43570.208333333328</v>
      </c>
      <c r="P8" s="7" t="str" cm="1">
        <f t="array" ref="P8">_xlfn.IFS(Q8=1, "Jan", Q8=2, "Feb", Q8=3, "Mar", Q8=4, "Apr", Q8=5, "May", Q8=6, "June", Q8=7, "July", Q8=8, "Aug", Q8=9, "Sept", Q8=10, "Oct", Q8=11, "Nov", Q8=12, "Dec")</f>
        <v>Apr</v>
      </c>
      <c r="Q8" s="9">
        <f>MONTH(O8)</f>
        <v>4</v>
      </c>
      <c r="R8" s="9">
        <f>DAY(O8)</f>
        <v>15</v>
      </c>
      <c r="S8" s="9">
        <f>YEAR(O8)</f>
        <v>2019</v>
      </c>
      <c r="T8" s="7">
        <f>(((N8/60)/60)/24)+DATE(1970,1,1)</f>
        <v>43576.208333333328</v>
      </c>
      <c r="U8" s="7" t="str" cm="1">
        <f t="array" ref="U8">_xlfn.IFS(V8=1, "Jan", V8=2, "Feb", V8=3, "Mar", V8=4, "Apr", V8=5, "May", V8=6, "June", V8=7, "July", V8=8, "Aug", V8=9, "Sept", V8=10, "Oct", V8=11, "Nov", V8=12, "Dec")</f>
        <v>Apr</v>
      </c>
      <c r="V8" s="9">
        <f t="shared" si="3"/>
        <v>4</v>
      </c>
      <c r="W8" s="9">
        <f t="shared" si="4"/>
        <v>21</v>
      </c>
      <c r="X8" s="9">
        <f t="shared" si="5"/>
        <v>2019</v>
      </c>
      <c r="Y8" t="b">
        <v>0</v>
      </c>
      <c r="Z8" t="b">
        <v>0</v>
      </c>
      <c r="AA8" t="s">
        <v>33</v>
      </c>
      <c r="AB8" t="s">
        <v>2035</v>
      </c>
      <c r="AC8" t="s">
        <v>2036</v>
      </c>
    </row>
    <row r="9" spans="1:29" ht="17" x14ac:dyDescent="0.2">
      <c r="A9">
        <v>1</v>
      </c>
      <c r="B9">
        <v>225</v>
      </c>
      <c r="C9" t="s">
        <v>503</v>
      </c>
      <c r="D9" s="1" t="s">
        <v>504</v>
      </c>
      <c r="E9" s="17">
        <v>67800</v>
      </c>
      <c r="F9" s="17">
        <v>176398</v>
      </c>
      <c r="G9" s="4">
        <f t="shared" si="0"/>
        <v>2.6017404129793511</v>
      </c>
      <c r="H9" t="s">
        <v>20</v>
      </c>
      <c r="I9">
        <v>5880</v>
      </c>
      <c r="J9" s="2">
        <f t="shared" si="1"/>
        <v>29.999659863945578</v>
      </c>
      <c r="K9" t="s">
        <v>21</v>
      </c>
      <c r="L9" t="s">
        <v>22</v>
      </c>
      <c r="M9">
        <v>1399093200</v>
      </c>
      <c r="N9">
        <v>1399093200</v>
      </c>
      <c r="O9" s="7">
        <f t="shared" si="2"/>
        <v>41762.208333333336</v>
      </c>
      <c r="P9" s="7" t="str" cm="1">
        <f t="array" ref="P9">_xlfn.IFS(Q9=1, "Jan", Q9=2, "Feb", Q9=3, "Mar", Q9=4, "Apr", Q9=5, "May", Q9=6, "June", Q9=7, "July", Q9=8, "Aug", Q9=9, "Sept", Q9=10, "Oct", Q9=11, "Nov", Q9=12, "Dec")</f>
        <v>May</v>
      </c>
      <c r="Q9" s="9">
        <f>MONTH(O9)</f>
        <v>5</v>
      </c>
      <c r="R9" s="9">
        <f>DAY(O9)</f>
        <v>3</v>
      </c>
      <c r="S9" s="9">
        <f>YEAR(O9)</f>
        <v>2014</v>
      </c>
      <c r="T9" s="7">
        <f>(((N9/60)/60)/24)+DATE(1970,1,1)</f>
        <v>41762.208333333336</v>
      </c>
      <c r="U9" s="7" t="str" cm="1">
        <f t="array" ref="U9">_xlfn.IFS(V9=1, "Jan", V9=2, "Feb", V9=3, "Mar", V9=4, "Apr", V9=5, "May", V9=6, "June", V9=7, "July", V9=8, "Aug", V9=9, "Sept", V9=10, "Oct", V9=11, "Nov", V9=12, "Dec")</f>
        <v>May</v>
      </c>
      <c r="V9" s="9">
        <f t="shared" si="3"/>
        <v>5</v>
      </c>
      <c r="W9" s="9">
        <f t="shared" si="4"/>
        <v>3</v>
      </c>
      <c r="X9" s="9">
        <f t="shared" si="5"/>
        <v>2014</v>
      </c>
      <c r="Y9" t="b">
        <v>1</v>
      </c>
      <c r="Z9" t="b">
        <v>0</v>
      </c>
      <c r="AA9" t="s">
        <v>23</v>
      </c>
      <c r="AB9" t="s">
        <v>2041</v>
      </c>
      <c r="AC9" t="s">
        <v>2042</v>
      </c>
    </row>
    <row r="10" spans="1:29" ht="17" x14ac:dyDescent="0.2">
      <c r="A10">
        <v>1</v>
      </c>
      <c r="B10">
        <v>153</v>
      </c>
      <c r="C10" t="s">
        <v>358</v>
      </c>
      <c r="D10" s="1" t="s">
        <v>359</v>
      </c>
      <c r="E10" s="17">
        <v>189400</v>
      </c>
      <c r="F10" s="17">
        <v>176112</v>
      </c>
      <c r="G10" s="4">
        <f t="shared" si="0"/>
        <v>0.92984160506863778</v>
      </c>
      <c r="H10" t="s">
        <v>14</v>
      </c>
      <c r="I10">
        <v>5681</v>
      </c>
      <c r="J10" s="2">
        <f t="shared" si="1"/>
        <v>31.000176025347649</v>
      </c>
      <c r="K10" t="s">
        <v>21</v>
      </c>
      <c r="L10" t="s">
        <v>22</v>
      </c>
      <c r="M10">
        <v>1350622800</v>
      </c>
      <c r="N10">
        <v>1351141200</v>
      </c>
      <c r="O10" s="7">
        <f t="shared" si="2"/>
        <v>41201.208333333336</v>
      </c>
      <c r="P10" s="7" t="str" cm="1">
        <f t="array" ref="P10">_xlfn.IFS(Q10=1, "Jan", Q10=2, "Feb", Q10=3, "Mar", Q10=4, "Apr", Q10=5, "May", Q10=6, "June", Q10=7, "July", Q10=8, "Aug", Q10=9, "Sept", Q10=10, "Oct", Q10=11, "Nov", Q10=12, "Dec")</f>
        <v>Oct</v>
      </c>
      <c r="Q10" s="9">
        <f>MONTH(O10)</f>
        <v>10</v>
      </c>
      <c r="R10" s="9">
        <f>DAY(O10)</f>
        <v>19</v>
      </c>
      <c r="S10" s="9">
        <f>YEAR(O10)</f>
        <v>2012</v>
      </c>
      <c r="T10" s="7">
        <f>(((N10/60)/60)/24)+DATE(1970,1,1)</f>
        <v>41207.208333333336</v>
      </c>
      <c r="U10" s="7" t="str" cm="1">
        <f t="array" ref="U10">_xlfn.IFS(V10=1, "Jan", V10=2, "Feb", V10=3, "Mar", V10=4, "Apr", V10=5, "May", V10=6, "June", V10=7, "July", V10=8, "Aug", V10=9, "Sept", V10=10, "Oct", V10=11, "Nov", V10=12, "Dec")</f>
        <v>Oct</v>
      </c>
      <c r="V10" s="9">
        <f t="shared" si="3"/>
        <v>10</v>
      </c>
      <c r="W10" s="9">
        <f t="shared" si="4"/>
        <v>25</v>
      </c>
      <c r="X10" s="9">
        <f t="shared" si="5"/>
        <v>2012</v>
      </c>
      <c r="Y10" t="b">
        <v>0</v>
      </c>
      <c r="Z10" t="b">
        <v>0</v>
      </c>
      <c r="AA10" t="s">
        <v>33</v>
      </c>
      <c r="AB10" t="s">
        <v>2035</v>
      </c>
      <c r="AC10" t="s">
        <v>2036</v>
      </c>
    </row>
    <row r="11" spans="1:29" ht="17" x14ac:dyDescent="0.2">
      <c r="A11">
        <v>1</v>
      </c>
      <c r="B11">
        <v>264</v>
      </c>
      <c r="C11" t="s">
        <v>580</v>
      </c>
      <c r="D11" s="1" t="s">
        <v>581</v>
      </c>
      <c r="E11" s="17">
        <v>45600</v>
      </c>
      <c r="F11" s="17">
        <v>165375</v>
      </c>
      <c r="G11" s="4">
        <f t="shared" si="0"/>
        <v>3.6266447368421053</v>
      </c>
      <c r="H11" t="s">
        <v>20</v>
      </c>
      <c r="I11">
        <v>5512</v>
      </c>
      <c r="J11" s="2">
        <f t="shared" si="1"/>
        <v>30.002721335268504</v>
      </c>
      <c r="K11" t="s">
        <v>21</v>
      </c>
      <c r="L11" t="s">
        <v>22</v>
      </c>
      <c r="M11">
        <v>1360648800</v>
      </c>
      <c r="N11">
        <v>1362031200</v>
      </c>
      <c r="O11" s="7">
        <f t="shared" si="2"/>
        <v>41317.25</v>
      </c>
      <c r="P11" s="7" t="str" cm="1">
        <f t="array" ref="P11">_xlfn.IFS(Q11=1, "Jan", Q11=2, "Feb", Q11=3, "Mar", Q11=4, "Apr", Q11=5, "May", Q11=6, "June", Q11=7, "July", Q11=8, "Aug", Q11=9, "Sept", Q11=10, "Oct", Q11=11, "Nov", Q11=12, "Dec")</f>
        <v>Feb</v>
      </c>
      <c r="Q11" s="9">
        <f>MONTH(O11)</f>
        <v>2</v>
      </c>
      <c r="R11" s="9">
        <f>DAY(O11)</f>
        <v>12</v>
      </c>
      <c r="S11" s="9">
        <f>YEAR(O11)</f>
        <v>2013</v>
      </c>
      <c r="T11" s="7">
        <f>(((N11/60)/60)/24)+DATE(1970,1,1)</f>
        <v>41333.25</v>
      </c>
      <c r="U11" s="7" t="str" cm="1">
        <f t="array" ref="U11">_xlfn.IFS(V11=1, "Jan", V11=2, "Feb", V11=3, "Mar", V11=4, "Apr", V11=5, "May", V11=6, "June", V11=7, "July", V11=8, "Aug", V11=9, "Sept", V11=10, "Oct", V11=11, "Nov", V11=12, "Dec")</f>
        <v>Feb</v>
      </c>
      <c r="V11" s="9">
        <f t="shared" si="3"/>
        <v>2</v>
      </c>
      <c r="W11" s="9">
        <f t="shared" si="4"/>
        <v>28</v>
      </c>
      <c r="X11" s="9">
        <f t="shared" si="5"/>
        <v>2013</v>
      </c>
      <c r="Y11" t="b">
        <v>0</v>
      </c>
      <c r="Z11" t="b">
        <v>0</v>
      </c>
      <c r="AA11" t="s">
        <v>33</v>
      </c>
      <c r="AB11" t="s">
        <v>2035</v>
      </c>
      <c r="AC11" t="s">
        <v>2036</v>
      </c>
    </row>
    <row r="12" spans="1:29" ht="17" x14ac:dyDescent="0.2">
      <c r="A12">
        <v>1</v>
      </c>
      <c r="B12">
        <v>414</v>
      </c>
      <c r="C12" t="s">
        <v>878</v>
      </c>
      <c r="D12" s="1" t="s">
        <v>879</v>
      </c>
      <c r="E12" s="17">
        <v>188200</v>
      </c>
      <c r="F12" s="17">
        <v>159405</v>
      </c>
      <c r="G12" s="4">
        <f t="shared" si="0"/>
        <v>0.84699787460148779</v>
      </c>
      <c r="H12" t="s">
        <v>14</v>
      </c>
      <c r="I12">
        <v>5497</v>
      </c>
      <c r="J12" s="2">
        <f t="shared" si="1"/>
        <v>28.998544660724033</v>
      </c>
      <c r="K12" t="s">
        <v>21</v>
      </c>
      <c r="L12" t="s">
        <v>22</v>
      </c>
      <c r="M12">
        <v>1271739600</v>
      </c>
      <c r="N12">
        <v>1272430800</v>
      </c>
      <c r="O12" s="7">
        <f t="shared" si="2"/>
        <v>40288.208333333336</v>
      </c>
      <c r="P12" s="7" t="str" cm="1">
        <f t="array" ref="P12">_xlfn.IFS(Q12=1, "Jan", Q12=2, "Feb", Q12=3, "Mar", Q12=4, "Apr", Q12=5, "May", Q12=6, "June", Q12=7, "July", Q12=8, "Aug", Q12=9, "Sept", Q12=10, "Oct", Q12=11, "Nov", Q12=12, "Dec")</f>
        <v>Apr</v>
      </c>
      <c r="Q12" s="9">
        <f>MONTH(O12)</f>
        <v>4</v>
      </c>
      <c r="R12" s="9">
        <f>DAY(O12)</f>
        <v>20</v>
      </c>
      <c r="S12" s="9">
        <f>YEAR(O12)</f>
        <v>2010</v>
      </c>
      <c r="T12" s="7">
        <f>(((N12/60)/60)/24)+DATE(1970,1,1)</f>
        <v>40296.208333333336</v>
      </c>
      <c r="U12" s="7" t="str" cm="1">
        <f t="array" ref="U12">_xlfn.IFS(V12=1, "Jan", V12=2, "Feb", V12=3, "Mar", V12=4, "Apr", V12=5, "May", V12=6, "June", V12=7, "July", V12=8, "Aug", V12=9, "Sept", V12=10, "Oct", V12=11, "Nov", V12=12, "Dec")</f>
        <v>Apr</v>
      </c>
      <c r="V12" s="9">
        <f t="shared" si="3"/>
        <v>4</v>
      </c>
      <c r="W12" s="9">
        <f t="shared" si="4"/>
        <v>28</v>
      </c>
      <c r="X12" s="9">
        <f t="shared" si="5"/>
        <v>2010</v>
      </c>
      <c r="Y12" t="b">
        <v>0</v>
      </c>
      <c r="Z12" t="b">
        <v>1</v>
      </c>
      <c r="AA12" t="s">
        <v>17</v>
      </c>
      <c r="AB12" t="s">
        <v>2033</v>
      </c>
      <c r="AC12" t="s">
        <v>2034</v>
      </c>
    </row>
    <row r="13" spans="1:29" ht="17" x14ac:dyDescent="0.2">
      <c r="A13">
        <v>1</v>
      </c>
      <c r="B13">
        <v>33</v>
      </c>
      <c r="C13" t="s">
        <v>109</v>
      </c>
      <c r="D13" s="1" t="s">
        <v>110</v>
      </c>
      <c r="E13" s="17">
        <v>50200</v>
      </c>
      <c r="F13" s="17">
        <v>189666</v>
      </c>
      <c r="G13" s="4">
        <f t="shared" si="0"/>
        <v>3.7782071713147412</v>
      </c>
      <c r="H13" t="s">
        <v>20</v>
      </c>
      <c r="I13">
        <v>5419</v>
      </c>
      <c r="J13" s="2">
        <f t="shared" si="1"/>
        <v>35.000184535892231</v>
      </c>
      <c r="K13" t="s">
        <v>21</v>
      </c>
      <c r="L13" t="s">
        <v>22</v>
      </c>
      <c r="M13">
        <v>1412485200</v>
      </c>
      <c r="N13">
        <v>1415685600</v>
      </c>
      <c r="O13" s="7">
        <f t="shared" si="2"/>
        <v>41917.208333333336</v>
      </c>
      <c r="P13" s="7" t="str" cm="1">
        <f t="array" ref="P13">_xlfn.IFS(Q13=1, "Jan", Q13=2, "Feb", Q13=3, "Mar", Q13=4, "Apr", Q13=5, "May", Q13=6, "June", Q13=7, "July", Q13=8, "Aug", Q13=9, "Sept", Q13=10, "Oct", Q13=11, "Nov", Q13=12, "Dec")</f>
        <v>Oct</v>
      </c>
      <c r="Q13" s="9">
        <f>MONTH(O13)</f>
        <v>10</v>
      </c>
      <c r="R13" s="9">
        <f>DAY(O13)</f>
        <v>5</v>
      </c>
      <c r="S13" s="9">
        <f>YEAR(O13)</f>
        <v>2014</v>
      </c>
      <c r="T13" s="7">
        <f>(((N13/60)/60)/24)+DATE(1970,1,1)</f>
        <v>41954.25</v>
      </c>
      <c r="U13" s="7" t="str" cm="1">
        <f t="array" ref="U13">_xlfn.IFS(V13=1, "Jan", V13=2, "Feb", V13=3, "Mar", V13=4, "Apr", V13=5, "May", V13=6, "June", V13=7, "July", V13=8, "Aug", V13=9, "Sept", V13=10, "Oct", V13=11, "Nov", V13=12, "Dec")</f>
        <v>Nov</v>
      </c>
      <c r="V13" s="9">
        <f t="shared" si="3"/>
        <v>11</v>
      </c>
      <c r="W13" s="9">
        <f t="shared" si="4"/>
        <v>11</v>
      </c>
      <c r="X13" s="9">
        <f t="shared" si="5"/>
        <v>2014</v>
      </c>
      <c r="Y13" t="b">
        <v>0</v>
      </c>
      <c r="Z13" t="b">
        <v>0</v>
      </c>
      <c r="AA13" t="s">
        <v>33</v>
      </c>
      <c r="AB13" t="s">
        <v>2035</v>
      </c>
      <c r="AC13" t="s">
        <v>2036</v>
      </c>
    </row>
    <row r="14" spans="1:29" ht="17" x14ac:dyDescent="0.2">
      <c r="A14">
        <v>1</v>
      </c>
      <c r="B14">
        <v>419</v>
      </c>
      <c r="C14" t="s">
        <v>887</v>
      </c>
      <c r="D14" s="1" t="s">
        <v>888</v>
      </c>
      <c r="E14" s="17">
        <v>113800</v>
      </c>
      <c r="F14" s="17">
        <v>140469</v>
      </c>
      <c r="G14" s="4">
        <f t="shared" si="0"/>
        <v>1.2343497363796134</v>
      </c>
      <c r="H14" t="s">
        <v>20</v>
      </c>
      <c r="I14">
        <v>5203</v>
      </c>
      <c r="J14" s="2">
        <f t="shared" si="1"/>
        <v>26.997693638285604</v>
      </c>
      <c r="K14" t="s">
        <v>21</v>
      </c>
      <c r="L14" t="s">
        <v>22</v>
      </c>
      <c r="M14">
        <v>1324533600</v>
      </c>
      <c r="N14">
        <v>1325052000</v>
      </c>
      <c r="O14" s="7">
        <f t="shared" si="2"/>
        <v>40899.25</v>
      </c>
      <c r="P14" s="7" t="str" cm="1">
        <f t="array" ref="P14">_xlfn.IFS(Q14=1, "Jan", Q14=2, "Feb", Q14=3, "Mar", Q14=4, "Apr", Q14=5, "May", Q14=6, "June", Q14=7, "July", Q14=8, "Aug", Q14=9, "Sept", Q14=10, "Oct", Q14=11, "Nov", Q14=12, "Dec")</f>
        <v>Dec</v>
      </c>
      <c r="Q14" s="9">
        <f>MONTH(O14)</f>
        <v>12</v>
      </c>
      <c r="R14" s="9">
        <f>DAY(O14)</f>
        <v>22</v>
      </c>
      <c r="S14" s="9">
        <f>YEAR(O14)</f>
        <v>2011</v>
      </c>
      <c r="T14" s="7">
        <f>(((N14/60)/60)/24)+DATE(1970,1,1)</f>
        <v>40905.25</v>
      </c>
      <c r="U14" s="7" t="str" cm="1">
        <f t="array" ref="U14">_xlfn.IFS(V14=1, "Jan", V14=2, "Feb", V14=3, "Mar", V14=4, "Apr", V14=5, "May", V14=6, "June", V14=7, "July", V14=8, "Aug", V14=9, "Sept", V14=10, "Oct", V14=11, "Nov", V14=12, "Dec")</f>
        <v>Dec</v>
      </c>
      <c r="V14" s="9">
        <f t="shared" si="3"/>
        <v>12</v>
      </c>
      <c r="W14" s="9">
        <f t="shared" si="4"/>
        <v>28</v>
      </c>
      <c r="X14" s="9">
        <f t="shared" si="5"/>
        <v>2011</v>
      </c>
      <c r="Y14" t="b">
        <v>0</v>
      </c>
      <c r="Z14" t="b">
        <v>0</v>
      </c>
      <c r="AA14" t="s">
        <v>28</v>
      </c>
      <c r="AB14" t="s">
        <v>2037</v>
      </c>
      <c r="AC14" t="s">
        <v>2038</v>
      </c>
    </row>
    <row r="15" spans="1:29" ht="17" x14ac:dyDescent="0.2">
      <c r="A15">
        <v>1</v>
      </c>
      <c r="B15">
        <v>568</v>
      </c>
      <c r="C15" t="s">
        <v>1180</v>
      </c>
      <c r="D15" s="1" t="s">
        <v>1181</v>
      </c>
      <c r="E15" s="17">
        <v>72400</v>
      </c>
      <c r="F15" s="17">
        <v>134688</v>
      </c>
      <c r="G15" s="4">
        <f t="shared" si="0"/>
        <v>1.8603314917127072</v>
      </c>
      <c r="H15" t="s">
        <v>20</v>
      </c>
      <c r="I15">
        <v>5180</v>
      </c>
      <c r="J15" s="2">
        <f t="shared" si="1"/>
        <v>26.0015444015444</v>
      </c>
      <c r="K15" t="s">
        <v>21</v>
      </c>
      <c r="L15" t="s">
        <v>22</v>
      </c>
      <c r="M15">
        <v>1279170000</v>
      </c>
      <c r="N15">
        <v>1283058000</v>
      </c>
      <c r="O15" s="7">
        <f t="shared" si="2"/>
        <v>40374.208333333336</v>
      </c>
      <c r="P15" s="7" t="str" cm="1">
        <f t="array" ref="P15">_xlfn.IFS(Q15=1, "Jan", Q15=2, "Feb", Q15=3, "Mar", Q15=4, "Apr", Q15=5, "May", Q15=6, "June", Q15=7, "July", Q15=8, "Aug", Q15=9, "Sept", Q15=10, "Oct", Q15=11, "Nov", Q15=12, "Dec")</f>
        <v>July</v>
      </c>
      <c r="Q15" s="9">
        <f>MONTH(O15)</f>
        <v>7</v>
      </c>
      <c r="R15" s="9">
        <f>DAY(O15)</f>
        <v>15</v>
      </c>
      <c r="S15" s="9">
        <f>YEAR(O15)</f>
        <v>2010</v>
      </c>
      <c r="T15" s="7">
        <f>(((N15/60)/60)/24)+DATE(1970,1,1)</f>
        <v>40419.208333333336</v>
      </c>
      <c r="U15" s="7" t="str" cm="1">
        <f t="array" ref="U15">_xlfn.IFS(V15=1, "Jan", V15=2, "Feb", V15=3, "Mar", V15=4, "Apr", V15=5, "May", V15=6, "June", V15=7, "July", V15=8, "Aug", V15=9, "Sept", V15=10, "Oct", V15=11, "Nov", V15=12, "Dec")</f>
        <v>Aug</v>
      </c>
      <c r="V15" s="9">
        <f t="shared" si="3"/>
        <v>8</v>
      </c>
      <c r="W15" s="9">
        <f t="shared" si="4"/>
        <v>29</v>
      </c>
      <c r="X15" s="9">
        <f t="shared" si="5"/>
        <v>2010</v>
      </c>
      <c r="Y15" t="b">
        <v>0</v>
      </c>
      <c r="Z15" t="b">
        <v>0</v>
      </c>
      <c r="AA15" t="s">
        <v>33</v>
      </c>
      <c r="AB15" t="s">
        <v>2035</v>
      </c>
      <c r="AC15" t="s">
        <v>2036</v>
      </c>
    </row>
    <row r="16" spans="1:29" ht="34" x14ac:dyDescent="0.2">
      <c r="A16">
        <v>1</v>
      </c>
      <c r="B16">
        <v>322</v>
      </c>
      <c r="C16" t="s">
        <v>696</v>
      </c>
      <c r="D16" s="1" t="s">
        <v>697</v>
      </c>
      <c r="E16" s="17">
        <v>117900</v>
      </c>
      <c r="F16" s="17">
        <v>196377</v>
      </c>
      <c r="G16" s="4">
        <f t="shared" si="0"/>
        <v>1.6656234096692113</v>
      </c>
      <c r="H16" t="s">
        <v>20</v>
      </c>
      <c r="I16">
        <v>5168</v>
      </c>
      <c r="J16" s="2">
        <f t="shared" si="1"/>
        <v>37.998645510835914</v>
      </c>
      <c r="K16" t="s">
        <v>21</v>
      </c>
      <c r="L16" t="s">
        <v>22</v>
      </c>
      <c r="M16">
        <v>1290664800</v>
      </c>
      <c r="N16">
        <v>1291788000</v>
      </c>
      <c r="O16" s="7">
        <f t="shared" si="2"/>
        <v>40507.25</v>
      </c>
      <c r="P16" s="7" t="str" cm="1">
        <f t="array" ref="P16">_xlfn.IFS(Q16=1, "Jan", Q16=2, "Feb", Q16=3, "Mar", Q16=4, "Apr", Q16=5, "May", Q16=6, "June", Q16=7, "July", Q16=8, "Aug", Q16=9, "Sept", Q16=10, "Oct", Q16=11, "Nov", Q16=12, "Dec")</f>
        <v>Nov</v>
      </c>
      <c r="Q16" s="9">
        <f>MONTH(O16)</f>
        <v>11</v>
      </c>
      <c r="R16" s="9">
        <f>DAY(O16)</f>
        <v>25</v>
      </c>
      <c r="S16" s="9">
        <f>YEAR(O16)</f>
        <v>2010</v>
      </c>
      <c r="T16" s="7">
        <f>(((N16/60)/60)/24)+DATE(1970,1,1)</f>
        <v>40520.25</v>
      </c>
      <c r="U16" s="7" t="str" cm="1">
        <f t="array" ref="U16">_xlfn.IFS(V16=1, "Jan", V16=2, "Feb", V16=3, "Mar", V16=4, "Apr", V16=5, "May", V16=6, "June", V16=7, "July", V16=8, "Aug", V16=9, "Sept", V16=10, "Oct", V16=11, "Nov", V16=12, "Dec")</f>
        <v>Dec</v>
      </c>
      <c r="V16" s="9">
        <f t="shared" si="3"/>
        <v>12</v>
      </c>
      <c r="W16" s="9">
        <f t="shared" si="4"/>
        <v>8</v>
      </c>
      <c r="X16" s="9">
        <f t="shared" si="5"/>
        <v>2010</v>
      </c>
      <c r="Y16" t="b">
        <v>0</v>
      </c>
      <c r="Z16" t="b">
        <v>0</v>
      </c>
      <c r="AA16" t="s">
        <v>33</v>
      </c>
      <c r="AB16" t="s">
        <v>2035</v>
      </c>
      <c r="AC16" t="s">
        <v>2036</v>
      </c>
    </row>
    <row r="17" spans="1:29" ht="17" x14ac:dyDescent="0.2">
      <c r="A17">
        <v>1</v>
      </c>
      <c r="B17">
        <v>772</v>
      </c>
      <c r="C17" t="s">
        <v>1579</v>
      </c>
      <c r="D17" s="1" t="s">
        <v>1580</v>
      </c>
      <c r="E17" s="17">
        <v>149600</v>
      </c>
      <c r="F17" s="17">
        <v>169586</v>
      </c>
      <c r="G17" s="4">
        <f t="shared" si="0"/>
        <v>1.1335962566844919</v>
      </c>
      <c r="H17" t="s">
        <v>20</v>
      </c>
      <c r="I17">
        <v>5139</v>
      </c>
      <c r="J17" s="2">
        <f t="shared" si="1"/>
        <v>32.999805409612762</v>
      </c>
      <c r="K17" t="s">
        <v>21</v>
      </c>
      <c r="L17" t="s">
        <v>22</v>
      </c>
      <c r="M17">
        <v>1549692000</v>
      </c>
      <c r="N17">
        <v>1550037600</v>
      </c>
      <c r="O17" s="7">
        <f t="shared" si="2"/>
        <v>43505.25</v>
      </c>
      <c r="P17" s="7" t="str" cm="1">
        <f t="array" ref="P17">_xlfn.IFS(Q17=1, "Jan", Q17=2, "Feb", Q17=3, "Mar", Q17=4, "Apr", Q17=5, "May", Q17=6, "June", Q17=7, "July", Q17=8, "Aug", Q17=9, "Sept", Q17=10, "Oct", Q17=11, "Nov", Q17=12, "Dec")</f>
        <v>Feb</v>
      </c>
      <c r="Q17" s="9">
        <f>MONTH(O17)</f>
        <v>2</v>
      </c>
      <c r="R17" s="9">
        <f>DAY(O17)</f>
        <v>9</v>
      </c>
      <c r="S17" s="9">
        <f>YEAR(O17)</f>
        <v>2019</v>
      </c>
      <c r="T17" s="7">
        <f>(((N17/60)/60)/24)+DATE(1970,1,1)</f>
        <v>43509.25</v>
      </c>
      <c r="U17" s="7" t="str" cm="1">
        <f t="array" ref="U17">_xlfn.IFS(V17=1, "Jan", V17=2, "Feb", V17=3, "Mar", V17=4, "Apr", V17=5, "May", V17=6, "June", V17=7, "July", V17=8, "Aug", V17=9, "Sept", V17=10, "Oct", V17=11, "Nov", V17=12, "Dec")</f>
        <v>Feb</v>
      </c>
      <c r="V17" s="9">
        <f t="shared" si="3"/>
        <v>2</v>
      </c>
      <c r="W17" s="9">
        <f t="shared" si="4"/>
        <v>13</v>
      </c>
      <c r="X17" s="9">
        <f t="shared" si="5"/>
        <v>2019</v>
      </c>
      <c r="Y17" t="b">
        <v>0</v>
      </c>
      <c r="Z17" t="b">
        <v>0</v>
      </c>
      <c r="AA17" t="s">
        <v>60</v>
      </c>
      <c r="AB17" t="s">
        <v>2041</v>
      </c>
      <c r="AC17" t="s">
        <v>2050</v>
      </c>
    </row>
    <row r="18" spans="1:29" ht="17" x14ac:dyDescent="0.2">
      <c r="A18">
        <v>1</v>
      </c>
      <c r="B18">
        <v>384</v>
      </c>
      <c r="C18" t="s">
        <v>820</v>
      </c>
      <c r="D18" s="1" t="s">
        <v>821</v>
      </c>
      <c r="E18" s="17">
        <v>114400</v>
      </c>
      <c r="F18" s="17">
        <v>196779</v>
      </c>
      <c r="G18" s="4">
        <f t="shared" si="0"/>
        <v>1.7200961538461539</v>
      </c>
      <c r="H18" t="s">
        <v>20</v>
      </c>
      <c r="I18">
        <v>4799</v>
      </c>
      <c r="J18" s="2">
        <f t="shared" si="1"/>
        <v>41.004167534903104</v>
      </c>
      <c r="K18" t="s">
        <v>21</v>
      </c>
      <c r="L18" t="s">
        <v>22</v>
      </c>
      <c r="M18">
        <v>1486706400</v>
      </c>
      <c r="N18">
        <v>1489039200</v>
      </c>
      <c r="O18" s="7">
        <f t="shared" si="2"/>
        <v>42776.25</v>
      </c>
      <c r="P18" s="7" t="str" cm="1">
        <f t="array" ref="P18">_xlfn.IFS(Q18=1, "Jan", Q18=2, "Feb", Q18=3, "Mar", Q18=4, "Apr", Q18=5, "May", Q18=6, "June", Q18=7, "July", Q18=8, "Aug", Q18=9, "Sept", Q18=10, "Oct", Q18=11, "Nov", Q18=12, "Dec")</f>
        <v>Feb</v>
      </c>
      <c r="Q18" s="9">
        <f>MONTH(O18)</f>
        <v>2</v>
      </c>
      <c r="R18" s="9">
        <f>DAY(O18)</f>
        <v>10</v>
      </c>
      <c r="S18" s="9">
        <f>YEAR(O18)</f>
        <v>2017</v>
      </c>
      <c r="T18" s="7">
        <f>(((N18/60)/60)/24)+DATE(1970,1,1)</f>
        <v>42803.25</v>
      </c>
      <c r="U18" s="7" t="str" cm="1">
        <f t="array" ref="U18">_xlfn.IFS(V18=1, "Jan", V18=2, "Feb", V18=3, "Mar", V18=4, "Apr", V18=5, "May", V18=6, "June", V18=7, "July", V18=8, "Aug", V18=9, "Sept", V18=10, "Oct", V18=11, "Nov", V18=12, "Dec")</f>
        <v>Mar</v>
      </c>
      <c r="V18" s="9">
        <f t="shared" si="3"/>
        <v>3</v>
      </c>
      <c r="W18" s="9">
        <f t="shared" si="4"/>
        <v>9</v>
      </c>
      <c r="X18" s="9">
        <f t="shared" si="5"/>
        <v>2017</v>
      </c>
      <c r="Y18" t="b">
        <v>1</v>
      </c>
      <c r="Z18" t="b">
        <v>1</v>
      </c>
      <c r="AA18" t="s">
        <v>42</v>
      </c>
      <c r="AB18" t="s">
        <v>2039</v>
      </c>
      <c r="AC18" t="s">
        <v>2053</v>
      </c>
    </row>
    <row r="19" spans="1:29" ht="17" x14ac:dyDescent="0.2">
      <c r="A19">
        <v>1</v>
      </c>
      <c r="B19">
        <v>645</v>
      </c>
      <c r="C19" t="s">
        <v>1332</v>
      </c>
      <c r="D19" s="1" t="s">
        <v>1333</v>
      </c>
      <c r="E19" s="17">
        <v>192100</v>
      </c>
      <c r="F19" s="17">
        <v>178483</v>
      </c>
      <c r="G19" s="4">
        <f t="shared" si="0"/>
        <v>0.92911504424778757</v>
      </c>
      <c r="H19" t="s">
        <v>14</v>
      </c>
      <c r="I19">
        <v>4697</v>
      </c>
      <c r="J19" s="2">
        <f t="shared" si="1"/>
        <v>37.999361294443261</v>
      </c>
      <c r="K19" t="s">
        <v>21</v>
      </c>
      <c r="L19" t="s">
        <v>22</v>
      </c>
      <c r="M19">
        <v>1537938000</v>
      </c>
      <c r="N19">
        <v>1539752400</v>
      </c>
      <c r="O19" s="7">
        <f t="shared" si="2"/>
        <v>43369.208333333328</v>
      </c>
      <c r="P19" s="7" t="str" cm="1">
        <f t="array" ref="P19">_xlfn.IFS(Q19=1, "Jan", Q19=2, "Feb", Q19=3, "Mar", Q19=4, "Apr", Q19=5, "May", Q19=6, "June", Q19=7, "July", Q19=8, "Aug", Q19=9, "Sept", Q19=10, "Oct", Q19=11, "Nov", Q19=12, "Dec")</f>
        <v>Sept</v>
      </c>
      <c r="Q19" s="9">
        <f>MONTH(O19)</f>
        <v>9</v>
      </c>
      <c r="R19" s="9">
        <f>DAY(O19)</f>
        <v>26</v>
      </c>
      <c r="S19" s="9">
        <f>YEAR(O19)</f>
        <v>2018</v>
      </c>
      <c r="T19" s="7">
        <f>(((N19/60)/60)/24)+DATE(1970,1,1)</f>
        <v>43390.208333333328</v>
      </c>
      <c r="U19" s="7" t="str" cm="1">
        <f t="array" ref="U19">_xlfn.IFS(V19=1, "Jan", V19=2, "Feb", V19=3, "Mar", V19=4, "Apr", V19=5, "May", V19=6, "June", V19=7, "July", V19=8, "Aug", V19=9, "Sept", V19=10, "Oct", V19=11, "Nov", V19=12, "Dec")</f>
        <v>Oct</v>
      </c>
      <c r="V19" s="9">
        <f t="shared" si="3"/>
        <v>10</v>
      </c>
      <c r="W19" s="9">
        <f t="shared" si="4"/>
        <v>17</v>
      </c>
      <c r="X19" s="9">
        <f t="shared" si="5"/>
        <v>2018</v>
      </c>
      <c r="Y19" t="b">
        <v>0</v>
      </c>
      <c r="Z19" t="b">
        <v>1</v>
      </c>
      <c r="AA19" t="s">
        <v>23</v>
      </c>
      <c r="AB19" t="s">
        <v>2041</v>
      </c>
      <c r="AC19" t="s">
        <v>2042</v>
      </c>
    </row>
    <row r="20" spans="1:29" ht="34" x14ac:dyDescent="0.2">
      <c r="A20">
        <v>1</v>
      </c>
      <c r="B20">
        <v>203</v>
      </c>
      <c r="C20" t="s">
        <v>458</v>
      </c>
      <c r="D20" s="1" t="s">
        <v>459</v>
      </c>
      <c r="E20" s="17">
        <v>143900</v>
      </c>
      <c r="F20" s="17">
        <v>193413</v>
      </c>
      <c r="G20" s="4">
        <f t="shared" si="0"/>
        <v>1.3440792216817234</v>
      </c>
      <c r="H20" t="s">
        <v>20</v>
      </c>
      <c r="I20">
        <v>4498</v>
      </c>
      <c r="J20" s="2">
        <f t="shared" si="1"/>
        <v>42.999777678968428</v>
      </c>
      <c r="K20" t="s">
        <v>26</v>
      </c>
      <c r="L20" t="s">
        <v>27</v>
      </c>
      <c r="M20">
        <v>1484632800</v>
      </c>
      <c r="N20">
        <v>1484805600</v>
      </c>
      <c r="O20" s="7">
        <f t="shared" si="2"/>
        <v>42752.25</v>
      </c>
      <c r="P20" s="7" t="str" cm="1">
        <f t="array" ref="P20">_xlfn.IFS(Q20=1, "Jan", Q20=2, "Feb", Q20=3, "Mar", Q20=4, "Apr", Q20=5, "May", Q20=6, "June", Q20=7, "July", Q20=8, "Aug", Q20=9, "Sept", Q20=10, "Oct", Q20=11, "Nov", Q20=12, "Dec")</f>
        <v>Jan</v>
      </c>
      <c r="Q20" s="9">
        <f>MONTH(O20)</f>
        <v>1</v>
      </c>
      <c r="R20" s="9">
        <f>DAY(O20)</f>
        <v>17</v>
      </c>
      <c r="S20" s="9">
        <f>YEAR(O20)</f>
        <v>2017</v>
      </c>
      <c r="T20" s="7">
        <f>(((N20/60)/60)/24)+DATE(1970,1,1)</f>
        <v>42754.25</v>
      </c>
      <c r="U20" s="7" t="str" cm="1">
        <f t="array" ref="U20">_xlfn.IFS(V20=1, "Jan", V20=2, "Feb", V20=3, "Mar", V20=4, "Apr", V20=5, "May", V20=6, "June", V20=7, "July", V20=8, "Aug", V20=9, "Sept", V20=10, "Oct", V20=11, "Nov", V20=12, "Dec")</f>
        <v>Jan</v>
      </c>
      <c r="V20" s="9">
        <f t="shared" si="3"/>
        <v>1</v>
      </c>
      <c r="W20" s="9">
        <f t="shared" si="4"/>
        <v>19</v>
      </c>
      <c r="X20" s="9">
        <f t="shared" si="5"/>
        <v>2017</v>
      </c>
      <c r="Y20" t="b">
        <v>0</v>
      </c>
      <c r="Z20" t="b">
        <v>0</v>
      </c>
      <c r="AA20" t="s">
        <v>33</v>
      </c>
      <c r="AB20" t="s">
        <v>2035</v>
      </c>
      <c r="AC20" t="s">
        <v>2036</v>
      </c>
    </row>
    <row r="21" spans="1:29" ht="17" x14ac:dyDescent="0.2">
      <c r="A21">
        <v>1</v>
      </c>
      <c r="B21">
        <v>672</v>
      </c>
      <c r="C21" t="s">
        <v>1384</v>
      </c>
      <c r="D21" s="1" t="s">
        <v>1385</v>
      </c>
      <c r="E21" s="17">
        <v>197900</v>
      </c>
      <c r="F21" s="17">
        <v>110689</v>
      </c>
      <c r="G21" s="4">
        <f t="shared" si="0"/>
        <v>0.55931783729156137</v>
      </c>
      <c r="H21" t="s">
        <v>14</v>
      </c>
      <c r="I21">
        <v>4428</v>
      </c>
      <c r="J21" s="2">
        <f t="shared" si="1"/>
        <v>24.997515808491418</v>
      </c>
      <c r="K21" t="s">
        <v>26</v>
      </c>
      <c r="L21" t="s">
        <v>27</v>
      </c>
      <c r="M21">
        <v>1521608400</v>
      </c>
      <c r="N21">
        <v>1522472400</v>
      </c>
      <c r="O21" s="7">
        <f t="shared" si="2"/>
        <v>43180.208333333328</v>
      </c>
      <c r="P21" s="7" t="str" cm="1">
        <f t="array" ref="P21">_xlfn.IFS(Q21=1, "Jan", Q21=2, "Feb", Q21=3, "Mar", Q21=4, "Apr", Q21=5, "May", Q21=6, "June", Q21=7, "July", Q21=8, "Aug", Q21=9, "Sept", Q21=10, "Oct", Q21=11, "Nov", Q21=12, "Dec")</f>
        <v>Mar</v>
      </c>
      <c r="Q21" s="9">
        <f>MONTH(O21)</f>
        <v>3</v>
      </c>
      <c r="R21" s="9">
        <f>DAY(O21)</f>
        <v>21</v>
      </c>
      <c r="S21" s="9">
        <f>YEAR(O21)</f>
        <v>2018</v>
      </c>
      <c r="T21" s="7">
        <f>(((N21/60)/60)/24)+DATE(1970,1,1)</f>
        <v>43190.208333333328</v>
      </c>
      <c r="U21" s="7" t="str" cm="1">
        <f t="array" ref="U21">_xlfn.IFS(V21=1, "Jan", V21=2, "Feb", V21=3, "Mar", V21=4, "Apr", V21=5, "May", V21=6, "June", V21=7, "July", V21=8, "Aug", V21=9, "Sept", V21=10, "Oct", V21=11, "Nov", V21=12, "Dec")</f>
        <v>Mar</v>
      </c>
      <c r="V21" s="9">
        <f t="shared" si="3"/>
        <v>3</v>
      </c>
      <c r="W21" s="9">
        <f t="shared" si="4"/>
        <v>31</v>
      </c>
      <c r="X21" s="9">
        <f t="shared" si="5"/>
        <v>2018</v>
      </c>
      <c r="Y21" t="b">
        <v>0</v>
      </c>
      <c r="Z21" t="b">
        <v>0</v>
      </c>
      <c r="AA21" t="s">
        <v>33</v>
      </c>
      <c r="AB21" t="s">
        <v>2035</v>
      </c>
      <c r="AC21" t="s">
        <v>2036</v>
      </c>
    </row>
    <row r="22" spans="1:29" ht="17" x14ac:dyDescent="0.2">
      <c r="A22">
        <v>1</v>
      </c>
      <c r="B22">
        <v>985</v>
      </c>
      <c r="C22" t="s">
        <v>1998</v>
      </c>
      <c r="D22" s="1" t="s">
        <v>1999</v>
      </c>
      <c r="E22" s="17">
        <v>170600</v>
      </c>
      <c r="F22" s="17">
        <v>114523</v>
      </c>
      <c r="G22" s="4">
        <f t="shared" si="0"/>
        <v>0.67129542790152408</v>
      </c>
      <c r="H22" t="s">
        <v>14</v>
      </c>
      <c r="I22">
        <v>4405</v>
      </c>
      <c r="J22" s="2">
        <f t="shared" si="1"/>
        <v>25.998410896708286</v>
      </c>
      <c r="K22" t="s">
        <v>21</v>
      </c>
      <c r="L22" t="s">
        <v>22</v>
      </c>
      <c r="M22">
        <v>1386309600</v>
      </c>
      <c r="N22">
        <v>1388556000</v>
      </c>
      <c r="O22" s="7">
        <f t="shared" si="2"/>
        <v>41614.25</v>
      </c>
      <c r="P22" s="7" t="str" cm="1">
        <f t="array" ref="P22">_xlfn.IFS(Q22=1, "Jan", Q22=2, "Feb", Q22=3, "Mar", Q22=4, "Apr", Q22=5, "May", Q22=6, "June", Q22=7, "July", Q22=8, "Aug", Q22=9, "Sept", Q22=10, "Oct", Q22=11, "Nov", Q22=12, "Dec")</f>
        <v>Dec</v>
      </c>
      <c r="Q22" s="9">
        <f>MONTH(O22)</f>
        <v>12</v>
      </c>
      <c r="R22" s="9">
        <f>DAY(O22)</f>
        <v>6</v>
      </c>
      <c r="S22" s="9">
        <f>YEAR(O22)</f>
        <v>2013</v>
      </c>
      <c r="T22" s="7">
        <f>(((N22/60)/60)/24)+DATE(1970,1,1)</f>
        <v>41640.25</v>
      </c>
      <c r="U22" s="7" t="str" cm="1">
        <f t="array" ref="U22">_xlfn.IFS(V22=1, "Jan", V22=2, "Feb", V22=3, "Mar", V22=4, "Apr", V22=5, "May", V22=6, "June", V22=7, "July", V22=8, "Aug", V22=9, "Sept", V22=10, "Oct", V22=11, "Nov", V22=12, "Dec")</f>
        <v>Jan</v>
      </c>
      <c r="V22" s="9">
        <f t="shared" si="3"/>
        <v>1</v>
      </c>
      <c r="W22" s="9">
        <f t="shared" si="4"/>
        <v>1</v>
      </c>
      <c r="X22" s="9">
        <f t="shared" si="5"/>
        <v>2014</v>
      </c>
      <c r="Y22" t="b">
        <v>0</v>
      </c>
      <c r="Z22" t="b">
        <v>1</v>
      </c>
      <c r="AA22" t="s">
        <v>23</v>
      </c>
      <c r="AB22" t="s">
        <v>2041</v>
      </c>
      <c r="AC22" t="s">
        <v>2042</v>
      </c>
    </row>
    <row r="23" spans="1:29" ht="17" x14ac:dyDescent="0.2">
      <c r="A23">
        <v>1</v>
      </c>
      <c r="B23">
        <v>874</v>
      </c>
      <c r="C23" t="s">
        <v>1780</v>
      </c>
      <c r="D23" s="1" t="s">
        <v>1781</v>
      </c>
      <c r="E23" s="17">
        <v>40200</v>
      </c>
      <c r="F23" s="17">
        <v>139468</v>
      </c>
      <c r="G23" s="4">
        <f t="shared" si="0"/>
        <v>3.4693532338308457</v>
      </c>
      <c r="H23" t="s">
        <v>20</v>
      </c>
      <c r="I23">
        <v>4358</v>
      </c>
      <c r="J23" s="2">
        <f t="shared" si="1"/>
        <v>32.002753556677376</v>
      </c>
      <c r="K23" t="s">
        <v>21</v>
      </c>
      <c r="L23" t="s">
        <v>22</v>
      </c>
      <c r="M23">
        <v>1271998800</v>
      </c>
      <c r="N23">
        <v>1275282000</v>
      </c>
      <c r="O23" s="7">
        <f t="shared" si="2"/>
        <v>40291.208333333336</v>
      </c>
      <c r="P23" s="7" t="str" cm="1">
        <f t="array" ref="P23">_xlfn.IFS(Q23=1, "Jan", Q23=2, "Feb", Q23=3, "Mar", Q23=4, "Apr", Q23=5, "May", Q23=6, "June", Q23=7, "July", Q23=8, "Aug", Q23=9, "Sept", Q23=10, "Oct", Q23=11, "Nov", Q23=12, "Dec")</f>
        <v>Apr</v>
      </c>
      <c r="Q23" s="9">
        <f>MONTH(O23)</f>
        <v>4</v>
      </c>
      <c r="R23" s="9">
        <f>DAY(O23)</f>
        <v>23</v>
      </c>
      <c r="S23" s="9">
        <f>YEAR(O23)</f>
        <v>2010</v>
      </c>
      <c r="T23" s="7">
        <f>(((N23/60)/60)/24)+DATE(1970,1,1)</f>
        <v>40329.208333333336</v>
      </c>
      <c r="U23" s="7" t="str" cm="1">
        <f t="array" ref="U23">_xlfn.IFS(V23=1, "Jan", V23=2, "Feb", V23=3, "Mar", V23=4, "Apr", V23=5, "May", V23=6, "June", V23=7, "July", V23=8, "Aug", V23=9, "Sept", V23=10, "Oct", V23=11, "Nov", V23=12, "Dec")</f>
        <v>May</v>
      </c>
      <c r="V23" s="9">
        <f t="shared" si="3"/>
        <v>5</v>
      </c>
      <c r="W23" s="9">
        <f t="shared" si="4"/>
        <v>31</v>
      </c>
      <c r="X23" s="9">
        <f t="shared" si="5"/>
        <v>2010</v>
      </c>
      <c r="Y23" t="b">
        <v>0</v>
      </c>
      <c r="Z23" t="b">
        <v>1</v>
      </c>
      <c r="AA23" t="s">
        <v>122</v>
      </c>
      <c r="AB23" t="s">
        <v>2044</v>
      </c>
      <c r="AC23" t="s">
        <v>2045</v>
      </c>
    </row>
    <row r="24" spans="1:29" ht="34" x14ac:dyDescent="0.2">
      <c r="A24">
        <v>1</v>
      </c>
      <c r="B24">
        <v>213</v>
      </c>
      <c r="C24" t="s">
        <v>479</v>
      </c>
      <c r="D24" s="1" t="s">
        <v>480</v>
      </c>
      <c r="E24" s="17">
        <v>87900</v>
      </c>
      <c r="F24" s="17">
        <v>171549</v>
      </c>
      <c r="G24" s="4">
        <f t="shared" si="0"/>
        <v>1.9516382252559727</v>
      </c>
      <c r="H24" t="s">
        <v>20</v>
      </c>
      <c r="I24">
        <v>4289</v>
      </c>
      <c r="J24" s="2">
        <f t="shared" si="1"/>
        <v>39.997435299603637</v>
      </c>
      <c r="K24" t="s">
        <v>21</v>
      </c>
      <c r="L24" t="s">
        <v>22</v>
      </c>
      <c r="M24">
        <v>1289019600</v>
      </c>
      <c r="N24">
        <v>1289714400</v>
      </c>
      <c r="O24" s="7">
        <f t="shared" si="2"/>
        <v>40488.208333333336</v>
      </c>
      <c r="P24" s="7" t="str" cm="1">
        <f t="array" ref="P24">_xlfn.IFS(Q24=1, "Jan", Q24=2, "Feb", Q24=3, "Mar", Q24=4, "Apr", Q24=5, "May", Q24=6, "June", Q24=7, "July", Q24=8, "Aug", Q24=9, "Sept", Q24=10, "Oct", Q24=11, "Nov", Q24=12, "Dec")</f>
        <v>Nov</v>
      </c>
      <c r="Q24" s="9">
        <f>MONTH(O24)</f>
        <v>11</v>
      </c>
      <c r="R24" s="9">
        <f>DAY(O24)</f>
        <v>6</v>
      </c>
      <c r="S24" s="9">
        <f>YEAR(O24)</f>
        <v>2010</v>
      </c>
      <c r="T24" s="7">
        <f>(((N24/60)/60)/24)+DATE(1970,1,1)</f>
        <v>40496.25</v>
      </c>
      <c r="U24" s="7" t="str" cm="1">
        <f t="array" ref="U24">_xlfn.IFS(V24=1, "Jan", V24=2, "Feb", V24=3, "Mar", V24=4, "Apr", V24=5, "May", V24=6, "June", V24=7, "July", V24=8, "Aug", V24=9, "Sept", V24=10, "Oct", V24=11, "Nov", V24=12, "Dec")</f>
        <v>Nov</v>
      </c>
      <c r="V24" s="9">
        <f t="shared" si="3"/>
        <v>11</v>
      </c>
      <c r="W24" s="9">
        <f t="shared" si="4"/>
        <v>14</v>
      </c>
      <c r="X24" s="9">
        <f t="shared" si="5"/>
        <v>2010</v>
      </c>
      <c r="Y24" t="b">
        <v>0</v>
      </c>
      <c r="Z24" t="b">
        <v>1</v>
      </c>
      <c r="AA24" t="s">
        <v>60</v>
      </c>
      <c r="AB24" t="s">
        <v>2041</v>
      </c>
      <c r="AC24" t="s">
        <v>2050</v>
      </c>
    </row>
    <row r="25" spans="1:29" ht="34" x14ac:dyDescent="0.2">
      <c r="A25">
        <v>1</v>
      </c>
      <c r="B25">
        <v>831</v>
      </c>
      <c r="C25" t="s">
        <v>1695</v>
      </c>
      <c r="D25" s="1" t="s">
        <v>1696</v>
      </c>
      <c r="E25" s="17">
        <v>97100</v>
      </c>
      <c r="F25" s="17">
        <v>105817</v>
      </c>
      <c r="G25" s="4">
        <f t="shared" si="0"/>
        <v>1.089773429454171</v>
      </c>
      <c r="H25" t="s">
        <v>20</v>
      </c>
      <c r="I25">
        <v>4233</v>
      </c>
      <c r="J25" s="2">
        <f t="shared" si="1"/>
        <v>24.998110087408456</v>
      </c>
      <c r="K25" t="s">
        <v>21</v>
      </c>
      <c r="L25" t="s">
        <v>22</v>
      </c>
      <c r="M25">
        <v>1332738000</v>
      </c>
      <c r="N25">
        <v>1335675600</v>
      </c>
      <c r="O25" s="7">
        <f t="shared" si="2"/>
        <v>40994.208333333336</v>
      </c>
      <c r="P25" s="7" t="str" cm="1">
        <f t="array" ref="P25">_xlfn.IFS(Q25=1, "Jan", Q25=2, "Feb", Q25=3, "Mar", Q25=4, "Apr", Q25=5, "May", Q25=6, "June", Q25=7, "July", Q25=8, "Aug", Q25=9, "Sept", Q25=10, "Oct", Q25=11, "Nov", Q25=12, "Dec")</f>
        <v>Mar</v>
      </c>
      <c r="Q25" s="9">
        <f>MONTH(O25)</f>
        <v>3</v>
      </c>
      <c r="R25" s="9">
        <f>DAY(O25)</f>
        <v>26</v>
      </c>
      <c r="S25" s="9">
        <f>YEAR(O25)</f>
        <v>2012</v>
      </c>
      <c r="T25" s="7">
        <f>(((N25/60)/60)/24)+DATE(1970,1,1)</f>
        <v>41028.208333333336</v>
      </c>
      <c r="U25" s="7" t="str" cm="1">
        <f t="array" ref="U25">_xlfn.IFS(V25=1, "Jan", V25=2, "Feb", V25=3, "Mar", V25=4, "Apr", V25=5, "May", V25=6, "June", V25=7, "July", V25=8, "Aug", V25=9, "Sept", V25=10, "Oct", V25=11, "Nov", V25=12, "Dec")</f>
        <v>Apr</v>
      </c>
      <c r="V25" s="9">
        <f t="shared" si="3"/>
        <v>4</v>
      </c>
      <c r="W25" s="9">
        <f t="shared" si="4"/>
        <v>29</v>
      </c>
      <c r="X25" s="9">
        <f t="shared" si="5"/>
        <v>2012</v>
      </c>
      <c r="Y25" t="b">
        <v>0</v>
      </c>
      <c r="Z25" t="b">
        <v>0</v>
      </c>
      <c r="AA25" t="s">
        <v>122</v>
      </c>
      <c r="AB25" t="s">
        <v>2044</v>
      </c>
      <c r="AC25" t="s">
        <v>2045</v>
      </c>
    </row>
    <row r="26" spans="1:29" ht="34" x14ac:dyDescent="0.2">
      <c r="A26">
        <v>1</v>
      </c>
      <c r="B26">
        <v>67</v>
      </c>
      <c r="C26" t="s">
        <v>182</v>
      </c>
      <c r="D26" s="1" t="s">
        <v>183</v>
      </c>
      <c r="E26" s="17">
        <v>72600</v>
      </c>
      <c r="F26" s="17">
        <v>117892</v>
      </c>
      <c r="G26" s="4">
        <f t="shared" si="0"/>
        <v>1.6238567493112948</v>
      </c>
      <c r="H26" t="s">
        <v>20</v>
      </c>
      <c r="I26">
        <v>4065</v>
      </c>
      <c r="J26" s="2">
        <f t="shared" si="1"/>
        <v>29.001722017220171</v>
      </c>
      <c r="K26" t="s">
        <v>40</v>
      </c>
      <c r="L26" t="s">
        <v>41</v>
      </c>
      <c r="M26">
        <v>1264399200</v>
      </c>
      <c r="N26">
        <v>1264831200</v>
      </c>
      <c r="O26" s="7">
        <f t="shared" si="2"/>
        <v>40203.25</v>
      </c>
      <c r="P26" s="7" t="str" cm="1">
        <f t="array" ref="P26">_xlfn.IFS(Q26=1, "Jan", Q26=2, "Feb", Q26=3, "Mar", Q26=4, "Apr", Q26=5, "May", Q26=6, "June", Q26=7, "July", Q26=8, "Aug", Q26=9, "Sept", Q26=10, "Oct", Q26=11, "Nov", Q26=12, "Dec")</f>
        <v>Jan</v>
      </c>
      <c r="Q26" s="9">
        <f>MONTH(O26)</f>
        <v>1</v>
      </c>
      <c r="R26" s="9">
        <f>DAY(O26)</f>
        <v>25</v>
      </c>
      <c r="S26" s="9">
        <f>YEAR(O26)</f>
        <v>2010</v>
      </c>
      <c r="T26" s="7">
        <f>(((N26/60)/60)/24)+DATE(1970,1,1)</f>
        <v>40208.25</v>
      </c>
      <c r="U26" s="7" t="str" cm="1">
        <f t="array" ref="U26">_xlfn.IFS(V26=1, "Jan", V26=2, "Feb", V26=3, "Mar", V26=4, "Apr", V26=5, "May", V26=6, "June", V26=7, "July", V26=8, "Aug", V26=9, "Sept", V26=10, "Oct", V26=11, "Nov", V26=12, "Dec")</f>
        <v>Jan</v>
      </c>
      <c r="V26" s="9">
        <f t="shared" si="3"/>
        <v>1</v>
      </c>
      <c r="W26" s="9">
        <f t="shared" si="4"/>
        <v>30</v>
      </c>
      <c r="X26" s="9">
        <f t="shared" si="5"/>
        <v>2010</v>
      </c>
      <c r="Y26" t="b">
        <v>0</v>
      </c>
      <c r="Z26" t="b">
        <v>1</v>
      </c>
      <c r="AA26" t="s">
        <v>65</v>
      </c>
      <c r="AB26" t="s">
        <v>2037</v>
      </c>
      <c r="AC26" t="s">
        <v>2051</v>
      </c>
    </row>
    <row r="27" spans="1:29" ht="17" x14ac:dyDescent="0.2">
      <c r="A27">
        <v>1</v>
      </c>
      <c r="B27">
        <v>593</v>
      </c>
      <c r="C27" t="s">
        <v>1228</v>
      </c>
      <c r="D27" s="1" t="s">
        <v>1229</v>
      </c>
      <c r="E27" s="17">
        <v>121600</v>
      </c>
      <c r="F27" s="17">
        <v>188288</v>
      </c>
      <c r="G27" s="4">
        <f t="shared" si="0"/>
        <v>1.5484210526315789</v>
      </c>
      <c r="H27" t="s">
        <v>20</v>
      </c>
      <c r="I27">
        <v>4006</v>
      </c>
      <c r="J27" s="2">
        <f t="shared" si="1"/>
        <v>47.001497753369947</v>
      </c>
      <c r="K27" t="s">
        <v>21</v>
      </c>
      <c r="L27" t="s">
        <v>22</v>
      </c>
      <c r="M27">
        <v>1395810000</v>
      </c>
      <c r="N27">
        <v>1396933200</v>
      </c>
      <c r="O27" s="7">
        <f t="shared" si="2"/>
        <v>41724.208333333336</v>
      </c>
      <c r="P27" s="7" t="str" cm="1">
        <f t="array" ref="P27">_xlfn.IFS(Q27=1, "Jan", Q27=2, "Feb", Q27=3, "Mar", Q27=4, "Apr", Q27=5, "May", Q27=6, "June", Q27=7, "July", Q27=8, "Aug", Q27=9, "Sept", Q27=10, "Oct", Q27=11, "Nov", Q27=12, "Dec")</f>
        <v>Mar</v>
      </c>
      <c r="Q27" s="9">
        <f>MONTH(O27)</f>
        <v>3</v>
      </c>
      <c r="R27" s="9">
        <f>DAY(O27)</f>
        <v>26</v>
      </c>
      <c r="S27" s="9">
        <f>YEAR(O27)</f>
        <v>2014</v>
      </c>
      <c r="T27" s="7">
        <f>(((N27/60)/60)/24)+DATE(1970,1,1)</f>
        <v>41737.208333333336</v>
      </c>
      <c r="U27" s="7" t="str" cm="1">
        <f t="array" ref="U27">_xlfn.IFS(V27=1, "Jan", V27=2, "Feb", V27=3, "Mar", V27=4, "Apr", V27=5, "May", V27=6, "June", V27=7, "July", V27=8, "Aug", V27=9, "Sept", V27=10, "Oct", V27=11, "Nov", V27=12, "Dec")</f>
        <v>Apr</v>
      </c>
      <c r="V27" s="9">
        <f t="shared" si="3"/>
        <v>4</v>
      </c>
      <c r="W27" s="9">
        <f t="shared" si="4"/>
        <v>8</v>
      </c>
      <c r="X27" s="9">
        <f t="shared" si="5"/>
        <v>2014</v>
      </c>
      <c r="Y27" t="b">
        <v>0</v>
      </c>
      <c r="Z27" t="b">
        <v>0</v>
      </c>
      <c r="AA27" t="s">
        <v>71</v>
      </c>
      <c r="AB27" t="s">
        <v>2039</v>
      </c>
      <c r="AC27" t="s">
        <v>2040</v>
      </c>
    </row>
    <row r="28" spans="1:29" ht="17" x14ac:dyDescent="0.2">
      <c r="A28">
        <v>1</v>
      </c>
      <c r="B28">
        <v>908</v>
      </c>
      <c r="C28" t="s">
        <v>1848</v>
      </c>
      <c r="D28" s="1" t="s">
        <v>1849</v>
      </c>
      <c r="E28" s="17">
        <v>38200</v>
      </c>
      <c r="F28" s="17">
        <v>121950</v>
      </c>
      <c r="G28" s="4">
        <f t="shared" si="0"/>
        <v>3.1924083769633507</v>
      </c>
      <c r="H28" t="s">
        <v>20</v>
      </c>
      <c r="I28">
        <v>3934</v>
      </c>
      <c r="J28" s="2">
        <f t="shared" si="1"/>
        <v>30.99898322318251</v>
      </c>
      <c r="K28" t="s">
        <v>21</v>
      </c>
      <c r="L28" t="s">
        <v>22</v>
      </c>
      <c r="M28">
        <v>1335934800</v>
      </c>
      <c r="N28">
        <v>1336885200</v>
      </c>
      <c r="O28" s="7">
        <f t="shared" si="2"/>
        <v>41031.208333333336</v>
      </c>
      <c r="P28" s="7" t="str" cm="1">
        <f t="array" ref="P28">_xlfn.IFS(Q28=1, "Jan", Q28=2, "Feb", Q28=3, "Mar", Q28=4, "Apr", Q28=5, "May", Q28=6, "June", Q28=7, "July", Q28=8, "Aug", Q28=9, "Sept", Q28=10, "Oct", Q28=11, "Nov", Q28=12, "Dec")</f>
        <v>May</v>
      </c>
      <c r="Q28" s="9">
        <f>MONTH(O28)</f>
        <v>5</v>
      </c>
      <c r="R28" s="9">
        <f>DAY(O28)</f>
        <v>2</v>
      </c>
      <c r="S28" s="9">
        <f>YEAR(O28)</f>
        <v>2012</v>
      </c>
      <c r="T28" s="7">
        <f>(((N28/60)/60)/24)+DATE(1970,1,1)</f>
        <v>41042.208333333336</v>
      </c>
      <c r="U28" s="7" t="str" cm="1">
        <f t="array" ref="U28">_xlfn.IFS(V28=1, "Jan", V28=2, "Feb", V28=3, "Mar", V28=4, "Apr", V28=5, "May", V28=6, "June", V28=7, "July", V28=8, "Aug", V28=9, "Sept", V28=10, "Oct", V28=11, "Nov", V28=12, "Dec")</f>
        <v>May</v>
      </c>
      <c r="V28" s="9">
        <f t="shared" si="3"/>
        <v>5</v>
      </c>
      <c r="W28" s="9">
        <f t="shared" si="4"/>
        <v>13</v>
      </c>
      <c r="X28" s="9">
        <f t="shared" si="5"/>
        <v>2012</v>
      </c>
      <c r="Y28" t="b">
        <v>0</v>
      </c>
      <c r="Z28" t="b">
        <v>0</v>
      </c>
      <c r="AA28" t="s">
        <v>89</v>
      </c>
      <c r="AB28" t="s">
        <v>2057</v>
      </c>
      <c r="AC28" t="s">
        <v>2058</v>
      </c>
    </row>
    <row r="29" spans="1:29" ht="17" x14ac:dyDescent="0.2">
      <c r="A29">
        <v>1</v>
      </c>
      <c r="B29">
        <v>651</v>
      </c>
      <c r="C29" t="s">
        <v>1344</v>
      </c>
      <c r="D29" s="1" t="s">
        <v>1345</v>
      </c>
      <c r="E29" s="17">
        <v>196700</v>
      </c>
      <c r="F29" s="17">
        <v>174039</v>
      </c>
      <c r="G29" s="4">
        <f t="shared" si="0"/>
        <v>0.88479410269445857</v>
      </c>
      <c r="H29" t="s">
        <v>14</v>
      </c>
      <c r="I29">
        <v>3868</v>
      </c>
      <c r="J29" s="2">
        <f t="shared" si="1"/>
        <v>44.994570837642193</v>
      </c>
      <c r="K29" t="s">
        <v>107</v>
      </c>
      <c r="L29" t="s">
        <v>108</v>
      </c>
      <c r="M29">
        <v>1393048800</v>
      </c>
      <c r="N29">
        <v>1394344800</v>
      </c>
      <c r="O29" s="7">
        <f t="shared" si="2"/>
        <v>41692.25</v>
      </c>
      <c r="P29" s="7" t="str" cm="1">
        <f t="array" ref="P29">_xlfn.IFS(Q29=1, "Jan", Q29=2, "Feb", Q29=3, "Mar", Q29=4, "Apr", Q29=5, "May", Q29=6, "June", Q29=7, "July", Q29=8, "Aug", Q29=9, "Sept", Q29=10, "Oct", Q29=11, "Nov", Q29=12, "Dec")</f>
        <v>Feb</v>
      </c>
      <c r="Q29" s="9">
        <f>MONTH(O29)</f>
        <v>2</v>
      </c>
      <c r="R29" s="9">
        <f>DAY(O29)</f>
        <v>22</v>
      </c>
      <c r="S29" s="9">
        <f>YEAR(O29)</f>
        <v>2014</v>
      </c>
      <c r="T29" s="7">
        <f>(((N29/60)/60)/24)+DATE(1970,1,1)</f>
        <v>41707.25</v>
      </c>
      <c r="U29" s="7" t="str" cm="1">
        <f t="array" ref="U29">_xlfn.IFS(V29=1, "Jan", V29=2, "Feb", V29=3, "Mar", V29=4, "Apr", V29=5, "May", V29=6, "June", V29=7, "July", V29=8, "Aug", V29=9, "Sept", V29=10, "Oct", V29=11, "Nov", V29=12, "Dec")</f>
        <v>Mar</v>
      </c>
      <c r="V29" s="9">
        <f t="shared" si="3"/>
        <v>3</v>
      </c>
      <c r="W29" s="9">
        <f t="shared" si="4"/>
        <v>9</v>
      </c>
      <c r="X29" s="9">
        <f t="shared" si="5"/>
        <v>2014</v>
      </c>
      <c r="Y29" t="b">
        <v>0</v>
      </c>
      <c r="Z29" t="b">
        <v>0</v>
      </c>
      <c r="AA29" t="s">
        <v>100</v>
      </c>
      <c r="AB29" t="s">
        <v>2039</v>
      </c>
      <c r="AC29" t="s">
        <v>2060</v>
      </c>
    </row>
    <row r="30" spans="1:29" ht="17" x14ac:dyDescent="0.2">
      <c r="A30">
        <v>1</v>
      </c>
      <c r="B30">
        <v>928</v>
      </c>
      <c r="C30" t="s">
        <v>1888</v>
      </c>
      <c r="D30" s="1" t="s">
        <v>1889</v>
      </c>
      <c r="E30" s="17">
        <v>167400</v>
      </c>
      <c r="F30" s="17">
        <v>196386</v>
      </c>
      <c r="G30" s="4">
        <f t="shared" si="0"/>
        <v>1.1731541218637993</v>
      </c>
      <c r="H30" t="s">
        <v>20</v>
      </c>
      <c r="I30">
        <v>3777</v>
      </c>
      <c r="J30" s="2">
        <f t="shared" si="1"/>
        <v>51.995234312946785</v>
      </c>
      <c r="K30" t="s">
        <v>107</v>
      </c>
      <c r="L30" t="s">
        <v>108</v>
      </c>
      <c r="M30">
        <v>1388296800</v>
      </c>
      <c r="N30">
        <v>1389074400</v>
      </c>
      <c r="O30" s="7">
        <f t="shared" si="2"/>
        <v>41637.25</v>
      </c>
      <c r="P30" s="7" t="str" cm="1">
        <f t="array" ref="P30">_xlfn.IFS(Q30=1, "Jan", Q30=2, "Feb", Q30=3, "Mar", Q30=4, "Apr", Q30=5, "May", Q30=6, "June", Q30=7, "July", Q30=8, "Aug", Q30=9, "Sept", Q30=10, "Oct", Q30=11, "Nov", Q30=12, "Dec")</f>
        <v>Dec</v>
      </c>
      <c r="Q30" s="9">
        <f>MONTH(O30)</f>
        <v>12</v>
      </c>
      <c r="R30" s="9">
        <f>DAY(O30)</f>
        <v>29</v>
      </c>
      <c r="S30" s="9">
        <f>YEAR(O30)</f>
        <v>2013</v>
      </c>
      <c r="T30" s="7">
        <f>(((N30/60)/60)/24)+DATE(1970,1,1)</f>
        <v>41646.25</v>
      </c>
      <c r="U30" s="7" t="str" cm="1">
        <f t="array" ref="U30">_xlfn.IFS(V30=1, "Jan", V30=2, "Feb", V30=3, "Mar", V30=4, "Apr", V30=5, "May", V30=6, "June", V30=7, "July", V30=8, "Aug", V30=9, "Sept", V30=10, "Oct", V30=11, "Nov", V30=12, "Dec")</f>
        <v>Jan</v>
      </c>
      <c r="V30" s="9">
        <f t="shared" si="3"/>
        <v>1</v>
      </c>
      <c r="W30" s="9">
        <f t="shared" si="4"/>
        <v>7</v>
      </c>
      <c r="X30" s="9">
        <f t="shared" si="5"/>
        <v>2014</v>
      </c>
      <c r="Y30" t="b">
        <v>0</v>
      </c>
      <c r="Z30" t="b">
        <v>0</v>
      </c>
      <c r="AA30" t="s">
        <v>28</v>
      </c>
      <c r="AB30" t="s">
        <v>2037</v>
      </c>
      <c r="AC30" t="s">
        <v>2038</v>
      </c>
    </row>
    <row r="31" spans="1:29" ht="17" x14ac:dyDescent="0.2">
      <c r="A31">
        <v>1</v>
      </c>
      <c r="B31">
        <v>312</v>
      </c>
      <c r="C31" t="s">
        <v>676</v>
      </c>
      <c r="D31" s="1" t="s">
        <v>677</v>
      </c>
      <c r="E31" s="17">
        <v>59100</v>
      </c>
      <c r="F31" s="17">
        <v>183345</v>
      </c>
      <c r="G31" s="4">
        <f t="shared" si="0"/>
        <v>3.1022842639593908</v>
      </c>
      <c r="H31" t="s">
        <v>20</v>
      </c>
      <c r="I31">
        <v>3742</v>
      </c>
      <c r="J31" s="2">
        <f t="shared" si="1"/>
        <v>48.996525921966864</v>
      </c>
      <c r="K31" t="s">
        <v>21</v>
      </c>
      <c r="L31" t="s">
        <v>22</v>
      </c>
      <c r="M31">
        <v>1382677200</v>
      </c>
      <c r="N31">
        <v>1383282000</v>
      </c>
      <c r="O31" s="7">
        <f t="shared" si="2"/>
        <v>41572.208333333336</v>
      </c>
      <c r="P31" s="7" t="str" cm="1">
        <f t="array" ref="P31">_xlfn.IFS(Q31=1, "Jan", Q31=2, "Feb", Q31=3, "Mar", Q31=4, "Apr", Q31=5, "May", Q31=6, "June", Q31=7, "July", Q31=8, "Aug", Q31=9, "Sept", Q31=10, "Oct", Q31=11, "Nov", Q31=12, "Dec")</f>
        <v>Oct</v>
      </c>
      <c r="Q31" s="9">
        <f>MONTH(O31)</f>
        <v>10</v>
      </c>
      <c r="R31" s="9">
        <f>DAY(O31)</f>
        <v>25</v>
      </c>
      <c r="S31" s="9">
        <f>YEAR(O31)</f>
        <v>2013</v>
      </c>
      <c r="T31" s="7">
        <f>(((N31/60)/60)/24)+DATE(1970,1,1)</f>
        <v>41579.208333333336</v>
      </c>
      <c r="U31" s="7" t="str" cm="1">
        <f t="array" ref="U31">_xlfn.IFS(V31=1, "Jan", V31=2, "Feb", V31=3, "Mar", V31=4, "Apr", V31=5, "May", V31=6, "June", V31=7, "July", V31=8, "Aug", V31=9, "Sept", V31=10, "Oct", V31=11, "Nov", V31=12, "Dec")</f>
        <v>Nov</v>
      </c>
      <c r="V31" s="9">
        <f t="shared" si="3"/>
        <v>11</v>
      </c>
      <c r="W31" s="9">
        <f t="shared" si="4"/>
        <v>1</v>
      </c>
      <c r="X31" s="9">
        <f t="shared" si="5"/>
        <v>2013</v>
      </c>
      <c r="Y31" t="b">
        <v>0</v>
      </c>
      <c r="Z31" t="b">
        <v>0</v>
      </c>
      <c r="AA31" t="s">
        <v>33</v>
      </c>
      <c r="AB31" t="s">
        <v>2035</v>
      </c>
      <c r="AC31" t="s">
        <v>2036</v>
      </c>
    </row>
    <row r="32" spans="1:29" ht="17" x14ac:dyDescent="0.2">
      <c r="A32">
        <v>1</v>
      </c>
      <c r="B32">
        <v>455</v>
      </c>
      <c r="C32" t="s">
        <v>958</v>
      </c>
      <c r="D32" s="1" t="s">
        <v>959</v>
      </c>
      <c r="E32" s="17">
        <v>116500</v>
      </c>
      <c r="F32" s="17">
        <v>137904</v>
      </c>
      <c r="G32" s="4">
        <f t="shared" si="0"/>
        <v>1.1837253218884121</v>
      </c>
      <c r="H32" t="s">
        <v>20</v>
      </c>
      <c r="I32">
        <v>3727</v>
      </c>
      <c r="J32" s="2">
        <f t="shared" si="1"/>
        <v>37.001341561577675</v>
      </c>
      <c r="K32" t="s">
        <v>21</v>
      </c>
      <c r="L32" t="s">
        <v>22</v>
      </c>
      <c r="M32">
        <v>1316754000</v>
      </c>
      <c r="N32">
        <v>1318741200</v>
      </c>
      <c r="O32" s="7">
        <f t="shared" si="2"/>
        <v>40809.208333333336</v>
      </c>
      <c r="P32" s="7" t="str" cm="1">
        <f t="array" ref="P32">_xlfn.IFS(Q32=1, "Jan", Q32=2, "Feb", Q32=3, "Mar", Q32=4, "Apr", Q32=5, "May", Q32=6, "June", Q32=7, "July", Q32=8, "Aug", Q32=9, "Sept", Q32=10, "Oct", Q32=11, "Nov", Q32=12, "Dec")</f>
        <v>Sept</v>
      </c>
      <c r="Q32" s="9">
        <f>MONTH(O32)</f>
        <v>9</v>
      </c>
      <c r="R32" s="9">
        <f>DAY(O32)</f>
        <v>23</v>
      </c>
      <c r="S32" s="9">
        <f>YEAR(O32)</f>
        <v>2011</v>
      </c>
      <c r="T32" s="7">
        <f>(((N32/60)/60)/24)+DATE(1970,1,1)</f>
        <v>40832.208333333336</v>
      </c>
      <c r="U32" s="7" t="str" cm="1">
        <f t="array" ref="U32">_xlfn.IFS(V32=1, "Jan", V32=2, "Feb", V32=3, "Mar", V32=4, "Apr", V32=5, "May", V32=6, "June", V32=7, "July", V32=8, "Aug", V32=9, "Sept", V32=10, "Oct", V32=11, "Nov", V32=12, "Dec")</f>
        <v>Oct</v>
      </c>
      <c r="V32" s="9">
        <f t="shared" si="3"/>
        <v>10</v>
      </c>
      <c r="W32" s="9">
        <f t="shared" si="4"/>
        <v>16</v>
      </c>
      <c r="X32" s="9">
        <f t="shared" si="5"/>
        <v>2011</v>
      </c>
      <c r="Y32" t="b">
        <v>0</v>
      </c>
      <c r="Z32" t="b">
        <v>0</v>
      </c>
      <c r="AA32" t="s">
        <v>33</v>
      </c>
      <c r="AB32" t="s">
        <v>2035</v>
      </c>
      <c r="AC32" t="s">
        <v>2036</v>
      </c>
    </row>
    <row r="33" spans="1:29" ht="17" x14ac:dyDescent="0.2">
      <c r="A33">
        <v>1</v>
      </c>
      <c r="B33">
        <v>508</v>
      </c>
      <c r="C33" t="s">
        <v>1063</v>
      </c>
      <c r="D33" s="1" t="s">
        <v>1064</v>
      </c>
      <c r="E33" s="17">
        <v>172700</v>
      </c>
      <c r="F33" s="17">
        <v>193820</v>
      </c>
      <c r="G33" s="4">
        <f t="shared" si="0"/>
        <v>1.1222929936305732</v>
      </c>
      <c r="H33" t="s">
        <v>20</v>
      </c>
      <c r="I33">
        <v>3657</v>
      </c>
      <c r="J33" s="2">
        <f t="shared" si="1"/>
        <v>52.999726551818434</v>
      </c>
      <c r="K33" t="s">
        <v>21</v>
      </c>
      <c r="L33" t="s">
        <v>22</v>
      </c>
      <c r="M33">
        <v>1532840400</v>
      </c>
      <c r="N33">
        <v>1534654800</v>
      </c>
      <c r="O33" s="7">
        <f t="shared" si="2"/>
        <v>43310.208333333328</v>
      </c>
      <c r="P33" s="7" t="str" cm="1">
        <f t="array" ref="P33">_xlfn.IFS(Q33=1, "Jan", Q33=2, "Feb", Q33=3, "Mar", Q33=4, "Apr", Q33=5, "May", Q33=6, "June", Q33=7, "July", Q33=8, "Aug", Q33=9, "Sept", Q33=10, "Oct", Q33=11, "Nov", Q33=12, "Dec")</f>
        <v>July</v>
      </c>
      <c r="Q33" s="9">
        <f>MONTH(O33)</f>
        <v>7</v>
      </c>
      <c r="R33" s="9">
        <f>DAY(O33)</f>
        <v>29</v>
      </c>
      <c r="S33" s="9">
        <f>YEAR(O33)</f>
        <v>2018</v>
      </c>
      <c r="T33" s="7">
        <f>(((N33/60)/60)/24)+DATE(1970,1,1)</f>
        <v>43331.208333333328</v>
      </c>
      <c r="U33" s="7" t="str" cm="1">
        <f t="array" ref="U33">_xlfn.IFS(V33=1, "Jan", V33=2, "Feb", V33=3, "Mar", V33=4, "Apr", V33=5, "May", V33=6, "June", V33=7, "July", V33=8, "Aug", V33=9, "Sept", V33=10, "Oct", V33=11, "Nov", V33=12, "Dec")</f>
        <v>Aug</v>
      </c>
      <c r="V33" s="9">
        <f t="shared" si="3"/>
        <v>8</v>
      </c>
      <c r="W33" s="9">
        <f t="shared" si="4"/>
        <v>19</v>
      </c>
      <c r="X33" s="9">
        <f t="shared" si="5"/>
        <v>2018</v>
      </c>
      <c r="Y33" t="b">
        <v>0</v>
      </c>
      <c r="Z33" t="b">
        <v>0</v>
      </c>
      <c r="AA33" t="s">
        <v>33</v>
      </c>
      <c r="AB33" t="s">
        <v>2035</v>
      </c>
      <c r="AC33" t="s">
        <v>2036</v>
      </c>
    </row>
    <row r="34" spans="1:29" ht="34" x14ac:dyDescent="0.2">
      <c r="A34">
        <v>1</v>
      </c>
      <c r="B34">
        <v>531</v>
      </c>
      <c r="C34" t="s">
        <v>1107</v>
      </c>
      <c r="D34" s="1" t="s">
        <v>1108</v>
      </c>
      <c r="E34" s="17">
        <v>186700</v>
      </c>
      <c r="F34" s="17">
        <v>178338</v>
      </c>
      <c r="G34" s="4">
        <f t="shared" si="0"/>
        <v>0.95521156936261387</v>
      </c>
      <c r="H34" t="s">
        <v>47</v>
      </c>
      <c r="I34">
        <v>3640</v>
      </c>
      <c r="J34" s="2">
        <f t="shared" si="1"/>
        <v>48.993956043956047</v>
      </c>
      <c r="K34" t="s">
        <v>98</v>
      </c>
      <c r="L34" t="s">
        <v>99</v>
      </c>
      <c r="M34">
        <v>1384149600</v>
      </c>
      <c r="N34">
        <v>1388988000</v>
      </c>
      <c r="O34" s="7">
        <f t="shared" si="2"/>
        <v>41589.25</v>
      </c>
      <c r="P34" s="7" t="str" cm="1">
        <f t="array" ref="P34">_xlfn.IFS(Q34=1, "Jan", Q34=2, "Feb", Q34=3, "Mar", Q34=4, "Apr", Q34=5, "May", Q34=6, "June", Q34=7, "July", Q34=8, "Aug", Q34=9, "Sept", Q34=10, "Oct", Q34=11, "Nov", Q34=12, "Dec")</f>
        <v>Nov</v>
      </c>
      <c r="Q34" s="9">
        <f>MONTH(O34)</f>
        <v>11</v>
      </c>
      <c r="R34" s="9">
        <f>DAY(O34)</f>
        <v>11</v>
      </c>
      <c r="S34" s="9">
        <f>YEAR(O34)</f>
        <v>2013</v>
      </c>
      <c r="T34" s="7">
        <f>(((N34/60)/60)/24)+DATE(1970,1,1)</f>
        <v>41645.25</v>
      </c>
      <c r="U34" s="7" t="str" cm="1">
        <f t="array" ref="U34">_xlfn.IFS(V34=1, "Jan", V34=2, "Feb", V34=3, "Mar", V34=4, "Apr", V34=5, "May", V34=6, "June", V34=7, "July", V34=8, "Aug", V34=9, "Sept", V34=10, "Oct", V34=11, "Nov", V34=12, "Dec")</f>
        <v>Jan</v>
      </c>
      <c r="V34" s="9">
        <f t="shared" si="3"/>
        <v>1</v>
      </c>
      <c r="W34" s="9">
        <f t="shared" si="4"/>
        <v>6</v>
      </c>
      <c r="X34" s="9">
        <f t="shared" si="5"/>
        <v>2014</v>
      </c>
      <c r="Y34" t="b">
        <v>0</v>
      </c>
      <c r="Z34" t="b">
        <v>0</v>
      </c>
      <c r="AA34" t="s">
        <v>89</v>
      </c>
      <c r="AB34" t="s">
        <v>2057</v>
      </c>
      <c r="AC34" t="s">
        <v>2058</v>
      </c>
    </row>
    <row r="35" spans="1:29" ht="17" x14ac:dyDescent="0.2">
      <c r="A35">
        <v>1</v>
      </c>
      <c r="B35">
        <v>565</v>
      </c>
      <c r="C35" t="s">
        <v>1174</v>
      </c>
      <c r="D35" s="1" t="s">
        <v>1175</v>
      </c>
      <c r="E35" s="17">
        <v>94900</v>
      </c>
      <c r="F35" s="17">
        <v>194166</v>
      </c>
      <c r="G35" s="4">
        <f t="shared" si="0"/>
        <v>2.0460063224446787</v>
      </c>
      <c r="H35" t="s">
        <v>20</v>
      </c>
      <c r="I35">
        <v>3596</v>
      </c>
      <c r="J35" s="2">
        <f t="shared" si="1"/>
        <v>53.99499443826474</v>
      </c>
      <c r="K35" t="s">
        <v>21</v>
      </c>
      <c r="L35" t="s">
        <v>22</v>
      </c>
      <c r="M35">
        <v>1321336800</v>
      </c>
      <c r="N35">
        <v>1323064800</v>
      </c>
      <c r="O35" s="7">
        <f t="shared" si="2"/>
        <v>40862.25</v>
      </c>
      <c r="P35" s="7" t="str" cm="1">
        <f t="array" ref="P35">_xlfn.IFS(Q35=1, "Jan", Q35=2, "Feb", Q35=3, "Mar", Q35=4, "Apr", Q35=5, "May", Q35=6, "June", Q35=7, "July", Q35=8, "Aug", Q35=9, "Sept", Q35=10, "Oct", Q35=11, "Nov", Q35=12, "Dec")</f>
        <v>Nov</v>
      </c>
      <c r="Q35" s="9">
        <f>MONTH(O35)</f>
        <v>11</v>
      </c>
      <c r="R35" s="9">
        <f>DAY(O35)</f>
        <v>15</v>
      </c>
      <c r="S35" s="9">
        <f>YEAR(O35)</f>
        <v>2011</v>
      </c>
      <c r="T35" s="7">
        <f>(((N35/60)/60)/24)+DATE(1970,1,1)</f>
        <v>40882.25</v>
      </c>
      <c r="U35" s="7" t="str" cm="1">
        <f t="array" ref="U35">_xlfn.IFS(V35=1, "Jan", V35=2, "Feb", V35=3, "Mar", V35=4, "Apr", V35=5, "May", V35=6, "June", V35=7, "July", V35=8, "Aug", V35=9, "Sept", V35=10, "Oct", V35=11, "Nov", V35=12, "Dec")</f>
        <v>Dec</v>
      </c>
      <c r="V35" s="9">
        <f t="shared" si="3"/>
        <v>12</v>
      </c>
      <c r="W35" s="9">
        <f t="shared" si="4"/>
        <v>5</v>
      </c>
      <c r="X35" s="9">
        <f t="shared" si="5"/>
        <v>2011</v>
      </c>
      <c r="Y35" t="b">
        <v>0</v>
      </c>
      <c r="Z35" t="b">
        <v>0</v>
      </c>
      <c r="AA35" t="s">
        <v>33</v>
      </c>
      <c r="AB35" t="s">
        <v>2035</v>
      </c>
      <c r="AC35" t="s">
        <v>2036</v>
      </c>
    </row>
    <row r="36" spans="1:29" ht="17" x14ac:dyDescent="0.2">
      <c r="A36">
        <v>1</v>
      </c>
      <c r="B36">
        <v>224</v>
      </c>
      <c r="C36" t="s">
        <v>501</v>
      </c>
      <c r="D36" s="1" t="s">
        <v>502</v>
      </c>
      <c r="E36" s="17">
        <v>46300</v>
      </c>
      <c r="F36" s="17">
        <v>186885</v>
      </c>
      <c r="G36" s="4">
        <f t="shared" si="0"/>
        <v>4.0363930885529156</v>
      </c>
      <c r="H36" t="s">
        <v>20</v>
      </c>
      <c r="I36">
        <v>3594</v>
      </c>
      <c r="J36" s="2">
        <f t="shared" si="1"/>
        <v>51.999165275459099</v>
      </c>
      <c r="K36" t="s">
        <v>21</v>
      </c>
      <c r="L36" t="s">
        <v>22</v>
      </c>
      <c r="M36">
        <v>1411534800</v>
      </c>
      <c r="N36">
        <v>1415426400</v>
      </c>
      <c r="O36" s="7">
        <f t="shared" si="2"/>
        <v>41906.208333333336</v>
      </c>
      <c r="P36" s="7" t="str" cm="1">
        <f t="array" ref="P36">_xlfn.IFS(Q36=1, "Jan", Q36=2, "Feb", Q36=3, "Mar", Q36=4, "Apr", Q36=5, "May", Q36=6, "June", Q36=7, "July", Q36=8, "Aug", Q36=9, "Sept", Q36=10, "Oct", Q36=11, "Nov", Q36=12, "Dec")</f>
        <v>Sept</v>
      </c>
      <c r="Q36" s="9">
        <f>MONTH(O36)</f>
        <v>9</v>
      </c>
      <c r="R36" s="9">
        <f>DAY(O36)</f>
        <v>24</v>
      </c>
      <c r="S36" s="9">
        <f>YEAR(O36)</f>
        <v>2014</v>
      </c>
      <c r="T36" s="7">
        <f>(((N36/60)/60)/24)+DATE(1970,1,1)</f>
        <v>41951.25</v>
      </c>
      <c r="U36" s="7" t="str" cm="1">
        <f t="array" ref="U36">_xlfn.IFS(V36=1, "Jan", V36=2, "Feb", V36=3, "Mar", V36=4, "Apr", V36=5, "May", V36=6, "June", V36=7, "July", V36=8, "Aug", V36=9, "Sept", V36=10, "Oct", V36=11, "Nov", V36=12, "Dec")</f>
        <v>Nov</v>
      </c>
      <c r="V36" s="9">
        <f t="shared" si="3"/>
        <v>11</v>
      </c>
      <c r="W36" s="9">
        <f t="shared" si="4"/>
        <v>8</v>
      </c>
      <c r="X36" s="9">
        <f t="shared" si="5"/>
        <v>2014</v>
      </c>
      <c r="Y36" t="b">
        <v>0</v>
      </c>
      <c r="Z36" t="b">
        <v>0</v>
      </c>
      <c r="AA36" t="s">
        <v>474</v>
      </c>
      <c r="AB36" t="s">
        <v>2039</v>
      </c>
      <c r="AC36" t="s">
        <v>2055</v>
      </c>
    </row>
    <row r="37" spans="1:29" ht="34" x14ac:dyDescent="0.2">
      <c r="A37">
        <v>1</v>
      </c>
      <c r="B37">
        <v>179</v>
      </c>
      <c r="C37" t="s">
        <v>410</v>
      </c>
      <c r="D37" s="1" t="s">
        <v>411</v>
      </c>
      <c r="E37" s="17">
        <v>44500</v>
      </c>
      <c r="F37" s="17">
        <v>159185</v>
      </c>
      <c r="G37" s="4">
        <f t="shared" si="0"/>
        <v>3.5771910112359548</v>
      </c>
      <c r="H37" t="s">
        <v>20</v>
      </c>
      <c r="I37">
        <v>3537</v>
      </c>
      <c r="J37" s="2">
        <f t="shared" si="1"/>
        <v>45.005654509471306</v>
      </c>
      <c r="K37" t="s">
        <v>15</v>
      </c>
      <c r="L37" t="s">
        <v>16</v>
      </c>
      <c r="M37">
        <v>1363496400</v>
      </c>
      <c r="N37">
        <v>1363582800</v>
      </c>
      <c r="O37" s="7">
        <f t="shared" si="2"/>
        <v>41350.208333333336</v>
      </c>
      <c r="P37" s="7" t="str" cm="1">
        <f t="array" ref="P37">_xlfn.IFS(Q37=1, "Jan", Q37=2, "Feb", Q37=3, "Mar", Q37=4, "Apr", Q37=5, "May", Q37=6, "June", Q37=7, "July", Q37=8, "Aug", Q37=9, "Sept", Q37=10, "Oct", Q37=11, "Nov", Q37=12, "Dec")</f>
        <v>Mar</v>
      </c>
      <c r="Q37" s="9">
        <f>MONTH(O37)</f>
        <v>3</v>
      </c>
      <c r="R37" s="9">
        <f>DAY(O37)</f>
        <v>17</v>
      </c>
      <c r="S37" s="9">
        <f>YEAR(O37)</f>
        <v>2013</v>
      </c>
      <c r="T37" s="7">
        <f>(((N37/60)/60)/24)+DATE(1970,1,1)</f>
        <v>41351.208333333336</v>
      </c>
      <c r="U37" s="7" t="str" cm="1">
        <f t="array" ref="U37">_xlfn.IFS(V37=1, "Jan", V37=2, "Feb", V37=3, "Mar", V37=4, "Apr", V37=5, "May", V37=6, "June", V37=7, "July", V37=8, "Aug", V37=9, "Sept", V37=10, "Oct", V37=11, "Nov", V37=12, "Dec")</f>
        <v>Mar</v>
      </c>
      <c r="V37" s="9">
        <f t="shared" si="3"/>
        <v>3</v>
      </c>
      <c r="W37" s="9">
        <f t="shared" si="4"/>
        <v>18</v>
      </c>
      <c r="X37" s="9">
        <f t="shared" si="5"/>
        <v>2013</v>
      </c>
      <c r="Y37" t="b">
        <v>0</v>
      </c>
      <c r="Z37" t="b">
        <v>1</v>
      </c>
      <c r="AA37" t="s">
        <v>33</v>
      </c>
      <c r="AB37" t="s">
        <v>2035</v>
      </c>
      <c r="AC37" t="s">
        <v>2036</v>
      </c>
    </row>
    <row r="38" spans="1:29" ht="17" x14ac:dyDescent="0.2">
      <c r="A38">
        <v>1</v>
      </c>
      <c r="B38">
        <v>840</v>
      </c>
      <c r="C38" t="s">
        <v>1713</v>
      </c>
      <c r="D38" s="1" t="s">
        <v>1714</v>
      </c>
      <c r="E38" s="17">
        <v>116300</v>
      </c>
      <c r="F38" s="17">
        <v>116583</v>
      </c>
      <c r="G38" s="4">
        <f t="shared" si="0"/>
        <v>1.0024333619948409</v>
      </c>
      <c r="H38" t="s">
        <v>20</v>
      </c>
      <c r="I38">
        <v>3533</v>
      </c>
      <c r="J38" s="2">
        <f t="shared" si="1"/>
        <v>32.998301726577978</v>
      </c>
      <c r="K38" t="s">
        <v>21</v>
      </c>
      <c r="L38" t="s">
        <v>22</v>
      </c>
      <c r="M38">
        <v>1405486800</v>
      </c>
      <c r="N38">
        <v>1405659600</v>
      </c>
      <c r="O38" s="7">
        <f t="shared" si="2"/>
        <v>41836.208333333336</v>
      </c>
      <c r="P38" s="7" t="str" cm="1">
        <f t="array" ref="P38">_xlfn.IFS(Q38=1, "Jan", Q38=2, "Feb", Q38=3, "Mar", Q38=4, "Apr", Q38=5, "May", Q38=6, "June", Q38=7, "July", Q38=8, "Aug", Q38=9, "Sept", Q38=10, "Oct", Q38=11, "Nov", Q38=12, "Dec")</f>
        <v>July</v>
      </c>
      <c r="Q38" s="9">
        <f>MONTH(O38)</f>
        <v>7</v>
      </c>
      <c r="R38" s="9">
        <f>DAY(O38)</f>
        <v>16</v>
      </c>
      <c r="S38" s="9">
        <f>YEAR(O38)</f>
        <v>2014</v>
      </c>
      <c r="T38" s="7">
        <f>(((N38/60)/60)/24)+DATE(1970,1,1)</f>
        <v>41838.208333333336</v>
      </c>
      <c r="U38" s="7" t="str" cm="1">
        <f t="array" ref="U38">_xlfn.IFS(V38=1, "Jan", V38=2, "Feb", V38=3, "Mar", V38=4, "Apr", V38=5, "May", V38=6, "June", V38=7, "July", V38=8, "Aug", V38=9, "Sept", V38=10, "Oct", V38=11, "Nov", V38=12, "Dec")</f>
        <v>July</v>
      </c>
      <c r="V38" s="9">
        <f t="shared" si="3"/>
        <v>7</v>
      </c>
      <c r="W38" s="9">
        <f t="shared" si="4"/>
        <v>18</v>
      </c>
      <c r="X38" s="9">
        <f t="shared" si="5"/>
        <v>2014</v>
      </c>
      <c r="Y38" t="b">
        <v>0</v>
      </c>
      <c r="Z38" t="b">
        <v>1</v>
      </c>
      <c r="AA38" t="s">
        <v>33</v>
      </c>
      <c r="AB38" t="s">
        <v>2035</v>
      </c>
      <c r="AC38" t="s">
        <v>2036</v>
      </c>
    </row>
    <row r="39" spans="1:29" ht="17" x14ac:dyDescent="0.2">
      <c r="A39">
        <v>1</v>
      </c>
      <c r="B39">
        <v>348</v>
      </c>
      <c r="C39" t="s">
        <v>748</v>
      </c>
      <c r="D39" s="1" t="s">
        <v>749</v>
      </c>
      <c r="E39" s="17">
        <v>199000</v>
      </c>
      <c r="F39" s="17">
        <v>142823</v>
      </c>
      <c r="G39" s="4">
        <f t="shared" si="0"/>
        <v>0.71770351758793971</v>
      </c>
      <c r="H39" t="s">
        <v>14</v>
      </c>
      <c r="I39">
        <v>3483</v>
      </c>
      <c r="J39" s="2">
        <f t="shared" si="1"/>
        <v>41.005742176284812</v>
      </c>
      <c r="K39" t="s">
        <v>21</v>
      </c>
      <c r="L39" t="s">
        <v>22</v>
      </c>
      <c r="M39">
        <v>1487224800</v>
      </c>
      <c r="N39">
        <v>1488348000</v>
      </c>
      <c r="O39" s="7">
        <f t="shared" si="2"/>
        <v>42782.25</v>
      </c>
      <c r="P39" s="7" t="str" cm="1">
        <f t="array" ref="P39">_xlfn.IFS(Q39=1, "Jan", Q39=2, "Feb", Q39=3, "Mar", Q39=4, "Apr", Q39=5, "May", Q39=6, "June", Q39=7, "July", Q39=8, "Aug", Q39=9, "Sept", Q39=10, "Oct", Q39=11, "Nov", Q39=12, "Dec")</f>
        <v>Feb</v>
      </c>
      <c r="Q39" s="9">
        <f>MONTH(O39)</f>
        <v>2</v>
      </c>
      <c r="R39" s="9">
        <f>DAY(O39)</f>
        <v>16</v>
      </c>
      <c r="S39" s="9">
        <f>YEAR(O39)</f>
        <v>2017</v>
      </c>
      <c r="T39" s="7">
        <f>(((N39/60)/60)/24)+DATE(1970,1,1)</f>
        <v>42795.25</v>
      </c>
      <c r="U39" s="7" t="str" cm="1">
        <f t="array" ref="U39">_xlfn.IFS(V39=1, "Jan", V39=2, "Feb", V39=3, "Mar", V39=4, "Apr", V39=5, "May", V39=6, "June", V39=7, "July", V39=8, "Aug", V39=9, "Sept", V39=10, "Oct", V39=11, "Nov", V39=12, "Dec")</f>
        <v>Mar</v>
      </c>
      <c r="V39" s="9">
        <f t="shared" si="3"/>
        <v>3</v>
      </c>
      <c r="W39" s="9">
        <f t="shared" si="4"/>
        <v>1</v>
      </c>
      <c r="X39" s="9">
        <f t="shared" si="5"/>
        <v>2017</v>
      </c>
      <c r="Y39" t="b">
        <v>0</v>
      </c>
      <c r="Z39" t="b">
        <v>0</v>
      </c>
      <c r="AA39" t="s">
        <v>17</v>
      </c>
      <c r="AB39" t="s">
        <v>2033</v>
      </c>
      <c r="AC39" t="s">
        <v>2034</v>
      </c>
    </row>
    <row r="40" spans="1:29" ht="17" x14ac:dyDescent="0.2">
      <c r="A40">
        <v>1</v>
      </c>
      <c r="B40">
        <v>769</v>
      </c>
      <c r="C40" t="s">
        <v>1573</v>
      </c>
      <c r="D40" s="1" t="s">
        <v>1574</v>
      </c>
      <c r="E40" s="17">
        <v>125600</v>
      </c>
      <c r="F40" s="17">
        <v>109106</v>
      </c>
      <c r="G40" s="4">
        <f t="shared" si="0"/>
        <v>0.86867834394904464</v>
      </c>
      <c r="H40" t="s">
        <v>14</v>
      </c>
      <c r="I40">
        <v>3410</v>
      </c>
      <c r="J40" s="2">
        <f t="shared" si="1"/>
        <v>31.995894428152493</v>
      </c>
      <c r="K40" t="s">
        <v>21</v>
      </c>
      <c r="L40" t="s">
        <v>22</v>
      </c>
      <c r="M40">
        <v>1376542800</v>
      </c>
      <c r="N40">
        <v>1378789200</v>
      </c>
      <c r="O40" s="7">
        <f t="shared" si="2"/>
        <v>41501.208333333336</v>
      </c>
      <c r="P40" s="7" t="str" cm="1">
        <f t="array" ref="P40">_xlfn.IFS(Q40=1, "Jan", Q40=2, "Feb", Q40=3, "Mar", Q40=4, "Apr", Q40=5, "May", Q40=6, "June", Q40=7, "July", Q40=8, "Aug", Q40=9, "Sept", Q40=10, "Oct", Q40=11, "Nov", Q40=12, "Dec")</f>
        <v>Aug</v>
      </c>
      <c r="Q40" s="9">
        <f>MONTH(O40)</f>
        <v>8</v>
      </c>
      <c r="R40" s="9">
        <f>DAY(O40)</f>
        <v>15</v>
      </c>
      <c r="S40" s="9">
        <f>YEAR(O40)</f>
        <v>2013</v>
      </c>
      <c r="T40" s="7">
        <f>(((N40/60)/60)/24)+DATE(1970,1,1)</f>
        <v>41527.208333333336</v>
      </c>
      <c r="U40" s="7" t="str" cm="1">
        <f t="array" ref="U40">_xlfn.IFS(V40=1, "Jan", V40=2, "Feb", V40=3, "Mar", V40=4, "Apr", V40=5, "May", V40=6, "June", V40=7, "July", V40=8, "Aug", V40=9, "Sept", V40=10, "Oct", V40=11, "Nov", V40=12, "Dec")</f>
        <v>Sept</v>
      </c>
      <c r="V40" s="9">
        <f t="shared" si="3"/>
        <v>9</v>
      </c>
      <c r="W40" s="9">
        <f t="shared" si="4"/>
        <v>10</v>
      </c>
      <c r="X40" s="9">
        <f t="shared" si="5"/>
        <v>2013</v>
      </c>
      <c r="Y40" t="b">
        <v>0</v>
      </c>
      <c r="Z40" t="b">
        <v>0</v>
      </c>
      <c r="AA40" t="s">
        <v>89</v>
      </c>
      <c r="AB40" t="s">
        <v>2057</v>
      </c>
      <c r="AC40" t="s">
        <v>2058</v>
      </c>
    </row>
    <row r="41" spans="1:29" ht="17" x14ac:dyDescent="0.2">
      <c r="A41">
        <v>1</v>
      </c>
      <c r="B41">
        <v>746</v>
      </c>
      <c r="C41" t="s">
        <v>1528</v>
      </c>
      <c r="D41" s="1" t="s">
        <v>1529</v>
      </c>
      <c r="E41" s="17">
        <v>55800</v>
      </c>
      <c r="F41" s="17">
        <v>118580</v>
      </c>
      <c r="G41" s="4">
        <f t="shared" si="0"/>
        <v>2.1250896057347672</v>
      </c>
      <c r="H41" t="s">
        <v>20</v>
      </c>
      <c r="I41">
        <v>3388</v>
      </c>
      <c r="J41" s="2">
        <f t="shared" si="1"/>
        <v>35</v>
      </c>
      <c r="K41" t="s">
        <v>21</v>
      </c>
      <c r="L41" t="s">
        <v>22</v>
      </c>
      <c r="M41">
        <v>1318136400</v>
      </c>
      <c r="N41">
        <v>1318568400</v>
      </c>
      <c r="O41" s="7">
        <f t="shared" si="2"/>
        <v>40825.208333333336</v>
      </c>
      <c r="P41" s="7" t="str" cm="1">
        <f t="array" ref="P41">_xlfn.IFS(Q41=1, "Jan", Q41=2, "Feb", Q41=3, "Mar", Q41=4, "Apr", Q41=5, "May", Q41=6, "June", Q41=7, "July", Q41=8, "Aug", Q41=9, "Sept", Q41=10, "Oct", Q41=11, "Nov", Q41=12, "Dec")</f>
        <v>Oct</v>
      </c>
      <c r="Q41" s="9">
        <f>MONTH(O41)</f>
        <v>10</v>
      </c>
      <c r="R41" s="9">
        <f>DAY(O41)</f>
        <v>9</v>
      </c>
      <c r="S41" s="9">
        <f>YEAR(O41)</f>
        <v>2011</v>
      </c>
      <c r="T41" s="7">
        <f>(((N41/60)/60)/24)+DATE(1970,1,1)</f>
        <v>40830.208333333336</v>
      </c>
      <c r="U41" s="7" t="str" cm="1">
        <f t="array" ref="U41">_xlfn.IFS(V41=1, "Jan", V41=2, "Feb", V41=3, "Mar", V41=4, "Apr", V41=5, "May", V41=6, "June", V41=7, "July", V41=8, "Aug", V41=9, "Sept", V41=10, "Oct", V41=11, "Nov", V41=12, "Dec")</f>
        <v>Oct</v>
      </c>
      <c r="V41" s="9">
        <f t="shared" si="3"/>
        <v>10</v>
      </c>
      <c r="W41" s="9">
        <f t="shared" si="4"/>
        <v>14</v>
      </c>
      <c r="X41" s="9">
        <f t="shared" si="5"/>
        <v>2011</v>
      </c>
      <c r="Y41" t="b">
        <v>0</v>
      </c>
      <c r="Z41" t="b">
        <v>0</v>
      </c>
      <c r="AA41" t="s">
        <v>28</v>
      </c>
      <c r="AB41" t="s">
        <v>2037</v>
      </c>
      <c r="AC41" t="s">
        <v>2038</v>
      </c>
    </row>
    <row r="42" spans="1:29" ht="17" x14ac:dyDescent="0.2">
      <c r="A42">
        <v>1</v>
      </c>
      <c r="B42">
        <v>122</v>
      </c>
      <c r="C42" t="s">
        <v>295</v>
      </c>
      <c r="D42" s="1" t="s">
        <v>296</v>
      </c>
      <c r="E42" s="17">
        <v>136800</v>
      </c>
      <c r="F42" s="17">
        <v>88055</v>
      </c>
      <c r="G42" s="4">
        <f t="shared" si="0"/>
        <v>0.64367690058479532</v>
      </c>
      <c r="H42" t="s">
        <v>14</v>
      </c>
      <c r="I42">
        <v>3387</v>
      </c>
      <c r="J42" s="2">
        <f t="shared" si="1"/>
        <v>25.997933274284026</v>
      </c>
      <c r="K42" t="s">
        <v>21</v>
      </c>
      <c r="L42" t="s">
        <v>22</v>
      </c>
      <c r="M42">
        <v>1417068000</v>
      </c>
      <c r="N42">
        <v>1419400800</v>
      </c>
      <c r="O42" s="7">
        <f t="shared" si="2"/>
        <v>41970.25</v>
      </c>
      <c r="P42" s="7" t="str" cm="1">
        <f t="array" ref="P42">_xlfn.IFS(Q42=1, "Jan", Q42=2, "Feb", Q42=3, "Mar", Q42=4, "Apr", Q42=5, "May", Q42=6, "June", Q42=7, "July", Q42=8, "Aug", Q42=9, "Sept", Q42=10, "Oct", Q42=11, "Nov", Q42=12, "Dec")</f>
        <v>Nov</v>
      </c>
      <c r="Q42" s="9">
        <f>MONTH(O42)</f>
        <v>11</v>
      </c>
      <c r="R42" s="9">
        <f>DAY(O42)</f>
        <v>27</v>
      </c>
      <c r="S42" s="9">
        <f>YEAR(O42)</f>
        <v>2014</v>
      </c>
      <c r="T42" s="7">
        <f>(((N42/60)/60)/24)+DATE(1970,1,1)</f>
        <v>41997.25</v>
      </c>
      <c r="U42" s="7" t="str" cm="1">
        <f t="array" ref="U42">_xlfn.IFS(V42=1, "Jan", V42=2, "Feb", V42=3, "Mar", V42=4, "Apr", V42=5, "May", V42=6, "June", V42=7, "July", V42=8, "Aug", V42=9, "Sept", V42=10, "Oct", V42=11, "Nov", V42=12, "Dec")</f>
        <v>Dec</v>
      </c>
      <c r="V42" s="9">
        <f t="shared" si="3"/>
        <v>12</v>
      </c>
      <c r="W42" s="9">
        <f t="shared" si="4"/>
        <v>24</v>
      </c>
      <c r="X42" s="9">
        <f t="shared" si="5"/>
        <v>2014</v>
      </c>
      <c r="Y42" t="b">
        <v>0</v>
      </c>
      <c r="Z42" t="b">
        <v>0</v>
      </c>
      <c r="AA42" t="s">
        <v>119</v>
      </c>
      <c r="AB42" t="s">
        <v>2046</v>
      </c>
      <c r="AC42" t="s">
        <v>2056</v>
      </c>
    </row>
    <row r="43" spans="1:29" ht="17" x14ac:dyDescent="0.2">
      <c r="A43">
        <v>1</v>
      </c>
      <c r="B43">
        <v>152</v>
      </c>
      <c r="C43" t="s">
        <v>356</v>
      </c>
      <c r="D43" s="1" t="s">
        <v>357</v>
      </c>
      <c r="E43" s="17">
        <v>41500</v>
      </c>
      <c r="F43" s="17">
        <v>175573</v>
      </c>
      <c r="G43" s="4">
        <f t="shared" si="0"/>
        <v>4.2306746987951804</v>
      </c>
      <c r="H43" t="s">
        <v>20</v>
      </c>
      <c r="I43">
        <v>3376</v>
      </c>
      <c r="J43" s="2">
        <f t="shared" si="1"/>
        <v>52.006220379146917</v>
      </c>
      <c r="K43" t="s">
        <v>21</v>
      </c>
      <c r="L43" t="s">
        <v>22</v>
      </c>
      <c r="M43">
        <v>1487311200</v>
      </c>
      <c r="N43">
        <v>1487916000</v>
      </c>
      <c r="O43" s="7">
        <f t="shared" si="2"/>
        <v>42783.25</v>
      </c>
      <c r="P43" s="7" t="str" cm="1">
        <f t="array" ref="P43">_xlfn.IFS(Q43=1, "Jan", Q43=2, "Feb", Q43=3, "Mar", Q43=4, "Apr", Q43=5, "May", Q43=6, "June", Q43=7, "July", Q43=8, "Aug", Q43=9, "Sept", Q43=10, "Oct", Q43=11, "Nov", Q43=12, "Dec")</f>
        <v>Feb</v>
      </c>
      <c r="Q43" s="9">
        <f>MONTH(O43)</f>
        <v>2</v>
      </c>
      <c r="R43" s="9">
        <f>DAY(O43)</f>
        <v>17</v>
      </c>
      <c r="S43" s="9">
        <f>YEAR(O43)</f>
        <v>2017</v>
      </c>
      <c r="T43" s="7">
        <f>(((N43/60)/60)/24)+DATE(1970,1,1)</f>
        <v>42790.25</v>
      </c>
      <c r="U43" s="7" t="str" cm="1">
        <f t="array" ref="U43">_xlfn.IFS(V43=1, "Jan", V43=2, "Feb", V43=3, "Mar", V43=4, "Apr", V43=5, "May", V43=6, "June", V43=7, "July", V43=8, "Aug", V43=9, "Sept", V43=10, "Oct", V43=11, "Nov", V43=12, "Dec")</f>
        <v>Feb</v>
      </c>
      <c r="V43" s="9">
        <f t="shared" si="3"/>
        <v>2</v>
      </c>
      <c r="W43" s="9">
        <f t="shared" si="4"/>
        <v>24</v>
      </c>
      <c r="X43" s="9">
        <f t="shared" si="5"/>
        <v>2017</v>
      </c>
      <c r="Y43" t="b">
        <v>0</v>
      </c>
      <c r="Z43" t="b">
        <v>0</v>
      </c>
      <c r="AA43" t="s">
        <v>60</v>
      </c>
      <c r="AB43" t="s">
        <v>2041</v>
      </c>
      <c r="AC43" t="s">
        <v>2050</v>
      </c>
    </row>
    <row r="44" spans="1:29" ht="34" x14ac:dyDescent="0.2">
      <c r="A44">
        <v>1</v>
      </c>
      <c r="B44">
        <v>182</v>
      </c>
      <c r="C44" t="s">
        <v>416</v>
      </c>
      <c r="D44" s="1" t="s">
        <v>417</v>
      </c>
      <c r="E44" s="17">
        <v>27100</v>
      </c>
      <c r="F44" s="17">
        <v>195750</v>
      </c>
      <c r="G44" s="4">
        <f t="shared" si="0"/>
        <v>7.2232472324723247</v>
      </c>
      <c r="H44" t="s">
        <v>20</v>
      </c>
      <c r="I44">
        <v>3318</v>
      </c>
      <c r="J44" s="2">
        <f t="shared" si="1"/>
        <v>58.996383363471971</v>
      </c>
      <c r="K44" t="s">
        <v>36</v>
      </c>
      <c r="L44" t="s">
        <v>37</v>
      </c>
      <c r="M44">
        <v>1560574800</v>
      </c>
      <c r="N44">
        <v>1561957200</v>
      </c>
      <c r="O44" s="7">
        <f t="shared" si="2"/>
        <v>43631.208333333328</v>
      </c>
      <c r="P44" s="7" t="str" cm="1">
        <f t="array" ref="P44">_xlfn.IFS(Q44=1, "Jan", Q44=2, "Feb", Q44=3, "Mar", Q44=4, "Apr", Q44=5, "May", Q44=6, "June", Q44=7, "July", Q44=8, "Aug", Q44=9, "Sept", Q44=10, "Oct", Q44=11, "Nov", Q44=12, "Dec")</f>
        <v>June</v>
      </c>
      <c r="Q44" s="9">
        <f>MONTH(O44)</f>
        <v>6</v>
      </c>
      <c r="R44" s="9">
        <f>DAY(O44)</f>
        <v>15</v>
      </c>
      <c r="S44" s="9">
        <f>YEAR(O44)</f>
        <v>2019</v>
      </c>
      <c r="T44" s="7">
        <f>(((N44/60)/60)/24)+DATE(1970,1,1)</f>
        <v>43647.208333333328</v>
      </c>
      <c r="U44" s="7" t="str" cm="1">
        <f t="array" ref="U44">_xlfn.IFS(V44=1, "Jan", V44=2, "Feb", V44=3, "Mar", V44=4, "Apr", V44=5, "May", V44=6, "June", V44=7, "July", V44=8, "Aug", V44=9, "Sept", V44=10, "Oct", V44=11, "Nov", V44=12, "Dec")</f>
        <v>July</v>
      </c>
      <c r="V44" s="9">
        <f t="shared" si="3"/>
        <v>7</v>
      </c>
      <c r="W44" s="9">
        <f t="shared" si="4"/>
        <v>1</v>
      </c>
      <c r="X44" s="9">
        <f t="shared" si="5"/>
        <v>2019</v>
      </c>
      <c r="Y44" t="b">
        <v>0</v>
      </c>
      <c r="Z44" t="b">
        <v>0</v>
      </c>
      <c r="AA44" t="s">
        <v>33</v>
      </c>
      <c r="AB44" t="s">
        <v>2035</v>
      </c>
      <c r="AC44" t="s">
        <v>2036</v>
      </c>
    </row>
    <row r="45" spans="1:29" ht="17" x14ac:dyDescent="0.2">
      <c r="A45">
        <v>1</v>
      </c>
      <c r="B45">
        <v>784</v>
      </c>
      <c r="C45" t="s">
        <v>1603</v>
      </c>
      <c r="D45" s="1" t="s">
        <v>1604</v>
      </c>
      <c r="E45" s="17">
        <v>88900</v>
      </c>
      <c r="F45" s="17">
        <v>102535</v>
      </c>
      <c r="G45" s="4">
        <f t="shared" si="0"/>
        <v>1.1533745781777278</v>
      </c>
      <c r="H45" t="s">
        <v>20</v>
      </c>
      <c r="I45">
        <v>3308</v>
      </c>
      <c r="J45" s="2">
        <f t="shared" si="1"/>
        <v>30.996070133010882</v>
      </c>
      <c r="K45" t="s">
        <v>21</v>
      </c>
      <c r="L45" t="s">
        <v>22</v>
      </c>
      <c r="M45">
        <v>1457244000</v>
      </c>
      <c r="N45">
        <v>1458190800</v>
      </c>
      <c r="O45" s="7">
        <f t="shared" si="2"/>
        <v>42435.25</v>
      </c>
      <c r="P45" s="7" t="str" cm="1">
        <f t="array" ref="P45">_xlfn.IFS(Q45=1, "Jan", Q45=2, "Feb", Q45=3, "Mar", Q45=4, "Apr", Q45=5, "May", Q45=6, "June", Q45=7, "July", Q45=8, "Aug", Q45=9, "Sept", Q45=10, "Oct", Q45=11, "Nov", Q45=12, "Dec")</f>
        <v>Mar</v>
      </c>
      <c r="Q45" s="9">
        <f>MONTH(O45)</f>
        <v>3</v>
      </c>
      <c r="R45" s="9">
        <f>DAY(O45)</f>
        <v>6</v>
      </c>
      <c r="S45" s="9">
        <f>YEAR(O45)</f>
        <v>2016</v>
      </c>
      <c r="T45" s="7">
        <f>(((N45/60)/60)/24)+DATE(1970,1,1)</f>
        <v>42446.208333333328</v>
      </c>
      <c r="U45" s="7" t="str" cm="1">
        <f t="array" ref="U45">_xlfn.IFS(V45=1, "Jan", V45=2, "Feb", V45=3, "Mar", V45=4, "Apr", V45=5, "May", V45=6, "June", V45=7, "July", V45=8, "Aug", V45=9, "Sept", V45=10, "Oct", V45=11, "Nov", V45=12, "Dec")</f>
        <v>Mar</v>
      </c>
      <c r="V45" s="9">
        <f t="shared" si="3"/>
        <v>3</v>
      </c>
      <c r="W45" s="9">
        <f t="shared" si="4"/>
        <v>17</v>
      </c>
      <c r="X45" s="9">
        <f t="shared" si="5"/>
        <v>2016</v>
      </c>
      <c r="Y45" t="b">
        <v>0</v>
      </c>
      <c r="Z45" t="b">
        <v>0</v>
      </c>
      <c r="AA45" t="s">
        <v>28</v>
      </c>
      <c r="AB45" t="s">
        <v>2037</v>
      </c>
      <c r="AC45" t="s">
        <v>2038</v>
      </c>
    </row>
    <row r="46" spans="1:29" ht="17" x14ac:dyDescent="0.2">
      <c r="A46">
        <v>1</v>
      </c>
      <c r="B46">
        <v>115</v>
      </c>
      <c r="C46" t="s">
        <v>280</v>
      </c>
      <c r="D46" s="1" t="s">
        <v>281</v>
      </c>
      <c r="E46" s="17">
        <v>166700</v>
      </c>
      <c r="F46" s="17">
        <v>145382</v>
      </c>
      <c r="G46" s="4">
        <f t="shared" si="0"/>
        <v>0.87211757648470301</v>
      </c>
      <c r="H46" t="s">
        <v>14</v>
      </c>
      <c r="I46">
        <v>3304</v>
      </c>
      <c r="J46" s="2">
        <f t="shared" si="1"/>
        <v>44.001815980629537</v>
      </c>
      <c r="K46" t="s">
        <v>107</v>
      </c>
      <c r="L46" t="s">
        <v>108</v>
      </c>
      <c r="M46">
        <v>1510898400</v>
      </c>
      <c r="N46">
        <v>1513922400</v>
      </c>
      <c r="O46" s="7">
        <f t="shared" si="2"/>
        <v>43056.25</v>
      </c>
      <c r="P46" s="7" t="str" cm="1">
        <f t="array" ref="P46">_xlfn.IFS(Q46=1, "Jan", Q46=2, "Feb", Q46=3, "Mar", Q46=4, "Apr", Q46=5, "May", Q46=6, "June", Q46=7, "July", Q46=8, "Aug", Q46=9, "Sept", Q46=10, "Oct", Q46=11, "Nov", Q46=12, "Dec")</f>
        <v>Nov</v>
      </c>
      <c r="Q46" s="9">
        <f>MONTH(O46)</f>
        <v>11</v>
      </c>
      <c r="R46" s="9">
        <f>DAY(O46)</f>
        <v>17</v>
      </c>
      <c r="S46" s="9">
        <f>YEAR(O46)</f>
        <v>2017</v>
      </c>
      <c r="T46" s="7">
        <f>(((N46/60)/60)/24)+DATE(1970,1,1)</f>
        <v>43091.25</v>
      </c>
      <c r="U46" s="7" t="str" cm="1">
        <f t="array" ref="U46">_xlfn.IFS(V46=1, "Jan", V46=2, "Feb", V46=3, "Mar", V46=4, "Apr", V46=5, "May", V46=6, "June", V46=7, "July", V46=8, "Aug", V46=9, "Sept", V46=10, "Oct", V46=11, "Nov", V46=12, "Dec")</f>
        <v>Dec</v>
      </c>
      <c r="V46" s="9">
        <f t="shared" si="3"/>
        <v>12</v>
      </c>
      <c r="W46" s="9">
        <f t="shared" si="4"/>
        <v>22</v>
      </c>
      <c r="X46" s="9">
        <f t="shared" si="5"/>
        <v>2017</v>
      </c>
      <c r="Y46" t="b">
        <v>0</v>
      </c>
      <c r="Z46" t="b">
        <v>0</v>
      </c>
      <c r="AA46" t="s">
        <v>119</v>
      </c>
      <c r="AB46" t="s">
        <v>2046</v>
      </c>
      <c r="AC46" t="s">
        <v>2056</v>
      </c>
    </row>
    <row r="47" spans="1:29" ht="17" x14ac:dyDescent="0.2">
      <c r="A47">
        <v>1</v>
      </c>
      <c r="B47">
        <v>865</v>
      </c>
      <c r="C47" t="s">
        <v>1762</v>
      </c>
      <c r="D47" s="1" t="s">
        <v>1763</v>
      </c>
      <c r="E47" s="17">
        <v>81000</v>
      </c>
      <c r="F47" s="17">
        <v>150515</v>
      </c>
      <c r="G47" s="4">
        <f t="shared" si="0"/>
        <v>1.8582098765432098</v>
      </c>
      <c r="H47" t="s">
        <v>20</v>
      </c>
      <c r="I47">
        <v>3272</v>
      </c>
      <c r="J47" s="2">
        <f t="shared" si="1"/>
        <v>46.000916870415651</v>
      </c>
      <c r="K47" t="s">
        <v>21</v>
      </c>
      <c r="L47" t="s">
        <v>22</v>
      </c>
      <c r="M47">
        <v>1410757200</v>
      </c>
      <c r="N47">
        <v>1411534800</v>
      </c>
      <c r="O47" s="7">
        <f t="shared" si="2"/>
        <v>41897.208333333336</v>
      </c>
      <c r="P47" s="7" t="str" cm="1">
        <f t="array" ref="P47">_xlfn.IFS(Q47=1, "Jan", Q47=2, "Feb", Q47=3, "Mar", Q47=4, "Apr", Q47=5, "May", Q47=6, "June", Q47=7, "July", Q47=8, "Aug", Q47=9, "Sept", Q47=10, "Oct", Q47=11, "Nov", Q47=12, "Dec")</f>
        <v>Sept</v>
      </c>
      <c r="Q47" s="9">
        <f>MONTH(O47)</f>
        <v>9</v>
      </c>
      <c r="R47" s="9">
        <f>DAY(O47)</f>
        <v>15</v>
      </c>
      <c r="S47" s="9">
        <f>YEAR(O47)</f>
        <v>2014</v>
      </c>
      <c r="T47" s="7">
        <f>(((N47/60)/60)/24)+DATE(1970,1,1)</f>
        <v>41906.208333333336</v>
      </c>
      <c r="U47" s="7" t="str" cm="1">
        <f t="array" ref="U47">_xlfn.IFS(V47=1, "Jan", V47=2, "Feb", V47=3, "Mar", V47=4, "Apr", V47=5, "May", V47=6, "June", V47=7, "July", V47=8, "Aug", V47=9, "Sept", V47=10, "Oct", V47=11, "Nov", V47=12, "Dec")</f>
        <v>Sept</v>
      </c>
      <c r="V47" s="9">
        <f t="shared" si="3"/>
        <v>9</v>
      </c>
      <c r="W47" s="9">
        <f t="shared" si="4"/>
        <v>24</v>
      </c>
      <c r="X47" s="9">
        <f t="shared" si="5"/>
        <v>2014</v>
      </c>
      <c r="Y47" t="b">
        <v>0</v>
      </c>
      <c r="Z47" t="b">
        <v>0</v>
      </c>
      <c r="AA47" t="s">
        <v>33</v>
      </c>
      <c r="AB47" t="s">
        <v>2035</v>
      </c>
      <c r="AC47" t="s">
        <v>2036</v>
      </c>
    </row>
    <row r="48" spans="1:29" ht="17" x14ac:dyDescent="0.2">
      <c r="A48">
        <v>1</v>
      </c>
      <c r="B48">
        <v>754</v>
      </c>
      <c r="C48" t="s">
        <v>1544</v>
      </c>
      <c r="D48" s="1" t="s">
        <v>1545</v>
      </c>
      <c r="E48" s="17">
        <v>70400</v>
      </c>
      <c r="F48" s="17">
        <v>118603</v>
      </c>
      <c r="G48" s="4">
        <f t="shared" si="0"/>
        <v>1.6847017045454546</v>
      </c>
      <c r="H48" t="s">
        <v>20</v>
      </c>
      <c r="I48">
        <v>3205</v>
      </c>
      <c r="J48" s="2">
        <f t="shared" si="1"/>
        <v>37.005616224648989</v>
      </c>
      <c r="K48" t="s">
        <v>21</v>
      </c>
      <c r="L48" t="s">
        <v>22</v>
      </c>
      <c r="M48">
        <v>1351400400</v>
      </c>
      <c r="N48">
        <v>1355983200</v>
      </c>
      <c r="O48" s="7">
        <f t="shared" si="2"/>
        <v>41210.208333333336</v>
      </c>
      <c r="P48" s="7" t="str" cm="1">
        <f t="array" ref="P48">_xlfn.IFS(Q48=1, "Jan", Q48=2, "Feb", Q48=3, "Mar", Q48=4, "Apr", Q48=5, "May", Q48=6, "June", Q48=7, "July", Q48=8, "Aug", Q48=9, "Sept", Q48=10, "Oct", Q48=11, "Nov", Q48=12, "Dec")</f>
        <v>Oct</v>
      </c>
      <c r="Q48" s="9">
        <f>MONTH(O48)</f>
        <v>10</v>
      </c>
      <c r="R48" s="9">
        <f>DAY(O48)</f>
        <v>28</v>
      </c>
      <c r="S48" s="9">
        <f>YEAR(O48)</f>
        <v>2012</v>
      </c>
      <c r="T48" s="7">
        <f>(((N48/60)/60)/24)+DATE(1970,1,1)</f>
        <v>41263.25</v>
      </c>
      <c r="U48" s="7" t="str" cm="1">
        <f t="array" ref="U48">_xlfn.IFS(V48=1, "Jan", V48=2, "Feb", V48=3, "Mar", V48=4, "Apr", V48=5, "May", V48=6, "June", V48=7, "July", V48=8, "Aug", V48=9, "Sept", V48=10, "Oct", V48=11, "Nov", V48=12, "Dec")</f>
        <v>Dec</v>
      </c>
      <c r="V48" s="9">
        <f t="shared" si="3"/>
        <v>12</v>
      </c>
      <c r="W48" s="9">
        <f t="shared" si="4"/>
        <v>20</v>
      </c>
      <c r="X48" s="9">
        <f t="shared" si="5"/>
        <v>2012</v>
      </c>
      <c r="Y48" t="b">
        <v>0</v>
      </c>
      <c r="Z48" t="b">
        <v>0</v>
      </c>
      <c r="AA48" t="s">
        <v>33</v>
      </c>
      <c r="AB48" t="s">
        <v>2035</v>
      </c>
      <c r="AC48" t="s">
        <v>2036</v>
      </c>
    </row>
    <row r="49" spans="1:29" ht="17" x14ac:dyDescent="0.2">
      <c r="A49">
        <v>1</v>
      </c>
      <c r="B49">
        <v>266</v>
      </c>
      <c r="C49" t="s">
        <v>584</v>
      </c>
      <c r="D49" s="1" t="s">
        <v>585</v>
      </c>
      <c r="E49" s="17">
        <v>111900</v>
      </c>
      <c r="F49" s="17">
        <v>85902</v>
      </c>
      <c r="G49" s="4">
        <f t="shared" si="0"/>
        <v>0.76766756032171579</v>
      </c>
      <c r="H49" t="s">
        <v>14</v>
      </c>
      <c r="I49">
        <v>3182</v>
      </c>
      <c r="J49" s="2">
        <f t="shared" si="1"/>
        <v>26.996228786926462</v>
      </c>
      <c r="K49" t="s">
        <v>107</v>
      </c>
      <c r="L49" t="s">
        <v>108</v>
      </c>
      <c r="M49">
        <v>1415340000</v>
      </c>
      <c r="N49">
        <v>1418191200</v>
      </c>
      <c r="O49" s="7">
        <f t="shared" si="2"/>
        <v>41950.25</v>
      </c>
      <c r="P49" s="7" t="str" cm="1">
        <f t="array" ref="P49">_xlfn.IFS(Q49=1, "Jan", Q49=2, "Feb", Q49=3, "Mar", Q49=4, "Apr", Q49=5, "May", Q49=6, "June", Q49=7, "July", Q49=8, "Aug", Q49=9, "Sept", Q49=10, "Oct", Q49=11, "Nov", Q49=12, "Dec")</f>
        <v>Nov</v>
      </c>
      <c r="Q49" s="9">
        <f>MONTH(O49)</f>
        <v>11</v>
      </c>
      <c r="R49" s="9">
        <f>DAY(O49)</f>
        <v>7</v>
      </c>
      <c r="S49" s="9">
        <f>YEAR(O49)</f>
        <v>2014</v>
      </c>
      <c r="T49" s="7">
        <f>(((N49/60)/60)/24)+DATE(1970,1,1)</f>
        <v>41983.25</v>
      </c>
      <c r="U49" s="7" t="str" cm="1">
        <f t="array" ref="U49">_xlfn.IFS(V49=1, "Jan", V49=2, "Feb", V49=3, "Mar", V49=4, "Apr", V49=5, "May", V49=6, "June", V49=7, "July", V49=8, "Aug", V49=9, "Sept", V49=10, "Oct", V49=11, "Nov", V49=12, "Dec")</f>
        <v>Dec</v>
      </c>
      <c r="V49" s="9">
        <f t="shared" si="3"/>
        <v>12</v>
      </c>
      <c r="W49" s="9">
        <f t="shared" si="4"/>
        <v>10</v>
      </c>
      <c r="X49" s="9">
        <f t="shared" si="5"/>
        <v>2014</v>
      </c>
      <c r="Y49" t="b">
        <v>0</v>
      </c>
      <c r="Z49" t="b">
        <v>1</v>
      </c>
      <c r="AA49" t="s">
        <v>159</v>
      </c>
      <c r="AB49" t="s">
        <v>2041</v>
      </c>
      <c r="AC49" t="s">
        <v>2049</v>
      </c>
    </row>
    <row r="50" spans="1:29" ht="17" x14ac:dyDescent="0.2">
      <c r="A50">
        <v>1</v>
      </c>
      <c r="B50">
        <v>560</v>
      </c>
      <c r="C50" t="s">
        <v>1164</v>
      </c>
      <c r="D50" s="1" t="s">
        <v>1165</v>
      </c>
      <c r="E50" s="17">
        <v>20000</v>
      </c>
      <c r="F50" s="17">
        <v>158832</v>
      </c>
      <c r="G50" s="4">
        <f t="shared" si="0"/>
        <v>7.9416000000000002</v>
      </c>
      <c r="H50" t="s">
        <v>20</v>
      </c>
      <c r="I50">
        <v>3177</v>
      </c>
      <c r="J50" s="2">
        <f t="shared" si="1"/>
        <v>49.994334277620396</v>
      </c>
      <c r="K50" t="s">
        <v>21</v>
      </c>
      <c r="L50" t="s">
        <v>22</v>
      </c>
      <c r="M50">
        <v>1321596000</v>
      </c>
      <c r="N50">
        <v>1325052000</v>
      </c>
      <c r="O50" s="7">
        <f t="shared" si="2"/>
        <v>40865.25</v>
      </c>
      <c r="P50" s="7" t="str" cm="1">
        <f t="array" ref="P50">_xlfn.IFS(Q50=1, "Jan", Q50=2, "Feb", Q50=3, "Mar", Q50=4, "Apr", Q50=5, "May", Q50=6, "June", Q50=7, "July", Q50=8, "Aug", Q50=9, "Sept", Q50=10, "Oct", Q50=11, "Nov", Q50=12, "Dec")</f>
        <v>Nov</v>
      </c>
      <c r="Q50" s="9">
        <f>MONTH(O50)</f>
        <v>11</v>
      </c>
      <c r="R50" s="9">
        <f>DAY(O50)</f>
        <v>18</v>
      </c>
      <c r="S50" s="9">
        <f>YEAR(O50)</f>
        <v>2011</v>
      </c>
      <c r="T50" s="7">
        <f>(((N50/60)/60)/24)+DATE(1970,1,1)</f>
        <v>40905.25</v>
      </c>
      <c r="U50" s="7" t="str" cm="1">
        <f t="array" ref="U50">_xlfn.IFS(V50=1, "Jan", V50=2, "Feb", V50=3, "Mar", V50=4, "Apr", V50=5, "May", V50=6, "June", V50=7, "July", V50=8, "Aug", V50=9, "Sept", V50=10, "Oct", V50=11, "Nov", V50=12, "Dec")</f>
        <v>Dec</v>
      </c>
      <c r="V50" s="9">
        <f t="shared" si="3"/>
        <v>12</v>
      </c>
      <c r="W50" s="9">
        <f t="shared" si="4"/>
        <v>28</v>
      </c>
      <c r="X50" s="9">
        <f t="shared" si="5"/>
        <v>2011</v>
      </c>
      <c r="Y50" t="b">
        <v>0</v>
      </c>
      <c r="Z50" t="b">
        <v>0</v>
      </c>
      <c r="AA50" t="s">
        <v>71</v>
      </c>
      <c r="AB50" t="s">
        <v>2039</v>
      </c>
      <c r="AC50" t="s">
        <v>2040</v>
      </c>
    </row>
    <row r="51" spans="1:29" ht="17" x14ac:dyDescent="0.2">
      <c r="A51">
        <v>1</v>
      </c>
      <c r="B51">
        <v>440</v>
      </c>
      <c r="C51" t="s">
        <v>929</v>
      </c>
      <c r="D51" s="1" t="s">
        <v>930</v>
      </c>
      <c r="E51" s="17">
        <v>102500</v>
      </c>
      <c r="F51" s="17">
        <v>165954</v>
      </c>
      <c r="G51" s="4">
        <f t="shared" si="0"/>
        <v>1.6190634146341463</v>
      </c>
      <c r="H51" t="s">
        <v>20</v>
      </c>
      <c r="I51">
        <v>3131</v>
      </c>
      <c r="J51" s="2">
        <f t="shared" si="1"/>
        <v>53.003513254551258</v>
      </c>
      <c r="K51" t="s">
        <v>21</v>
      </c>
      <c r="L51" t="s">
        <v>22</v>
      </c>
      <c r="M51">
        <v>1498798800</v>
      </c>
      <c r="N51">
        <v>1499662800</v>
      </c>
      <c r="O51" s="7">
        <f t="shared" si="2"/>
        <v>42916.208333333328</v>
      </c>
      <c r="P51" s="7" t="str" cm="1">
        <f t="array" ref="P51">_xlfn.IFS(Q51=1, "Jan", Q51=2, "Feb", Q51=3, "Mar", Q51=4, "Apr", Q51=5, "May", Q51=6, "June", Q51=7, "July", Q51=8, "Aug", Q51=9, "Sept", Q51=10, "Oct", Q51=11, "Nov", Q51=12, "Dec")</f>
        <v>June</v>
      </c>
      <c r="Q51" s="9">
        <f>MONTH(O51)</f>
        <v>6</v>
      </c>
      <c r="R51" s="9">
        <f>DAY(O51)</f>
        <v>30</v>
      </c>
      <c r="S51" s="9">
        <f>YEAR(O51)</f>
        <v>2017</v>
      </c>
      <c r="T51" s="7">
        <f>(((N51/60)/60)/24)+DATE(1970,1,1)</f>
        <v>42926.208333333328</v>
      </c>
      <c r="U51" s="7" t="str" cm="1">
        <f t="array" ref="U51">_xlfn.IFS(V51=1, "Jan", V51=2, "Feb", V51=3, "Mar", V51=4, "Apr", V51=5, "May", V51=6, "June", V51=7, "July", V51=8, "Aug", V51=9, "Sept", V51=10, "Oct", V51=11, "Nov", V51=12, "Dec")</f>
        <v>July</v>
      </c>
      <c r="V51" s="9">
        <f t="shared" si="3"/>
        <v>7</v>
      </c>
      <c r="W51" s="9">
        <f t="shared" si="4"/>
        <v>10</v>
      </c>
      <c r="X51" s="9">
        <f t="shared" si="5"/>
        <v>2017</v>
      </c>
      <c r="Y51" t="b">
        <v>0</v>
      </c>
      <c r="Z51" t="b">
        <v>0</v>
      </c>
      <c r="AA51" t="s">
        <v>269</v>
      </c>
      <c r="AB51" t="s">
        <v>2039</v>
      </c>
      <c r="AC51" t="s">
        <v>2062</v>
      </c>
    </row>
    <row r="52" spans="1:29" ht="17" x14ac:dyDescent="0.2">
      <c r="A52">
        <v>1</v>
      </c>
      <c r="B52">
        <v>580</v>
      </c>
      <c r="C52" t="s">
        <v>556</v>
      </c>
      <c r="D52" s="1" t="s">
        <v>1204</v>
      </c>
      <c r="E52" s="17">
        <v>43800</v>
      </c>
      <c r="F52" s="17">
        <v>149578</v>
      </c>
      <c r="G52" s="4">
        <f t="shared" si="0"/>
        <v>3.4150228310502282</v>
      </c>
      <c r="H52" t="s">
        <v>20</v>
      </c>
      <c r="I52">
        <v>3116</v>
      </c>
      <c r="J52" s="2">
        <f t="shared" si="1"/>
        <v>48.003209242618745</v>
      </c>
      <c r="K52" t="s">
        <v>21</v>
      </c>
      <c r="L52" t="s">
        <v>22</v>
      </c>
      <c r="M52">
        <v>1393394400</v>
      </c>
      <c r="N52">
        <v>1394085600</v>
      </c>
      <c r="O52" s="7">
        <f t="shared" si="2"/>
        <v>41696.25</v>
      </c>
      <c r="P52" s="7" t="str" cm="1">
        <f t="array" ref="P52">_xlfn.IFS(Q52=1, "Jan", Q52=2, "Feb", Q52=3, "Mar", Q52=4, "Apr", Q52=5, "May", Q52=6, "June", Q52=7, "July", Q52=8, "Aug", Q52=9, "Sept", Q52=10, "Oct", Q52=11, "Nov", Q52=12, "Dec")</f>
        <v>Feb</v>
      </c>
      <c r="Q52" s="9">
        <f>MONTH(O52)</f>
        <v>2</v>
      </c>
      <c r="R52" s="9">
        <f>DAY(O52)</f>
        <v>26</v>
      </c>
      <c r="S52" s="9">
        <f>YEAR(O52)</f>
        <v>2014</v>
      </c>
      <c r="T52" s="7">
        <f>(((N52/60)/60)/24)+DATE(1970,1,1)</f>
        <v>41704.25</v>
      </c>
      <c r="U52" s="7" t="str" cm="1">
        <f t="array" ref="U52">_xlfn.IFS(V52=1, "Jan", V52=2, "Feb", V52=3, "Mar", V52=4, "Apr", V52=5, "May", V52=6, "June", V52=7, "July", V52=8, "Aug", V52=9, "Sept", V52=10, "Oct", V52=11, "Nov", V52=12, "Dec")</f>
        <v>Mar</v>
      </c>
      <c r="V52" s="9">
        <f t="shared" si="3"/>
        <v>3</v>
      </c>
      <c r="W52" s="9">
        <f t="shared" si="4"/>
        <v>6</v>
      </c>
      <c r="X52" s="9">
        <f t="shared" si="5"/>
        <v>2014</v>
      </c>
      <c r="Y52" t="b">
        <v>0</v>
      </c>
      <c r="Z52" t="b">
        <v>0</v>
      </c>
      <c r="AA52" t="s">
        <v>33</v>
      </c>
      <c r="AB52" t="s">
        <v>2035</v>
      </c>
      <c r="AC52" t="s">
        <v>2036</v>
      </c>
    </row>
    <row r="53" spans="1:29" ht="17" x14ac:dyDescent="0.2">
      <c r="A53">
        <v>1</v>
      </c>
      <c r="B53">
        <v>631</v>
      </c>
      <c r="C53" t="s">
        <v>1304</v>
      </c>
      <c r="D53" s="1" t="s">
        <v>1305</v>
      </c>
      <c r="E53" s="17">
        <v>59200</v>
      </c>
      <c r="F53" s="17">
        <v>183756</v>
      </c>
      <c r="G53" s="4">
        <f t="shared" si="0"/>
        <v>3.1039864864864866</v>
      </c>
      <c r="H53" t="s">
        <v>20</v>
      </c>
      <c r="I53">
        <v>3063</v>
      </c>
      <c r="J53" s="2">
        <f t="shared" si="1"/>
        <v>59.992164544564154</v>
      </c>
      <c r="K53" t="s">
        <v>21</v>
      </c>
      <c r="L53" t="s">
        <v>22</v>
      </c>
      <c r="M53">
        <v>1553576400</v>
      </c>
      <c r="N53">
        <v>1553922000</v>
      </c>
      <c r="O53" s="7">
        <f t="shared" si="2"/>
        <v>43550.208333333328</v>
      </c>
      <c r="P53" s="7" t="str" cm="1">
        <f t="array" ref="P53">_xlfn.IFS(Q53=1, "Jan", Q53=2, "Feb", Q53=3, "Mar", Q53=4, "Apr", Q53=5, "May", Q53=6, "June", Q53=7, "July", Q53=8, "Aug", Q53=9, "Sept", Q53=10, "Oct", Q53=11, "Nov", Q53=12, "Dec")</f>
        <v>Mar</v>
      </c>
      <c r="Q53" s="9">
        <f>MONTH(O53)</f>
        <v>3</v>
      </c>
      <c r="R53" s="9">
        <f>DAY(O53)</f>
        <v>26</v>
      </c>
      <c r="S53" s="9">
        <f>YEAR(O53)</f>
        <v>2019</v>
      </c>
      <c r="T53" s="7">
        <f>(((N53/60)/60)/24)+DATE(1970,1,1)</f>
        <v>43554.208333333328</v>
      </c>
      <c r="U53" s="7" t="str" cm="1">
        <f t="array" ref="U53">_xlfn.IFS(V53=1, "Jan", V53=2, "Feb", V53=3, "Mar", V53=4, "Apr", V53=5, "May", V53=6, "June", V53=7, "July", V53=8, "Aug", V53=9, "Sept", V53=10, "Oct", V53=11, "Nov", V53=12, "Dec")</f>
        <v>Mar</v>
      </c>
      <c r="V53" s="9">
        <f t="shared" si="3"/>
        <v>3</v>
      </c>
      <c r="W53" s="9">
        <f t="shared" si="4"/>
        <v>30</v>
      </c>
      <c r="X53" s="9">
        <f t="shared" si="5"/>
        <v>2019</v>
      </c>
      <c r="Y53" t="b">
        <v>0</v>
      </c>
      <c r="Z53" t="b">
        <v>0</v>
      </c>
      <c r="AA53" t="s">
        <v>33</v>
      </c>
      <c r="AB53" t="s">
        <v>2035</v>
      </c>
      <c r="AC53" t="s">
        <v>2036</v>
      </c>
    </row>
    <row r="54" spans="1:29" ht="17" x14ac:dyDescent="0.2">
      <c r="A54">
        <v>1</v>
      </c>
      <c r="B54">
        <v>393</v>
      </c>
      <c r="C54" t="s">
        <v>838</v>
      </c>
      <c r="D54" s="1" t="s">
        <v>839</v>
      </c>
      <c r="E54" s="17">
        <v>62800</v>
      </c>
      <c r="F54" s="17">
        <v>143788</v>
      </c>
      <c r="G54" s="4">
        <f t="shared" si="0"/>
        <v>2.2896178343949045</v>
      </c>
      <c r="H54" t="s">
        <v>20</v>
      </c>
      <c r="I54">
        <v>3059</v>
      </c>
      <c r="J54" s="2">
        <f t="shared" si="1"/>
        <v>47.004903563255965</v>
      </c>
      <c r="K54" t="s">
        <v>15</v>
      </c>
      <c r="L54" t="s">
        <v>16</v>
      </c>
      <c r="M54">
        <v>1500267600</v>
      </c>
      <c r="N54">
        <v>1500354000</v>
      </c>
      <c r="O54" s="7">
        <f t="shared" si="2"/>
        <v>42933.208333333328</v>
      </c>
      <c r="P54" s="7" t="str" cm="1">
        <f t="array" ref="P54">_xlfn.IFS(Q54=1, "Jan", Q54=2, "Feb", Q54=3, "Mar", Q54=4, "Apr", Q54=5, "May", Q54=6, "June", Q54=7, "July", Q54=8, "Aug", Q54=9, "Sept", Q54=10, "Oct", Q54=11, "Nov", Q54=12, "Dec")</f>
        <v>July</v>
      </c>
      <c r="Q54" s="9">
        <f>MONTH(O54)</f>
        <v>7</v>
      </c>
      <c r="R54" s="9">
        <f>DAY(O54)</f>
        <v>17</v>
      </c>
      <c r="S54" s="9">
        <f>YEAR(O54)</f>
        <v>2017</v>
      </c>
      <c r="T54" s="7">
        <f>(((N54/60)/60)/24)+DATE(1970,1,1)</f>
        <v>42934.208333333328</v>
      </c>
      <c r="U54" s="7" t="str" cm="1">
        <f t="array" ref="U54">_xlfn.IFS(V54=1, "Jan", V54=2, "Feb", V54=3, "Mar", V54=4, "Apr", V54=5, "May", V54=6, "June", V54=7, "July", V54=8, "Aug", V54=9, "Sept", V54=10, "Oct", V54=11, "Nov", V54=12, "Dec")</f>
        <v>July</v>
      </c>
      <c r="V54" s="9">
        <f t="shared" si="3"/>
        <v>7</v>
      </c>
      <c r="W54" s="9">
        <f t="shared" si="4"/>
        <v>18</v>
      </c>
      <c r="X54" s="9">
        <f t="shared" si="5"/>
        <v>2017</v>
      </c>
      <c r="Y54" t="b">
        <v>0</v>
      </c>
      <c r="Z54" t="b">
        <v>0</v>
      </c>
      <c r="AA54" t="s">
        <v>159</v>
      </c>
      <c r="AB54" t="s">
        <v>2041</v>
      </c>
      <c r="AC54" t="s">
        <v>2049</v>
      </c>
    </row>
    <row r="55" spans="1:29" ht="17" x14ac:dyDescent="0.2">
      <c r="A55">
        <v>1</v>
      </c>
      <c r="B55">
        <v>722</v>
      </c>
      <c r="C55" t="s">
        <v>1482</v>
      </c>
      <c r="D55" s="1" t="s">
        <v>1483</v>
      </c>
      <c r="E55" s="17">
        <v>48500</v>
      </c>
      <c r="F55" s="17">
        <v>75906</v>
      </c>
      <c r="G55" s="4">
        <f t="shared" si="0"/>
        <v>1.5650721649484536</v>
      </c>
      <c r="H55" t="s">
        <v>20</v>
      </c>
      <c r="I55">
        <v>3036</v>
      </c>
      <c r="J55" s="2">
        <f t="shared" si="1"/>
        <v>25.00197628458498</v>
      </c>
      <c r="K55" t="s">
        <v>21</v>
      </c>
      <c r="L55" t="s">
        <v>22</v>
      </c>
      <c r="M55">
        <v>1509948000</v>
      </c>
      <c r="N55">
        <v>1512280800</v>
      </c>
      <c r="O55" s="7">
        <f t="shared" si="2"/>
        <v>43045.25</v>
      </c>
      <c r="P55" s="7" t="str" cm="1">
        <f t="array" ref="P55">_xlfn.IFS(Q55=1, "Jan", Q55=2, "Feb", Q55=3, "Mar", Q55=4, "Apr", Q55=5, "May", Q55=6, "June", Q55=7, "July", Q55=8, "Aug", Q55=9, "Sept", Q55=10, "Oct", Q55=11, "Nov", Q55=12, "Dec")</f>
        <v>Nov</v>
      </c>
      <c r="Q55" s="9">
        <f>MONTH(O55)</f>
        <v>11</v>
      </c>
      <c r="R55" s="9">
        <f>DAY(O55)</f>
        <v>6</v>
      </c>
      <c r="S55" s="9">
        <f>YEAR(O55)</f>
        <v>2017</v>
      </c>
      <c r="T55" s="7">
        <f>(((N55/60)/60)/24)+DATE(1970,1,1)</f>
        <v>43072.25</v>
      </c>
      <c r="U55" s="7" t="str" cm="1">
        <f t="array" ref="U55">_xlfn.IFS(V55=1, "Jan", V55=2, "Feb", V55=3, "Mar", V55=4, "Apr", V55=5, "May", V55=6, "June", V55=7, "July", V55=8, "Aug", V55=9, "Sept", V55=10, "Oct", V55=11, "Nov", V55=12, "Dec")</f>
        <v>Dec</v>
      </c>
      <c r="V55" s="9">
        <f t="shared" si="3"/>
        <v>12</v>
      </c>
      <c r="W55" s="9">
        <f t="shared" si="4"/>
        <v>3</v>
      </c>
      <c r="X55" s="9">
        <f t="shared" si="5"/>
        <v>2017</v>
      </c>
      <c r="Y55" t="b">
        <v>0</v>
      </c>
      <c r="Z55" t="b">
        <v>0</v>
      </c>
      <c r="AA55" t="s">
        <v>42</v>
      </c>
      <c r="AB55" t="s">
        <v>2039</v>
      </c>
      <c r="AC55" t="s">
        <v>2053</v>
      </c>
    </row>
    <row r="56" spans="1:29" ht="17" x14ac:dyDescent="0.2">
      <c r="A56">
        <v>1</v>
      </c>
      <c r="B56">
        <v>654</v>
      </c>
      <c r="C56" t="s">
        <v>1350</v>
      </c>
      <c r="D56" s="1" t="s">
        <v>1351</v>
      </c>
      <c r="E56" s="17">
        <v>35000</v>
      </c>
      <c r="F56" s="17">
        <v>177936</v>
      </c>
      <c r="G56" s="4">
        <f t="shared" si="0"/>
        <v>5.0838857142857146</v>
      </c>
      <c r="H56" t="s">
        <v>20</v>
      </c>
      <c r="I56">
        <v>3016</v>
      </c>
      <c r="J56" s="2">
        <f t="shared" si="1"/>
        <v>58.9973474801061</v>
      </c>
      <c r="K56" t="s">
        <v>21</v>
      </c>
      <c r="L56" t="s">
        <v>22</v>
      </c>
      <c r="M56">
        <v>1440392400</v>
      </c>
      <c r="N56">
        <v>1440824400</v>
      </c>
      <c r="O56" s="7">
        <f t="shared" si="2"/>
        <v>42240.208333333328</v>
      </c>
      <c r="P56" s="7" t="str" cm="1">
        <f t="array" ref="P56">_xlfn.IFS(Q56=1, "Jan", Q56=2, "Feb", Q56=3, "Mar", Q56=4, "Apr", Q56=5, "May", Q56=6, "June", Q56=7, "July", Q56=8, "Aug", Q56=9, "Sept", Q56=10, "Oct", Q56=11, "Nov", Q56=12, "Dec")</f>
        <v>Aug</v>
      </c>
      <c r="Q56" s="9">
        <f>MONTH(O56)</f>
        <v>8</v>
      </c>
      <c r="R56" s="9">
        <f>DAY(O56)</f>
        <v>24</v>
      </c>
      <c r="S56" s="9">
        <f>YEAR(O56)</f>
        <v>2015</v>
      </c>
      <c r="T56" s="7">
        <f>(((N56/60)/60)/24)+DATE(1970,1,1)</f>
        <v>42245.208333333328</v>
      </c>
      <c r="U56" s="7" t="str" cm="1">
        <f t="array" ref="U56">_xlfn.IFS(V56=1, "Jan", V56=2, "Feb", V56=3, "Mar", V56=4, "Apr", V56=5, "May", V56=6, "June", V56=7, "July", V56=8, "Aug", V56=9, "Sept", V56=10, "Oct", V56=11, "Nov", V56=12, "Dec")</f>
        <v>Aug</v>
      </c>
      <c r="V56" s="9">
        <f t="shared" si="3"/>
        <v>8</v>
      </c>
      <c r="W56" s="9">
        <f t="shared" si="4"/>
        <v>29</v>
      </c>
      <c r="X56" s="9">
        <f t="shared" si="5"/>
        <v>2015</v>
      </c>
      <c r="Y56" t="b">
        <v>0</v>
      </c>
      <c r="Z56" t="b">
        <v>0</v>
      </c>
      <c r="AA56" t="s">
        <v>148</v>
      </c>
      <c r="AB56" t="s">
        <v>2041</v>
      </c>
      <c r="AC56" t="s">
        <v>2048</v>
      </c>
    </row>
    <row r="57" spans="1:29" ht="17" x14ac:dyDescent="0.2">
      <c r="A57">
        <v>1</v>
      </c>
      <c r="B57">
        <v>403</v>
      </c>
      <c r="C57" t="s">
        <v>857</v>
      </c>
      <c r="D57" s="1" t="s">
        <v>858</v>
      </c>
      <c r="E57" s="17">
        <v>195800</v>
      </c>
      <c r="F57" s="17">
        <v>168820</v>
      </c>
      <c r="G57" s="4">
        <f t="shared" si="0"/>
        <v>0.86220633299284988</v>
      </c>
      <c r="H57" t="s">
        <v>14</v>
      </c>
      <c r="I57">
        <v>3015</v>
      </c>
      <c r="J57" s="2">
        <f t="shared" si="1"/>
        <v>55.99336650082919</v>
      </c>
      <c r="K57" t="s">
        <v>15</v>
      </c>
      <c r="L57" t="s">
        <v>16</v>
      </c>
      <c r="M57">
        <v>1273640400</v>
      </c>
      <c r="N57">
        <v>1276750800</v>
      </c>
      <c r="O57" s="7">
        <f t="shared" si="2"/>
        <v>40310.208333333336</v>
      </c>
      <c r="P57" s="7" t="str" cm="1">
        <f t="array" ref="P57">_xlfn.IFS(Q57=1, "Jan", Q57=2, "Feb", Q57=3, "Mar", Q57=4, "Apr", Q57=5, "May", Q57=6, "June", Q57=7, "July", Q57=8, "Aug", Q57=9, "Sept", Q57=10, "Oct", Q57=11, "Nov", Q57=12, "Dec")</f>
        <v>May</v>
      </c>
      <c r="Q57" s="9">
        <f>MONTH(O57)</f>
        <v>5</v>
      </c>
      <c r="R57" s="9">
        <f>DAY(O57)</f>
        <v>12</v>
      </c>
      <c r="S57" s="9">
        <f>YEAR(O57)</f>
        <v>2010</v>
      </c>
      <c r="T57" s="7">
        <f>(((N57/60)/60)/24)+DATE(1970,1,1)</f>
        <v>40346.208333333336</v>
      </c>
      <c r="U57" s="7" t="str" cm="1">
        <f t="array" ref="U57">_xlfn.IFS(V57=1, "Jan", V57=2, "Feb", V57=3, "Mar", V57=4, "Apr", V57=5, "May", V57=6, "June", V57=7, "July", V57=8, "Aug", V57=9, "Sept", V57=10, "Oct", V57=11, "Nov", V57=12, "Dec")</f>
        <v>June</v>
      </c>
      <c r="V57" s="9">
        <f t="shared" si="3"/>
        <v>6</v>
      </c>
      <c r="W57" s="9">
        <f t="shared" si="4"/>
        <v>17</v>
      </c>
      <c r="X57" s="9">
        <f t="shared" si="5"/>
        <v>2010</v>
      </c>
      <c r="Y57" t="b">
        <v>0</v>
      </c>
      <c r="Z57" t="b">
        <v>1</v>
      </c>
      <c r="AA57" t="s">
        <v>33</v>
      </c>
      <c r="AB57" t="s">
        <v>2035</v>
      </c>
      <c r="AC57" t="s">
        <v>2036</v>
      </c>
    </row>
    <row r="58" spans="1:29" ht="17" x14ac:dyDescent="0.2">
      <c r="A58">
        <v>1</v>
      </c>
      <c r="B58">
        <v>548</v>
      </c>
      <c r="C58" t="s">
        <v>1141</v>
      </c>
      <c r="D58" s="1" t="s">
        <v>1142</v>
      </c>
      <c r="E58" s="17">
        <v>66100</v>
      </c>
      <c r="F58" s="17">
        <v>179074</v>
      </c>
      <c r="G58" s="4">
        <f t="shared" si="0"/>
        <v>2.7091376701966716</v>
      </c>
      <c r="H58" t="s">
        <v>20</v>
      </c>
      <c r="I58">
        <v>2985</v>
      </c>
      <c r="J58" s="2">
        <f t="shared" si="1"/>
        <v>59.991289782244557</v>
      </c>
      <c r="K58" t="s">
        <v>21</v>
      </c>
      <c r="L58" t="s">
        <v>22</v>
      </c>
      <c r="M58">
        <v>1459486800</v>
      </c>
      <c r="N58">
        <v>1460610000</v>
      </c>
      <c r="O58" s="7">
        <f t="shared" si="2"/>
        <v>42461.208333333328</v>
      </c>
      <c r="P58" s="7" t="str" cm="1">
        <f t="array" ref="P58">_xlfn.IFS(Q58=1, "Jan", Q58=2, "Feb", Q58=3, "Mar", Q58=4, "Apr", Q58=5, "May", Q58=6, "June", Q58=7, "July", Q58=8, "Aug", Q58=9, "Sept", Q58=10, "Oct", Q58=11, "Nov", Q58=12, "Dec")</f>
        <v>Apr</v>
      </c>
      <c r="Q58" s="9">
        <f>MONTH(O58)</f>
        <v>4</v>
      </c>
      <c r="R58" s="9">
        <f>DAY(O58)</f>
        <v>1</v>
      </c>
      <c r="S58" s="9">
        <f>YEAR(O58)</f>
        <v>2016</v>
      </c>
      <c r="T58" s="7">
        <f>(((N58/60)/60)/24)+DATE(1970,1,1)</f>
        <v>42474.208333333328</v>
      </c>
      <c r="U58" s="7" t="str" cm="1">
        <f t="array" ref="U58">_xlfn.IFS(V58=1, "Jan", V58=2, "Feb", V58=3, "Mar", V58=4, "Apr", V58=5, "May", V58=6, "June", V58=7, "July", V58=8, "Aug", V58=9, "Sept", V58=10, "Oct", V58=11, "Nov", V58=12, "Dec")</f>
        <v>Apr</v>
      </c>
      <c r="V58" s="9">
        <f t="shared" si="3"/>
        <v>4</v>
      </c>
      <c r="W58" s="9">
        <f t="shared" si="4"/>
        <v>14</v>
      </c>
      <c r="X58" s="9">
        <f t="shared" si="5"/>
        <v>2016</v>
      </c>
      <c r="Y58" t="b">
        <v>0</v>
      </c>
      <c r="Z58" t="b">
        <v>0</v>
      </c>
      <c r="AA58" t="s">
        <v>33</v>
      </c>
      <c r="AB58" t="s">
        <v>2035</v>
      </c>
      <c r="AC58" t="s">
        <v>2036</v>
      </c>
    </row>
    <row r="59" spans="1:29" ht="34" x14ac:dyDescent="0.2">
      <c r="A59">
        <v>1</v>
      </c>
      <c r="B59">
        <v>680</v>
      </c>
      <c r="C59" t="s">
        <v>1399</v>
      </c>
      <c r="D59" s="1" t="s">
        <v>1400</v>
      </c>
      <c r="E59" s="17">
        <v>145600</v>
      </c>
      <c r="F59" s="17">
        <v>141822</v>
      </c>
      <c r="G59" s="4">
        <f t="shared" si="0"/>
        <v>0.97405219780219776</v>
      </c>
      <c r="H59" t="s">
        <v>14</v>
      </c>
      <c r="I59">
        <v>2955</v>
      </c>
      <c r="J59" s="2">
        <f t="shared" si="1"/>
        <v>47.993908629441627</v>
      </c>
      <c r="K59" t="s">
        <v>21</v>
      </c>
      <c r="L59" t="s">
        <v>22</v>
      </c>
      <c r="M59">
        <v>1576303200</v>
      </c>
      <c r="N59">
        <v>1576476000</v>
      </c>
      <c r="O59" s="7">
        <f t="shared" si="2"/>
        <v>43813.25</v>
      </c>
      <c r="P59" s="7" t="str" cm="1">
        <f t="array" ref="P59">_xlfn.IFS(Q59=1, "Jan", Q59=2, "Feb", Q59=3, "Mar", Q59=4, "Apr", Q59=5, "May", Q59=6, "June", Q59=7, "July", Q59=8, "Aug", Q59=9, "Sept", Q59=10, "Oct", Q59=11, "Nov", Q59=12, "Dec")</f>
        <v>Dec</v>
      </c>
      <c r="Q59" s="9">
        <f>MONTH(O59)</f>
        <v>12</v>
      </c>
      <c r="R59" s="9">
        <f>DAY(O59)</f>
        <v>14</v>
      </c>
      <c r="S59" s="9">
        <f>YEAR(O59)</f>
        <v>2019</v>
      </c>
      <c r="T59" s="7">
        <f>(((N59/60)/60)/24)+DATE(1970,1,1)</f>
        <v>43815.25</v>
      </c>
      <c r="U59" s="7" t="str" cm="1">
        <f t="array" ref="U59">_xlfn.IFS(V59=1, "Jan", V59=2, "Feb", V59=3, "Mar", V59=4, "Apr", V59=5, "May", V59=6, "June", V59=7, "July", V59=8, "Aug", V59=9, "Sept", V59=10, "Oct", V59=11, "Nov", V59=12, "Dec")</f>
        <v>Dec</v>
      </c>
      <c r="V59" s="9">
        <f t="shared" si="3"/>
        <v>12</v>
      </c>
      <c r="W59" s="9">
        <f t="shared" si="4"/>
        <v>16</v>
      </c>
      <c r="X59" s="9">
        <f t="shared" si="5"/>
        <v>2019</v>
      </c>
      <c r="Y59" t="b">
        <v>0</v>
      </c>
      <c r="Z59" t="b">
        <v>1</v>
      </c>
      <c r="AA59" t="s">
        <v>292</v>
      </c>
      <c r="AB59" t="s">
        <v>2057</v>
      </c>
      <c r="AC59" t="s">
        <v>2061</v>
      </c>
    </row>
    <row r="60" spans="1:29" ht="17" x14ac:dyDescent="0.2">
      <c r="A60">
        <v>1</v>
      </c>
      <c r="B60">
        <v>644</v>
      </c>
      <c r="C60" t="s">
        <v>1330</v>
      </c>
      <c r="D60" s="1" t="s">
        <v>1331</v>
      </c>
      <c r="E60" s="17">
        <v>169400</v>
      </c>
      <c r="F60" s="17">
        <v>81984</v>
      </c>
      <c r="G60" s="4">
        <f t="shared" si="0"/>
        <v>0.48396694214876035</v>
      </c>
      <c r="H60" t="s">
        <v>14</v>
      </c>
      <c r="I60">
        <v>2928</v>
      </c>
      <c r="J60" s="2">
        <f t="shared" si="1"/>
        <v>28</v>
      </c>
      <c r="K60" t="s">
        <v>15</v>
      </c>
      <c r="L60" t="s">
        <v>16</v>
      </c>
      <c r="M60">
        <v>1545112800</v>
      </c>
      <c r="N60">
        <v>1546495200</v>
      </c>
      <c r="O60" s="7">
        <f t="shared" si="2"/>
        <v>43452.25</v>
      </c>
      <c r="P60" s="7" t="str" cm="1">
        <f t="array" ref="P60">_xlfn.IFS(Q60=1, "Jan", Q60=2, "Feb", Q60=3, "Mar", Q60=4, "Apr", Q60=5, "May", Q60=6, "June", Q60=7, "July", Q60=8, "Aug", Q60=9, "Sept", Q60=10, "Oct", Q60=11, "Nov", Q60=12, "Dec")</f>
        <v>Dec</v>
      </c>
      <c r="Q60" s="9">
        <f>MONTH(O60)</f>
        <v>12</v>
      </c>
      <c r="R60" s="9">
        <f>DAY(O60)</f>
        <v>18</v>
      </c>
      <c r="S60" s="9">
        <f>YEAR(O60)</f>
        <v>2018</v>
      </c>
      <c r="T60" s="7">
        <f>(((N60/60)/60)/24)+DATE(1970,1,1)</f>
        <v>43468.25</v>
      </c>
      <c r="U60" s="7" t="str" cm="1">
        <f t="array" ref="U60">_xlfn.IFS(V60=1, "Jan", V60=2, "Feb", V60=3, "Mar", V60=4, "Apr", V60=5, "May", V60=6, "June", V60=7, "July", V60=8, "Aug", V60=9, "Sept", V60=10, "Oct", V60=11, "Nov", V60=12, "Dec")</f>
        <v>Jan</v>
      </c>
      <c r="V60" s="9">
        <f t="shared" si="3"/>
        <v>1</v>
      </c>
      <c r="W60" s="9">
        <f t="shared" si="4"/>
        <v>3</v>
      </c>
      <c r="X60" s="9">
        <f t="shared" si="5"/>
        <v>2019</v>
      </c>
      <c r="Y60" t="b">
        <v>0</v>
      </c>
      <c r="Z60" t="b">
        <v>0</v>
      </c>
      <c r="AA60" t="s">
        <v>33</v>
      </c>
      <c r="AB60" t="s">
        <v>2035</v>
      </c>
      <c r="AC60" t="s">
        <v>2036</v>
      </c>
    </row>
    <row r="61" spans="1:29" ht="17" x14ac:dyDescent="0.2">
      <c r="A61">
        <v>1</v>
      </c>
      <c r="B61">
        <v>646</v>
      </c>
      <c r="C61" t="s">
        <v>1334</v>
      </c>
      <c r="D61" s="1" t="s">
        <v>1335</v>
      </c>
      <c r="E61" s="17">
        <v>98700</v>
      </c>
      <c r="F61" s="17">
        <v>87448</v>
      </c>
      <c r="G61" s="4">
        <f t="shared" si="0"/>
        <v>0.88599797365754818</v>
      </c>
      <c r="H61" t="s">
        <v>14</v>
      </c>
      <c r="I61">
        <v>2915</v>
      </c>
      <c r="J61" s="2">
        <f t="shared" si="1"/>
        <v>29.999313893653515</v>
      </c>
      <c r="K61" t="s">
        <v>21</v>
      </c>
      <c r="L61" t="s">
        <v>22</v>
      </c>
      <c r="M61">
        <v>1363150800</v>
      </c>
      <c r="N61">
        <v>1364101200</v>
      </c>
      <c r="O61" s="7">
        <f t="shared" si="2"/>
        <v>41346.208333333336</v>
      </c>
      <c r="P61" s="7" t="str" cm="1">
        <f t="array" ref="P61">_xlfn.IFS(Q61=1, "Jan", Q61=2, "Feb", Q61=3, "Mar", Q61=4, "Apr", Q61=5, "May", Q61=6, "June", Q61=7, "July", Q61=8, "Aug", Q61=9, "Sept", Q61=10, "Oct", Q61=11, "Nov", Q61=12, "Dec")</f>
        <v>Mar</v>
      </c>
      <c r="Q61" s="9">
        <f>MONTH(O61)</f>
        <v>3</v>
      </c>
      <c r="R61" s="9">
        <f>DAY(O61)</f>
        <v>13</v>
      </c>
      <c r="S61" s="9">
        <f>YEAR(O61)</f>
        <v>2013</v>
      </c>
      <c r="T61" s="7">
        <f>(((N61/60)/60)/24)+DATE(1970,1,1)</f>
        <v>41357.208333333336</v>
      </c>
      <c r="U61" s="7" t="str" cm="1">
        <f t="array" ref="U61">_xlfn.IFS(V61=1, "Jan", V61=2, "Feb", V61=3, "Mar", V61=4, "Apr", V61=5, "May", V61=6, "June", V61=7, "July", V61=8, "Aug", V61=9, "Sept", V61=10, "Oct", V61=11, "Nov", V61=12, "Dec")</f>
        <v>Mar</v>
      </c>
      <c r="V61" s="9">
        <f t="shared" si="3"/>
        <v>3</v>
      </c>
      <c r="W61" s="9">
        <f t="shared" si="4"/>
        <v>24</v>
      </c>
      <c r="X61" s="9">
        <f t="shared" si="5"/>
        <v>2013</v>
      </c>
      <c r="Y61" t="b">
        <v>0</v>
      </c>
      <c r="Z61" t="b">
        <v>0</v>
      </c>
      <c r="AA61" t="s">
        <v>89</v>
      </c>
      <c r="AB61" t="s">
        <v>2057</v>
      </c>
      <c r="AC61" t="s">
        <v>2058</v>
      </c>
    </row>
    <row r="62" spans="1:29" ht="17" x14ac:dyDescent="0.2">
      <c r="A62">
        <v>1</v>
      </c>
      <c r="B62">
        <v>698</v>
      </c>
      <c r="C62" t="s">
        <v>1435</v>
      </c>
      <c r="D62" s="1" t="s">
        <v>1436</v>
      </c>
      <c r="E62" s="17">
        <v>42100</v>
      </c>
      <c r="F62" s="17">
        <v>188057</v>
      </c>
      <c r="G62" s="4">
        <f t="shared" si="0"/>
        <v>4.466912114014252</v>
      </c>
      <c r="H62" t="s">
        <v>20</v>
      </c>
      <c r="I62">
        <v>2893</v>
      </c>
      <c r="J62" s="2">
        <f t="shared" si="1"/>
        <v>65.004147943311438</v>
      </c>
      <c r="K62" t="s">
        <v>15</v>
      </c>
      <c r="L62" t="s">
        <v>16</v>
      </c>
      <c r="M62">
        <v>1322114400</v>
      </c>
      <c r="N62">
        <v>1323324000</v>
      </c>
      <c r="O62" s="7">
        <f t="shared" si="2"/>
        <v>40871.25</v>
      </c>
      <c r="P62" s="7" t="str" cm="1">
        <f t="array" ref="P62">_xlfn.IFS(Q62=1, "Jan", Q62=2, "Feb", Q62=3, "Mar", Q62=4, "Apr", Q62=5, "May", Q62=6, "June", Q62=7, "July", Q62=8, "Aug", Q62=9, "Sept", Q62=10, "Oct", Q62=11, "Nov", Q62=12, "Dec")</f>
        <v>Nov</v>
      </c>
      <c r="Q62" s="9">
        <f>MONTH(O62)</f>
        <v>11</v>
      </c>
      <c r="R62" s="9">
        <f>DAY(O62)</f>
        <v>24</v>
      </c>
      <c r="S62" s="9">
        <f>YEAR(O62)</f>
        <v>2011</v>
      </c>
      <c r="T62" s="7">
        <f>(((N62/60)/60)/24)+DATE(1970,1,1)</f>
        <v>40885.25</v>
      </c>
      <c r="U62" s="7" t="str" cm="1">
        <f t="array" ref="U62">_xlfn.IFS(V62=1, "Jan", V62=2, "Feb", V62=3, "Mar", V62=4, "Apr", V62=5, "May", V62=6, "June", V62=7, "July", V62=8, "Aug", V62=9, "Sept", V62=10, "Oct", V62=11, "Nov", V62=12, "Dec")</f>
        <v>Dec</v>
      </c>
      <c r="V62" s="9">
        <f t="shared" si="3"/>
        <v>12</v>
      </c>
      <c r="W62" s="9">
        <f t="shared" si="4"/>
        <v>8</v>
      </c>
      <c r="X62" s="9">
        <f t="shared" si="5"/>
        <v>2011</v>
      </c>
      <c r="Y62" t="b">
        <v>0</v>
      </c>
      <c r="Z62" t="b">
        <v>0</v>
      </c>
      <c r="AA62" t="s">
        <v>65</v>
      </c>
      <c r="AB62" t="s">
        <v>2037</v>
      </c>
      <c r="AC62" t="s">
        <v>2051</v>
      </c>
    </row>
    <row r="63" spans="1:29" ht="17" x14ac:dyDescent="0.2">
      <c r="A63">
        <v>1</v>
      </c>
      <c r="B63">
        <v>360</v>
      </c>
      <c r="C63" t="s">
        <v>772</v>
      </c>
      <c r="D63" s="1" t="s">
        <v>773</v>
      </c>
      <c r="E63" s="17">
        <v>59700</v>
      </c>
      <c r="F63" s="17">
        <v>135132</v>
      </c>
      <c r="G63" s="4">
        <f t="shared" si="0"/>
        <v>2.2635175879396985</v>
      </c>
      <c r="H63" t="s">
        <v>20</v>
      </c>
      <c r="I63">
        <v>2875</v>
      </c>
      <c r="J63" s="2">
        <f t="shared" si="1"/>
        <v>47.002434782608695</v>
      </c>
      <c r="K63" t="s">
        <v>40</v>
      </c>
      <c r="L63" t="s">
        <v>41</v>
      </c>
      <c r="M63">
        <v>1293861600</v>
      </c>
      <c r="N63">
        <v>1295071200</v>
      </c>
      <c r="O63" s="7">
        <f t="shared" si="2"/>
        <v>40544.25</v>
      </c>
      <c r="P63" s="7" t="str" cm="1">
        <f t="array" ref="P63">_xlfn.IFS(Q63=1, "Jan", Q63=2, "Feb", Q63=3, "Mar", Q63=4, "Apr", Q63=5, "May", Q63=6, "June", Q63=7, "July", Q63=8, "Aug", Q63=9, "Sept", Q63=10, "Oct", Q63=11, "Nov", Q63=12, "Dec")</f>
        <v>Jan</v>
      </c>
      <c r="Q63" s="9">
        <f>MONTH(O63)</f>
        <v>1</v>
      </c>
      <c r="R63" s="9">
        <f>DAY(O63)</f>
        <v>1</v>
      </c>
      <c r="S63" s="9">
        <f>YEAR(O63)</f>
        <v>2011</v>
      </c>
      <c r="T63" s="7">
        <f>(((N63/60)/60)/24)+DATE(1970,1,1)</f>
        <v>40558.25</v>
      </c>
      <c r="U63" s="7" t="str" cm="1">
        <f t="array" ref="U63">_xlfn.IFS(V63=1, "Jan", V63=2, "Feb", V63=3, "Mar", V63=4, "Apr", V63=5, "May", V63=6, "June", V63=7, "July", V63=8, "Aug", V63=9, "Sept", V63=10, "Oct", V63=11, "Nov", V63=12, "Dec")</f>
        <v>Jan</v>
      </c>
      <c r="V63" s="9">
        <f t="shared" si="3"/>
        <v>1</v>
      </c>
      <c r="W63" s="9">
        <f t="shared" si="4"/>
        <v>15</v>
      </c>
      <c r="X63" s="9">
        <f t="shared" si="5"/>
        <v>2011</v>
      </c>
      <c r="Y63" t="b">
        <v>0</v>
      </c>
      <c r="Z63" t="b">
        <v>1</v>
      </c>
      <c r="AA63" t="s">
        <v>33</v>
      </c>
      <c r="AB63" t="s">
        <v>2035</v>
      </c>
      <c r="AC63" t="s">
        <v>2036</v>
      </c>
    </row>
    <row r="64" spans="1:29" ht="17" x14ac:dyDescent="0.2">
      <c r="A64">
        <v>1</v>
      </c>
      <c r="B64">
        <v>604</v>
      </c>
      <c r="C64" t="s">
        <v>1250</v>
      </c>
      <c r="D64" s="1" t="s">
        <v>1251</v>
      </c>
      <c r="E64" s="17">
        <v>88700</v>
      </c>
      <c r="F64" s="17">
        <v>151438</v>
      </c>
      <c r="G64" s="4">
        <f t="shared" si="0"/>
        <v>1.7073055242390078</v>
      </c>
      <c r="H64" t="s">
        <v>20</v>
      </c>
      <c r="I64">
        <v>2857</v>
      </c>
      <c r="J64" s="2">
        <f t="shared" si="1"/>
        <v>53.005950297514879</v>
      </c>
      <c r="K64" t="s">
        <v>21</v>
      </c>
      <c r="L64" t="s">
        <v>22</v>
      </c>
      <c r="M64">
        <v>1295676000</v>
      </c>
      <c r="N64">
        <v>1297490400</v>
      </c>
      <c r="O64" s="7">
        <f t="shared" si="2"/>
        <v>40565.25</v>
      </c>
      <c r="P64" s="7" t="str" cm="1">
        <f t="array" ref="P64">_xlfn.IFS(Q64=1, "Jan", Q64=2, "Feb", Q64=3, "Mar", Q64=4, "Apr", Q64=5, "May", Q64=6, "June", Q64=7, "July", Q64=8, "Aug", Q64=9, "Sept", Q64=10, "Oct", Q64=11, "Nov", Q64=12, "Dec")</f>
        <v>Jan</v>
      </c>
      <c r="Q64" s="9">
        <f>MONTH(O64)</f>
        <v>1</v>
      </c>
      <c r="R64" s="9">
        <f>DAY(O64)</f>
        <v>22</v>
      </c>
      <c r="S64" s="9">
        <f>YEAR(O64)</f>
        <v>2011</v>
      </c>
      <c r="T64" s="7">
        <f>(((N64/60)/60)/24)+DATE(1970,1,1)</f>
        <v>40586.25</v>
      </c>
      <c r="U64" s="7" t="str" cm="1">
        <f t="array" ref="U64">_xlfn.IFS(V64=1, "Jan", V64=2, "Feb", V64=3, "Mar", V64=4, "Apr", V64=5, "May", V64=6, "June", V64=7, "July", V64=8, "Aug", V64=9, "Sept", V64=10, "Oct", V64=11, "Nov", V64=12, "Dec")</f>
        <v>Feb</v>
      </c>
      <c r="V64" s="9">
        <f t="shared" si="3"/>
        <v>2</v>
      </c>
      <c r="W64" s="9">
        <f t="shared" si="4"/>
        <v>12</v>
      </c>
      <c r="X64" s="9">
        <f t="shared" si="5"/>
        <v>2011</v>
      </c>
      <c r="Y64" t="b">
        <v>0</v>
      </c>
      <c r="Z64" t="b">
        <v>0</v>
      </c>
      <c r="AA64" t="s">
        <v>33</v>
      </c>
      <c r="AB64" t="s">
        <v>2035</v>
      </c>
      <c r="AC64" t="s">
        <v>2036</v>
      </c>
    </row>
    <row r="65" spans="1:29" ht="17" x14ac:dyDescent="0.2">
      <c r="A65">
        <v>1</v>
      </c>
      <c r="B65">
        <v>812</v>
      </c>
      <c r="C65" t="s">
        <v>1658</v>
      </c>
      <c r="D65" s="1" t="s">
        <v>1659</v>
      </c>
      <c r="E65" s="17">
        <v>59700</v>
      </c>
      <c r="F65" s="17">
        <v>134640</v>
      </c>
      <c r="G65" s="4">
        <f t="shared" si="0"/>
        <v>2.2552763819095478</v>
      </c>
      <c r="H65" t="s">
        <v>20</v>
      </c>
      <c r="I65">
        <v>2805</v>
      </c>
      <c r="J65" s="2">
        <f t="shared" si="1"/>
        <v>48</v>
      </c>
      <c r="K65" t="s">
        <v>15</v>
      </c>
      <c r="L65" t="s">
        <v>16</v>
      </c>
      <c r="M65">
        <v>1523854800</v>
      </c>
      <c r="N65">
        <v>1524286800</v>
      </c>
      <c r="O65" s="7">
        <f t="shared" si="2"/>
        <v>43206.208333333328</v>
      </c>
      <c r="P65" s="7" t="str" cm="1">
        <f t="array" ref="P65">_xlfn.IFS(Q65=1, "Jan", Q65=2, "Feb", Q65=3, "Mar", Q65=4, "Apr", Q65=5, "May", Q65=6, "June", Q65=7, "July", Q65=8, "Aug", Q65=9, "Sept", Q65=10, "Oct", Q65=11, "Nov", Q65=12, "Dec")</f>
        <v>Apr</v>
      </c>
      <c r="Q65" s="9">
        <f>MONTH(O65)</f>
        <v>4</v>
      </c>
      <c r="R65" s="9">
        <f>DAY(O65)</f>
        <v>16</v>
      </c>
      <c r="S65" s="9">
        <f>YEAR(O65)</f>
        <v>2018</v>
      </c>
      <c r="T65" s="7">
        <f>(((N65/60)/60)/24)+DATE(1970,1,1)</f>
        <v>43211.208333333328</v>
      </c>
      <c r="U65" s="7" t="str" cm="1">
        <f t="array" ref="U65">_xlfn.IFS(V65=1, "Jan", V65=2, "Feb", V65=3, "Mar", V65=4, "Apr", V65=5, "May", V65=6, "June", V65=7, "July", V65=8, "Aug", V65=9, "Sept", V65=10, "Oct", V65=11, "Nov", V65=12, "Dec")</f>
        <v>Apr</v>
      </c>
      <c r="V65" s="9">
        <f t="shared" si="3"/>
        <v>4</v>
      </c>
      <c r="W65" s="9">
        <f t="shared" si="4"/>
        <v>21</v>
      </c>
      <c r="X65" s="9">
        <f t="shared" si="5"/>
        <v>2018</v>
      </c>
      <c r="Y65" t="b">
        <v>0</v>
      </c>
      <c r="Z65" t="b">
        <v>0</v>
      </c>
      <c r="AA65" t="s">
        <v>68</v>
      </c>
      <c r="AB65" t="s">
        <v>2046</v>
      </c>
      <c r="AC65" t="s">
        <v>2047</v>
      </c>
    </row>
    <row r="66" spans="1:29" ht="17" x14ac:dyDescent="0.2">
      <c r="A66">
        <v>1</v>
      </c>
      <c r="B66">
        <v>551</v>
      </c>
      <c r="C66" t="s">
        <v>1147</v>
      </c>
      <c r="D66" s="1" t="s">
        <v>1148</v>
      </c>
      <c r="E66" s="17">
        <v>180100</v>
      </c>
      <c r="F66" s="17">
        <v>105598</v>
      </c>
      <c r="G66" s="4">
        <f t="shared" ref="G66:G129" si="6">F66/E66</f>
        <v>0.58632981676846196</v>
      </c>
      <c r="H66" t="s">
        <v>14</v>
      </c>
      <c r="I66">
        <v>2779</v>
      </c>
      <c r="J66" s="2">
        <f t="shared" ref="J66:J129" si="7">F66/I66</f>
        <v>37.99856063332134</v>
      </c>
      <c r="K66" t="s">
        <v>26</v>
      </c>
      <c r="L66" t="s">
        <v>27</v>
      </c>
      <c r="M66">
        <v>1419055200</v>
      </c>
      <c r="N66">
        <v>1422511200</v>
      </c>
      <c r="O66" s="7">
        <f t="shared" ref="O66:O129" si="8">(((M66/60)/60)/24)+DATE(1970,1,1)</f>
        <v>41993.25</v>
      </c>
      <c r="P66" s="7" t="str" cm="1">
        <f t="array" ref="P66">_xlfn.IFS(Q66=1, "Jan", Q66=2, "Feb", Q66=3, "Mar", Q66=4, "Apr", Q66=5, "May", Q66=6, "June", Q66=7, "July", Q66=8, "Aug", Q66=9, "Sept", Q66=10, "Oct", Q66=11, "Nov", Q66=12, "Dec")</f>
        <v>Dec</v>
      </c>
      <c r="Q66" s="9">
        <f>MONTH(O66)</f>
        <v>12</v>
      </c>
      <c r="R66" s="9">
        <f>DAY(O66)</f>
        <v>20</v>
      </c>
      <c r="S66" s="9">
        <f>YEAR(O66)</f>
        <v>2014</v>
      </c>
      <c r="T66" s="7">
        <f>(((N66/60)/60)/24)+DATE(1970,1,1)</f>
        <v>42033.25</v>
      </c>
      <c r="U66" s="7" t="str" cm="1">
        <f t="array" ref="U66">_xlfn.IFS(V66=1, "Jan", V66=2, "Feb", V66=3, "Mar", V66=4, "Apr", V66=5, "May", V66=6, "June", V66=7, "July", V66=8, "Aug", V66=9, "Sept", V66=10, "Oct", V66=11, "Nov", V66=12, "Dec")</f>
        <v>Jan</v>
      </c>
      <c r="V66" s="9">
        <f t="shared" ref="V66:V129" si="9">MONTH(T66)</f>
        <v>1</v>
      </c>
      <c r="W66" s="9">
        <f t="shared" ref="W66:W129" si="10">DAY(T66)</f>
        <v>29</v>
      </c>
      <c r="X66" s="9">
        <f t="shared" ref="X66:X129" si="11">YEAR(T66)</f>
        <v>2015</v>
      </c>
      <c r="Y66" t="b">
        <v>0</v>
      </c>
      <c r="Z66" t="b">
        <v>1</v>
      </c>
      <c r="AA66" t="s">
        <v>28</v>
      </c>
      <c r="AB66" t="s">
        <v>2037</v>
      </c>
      <c r="AC66" t="s">
        <v>2038</v>
      </c>
    </row>
    <row r="67" spans="1:29" ht="17" x14ac:dyDescent="0.2">
      <c r="A67">
        <v>1</v>
      </c>
      <c r="B67">
        <v>267</v>
      </c>
      <c r="C67" t="s">
        <v>586</v>
      </c>
      <c r="D67" s="1" t="s">
        <v>587</v>
      </c>
      <c r="E67" s="17">
        <v>61600</v>
      </c>
      <c r="F67" s="17">
        <v>143910</v>
      </c>
      <c r="G67" s="4">
        <f t="shared" si="6"/>
        <v>2.3362012987012988</v>
      </c>
      <c r="H67" t="s">
        <v>20</v>
      </c>
      <c r="I67">
        <v>2768</v>
      </c>
      <c r="J67" s="2">
        <f t="shared" si="7"/>
        <v>51.990606936416185</v>
      </c>
      <c r="K67" t="s">
        <v>26</v>
      </c>
      <c r="L67" t="s">
        <v>27</v>
      </c>
      <c r="M67">
        <v>1351054800</v>
      </c>
      <c r="N67">
        <v>1352440800</v>
      </c>
      <c r="O67" s="7">
        <f t="shared" si="8"/>
        <v>41206.208333333336</v>
      </c>
      <c r="P67" s="7" t="str" cm="1">
        <f t="array" ref="P67">_xlfn.IFS(Q67=1, "Jan", Q67=2, "Feb", Q67=3, "Mar", Q67=4, "Apr", Q67=5, "May", Q67=6, "June", Q67=7, "July", Q67=8, "Aug", Q67=9, "Sept", Q67=10, "Oct", Q67=11, "Nov", Q67=12, "Dec")</f>
        <v>Oct</v>
      </c>
      <c r="Q67" s="9">
        <f>MONTH(O67)</f>
        <v>10</v>
      </c>
      <c r="R67" s="9">
        <f>DAY(O67)</f>
        <v>24</v>
      </c>
      <c r="S67" s="9">
        <f>YEAR(O67)</f>
        <v>2012</v>
      </c>
      <c r="T67" s="7">
        <f>(((N67/60)/60)/24)+DATE(1970,1,1)</f>
        <v>41222.25</v>
      </c>
      <c r="U67" s="7" t="str" cm="1">
        <f t="array" ref="U67">_xlfn.IFS(V67=1, "Jan", V67=2, "Feb", V67=3, "Mar", V67=4, "Apr", V67=5, "May", V67=6, "June", V67=7, "July", V67=8, "Aug", V67=9, "Sept", V67=10, "Oct", V67=11, "Nov", V67=12, "Dec")</f>
        <v>Nov</v>
      </c>
      <c r="V67" s="9">
        <f t="shared" si="9"/>
        <v>11</v>
      </c>
      <c r="W67" s="9">
        <f t="shared" si="10"/>
        <v>9</v>
      </c>
      <c r="X67" s="9">
        <f t="shared" si="11"/>
        <v>2012</v>
      </c>
      <c r="Y67" t="b">
        <v>0</v>
      </c>
      <c r="Z67" t="b">
        <v>0</v>
      </c>
      <c r="AA67" t="s">
        <v>33</v>
      </c>
      <c r="AB67" t="s">
        <v>2035</v>
      </c>
      <c r="AC67" t="s">
        <v>2036</v>
      </c>
    </row>
    <row r="68" spans="1:29" ht="17" x14ac:dyDescent="0.2">
      <c r="A68">
        <v>1</v>
      </c>
      <c r="B68">
        <v>478</v>
      </c>
      <c r="C68" t="s">
        <v>1003</v>
      </c>
      <c r="D68" s="1" t="s">
        <v>1004</v>
      </c>
      <c r="E68" s="17">
        <v>68800</v>
      </c>
      <c r="F68" s="17">
        <v>162603</v>
      </c>
      <c r="G68" s="4">
        <f t="shared" si="6"/>
        <v>2.3634156976744185</v>
      </c>
      <c r="H68" t="s">
        <v>20</v>
      </c>
      <c r="I68">
        <v>2756</v>
      </c>
      <c r="J68" s="2">
        <f t="shared" si="7"/>
        <v>58.999637155297535</v>
      </c>
      <c r="K68" t="s">
        <v>21</v>
      </c>
      <c r="L68" t="s">
        <v>22</v>
      </c>
      <c r="M68">
        <v>1425877200</v>
      </c>
      <c r="N68">
        <v>1426914000</v>
      </c>
      <c r="O68" s="7">
        <f t="shared" si="8"/>
        <v>42072.208333333328</v>
      </c>
      <c r="P68" s="7" t="str" cm="1">
        <f t="array" ref="P68">_xlfn.IFS(Q68=1, "Jan", Q68=2, "Feb", Q68=3, "Mar", Q68=4, "Apr", Q68=5, "May", Q68=6, "June", Q68=7, "July", Q68=8, "Aug", Q68=9, "Sept", Q68=10, "Oct", Q68=11, "Nov", Q68=12, "Dec")</f>
        <v>Mar</v>
      </c>
      <c r="Q68" s="9">
        <f>MONTH(O68)</f>
        <v>3</v>
      </c>
      <c r="R68" s="9">
        <f>DAY(O68)</f>
        <v>9</v>
      </c>
      <c r="S68" s="9">
        <f>YEAR(O68)</f>
        <v>2015</v>
      </c>
      <c r="T68" s="7">
        <f>(((N68/60)/60)/24)+DATE(1970,1,1)</f>
        <v>42084.208333333328</v>
      </c>
      <c r="U68" s="7" t="str" cm="1">
        <f t="array" ref="U68">_xlfn.IFS(V68=1, "Jan", V68=2, "Feb", V68=3, "Mar", V68=4, "Apr", V68=5, "May", V68=6, "June", V68=7, "July", V68=8, "Aug", V68=9, "Sept", V68=10, "Oct", V68=11, "Nov", V68=12, "Dec")</f>
        <v>Mar</v>
      </c>
      <c r="V68" s="9">
        <f t="shared" si="9"/>
        <v>3</v>
      </c>
      <c r="W68" s="9">
        <f t="shared" si="10"/>
        <v>21</v>
      </c>
      <c r="X68" s="9">
        <f t="shared" si="11"/>
        <v>2015</v>
      </c>
      <c r="Y68" t="b">
        <v>0</v>
      </c>
      <c r="Z68" t="b">
        <v>0</v>
      </c>
      <c r="AA68" t="s">
        <v>65</v>
      </c>
      <c r="AB68" t="s">
        <v>2037</v>
      </c>
      <c r="AC68" t="s">
        <v>2051</v>
      </c>
    </row>
    <row r="69" spans="1:29" ht="17" x14ac:dyDescent="0.2">
      <c r="A69">
        <v>1</v>
      </c>
      <c r="B69">
        <v>177</v>
      </c>
      <c r="C69" t="s">
        <v>406</v>
      </c>
      <c r="D69" s="1" t="s">
        <v>407</v>
      </c>
      <c r="E69" s="17">
        <v>38800</v>
      </c>
      <c r="F69" s="17">
        <v>161593</v>
      </c>
      <c r="G69" s="4">
        <f t="shared" si="6"/>
        <v>4.1647680412371137</v>
      </c>
      <c r="H69" t="s">
        <v>20</v>
      </c>
      <c r="I69">
        <v>2739</v>
      </c>
      <c r="J69" s="2">
        <f t="shared" si="7"/>
        <v>58.997079225994888</v>
      </c>
      <c r="K69" t="s">
        <v>21</v>
      </c>
      <c r="L69" t="s">
        <v>22</v>
      </c>
      <c r="M69">
        <v>1289800800</v>
      </c>
      <c r="N69">
        <v>1291960800</v>
      </c>
      <c r="O69" s="7">
        <f t="shared" si="8"/>
        <v>40497.25</v>
      </c>
      <c r="P69" s="7" t="str" cm="1">
        <f t="array" ref="P69">_xlfn.IFS(Q69=1, "Jan", Q69=2, "Feb", Q69=3, "Mar", Q69=4, "Apr", Q69=5, "May", Q69=6, "June", Q69=7, "July", Q69=8, "Aug", Q69=9, "Sept", Q69=10, "Oct", Q69=11, "Nov", Q69=12, "Dec")</f>
        <v>Nov</v>
      </c>
      <c r="Q69" s="9">
        <f>MONTH(O69)</f>
        <v>11</v>
      </c>
      <c r="R69" s="9">
        <f>DAY(O69)</f>
        <v>15</v>
      </c>
      <c r="S69" s="9">
        <f>YEAR(O69)</f>
        <v>2010</v>
      </c>
      <c r="T69" s="7">
        <f>(((N69/60)/60)/24)+DATE(1970,1,1)</f>
        <v>40522.25</v>
      </c>
      <c r="U69" s="7" t="str" cm="1">
        <f t="array" ref="U69">_xlfn.IFS(V69=1, "Jan", V69=2, "Feb", V69=3, "Mar", V69=4, "Apr", V69=5, "May", V69=6, "June", V69=7, "July", V69=8, "Aug", V69=9, "Sept", V69=10, "Oct", V69=11, "Nov", V69=12, "Dec")</f>
        <v>Dec</v>
      </c>
      <c r="V69" s="9">
        <f t="shared" si="9"/>
        <v>12</v>
      </c>
      <c r="W69" s="9">
        <f t="shared" si="10"/>
        <v>10</v>
      </c>
      <c r="X69" s="9">
        <f t="shared" si="11"/>
        <v>2010</v>
      </c>
      <c r="Y69" t="b">
        <v>0</v>
      </c>
      <c r="Z69" t="b">
        <v>0</v>
      </c>
      <c r="AA69" t="s">
        <v>33</v>
      </c>
      <c r="AB69" t="s">
        <v>2035</v>
      </c>
      <c r="AC69" t="s">
        <v>2036</v>
      </c>
    </row>
    <row r="70" spans="1:29" ht="17" x14ac:dyDescent="0.2">
      <c r="A70">
        <v>1</v>
      </c>
      <c r="B70">
        <v>570</v>
      </c>
      <c r="C70" t="s">
        <v>1184</v>
      </c>
      <c r="D70" s="1" t="s">
        <v>1185</v>
      </c>
      <c r="E70" s="17">
        <v>31200</v>
      </c>
      <c r="F70" s="17">
        <v>95364</v>
      </c>
      <c r="G70" s="4">
        <f t="shared" si="6"/>
        <v>3.0565384615384614</v>
      </c>
      <c r="H70" t="s">
        <v>20</v>
      </c>
      <c r="I70">
        <v>2725</v>
      </c>
      <c r="J70" s="2">
        <f t="shared" si="7"/>
        <v>34.995963302752294</v>
      </c>
      <c r="K70" t="s">
        <v>21</v>
      </c>
      <c r="L70" t="s">
        <v>22</v>
      </c>
      <c r="M70">
        <v>1419055200</v>
      </c>
      <c r="N70">
        <v>1419573600</v>
      </c>
      <c r="O70" s="7">
        <f t="shared" si="8"/>
        <v>41993.25</v>
      </c>
      <c r="P70" s="7" t="str" cm="1">
        <f t="array" ref="P70">_xlfn.IFS(Q70=1, "Jan", Q70=2, "Feb", Q70=3, "Mar", Q70=4, "Apr", Q70=5, "May", Q70=6, "June", Q70=7, "July", Q70=8, "Aug", Q70=9, "Sept", Q70=10, "Oct", Q70=11, "Nov", Q70=12, "Dec")</f>
        <v>Dec</v>
      </c>
      <c r="Q70" s="9">
        <f>MONTH(O70)</f>
        <v>12</v>
      </c>
      <c r="R70" s="9">
        <f>DAY(O70)</f>
        <v>20</v>
      </c>
      <c r="S70" s="9">
        <f>YEAR(O70)</f>
        <v>2014</v>
      </c>
      <c r="T70" s="7">
        <f>(((N70/60)/60)/24)+DATE(1970,1,1)</f>
        <v>41999.25</v>
      </c>
      <c r="U70" s="7" t="str" cm="1">
        <f t="array" ref="U70">_xlfn.IFS(V70=1, "Jan", V70=2, "Feb", V70=3, "Mar", V70=4, "Apr", V70=5, "May", V70=6, "June", V70=7, "July", V70=8, "Aug", V70=9, "Sept", V70=10, "Oct", V70=11, "Nov", V70=12, "Dec")</f>
        <v>Dec</v>
      </c>
      <c r="V70" s="9">
        <f t="shared" si="9"/>
        <v>12</v>
      </c>
      <c r="W70" s="9">
        <f t="shared" si="10"/>
        <v>26</v>
      </c>
      <c r="X70" s="9">
        <f t="shared" si="11"/>
        <v>2014</v>
      </c>
      <c r="Y70" t="b">
        <v>0</v>
      </c>
      <c r="Z70" t="b">
        <v>1</v>
      </c>
      <c r="AA70" t="s">
        <v>23</v>
      </c>
      <c r="AB70" t="s">
        <v>2041</v>
      </c>
      <c r="AC70" t="s">
        <v>2042</v>
      </c>
    </row>
    <row r="71" spans="1:29" ht="17" x14ac:dyDescent="0.2">
      <c r="A71">
        <v>1</v>
      </c>
      <c r="B71">
        <v>623</v>
      </c>
      <c r="C71" t="s">
        <v>1288</v>
      </c>
      <c r="D71" s="1" t="s">
        <v>1289</v>
      </c>
      <c r="E71" s="17">
        <v>94300</v>
      </c>
      <c r="F71" s="17">
        <v>150806</v>
      </c>
      <c r="G71" s="4">
        <f t="shared" si="6"/>
        <v>1.5992152704135738</v>
      </c>
      <c r="H71" t="s">
        <v>20</v>
      </c>
      <c r="I71">
        <v>2693</v>
      </c>
      <c r="J71" s="2">
        <f t="shared" si="7"/>
        <v>55.999257333828446</v>
      </c>
      <c r="K71" t="s">
        <v>40</v>
      </c>
      <c r="L71" t="s">
        <v>41</v>
      </c>
      <c r="M71">
        <v>1437022800</v>
      </c>
      <c r="N71">
        <v>1437454800</v>
      </c>
      <c r="O71" s="7">
        <f t="shared" si="8"/>
        <v>42201.208333333328</v>
      </c>
      <c r="P71" s="7" t="str" cm="1">
        <f t="array" ref="P71">_xlfn.IFS(Q71=1, "Jan", Q71=2, "Feb", Q71=3, "Mar", Q71=4, "Apr", Q71=5, "May", Q71=6, "June", Q71=7, "July", Q71=8, "Aug", Q71=9, "Sept", Q71=10, "Oct", Q71=11, "Nov", Q71=12, "Dec")</f>
        <v>July</v>
      </c>
      <c r="Q71" s="9">
        <f>MONTH(O71)</f>
        <v>7</v>
      </c>
      <c r="R71" s="9">
        <f>DAY(O71)</f>
        <v>16</v>
      </c>
      <c r="S71" s="9">
        <f>YEAR(O71)</f>
        <v>2015</v>
      </c>
      <c r="T71" s="7">
        <f>(((N71/60)/60)/24)+DATE(1970,1,1)</f>
        <v>42206.208333333328</v>
      </c>
      <c r="U71" s="7" t="str" cm="1">
        <f t="array" ref="U71">_xlfn.IFS(V71=1, "Jan", V71=2, "Feb", V71=3, "Mar", V71=4, "Apr", V71=5, "May", V71=6, "June", V71=7, "July", V71=8, "Aug", V71=9, "Sept", V71=10, "Oct", V71=11, "Nov", V71=12, "Dec")</f>
        <v>July</v>
      </c>
      <c r="V71" s="9">
        <f t="shared" si="9"/>
        <v>7</v>
      </c>
      <c r="W71" s="9">
        <f t="shared" si="10"/>
        <v>21</v>
      </c>
      <c r="X71" s="9">
        <f t="shared" si="11"/>
        <v>2015</v>
      </c>
      <c r="Y71" t="b">
        <v>0</v>
      </c>
      <c r="Z71" t="b">
        <v>0</v>
      </c>
      <c r="AA71" t="s">
        <v>33</v>
      </c>
      <c r="AB71" t="s">
        <v>2035</v>
      </c>
      <c r="AC71" t="s">
        <v>2036</v>
      </c>
    </row>
    <row r="72" spans="1:29" ht="17" x14ac:dyDescent="0.2">
      <c r="A72">
        <v>1</v>
      </c>
      <c r="B72">
        <v>545</v>
      </c>
      <c r="C72" t="s">
        <v>1135</v>
      </c>
      <c r="D72" s="1" t="s">
        <v>1136</v>
      </c>
      <c r="E72" s="17">
        <v>184800</v>
      </c>
      <c r="F72" s="17">
        <v>164109</v>
      </c>
      <c r="G72" s="4">
        <f t="shared" si="6"/>
        <v>0.88803571428571426</v>
      </c>
      <c r="H72" t="s">
        <v>14</v>
      </c>
      <c r="I72">
        <v>2690</v>
      </c>
      <c r="J72" s="2">
        <f t="shared" si="7"/>
        <v>61.007063197026021</v>
      </c>
      <c r="K72" t="s">
        <v>21</v>
      </c>
      <c r="L72" t="s">
        <v>22</v>
      </c>
      <c r="M72">
        <v>1577253600</v>
      </c>
      <c r="N72">
        <v>1578981600</v>
      </c>
      <c r="O72" s="7">
        <f t="shared" si="8"/>
        <v>43824.25</v>
      </c>
      <c r="P72" s="7" t="str" cm="1">
        <f t="array" ref="P72">_xlfn.IFS(Q72=1, "Jan", Q72=2, "Feb", Q72=3, "Mar", Q72=4, "Apr", Q72=5, "May", Q72=6, "June", Q72=7, "July", Q72=8, "Aug", Q72=9, "Sept", Q72=10, "Oct", Q72=11, "Nov", Q72=12, "Dec")</f>
        <v>Dec</v>
      </c>
      <c r="Q72" s="9">
        <f>MONTH(O72)</f>
        <v>12</v>
      </c>
      <c r="R72" s="9">
        <f>DAY(O72)</f>
        <v>25</v>
      </c>
      <c r="S72" s="9">
        <f>YEAR(O72)</f>
        <v>2019</v>
      </c>
      <c r="T72" s="7">
        <f>(((N72/60)/60)/24)+DATE(1970,1,1)</f>
        <v>43844.25</v>
      </c>
      <c r="U72" s="7" t="str" cm="1">
        <f t="array" ref="U72">_xlfn.IFS(V72=1, "Jan", V72=2, "Feb", V72=3, "Mar", V72=4, "Apr", V72=5, "May", V72=6, "June", V72=7, "July", V72=8, "Aug", V72=9, "Sept", V72=10, "Oct", V72=11, "Nov", V72=12, "Dec")</f>
        <v>Jan</v>
      </c>
      <c r="V72" s="9">
        <f t="shared" si="9"/>
        <v>1</v>
      </c>
      <c r="W72" s="9">
        <f t="shared" si="10"/>
        <v>14</v>
      </c>
      <c r="X72" s="9">
        <f t="shared" si="11"/>
        <v>2020</v>
      </c>
      <c r="Y72" t="b">
        <v>0</v>
      </c>
      <c r="Z72" t="b">
        <v>0</v>
      </c>
      <c r="AA72" t="s">
        <v>33</v>
      </c>
      <c r="AB72" t="s">
        <v>2035</v>
      </c>
      <c r="AC72" t="s">
        <v>2036</v>
      </c>
    </row>
    <row r="73" spans="1:29" ht="17" x14ac:dyDescent="0.2">
      <c r="A73">
        <v>1</v>
      </c>
      <c r="B73">
        <v>24</v>
      </c>
      <c r="C73" t="s">
        <v>85</v>
      </c>
      <c r="D73" s="1" t="s">
        <v>86</v>
      </c>
      <c r="E73" s="17">
        <v>92400</v>
      </c>
      <c r="F73" s="17">
        <v>104257</v>
      </c>
      <c r="G73" s="4">
        <f t="shared" si="6"/>
        <v>1.1283225108225108</v>
      </c>
      <c r="H73" t="s">
        <v>20</v>
      </c>
      <c r="I73">
        <v>2673</v>
      </c>
      <c r="J73" s="2">
        <f t="shared" si="7"/>
        <v>39.003741114852225</v>
      </c>
      <c r="K73" t="s">
        <v>21</v>
      </c>
      <c r="L73" t="s">
        <v>22</v>
      </c>
      <c r="M73">
        <v>1403326800</v>
      </c>
      <c r="N73">
        <v>1403499600</v>
      </c>
      <c r="O73" s="7">
        <f t="shared" si="8"/>
        <v>41811.208333333336</v>
      </c>
      <c r="P73" s="7" t="str" cm="1">
        <f t="array" ref="P73">_xlfn.IFS(Q73=1, "Jan", Q73=2, "Feb", Q73=3, "Mar", Q73=4, "Apr", Q73=5, "May", Q73=6, "June", Q73=7, "July", Q73=8, "Aug", Q73=9, "Sept", Q73=10, "Oct", Q73=11, "Nov", Q73=12, "Dec")</f>
        <v>June</v>
      </c>
      <c r="Q73" s="9">
        <f>MONTH(O73)</f>
        <v>6</v>
      </c>
      <c r="R73" s="9">
        <f>DAY(O73)</f>
        <v>21</v>
      </c>
      <c r="S73" s="9">
        <f>YEAR(O73)</f>
        <v>2014</v>
      </c>
      <c r="T73" s="7">
        <f>(((N73/60)/60)/24)+DATE(1970,1,1)</f>
        <v>41813.208333333336</v>
      </c>
      <c r="U73" s="7" t="str" cm="1">
        <f t="array" ref="U73">_xlfn.IFS(V73=1, "Jan", V73=2, "Feb", V73=3, "Mar", V73=4, "Apr", V73=5, "May", V73=6, "June", V73=7, "July", V73=8, "Aug", V73=9, "Sept", V73=10, "Oct", V73=11, "Nov", V73=12, "Dec")</f>
        <v>June</v>
      </c>
      <c r="V73" s="9">
        <f t="shared" si="9"/>
        <v>6</v>
      </c>
      <c r="W73" s="9">
        <f t="shared" si="10"/>
        <v>23</v>
      </c>
      <c r="X73" s="9">
        <f t="shared" si="11"/>
        <v>2014</v>
      </c>
      <c r="Y73" t="b">
        <v>0</v>
      </c>
      <c r="Z73" t="b">
        <v>0</v>
      </c>
      <c r="AA73" t="s">
        <v>65</v>
      </c>
      <c r="AB73" t="s">
        <v>2037</v>
      </c>
      <c r="AC73" t="s">
        <v>2051</v>
      </c>
    </row>
    <row r="74" spans="1:29" ht="34" x14ac:dyDescent="0.2">
      <c r="A74">
        <v>1</v>
      </c>
      <c r="B74">
        <v>854</v>
      </c>
      <c r="C74" t="s">
        <v>1741</v>
      </c>
      <c r="D74" s="1" t="s">
        <v>1742</v>
      </c>
      <c r="E74" s="17">
        <v>171000</v>
      </c>
      <c r="F74" s="17">
        <v>194309</v>
      </c>
      <c r="G74" s="4">
        <f t="shared" si="6"/>
        <v>1.1363099415204678</v>
      </c>
      <c r="H74" t="s">
        <v>20</v>
      </c>
      <c r="I74">
        <v>2662</v>
      </c>
      <c r="J74" s="2">
        <f t="shared" si="7"/>
        <v>72.993613824192337</v>
      </c>
      <c r="K74" t="s">
        <v>15</v>
      </c>
      <c r="L74" t="s">
        <v>16</v>
      </c>
      <c r="M74">
        <v>1574056800</v>
      </c>
      <c r="N74">
        <v>1576389600</v>
      </c>
      <c r="O74" s="7">
        <f t="shared" si="8"/>
        <v>43787.25</v>
      </c>
      <c r="P74" s="7" t="str" cm="1">
        <f t="array" ref="P74">_xlfn.IFS(Q74=1, "Jan", Q74=2, "Feb", Q74=3, "Mar", Q74=4, "Apr", Q74=5, "May", Q74=6, "June", Q74=7, "July", Q74=8, "Aug", Q74=9, "Sept", Q74=10, "Oct", Q74=11, "Nov", Q74=12, "Dec")</f>
        <v>Nov</v>
      </c>
      <c r="Q74" s="9">
        <f>MONTH(O74)</f>
        <v>11</v>
      </c>
      <c r="R74" s="9">
        <f>DAY(O74)</f>
        <v>18</v>
      </c>
      <c r="S74" s="9">
        <f>YEAR(O74)</f>
        <v>2019</v>
      </c>
      <c r="T74" s="7">
        <f>(((N74/60)/60)/24)+DATE(1970,1,1)</f>
        <v>43814.25</v>
      </c>
      <c r="U74" s="7" t="str" cm="1">
        <f t="array" ref="U74">_xlfn.IFS(V74=1, "Jan", V74=2, "Feb", V74=3, "Mar", V74=4, "Apr", V74=5, "May", V74=6, "June", V74=7, "July", V74=8, "Aug", V74=9, "Sept", V74=10, "Oct", V74=11, "Nov", V74=12, "Dec")</f>
        <v>Dec</v>
      </c>
      <c r="V74" s="9">
        <f t="shared" si="9"/>
        <v>12</v>
      </c>
      <c r="W74" s="9">
        <f t="shared" si="10"/>
        <v>15</v>
      </c>
      <c r="X74" s="9">
        <f t="shared" si="11"/>
        <v>2019</v>
      </c>
      <c r="Y74" t="b">
        <v>0</v>
      </c>
      <c r="Z74" t="b">
        <v>0</v>
      </c>
      <c r="AA74" t="s">
        <v>119</v>
      </c>
      <c r="AB74" t="s">
        <v>2046</v>
      </c>
      <c r="AC74" t="s">
        <v>2056</v>
      </c>
    </row>
    <row r="75" spans="1:29" ht="17" x14ac:dyDescent="0.2">
      <c r="A75">
        <v>1</v>
      </c>
      <c r="B75">
        <v>636</v>
      </c>
      <c r="C75" t="s">
        <v>1314</v>
      </c>
      <c r="D75" s="1" t="s">
        <v>1315</v>
      </c>
      <c r="E75" s="17">
        <v>197700</v>
      </c>
      <c r="F75" s="17">
        <v>127591</v>
      </c>
      <c r="G75" s="4">
        <f t="shared" si="6"/>
        <v>0.64537683358624176</v>
      </c>
      <c r="H75" t="s">
        <v>14</v>
      </c>
      <c r="I75">
        <v>2604</v>
      </c>
      <c r="J75" s="2">
        <f t="shared" si="7"/>
        <v>48.998079877112133</v>
      </c>
      <c r="K75" t="s">
        <v>36</v>
      </c>
      <c r="L75" t="s">
        <v>37</v>
      </c>
      <c r="M75">
        <v>1326866400</v>
      </c>
      <c r="N75">
        <v>1330754400</v>
      </c>
      <c r="O75" s="7">
        <f t="shared" si="8"/>
        <v>40926.25</v>
      </c>
      <c r="P75" s="7" t="str" cm="1">
        <f t="array" ref="P75">_xlfn.IFS(Q75=1, "Jan", Q75=2, "Feb", Q75=3, "Mar", Q75=4, "Apr", Q75=5, "May", Q75=6, "June", Q75=7, "July", Q75=8, "Aug", Q75=9, "Sept", Q75=10, "Oct", Q75=11, "Nov", Q75=12, "Dec")</f>
        <v>Jan</v>
      </c>
      <c r="Q75" s="9">
        <f>MONTH(O75)</f>
        <v>1</v>
      </c>
      <c r="R75" s="9">
        <f>DAY(O75)</f>
        <v>18</v>
      </c>
      <c r="S75" s="9">
        <f>YEAR(O75)</f>
        <v>2012</v>
      </c>
      <c r="T75" s="7">
        <f>(((N75/60)/60)/24)+DATE(1970,1,1)</f>
        <v>40971.25</v>
      </c>
      <c r="U75" s="7" t="str" cm="1">
        <f t="array" ref="U75">_xlfn.IFS(V75=1, "Jan", V75=2, "Feb", V75=3, "Mar", V75=4, "Apr", V75=5, "May", V75=6, "June", V75=7, "July", V75=8, "Aug", V75=9, "Sept", V75=10, "Oct", V75=11, "Nov", V75=12, "Dec")</f>
        <v>Mar</v>
      </c>
      <c r="V75" s="9">
        <f t="shared" si="9"/>
        <v>3</v>
      </c>
      <c r="W75" s="9">
        <f t="shared" si="10"/>
        <v>3</v>
      </c>
      <c r="X75" s="9">
        <f t="shared" si="11"/>
        <v>2012</v>
      </c>
      <c r="Y75" t="b">
        <v>0</v>
      </c>
      <c r="Z75" t="b">
        <v>1</v>
      </c>
      <c r="AA75" t="s">
        <v>71</v>
      </c>
      <c r="AB75" t="s">
        <v>2039</v>
      </c>
      <c r="AC75" t="s">
        <v>2040</v>
      </c>
    </row>
    <row r="76" spans="1:29" ht="17" x14ac:dyDescent="0.2">
      <c r="A76">
        <v>1</v>
      </c>
      <c r="B76">
        <v>229</v>
      </c>
      <c r="C76" t="s">
        <v>510</v>
      </c>
      <c r="D76" s="1" t="s">
        <v>511</v>
      </c>
      <c r="E76" s="17">
        <v>85600</v>
      </c>
      <c r="F76" s="17">
        <v>165798</v>
      </c>
      <c r="G76" s="4">
        <f t="shared" si="6"/>
        <v>1.936892523364486</v>
      </c>
      <c r="H76" t="s">
        <v>20</v>
      </c>
      <c r="I76">
        <v>2551</v>
      </c>
      <c r="J76" s="2">
        <f t="shared" si="7"/>
        <v>64.99333594668758</v>
      </c>
      <c r="K76" t="s">
        <v>21</v>
      </c>
      <c r="L76" t="s">
        <v>22</v>
      </c>
      <c r="M76">
        <v>1496293200</v>
      </c>
      <c r="N76">
        <v>1500440400</v>
      </c>
      <c r="O76" s="7">
        <f t="shared" si="8"/>
        <v>42887.208333333328</v>
      </c>
      <c r="P76" s="7" t="str" cm="1">
        <f t="array" ref="P76">_xlfn.IFS(Q76=1, "Jan", Q76=2, "Feb", Q76=3, "Mar", Q76=4, "Apr", Q76=5, "May", Q76=6, "June", Q76=7, "July", Q76=8, "Aug", Q76=9, "Sept", Q76=10, "Oct", Q76=11, "Nov", Q76=12, "Dec")</f>
        <v>June</v>
      </c>
      <c r="Q76" s="9">
        <f>MONTH(O76)</f>
        <v>6</v>
      </c>
      <c r="R76" s="9">
        <f>DAY(O76)</f>
        <v>1</v>
      </c>
      <c r="S76" s="9">
        <f>YEAR(O76)</f>
        <v>2017</v>
      </c>
      <c r="T76" s="7">
        <f>(((N76/60)/60)/24)+DATE(1970,1,1)</f>
        <v>42935.208333333328</v>
      </c>
      <c r="U76" s="7" t="str" cm="1">
        <f t="array" ref="U76">_xlfn.IFS(V76=1, "Jan", V76=2, "Feb", V76=3, "Mar", V76=4, "Apr", V76=5, "May", V76=6, "June", V76=7, "July", V76=8, "Aug", V76=9, "Sept", V76=10, "Oct", V76=11, "Nov", V76=12, "Dec")</f>
        <v>July</v>
      </c>
      <c r="V76" s="9">
        <f t="shared" si="9"/>
        <v>7</v>
      </c>
      <c r="W76" s="9">
        <f t="shared" si="10"/>
        <v>19</v>
      </c>
      <c r="X76" s="9">
        <f t="shared" si="11"/>
        <v>2017</v>
      </c>
      <c r="Y76" t="b">
        <v>0</v>
      </c>
      <c r="Z76" t="b">
        <v>1</v>
      </c>
      <c r="AA76" t="s">
        <v>292</v>
      </c>
      <c r="AB76" t="s">
        <v>2057</v>
      </c>
      <c r="AC76" t="s">
        <v>2061</v>
      </c>
    </row>
    <row r="77" spans="1:29" ht="17" x14ac:dyDescent="0.2">
      <c r="A77">
        <v>1</v>
      </c>
      <c r="B77">
        <v>506</v>
      </c>
      <c r="C77" t="s">
        <v>1059</v>
      </c>
      <c r="D77" s="1" t="s">
        <v>1060</v>
      </c>
      <c r="E77" s="17">
        <v>18000</v>
      </c>
      <c r="F77" s="17">
        <v>166874</v>
      </c>
      <c r="G77" s="4">
        <f t="shared" si="6"/>
        <v>9.2707777777777771</v>
      </c>
      <c r="H77" t="s">
        <v>20</v>
      </c>
      <c r="I77">
        <v>2528</v>
      </c>
      <c r="J77" s="2">
        <f t="shared" si="7"/>
        <v>66.010284810126578</v>
      </c>
      <c r="K77" t="s">
        <v>21</v>
      </c>
      <c r="L77" t="s">
        <v>22</v>
      </c>
      <c r="M77">
        <v>1511416800</v>
      </c>
      <c r="N77">
        <v>1512885600</v>
      </c>
      <c r="O77" s="7">
        <f t="shared" si="8"/>
        <v>43062.25</v>
      </c>
      <c r="P77" s="7" t="str" cm="1">
        <f t="array" ref="P77">_xlfn.IFS(Q77=1, "Jan", Q77=2, "Feb", Q77=3, "Mar", Q77=4, "Apr", Q77=5, "May", Q77=6, "June", Q77=7, "July", Q77=8, "Aug", Q77=9, "Sept", Q77=10, "Oct", Q77=11, "Nov", Q77=12, "Dec")</f>
        <v>Nov</v>
      </c>
      <c r="Q77" s="9">
        <f>MONTH(O77)</f>
        <v>11</v>
      </c>
      <c r="R77" s="9">
        <f>DAY(O77)</f>
        <v>23</v>
      </c>
      <c r="S77" s="9">
        <f>YEAR(O77)</f>
        <v>2017</v>
      </c>
      <c r="T77" s="7">
        <f>(((N77/60)/60)/24)+DATE(1970,1,1)</f>
        <v>43079.25</v>
      </c>
      <c r="U77" s="7" t="str" cm="1">
        <f t="array" ref="U77">_xlfn.IFS(V77=1, "Jan", V77=2, "Feb", V77=3, "Mar", V77=4, "Apr", V77=5, "May", V77=6, "June", V77=7, "July", V77=8, "Aug", V77=9, "Sept", V77=10, "Oct", V77=11, "Nov", V77=12, "Dec")</f>
        <v>Dec</v>
      </c>
      <c r="V77" s="9">
        <f t="shared" si="9"/>
        <v>12</v>
      </c>
      <c r="W77" s="9">
        <f t="shared" si="10"/>
        <v>10</v>
      </c>
      <c r="X77" s="9">
        <f t="shared" si="11"/>
        <v>2017</v>
      </c>
      <c r="Y77" t="b">
        <v>0</v>
      </c>
      <c r="Z77" t="b">
        <v>1</v>
      </c>
      <c r="AA77" t="s">
        <v>33</v>
      </c>
      <c r="AB77" t="s">
        <v>2035</v>
      </c>
      <c r="AC77" t="s">
        <v>2036</v>
      </c>
    </row>
    <row r="78" spans="1:29" ht="17" x14ac:dyDescent="0.2">
      <c r="A78">
        <v>1</v>
      </c>
      <c r="B78">
        <v>427</v>
      </c>
      <c r="C78" t="s">
        <v>903</v>
      </c>
      <c r="D78" s="1" t="s">
        <v>904</v>
      </c>
      <c r="E78" s="17">
        <v>174500</v>
      </c>
      <c r="F78" s="17">
        <v>197018</v>
      </c>
      <c r="G78" s="4">
        <f t="shared" si="6"/>
        <v>1.1290429799426933</v>
      </c>
      <c r="H78" t="s">
        <v>20</v>
      </c>
      <c r="I78">
        <v>2526</v>
      </c>
      <c r="J78" s="2">
        <f t="shared" si="7"/>
        <v>77.996041171813147</v>
      </c>
      <c r="K78" t="s">
        <v>21</v>
      </c>
      <c r="L78" t="s">
        <v>22</v>
      </c>
      <c r="M78">
        <v>1410584400</v>
      </c>
      <c r="N78">
        <v>1413349200</v>
      </c>
      <c r="O78" s="7">
        <f t="shared" si="8"/>
        <v>41895.208333333336</v>
      </c>
      <c r="P78" s="7" t="str" cm="1">
        <f t="array" ref="P78">_xlfn.IFS(Q78=1, "Jan", Q78=2, "Feb", Q78=3, "Mar", Q78=4, "Apr", Q78=5, "May", Q78=6, "June", Q78=7, "July", Q78=8, "Aug", Q78=9, "Sept", Q78=10, "Oct", Q78=11, "Nov", Q78=12, "Dec")</f>
        <v>Sept</v>
      </c>
      <c r="Q78" s="9">
        <f>MONTH(O78)</f>
        <v>9</v>
      </c>
      <c r="R78" s="9">
        <f>DAY(O78)</f>
        <v>13</v>
      </c>
      <c r="S78" s="9">
        <f>YEAR(O78)</f>
        <v>2014</v>
      </c>
      <c r="T78" s="7">
        <f>(((N78/60)/60)/24)+DATE(1970,1,1)</f>
        <v>41927.208333333336</v>
      </c>
      <c r="U78" s="7" t="str" cm="1">
        <f t="array" ref="U78">_xlfn.IFS(V78=1, "Jan", V78=2, "Feb", V78=3, "Mar", V78=4, "Apr", V78=5, "May", V78=6, "June", V78=7, "July", V78=8, "Aug", V78=9, "Sept", V78=10, "Oct", V78=11, "Nov", V78=12, "Dec")</f>
        <v>Oct</v>
      </c>
      <c r="V78" s="9">
        <f t="shared" si="9"/>
        <v>10</v>
      </c>
      <c r="W78" s="9">
        <f t="shared" si="10"/>
        <v>15</v>
      </c>
      <c r="X78" s="9">
        <f t="shared" si="11"/>
        <v>2014</v>
      </c>
      <c r="Y78" t="b">
        <v>0</v>
      </c>
      <c r="Z78" t="b">
        <v>1</v>
      </c>
      <c r="AA78" t="s">
        <v>33</v>
      </c>
      <c r="AB78" t="s">
        <v>2035</v>
      </c>
      <c r="AC78" t="s">
        <v>2036</v>
      </c>
    </row>
    <row r="79" spans="1:29" ht="17" x14ac:dyDescent="0.2">
      <c r="A79">
        <v>1</v>
      </c>
      <c r="B79">
        <v>165</v>
      </c>
      <c r="C79" t="s">
        <v>382</v>
      </c>
      <c r="D79" s="1" t="s">
        <v>383</v>
      </c>
      <c r="E79" s="17">
        <v>90400</v>
      </c>
      <c r="F79" s="17">
        <v>110279</v>
      </c>
      <c r="G79" s="4">
        <f t="shared" si="6"/>
        <v>1.2199004424778761</v>
      </c>
      <c r="H79" t="s">
        <v>20</v>
      </c>
      <c r="I79">
        <v>2506</v>
      </c>
      <c r="J79" s="2">
        <f t="shared" si="7"/>
        <v>44.005985634477256</v>
      </c>
      <c r="K79" t="s">
        <v>21</v>
      </c>
      <c r="L79" t="s">
        <v>22</v>
      </c>
      <c r="M79">
        <v>1501563600</v>
      </c>
      <c r="N79">
        <v>1504328400</v>
      </c>
      <c r="O79" s="7">
        <f t="shared" si="8"/>
        <v>42948.208333333328</v>
      </c>
      <c r="P79" s="7" t="str" cm="1">
        <f t="array" ref="P79">_xlfn.IFS(Q79=1, "Jan", Q79=2, "Feb", Q79=3, "Mar", Q79=4, "Apr", Q79=5, "May", Q79=6, "June", Q79=7, "July", Q79=8, "Aug", Q79=9, "Sept", Q79=10, "Oct", Q79=11, "Nov", Q79=12, "Dec")</f>
        <v>Aug</v>
      </c>
      <c r="Q79" s="9">
        <f>MONTH(O79)</f>
        <v>8</v>
      </c>
      <c r="R79" s="9">
        <f>DAY(O79)</f>
        <v>1</v>
      </c>
      <c r="S79" s="9">
        <f>YEAR(O79)</f>
        <v>2017</v>
      </c>
      <c r="T79" s="7">
        <f>(((N79/60)/60)/24)+DATE(1970,1,1)</f>
        <v>42980.208333333328</v>
      </c>
      <c r="U79" s="7" t="str" cm="1">
        <f t="array" ref="U79">_xlfn.IFS(V79=1, "Jan", V79=2, "Feb", V79=3, "Mar", V79=4, "Apr", V79=5, "May", V79=6, "June", V79=7, "July", V79=8, "Aug", V79=9, "Sept", V79=10, "Oct", V79=11, "Nov", V79=12, "Dec")</f>
        <v>Sept</v>
      </c>
      <c r="V79" s="9">
        <f t="shared" si="9"/>
        <v>9</v>
      </c>
      <c r="W79" s="9">
        <f t="shared" si="10"/>
        <v>2</v>
      </c>
      <c r="X79" s="9">
        <f t="shared" si="11"/>
        <v>2017</v>
      </c>
      <c r="Y79" t="b">
        <v>0</v>
      </c>
      <c r="Z79" t="b">
        <v>0</v>
      </c>
      <c r="AA79" t="s">
        <v>28</v>
      </c>
      <c r="AB79" t="s">
        <v>2037</v>
      </c>
      <c r="AC79" t="s">
        <v>2038</v>
      </c>
    </row>
    <row r="80" spans="1:29" ht="17" x14ac:dyDescent="0.2">
      <c r="A80">
        <v>1</v>
      </c>
      <c r="B80">
        <v>817</v>
      </c>
      <c r="C80" t="s">
        <v>1668</v>
      </c>
      <c r="D80" s="1" t="s">
        <v>1669</v>
      </c>
      <c r="E80" s="17">
        <v>51300</v>
      </c>
      <c r="F80" s="17">
        <v>189192</v>
      </c>
      <c r="G80" s="4">
        <f t="shared" si="6"/>
        <v>3.687953216374269</v>
      </c>
      <c r="H80" t="s">
        <v>20</v>
      </c>
      <c r="I80">
        <v>2489</v>
      </c>
      <c r="J80" s="2">
        <f t="shared" si="7"/>
        <v>76.011249497790274</v>
      </c>
      <c r="K80" t="s">
        <v>107</v>
      </c>
      <c r="L80" t="s">
        <v>108</v>
      </c>
      <c r="M80">
        <v>1556946000</v>
      </c>
      <c r="N80">
        <v>1559365200</v>
      </c>
      <c r="O80" s="7">
        <f t="shared" si="8"/>
        <v>43589.208333333328</v>
      </c>
      <c r="P80" s="7" t="str" cm="1">
        <f t="array" ref="P80">_xlfn.IFS(Q80=1, "Jan", Q80=2, "Feb", Q80=3, "Mar", Q80=4, "Apr", Q80=5, "May", Q80=6, "June", Q80=7, "July", Q80=8, "Aug", Q80=9, "Sept", Q80=10, "Oct", Q80=11, "Nov", Q80=12, "Dec")</f>
        <v>May</v>
      </c>
      <c r="Q80" s="9">
        <f>MONTH(O80)</f>
        <v>5</v>
      </c>
      <c r="R80" s="9">
        <f>DAY(O80)</f>
        <v>4</v>
      </c>
      <c r="S80" s="9">
        <f>YEAR(O80)</f>
        <v>2019</v>
      </c>
      <c r="T80" s="7">
        <f>(((N80/60)/60)/24)+DATE(1970,1,1)</f>
        <v>43617.208333333328</v>
      </c>
      <c r="U80" s="7" t="str" cm="1">
        <f t="array" ref="U80">_xlfn.IFS(V80=1, "Jan", V80=2, "Feb", V80=3, "Mar", V80=4, "Apr", V80=5, "May", V80=6, "June", V80=7, "July", V80=8, "Aug", V80=9, "Sept", V80=10, "Oct", V80=11, "Nov", V80=12, "Dec")</f>
        <v>June</v>
      </c>
      <c r="V80" s="9">
        <f t="shared" si="9"/>
        <v>6</v>
      </c>
      <c r="W80" s="9">
        <f t="shared" si="10"/>
        <v>1</v>
      </c>
      <c r="X80" s="9">
        <f t="shared" si="11"/>
        <v>2019</v>
      </c>
      <c r="Y80" t="b">
        <v>0</v>
      </c>
      <c r="Z80" t="b">
        <v>1</v>
      </c>
      <c r="AA80" t="s">
        <v>68</v>
      </c>
      <c r="AB80" t="s">
        <v>2046</v>
      </c>
      <c r="AC80" t="s">
        <v>2047</v>
      </c>
    </row>
    <row r="81" spans="1:29" ht="17" x14ac:dyDescent="0.2">
      <c r="A81">
        <v>1</v>
      </c>
      <c r="B81">
        <v>70</v>
      </c>
      <c r="C81" t="s">
        <v>188</v>
      </c>
      <c r="D81" s="1" t="s">
        <v>189</v>
      </c>
      <c r="E81" s="17">
        <v>128000</v>
      </c>
      <c r="F81" s="17">
        <v>158389</v>
      </c>
      <c r="G81" s="4">
        <f t="shared" si="6"/>
        <v>1.2374140625000001</v>
      </c>
      <c r="H81" t="s">
        <v>20</v>
      </c>
      <c r="I81">
        <v>2475</v>
      </c>
      <c r="J81" s="2">
        <f t="shared" si="7"/>
        <v>63.995555555555555</v>
      </c>
      <c r="K81" t="s">
        <v>107</v>
      </c>
      <c r="L81" t="s">
        <v>108</v>
      </c>
      <c r="M81">
        <v>1288674000</v>
      </c>
      <c r="N81">
        <v>1292911200</v>
      </c>
      <c r="O81" s="7">
        <f t="shared" si="8"/>
        <v>40484.208333333336</v>
      </c>
      <c r="P81" s="7" t="str" cm="1">
        <f t="array" ref="P81">_xlfn.IFS(Q81=1, "Jan", Q81=2, "Feb", Q81=3, "Mar", Q81=4, "Apr", Q81=5, "May", Q81=6, "June", Q81=7, "July", Q81=8, "Aug", Q81=9, "Sept", Q81=10, "Oct", Q81=11, "Nov", Q81=12, "Dec")</f>
        <v>Nov</v>
      </c>
      <c r="Q81" s="9">
        <f>MONTH(O81)</f>
        <v>11</v>
      </c>
      <c r="R81" s="9">
        <f>DAY(O81)</f>
        <v>2</v>
      </c>
      <c r="S81" s="9">
        <f>YEAR(O81)</f>
        <v>2010</v>
      </c>
      <c r="T81" s="7">
        <f>(((N81/60)/60)/24)+DATE(1970,1,1)</f>
        <v>40533.25</v>
      </c>
      <c r="U81" s="7" t="str" cm="1">
        <f t="array" ref="U81">_xlfn.IFS(V81=1, "Jan", V81=2, "Feb", V81=3, "Mar", V81=4, "Apr", V81=5, "May", V81=6, "June", V81=7, "July", V81=8, "Aug", V81=9, "Sept", V81=10, "Oct", V81=11, "Nov", V81=12, "Dec")</f>
        <v>Dec</v>
      </c>
      <c r="V81" s="9">
        <f t="shared" si="9"/>
        <v>12</v>
      </c>
      <c r="W81" s="9">
        <f t="shared" si="10"/>
        <v>21</v>
      </c>
      <c r="X81" s="9">
        <f t="shared" si="11"/>
        <v>2010</v>
      </c>
      <c r="Y81" t="b">
        <v>0</v>
      </c>
      <c r="Z81" t="b">
        <v>1</v>
      </c>
      <c r="AA81" t="s">
        <v>33</v>
      </c>
      <c r="AB81" t="s">
        <v>2035</v>
      </c>
      <c r="AC81" t="s">
        <v>2036</v>
      </c>
    </row>
    <row r="82" spans="1:29" ht="34" x14ac:dyDescent="0.2">
      <c r="A82">
        <v>1</v>
      </c>
      <c r="B82">
        <v>321</v>
      </c>
      <c r="C82" t="s">
        <v>694</v>
      </c>
      <c r="D82" s="1" t="s">
        <v>695</v>
      </c>
      <c r="E82" s="17">
        <v>170400</v>
      </c>
      <c r="F82" s="17">
        <v>160422</v>
      </c>
      <c r="G82" s="4">
        <f t="shared" si="6"/>
        <v>0.94144366197183094</v>
      </c>
      <c r="H82" t="s">
        <v>14</v>
      </c>
      <c r="I82">
        <v>2468</v>
      </c>
      <c r="J82" s="2">
        <f t="shared" si="7"/>
        <v>65.000810372771468</v>
      </c>
      <c r="K82" t="s">
        <v>21</v>
      </c>
      <c r="L82" t="s">
        <v>22</v>
      </c>
      <c r="M82">
        <v>1301634000</v>
      </c>
      <c r="N82">
        <v>1302325200</v>
      </c>
      <c r="O82" s="7">
        <f t="shared" si="8"/>
        <v>40634.208333333336</v>
      </c>
      <c r="P82" s="7" t="str" cm="1">
        <f t="array" ref="P82">_xlfn.IFS(Q82=1, "Jan", Q82=2, "Feb", Q82=3, "Mar", Q82=4, "Apr", Q82=5, "May", Q82=6, "June", Q82=7, "July", Q82=8, "Aug", Q82=9, "Sept", Q82=10, "Oct", Q82=11, "Nov", Q82=12, "Dec")</f>
        <v>Apr</v>
      </c>
      <c r="Q82" s="9">
        <f>MONTH(O82)</f>
        <v>4</v>
      </c>
      <c r="R82" s="9">
        <f>DAY(O82)</f>
        <v>1</v>
      </c>
      <c r="S82" s="9">
        <f>YEAR(O82)</f>
        <v>2011</v>
      </c>
      <c r="T82" s="7">
        <f>(((N82/60)/60)/24)+DATE(1970,1,1)</f>
        <v>40642.208333333336</v>
      </c>
      <c r="U82" s="7" t="str" cm="1">
        <f t="array" ref="U82">_xlfn.IFS(V82=1, "Jan", V82=2, "Feb", V82=3, "Mar", V82=4, "Apr", V82=5, "May", V82=6, "June", V82=7, "July", V82=8, "Aug", V82=9, "Sept", V82=10, "Oct", V82=11, "Nov", V82=12, "Dec")</f>
        <v>Apr</v>
      </c>
      <c r="V82" s="9">
        <f t="shared" si="9"/>
        <v>4</v>
      </c>
      <c r="W82" s="9">
        <f t="shared" si="10"/>
        <v>9</v>
      </c>
      <c r="X82" s="9">
        <f t="shared" si="11"/>
        <v>2011</v>
      </c>
      <c r="Y82" t="b">
        <v>0</v>
      </c>
      <c r="Z82" t="b">
        <v>0</v>
      </c>
      <c r="AA82" t="s">
        <v>100</v>
      </c>
      <c r="AB82" t="s">
        <v>2039</v>
      </c>
      <c r="AC82" t="s">
        <v>2060</v>
      </c>
    </row>
    <row r="83" spans="1:29" ht="17" x14ac:dyDescent="0.2">
      <c r="A83">
        <v>1</v>
      </c>
      <c r="B83">
        <v>228</v>
      </c>
      <c r="C83" t="s">
        <v>508</v>
      </c>
      <c r="D83" s="1" t="s">
        <v>509</v>
      </c>
      <c r="E83" s="17">
        <v>137900</v>
      </c>
      <c r="F83" s="17">
        <v>165352</v>
      </c>
      <c r="G83" s="4">
        <f t="shared" si="6"/>
        <v>1.1990717911530093</v>
      </c>
      <c r="H83" t="s">
        <v>20</v>
      </c>
      <c r="I83">
        <v>2468</v>
      </c>
      <c r="J83" s="2">
        <f t="shared" si="7"/>
        <v>66.998379254457049</v>
      </c>
      <c r="K83" t="s">
        <v>21</v>
      </c>
      <c r="L83" t="s">
        <v>22</v>
      </c>
      <c r="M83">
        <v>1472619600</v>
      </c>
      <c r="N83">
        <v>1474779600</v>
      </c>
      <c r="O83" s="7">
        <f t="shared" si="8"/>
        <v>42613.208333333328</v>
      </c>
      <c r="P83" s="7" t="str" cm="1">
        <f t="array" ref="P83">_xlfn.IFS(Q83=1, "Jan", Q83=2, "Feb", Q83=3, "Mar", Q83=4, "Apr", Q83=5, "May", Q83=6, "June", Q83=7, "July", Q83=8, "Aug", Q83=9, "Sept", Q83=10, "Oct", Q83=11, "Nov", Q83=12, "Dec")</f>
        <v>Aug</v>
      </c>
      <c r="Q83" s="9">
        <f>MONTH(O83)</f>
        <v>8</v>
      </c>
      <c r="R83" s="9">
        <f>DAY(O83)</f>
        <v>31</v>
      </c>
      <c r="S83" s="9">
        <f>YEAR(O83)</f>
        <v>2016</v>
      </c>
      <c r="T83" s="7">
        <f>(((N83/60)/60)/24)+DATE(1970,1,1)</f>
        <v>42638.208333333328</v>
      </c>
      <c r="U83" s="7" t="str" cm="1">
        <f t="array" ref="U83">_xlfn.IFS(V83=1, "Jan", V83=2, "Feb", V83=3, "Mar", V83=4, "Apr", V83=5, "May", V83=6, "June", V83=7, "July", V83=8, "Aug", V83=9, "Sept", V83=10, "Oct", V83=11, "Nov", V83=12, "Dec")</f>
        <v>Sept</v>
      </c>
      <c r="V83" s="9">
        <f t="shared" si="9"/>
        <v>9</v>
      </c>
      <c r="W83" s="9">
        <f t="shared" si="10"/>
        <v>25</v>
      </c>
      <c r="X83" s="9">
        <f t="shared" si="11"/>
        <v>2016</v>
      </c>
      <c r="Y83" t="b">
        <v>0</v>
      </c>
      <c r="Z83" t="b">
        <v>0</v>
      </c>
      <c r="AA83" t="s">
        <v>71</v>
      </c>
      <c r="AB83" t="s">
        <v>2039</v>
      </c>
      <c r="AC83" t="s">
        <v>2040</v>
      </c>
    </row>
    <row r="84" spans="1:29" ht="34" x14ac:dyDescent="0.2">
      <c r="A84">
        <v>1</v>
      </c>
      <c r="B84">
        <v>131</v>
      </c>
      <c r="C84" t="s">
        <v>313</v>
      </c>
      <c r="D84" s="1" t="s">
        <v>314</v>
      </c>
      <c r="E84" s="17">
        <v>164700</v>
      </c>
      <c r="F84" s="17">
        <v>166116</v>
      </c>
      <c r="G84" s="4">
        <f t="shared" si="6"/>
        <v>1.0085974499089254</v>
      </c>
      <c r="H84" t="s">
        <v>20</v>
      </c>
      <c r="I84">
        <v>2443</v>
      </c>
      <c r="J84" s="2">
        <f t="shared" si="7"/>
        <v>67.996725337699544</v>
      </c>
      <c r="K84" t="s">
        <v>40</v>
      </c>
      <c r="L84" t="s">
        <v>41</v>
      </c>
      <c r="M84">
        <v>1385704800</v>
      </c>
      <c r="N84">
        <v>1386828000</v>
      </c>
      <c r="O84" s="7">
        <f t="shared" si="8"/>
        <v>41607.25</v>
      </c>
      <c r="P84" s="7" t="str" cm="1">
        <f t="array" ref="P84">_xlfn.IFS(Q84=1, "Jan", Q84=2, "Feb", Q84=3, "Mar", Q84=4, "Apr", Q84=5, "May", Q84=6, "June", Q84=7, "July", Q84=8, "Aug", Q84=9, "Sept", Q84=10, "Oct", Q84=11, "Nov", Q84=12, "Dec")</f>
        <v>Nov</v>
      </c>
      <c r="Q84" s="9">
        <f>MONTH(O84)</f>
        <v>11</v>
      </c>
      <c r="R84" s="9">
        <f>DAY(O84)</f>
        <v>29</v>
      </c>
      <c r="S84" s="9">
        <f>YEAR(O84)</f>
        <v>2013</v>
      </c>
      <c r="T84" s="7">
        <f>(((N84/60)/60)/24)+DATE(1970,1,1)</f>
        <v>41620.25</v>
      </c>
      <c r="U84" s="7" t="str" cm="1">
        <f t="array" ref="U84">_xlfn.IFS(V84=1, "Jan", V84=2, "Feb", V84=3, "Mar", V84=4, "Apr", V84=5, "May", V84=6, "June", V84=7, "July", V84=8, "Aug", V84=9, "Sept", V84=10, "Oct", V84=11, "Nov", V84=12, "Dec")</f>
        <v>Dec</v>
      </c>
      <c r="V84" s="9">
        <f t="shared" si="9"/>
        <v>12</v>
      </c>
      <c r="W84" s="9">
        <f t="shared" si="10"/>
        <v>12</v>
      </c>
      <c r="X84" s="9">
        <f t="shared" si="11"/>
        <v>2013</v>
      </c>
      <c r="Y84" t="b">
        <v>0</v>
      </c>
      <c r="Z84" t="b">
        <v>0</v>
      </c>
      <c r="AA84" t="s">
        <v>28</v>
      </c>
      <c r="AB84" t="s">
        <v>2037</v>
      </c>
      <c r="AC84" t="s">
        <v>2038</v>
      </c>
    </row>
    <row r="85" spans="1:29" ht="34" x14ac:dyDescent="0.2">
      <c r="A85">
        <v>1</v>
      </c>
      <c r="B85">
        <v>491</v>
      </c>
      <c r="C85" t="s">
        <v>1030</v>
      </c>
      <c r="D85" s="1" t="s">
        <v>1031</v>
      </c>
      <c r="E85" s="17">
        <v>56800</v>
      </c>
      <c r="F85" s="17">
        <v>173437</v>
      </c>
      <c r="G85" s="4">
        <f t="shared" si="6"/>
        <v>3.0534683098591549</v>
      </c>
      <c r="H85" t="s">
        <v>20</v>
      </c>
      <c r="I85">
        <v>2443</v>
      </c>
      <c r="J85" s="2">
        <f t="shared" si="7"/>
        <v>70.993450675399103</v>
      </c>
      <c r="K85" t="s">
        <v>21</v>
      </c>
      <c r="L85" t="s">
        <v>22</v>
      </c>
      <c r="M85">
        <v>1372654800</v>
      </c>
      <c r="N85">
        <v>1374901200</v>
      </c>
      <c r="O85" s="7">
        <f t="shared" si="8"/>
        <v>41456.208333333336</v>
      </c>
      <c r="P85" s="7" t="str" cm="1">
        <f t="array" ref="P85">_xlfn.IFS(Q85=1, "Jan", Q85=2, "Feb", Q85=3, "Mar", Q85=4, "Apr", Q85=5, "May", Q85=6, "June", Q85=7, "July", Q85=8, "Aug", Q85=9, "Sept", Q85=10, "Oct", Q85=11, "Nov", Q85=12, "Dec")</f>
        <v>July</v>
      </c>
      <c r="Q85" s="9">
        <f>MONTH(O85)</f>
        <v>7</v>
      </c>
      <c r="R85" s="9">
        <f>DAY(O85)</f>
        <v>1</v>
      </c>
      <c r="S85" s="9">
        <f>YEAR(O85)</f>
        <v>2013</v>
      </c>
      <c r="T85" s="7">
        <f>(((N85/60)/60)/24)+DATE(1970,1,1)</f>
        <v>41482.208333333336</v>
      </c>
      <c r="U85" s="7" t="str" cm="1">
        <f t="array" ref="U85">_xlfn.IFS(V85=1, "Jan", V85=2, "Feb", V85=3, "Mar", V85=4, "Apr", V85=5, "May", V85=6, "June", V85=7, "July", V85=8, "Aug", V85=9, "Sept", V85=10, "Oct", V85=11, "Nov", V85=12, "Dec")</f>
        <v>July</v>
      </c>
      <c r="V85" s="9">
        <f t="shared" si="9"/>
        <v>7</v>
      </c>
      <c r="W85" s="9">
        <f t="shared" si="10"/>
        <v>27</v>
      </c>
      <c r="X85" s="9">
        <f t="shared" si="11"/>
        <v>2013</v>
      </c>
      <c r="Y85" t="b">
        <v>0</v>
      </c>
      <c r="Z85" t="b">
        <v>1</v>
      </c>
      <c r="AA85" t="s">
        <v>17</v>
      </c>
      <c r="AB85" t="s">
        <v>2033</v>
      </c>
      <c r="AC85" t="s">
        <v>2034</v>
      </c>
    </row>
    <row r="86" spans="1:29" ht="34" x14ac:dyDescent="0.2">
      <c r="A86">
        <v>1</v>
      </c>
      <c r="B86">
        <v>328</v>
      </c>
      <c r="C86" t="s">
        <v>708</v>
      </c>
      <c r="D86" s="1" t="s">
        <v>709</v>
      </c>
      <c r="E86" s="17">
        <v>98700</v>
      </c>
      <c r="F86" s="17">
        <v>131826</v>
      </c>
      <c r="G86" s="4">
        <f t="shared" si="6"/>
        <v>1.3356231003039514</v>
      </c>
      <c r="H86" t="s">
        <v>20</v>
      </c>
      <c r="I86">
        <v>2441</v>
      </c>
      <c r="J86" s="2">
        <f t="shared" si="7"/>
        <v>54.004916018025398</v>
      </c>
      <c r="K86" t="s">
        <v>21</v>
      </c>
      <c r="L86" t="s">
        <v>22</v>
      </c>
      <c r="M86">
        <v>1543557600</v>
      </c>
      <c r="N86">
        <v>1544508000</v>
      </c>
      <c r="O86" s="7">
        <f t="shared" si="8"/>
        <v>43434.25</v>
      </c>
      <c r="P86" s="7" t="str" cm="1">
        <f t="array" ref="P86">_xlfn.IFS(Q86=1, "Jan", Q86=2, "Feb", Q86=3, "Mar", Q86=4, "Apr", Q86=5, "May", Q86=6, "June", Q86=7, "July", Q86=8, "Aug", Q86=9, "Sept", Q86=10, "Oct", Q86=11, "Nov", Q86=12, "Dec")</f>
        <v>Nov</v>
      </c>
      <c r="Q86" s="9">
        <f>MONTH(O86)</f>
        <v>11</v>
      </c>
      <c r="R86" s="9">
        <f>DAY(O86)</f>
        <v>30</v>
      </c>
      <c r="S86" s="9">
        <f>YEAR(O86)</f>
        <v>2018</v>
      </c>
      <c r="T86" s="7">
        <f>(((N86/60)/60)/24)+DATE(1970,1,1)</f>
        <v>43445.25</v>
      </c>
      <c r="U86" s="7" t="str" cm="1">
        <f t="array" ref="U86">_xlfn.IFS(V86=1, "Jan", V86=2, "Feb", V86=3, "Mar", V86=4, "Apr", V86=5, "May", V86=6, "June", V86=7, "July", V86=8, "Aug", V86=9, "Sept", V86=10, "Oct", V86=11, "Nov", V86=12, "Dec")</f>
        <v>Dec</v>
      </c>
      <c r="V86" s="9">
        <f t="shared" si="9"/>
        <v>12</v>
      </c>
      <c r="W86" s="9">
        <f t="shared" si="10"/>
        <v>11</v>
      </c>
      <c r="X86" s="9">
        <f t="shared" si="11"/>
        <v>2018</v>
      </c>
      <c r="Y86" t="b">
        <v>0</v>
      </c>
      <c r="Z86" t="b">
        <v>0</v>
      </c>
      <c r="AA86" t="s">
        <v>23</v>
      </c>
      <c r="AB86" t="s">
        <v>2041</v>
      </c>
      <c r="AC86" t="s">
        <v>2042</v>
      </c>
    </row>
    <row r="87" spans="1:29" ht="17" x14ac:dyDescent="0.2">
      <c r="A87">
        <v>1</v>
      </c>
      <c r="B87">
        <v>464</v>
      </c>
      <c r="C87" t="s">
        <v>976</v>
      </c>
      <c r="D87" s="1" t="s">
        <v>977</v>
      </c>
      <c r="E87" s="17">
        <v>71200</v>
      </c>
      <c r="F87" s="17">
        <v>95020</v>
      </c>
      <c r="G87" s="4">
        <f t="shared" si="6"/>
        <v>1.3345505617977529</v>
      </c>
      <c r="H87" t="s">
        <v>20</v>
      </c>
      <c r="I87">
        <v>2436</v>
      </c>
      <c r="J87" s="2">
        <f t="shared" si="7"/>
        <v>39.006568144499177</v>
      </c>
      <c r="K87" t="s">
        <v>21</v>
      </c>
      <c r="L87" t="s">
        <v>22</v>
      </c>
      <c r="M87">
        <v>1518328800</v>
      </c>
      <c r="N87">
        <v>1519538400</v>
      </c>
      <c r="O87" s="7">
        <f t="shared" si="8"/>
        <v>43142.25</v>
      </c>
      <c r="P87" s="7" t="str" cm="1">
        <f t="array" ref="P87">_xlfn.IFS(Q87=1, "Jan", Q87=2, "Feb", Q87=3, "Mar", Q87=4, "Apr", Q87=5, "May", Q87=6, "June", Q87=7, "July", Q87=8, "Aug", Q87=9, "Sept", Q87=10, "Oct", Q87=11, "Nov", Q87=12, "Dec")</f>
        <v>Feb</v>
      </c>
      <c r="Q87" s="9">
        <f>MONTH(O87)</f>
        <v>2</v>
      </c>
      <c r="R87" s="9">
        <f>DAY(O87)</f>
        <v>11</v>
      </c>
      <c r="S87" s="9">
        <f>YEAR(O87)</f>
        <v>2018</v>
      </c>
      <c r="T87" s="7">
        <f>(((N87/60)/60)/24)+DATE(1970,1,1)</f>
        <v>43156.25</v>
      </c>
      <c r="U87" s="7" t="str" cm="1">
        <f t="array" ref="U87">_xlfn.IFS(V87=1, "Jan", V87=2, "Feb", V87=3, "Mar", V87=4, "Apr", V87=5, "May", V87=6, "June", V87=7, "July", V87=8, "Aug", V87=9, "Sept", V87=10, "Oct", V87=11, "Nov", V87=12, "Dec")</f>
        <v>Feb</v>
      </c>
      <c r="V87" s="9">
        <f t="shared" si="9"/>
        <v>2</v>
      </c>
      <c r="W87" s="9">
        <f t="shared" si="10"/>
        <v>25</v>
      </c>
      <c r="X87" s="9">
        <f t="shared" si="11"/>
        <v>2018</v>
      </c>
      <c r="Y87" t="b">
        <v>0</v>
      </c>
      <c r="Z87" t="b">
        <v>0</v>
      </c>
      <c r="AA87" t="s">
        <v>33</v>
      </c>
      <c r="AB87" t="s">
        <v>2035</v>
      </c>
      <c r="AC87" t="s">
        <v>2036</v>
      </c>
    </row>
    <row r="88" spans="1:29" ht="17" x14ac:dyDescent="0.2">
      <c r="A88">
        <v>1</v>
      </c>
      <c r="B88">
        <v>48</v>
      </c>
      <c r="C88" t="s">
        <v>142</v>
      </c>
      <c r="D88" s="1" t="s">
        <v>143</v>
      </c>
      <c r="E88" s="17">
        <v>33300</v>
      </c>
      <c r="F88" s="17">
        <v>128862</v>
      </c>
      <c r="G88" s="4">
        <f t="shared" si="6"/>
        <v>3.86972972972973</v>
      </c>
      <c r="H88" t="s">
        <v>20</v>
      </c>
      <c r="I88">
        <v>2431</v>
      </c>
      <c r="J88" s="2">
        <f t="shared" si="7"/>
        <v>53.007815713698065</v>
      </c>
      <c r="K88" t="s">
        <v>21</v>
      </c>
      <c r="L88" t="s">
        <v>22</v>
      </c>
      <c r="M88">
        <v>1435208400</v>
      </c>
      <c r="N88">
        <v>1436245200</v>
      </c>
      <c r="O88" s="7">
        <f t="shared" si="8"/>
        <v>42180.208333333328</v>
      </c>
      <c r="P88" s="7" t="str" cm="1">
        <f t="array" ref="P88">_xlfn.IFS(Q88=1, "Jan", Q88=2, "Feb", Q88=3, "Mar", Q88=4, "Apr", Q88=5, "May", Q88=6, "June", Q88=7, "July", Q88=8, "Aug", Q88=9, "Sept", Q88=10, "Oct", Q88=11, "Nov", Q88=12, "Dec")</f>
        <v>June</v>
      </c>
      <c r="Q88" s="9">
        <f>MONTH(O88)</f>
        <v>6</v>
      </c>
      <c r="R88" s="9">
        <f>DAY(O88)</f>
        <v>25</v>
      </c>
      <c r="S88" s="9">
        <f>YEAR(O88)</f>
        <v>2015</v>
      </c>
      <c r="T88" s="7">
        <f>(((N88/60)/60)/24)+DATE(1970,1,1)</f>
        <v>42192.208333333328</v>
      </c>
      <c r="U88" s="7" t="str" cm="1">
        <f t="array" ref="U88">_xlfn.IFS(V88=1, "Jan", V88=2, "Feb", V88=3, "Mar", V88=4, "Apr", V88=5, "May", V88=6, "June", V88=7, "July", V88=8, "Aug", V88=9, "Sept", V88=10, "Oct", V88=11, "Nov", V88=12, "Dec")</f>
        <v>July</v>
      </c>
      <c r="V88" s="9">
        <f t="shared" si="9"/>
        <v>7</v>
      </c>
      <c r="W88" s="9">
        <f t="shared" si="10"/>
        <v>7</v>
      </c>
      <c r="X88" s="9">
        <f t="shared" si="11"/>
        <v>2015</v>
      </c>
      <c r="Y88" t="b">
        <v>0</v>
      </c>
      <c r="Z88" t="b">
        <v>0</v>
      </c>
      <c r="AA88" t="s">
        <v>33</v>
      </c>
      <c r="AB88" t="s">
        <v>2035</v>
      </c>
      <c r="AC88" t="s">
        <v>2036</v>
      </c>
    </row>
    <row r="89" spans="1:29" ht="17" x14ac:dyDescent="0.2">
      <c r="A89">
        <v>1</v>
      </c>
      <c r="B89">
        <v>880</v>
      </c>
      <c r="C89" t="s">
        <v>1792</v>
      </c>
      <c r="D89" s="1" t="s">
        <v>1793</v>
      </c>
      <c r="E89" s="17">
        <v>84500</v>
      </c>
      <c r="F89" s="17">
        <v>193101</v>
      </c>
      <c r="G89" s="4">
        <f t="shared" si="6"/>
        <v>2.2852189349112426</v>
      </c>
      <c r="H89" t="s">
        <v>20</v>
      </c>
      <c r="I89">
        <v>2414</v>
      </c>
      <c r="J89" s="2">
        <f t="shared" si="7"/>
        <v>79.992129246064621</v>
      </c>
      <c r="K89" t="s">
        <v>21</v>
      </c>
      <c r="L89" t="s">
        <v>22</v>
      </c>
      <c r="M89">
        <v>1563685200</v>
      </c>
      <c r="N89">
        <v>1563858000</v>
      </c>
      <c r="O89" s="7">
        <f t="shared" si="8"/>
        <v>43667.208333333328</v>
      </c>
      <c r="P89" s="7" t="str" cm="1">
        <f t="array" ref="P89">_xlfn.IFS(Q89=1, "Jan", Q89=2, "Feb", Q89=3, "Mar", Q89=4, "Apr", Q89=5, "May", Q89=6, "June", Q89=7, "July", Q89=8, "Aug", Q89=9, "Sept", Q89=10, "Oct", Q89=11, "Nov", Q89=12, "Dec")</f>
        <v>July</v>
      </c>
      <c r="Q89" s="9">
        <f>MONTH(O89)</f>
        <v>7</v>
      </c>
      <c r="R89" s="9">
        <f>DAY(O89)</f>
        <v>21</v>
      </c>
      <c r="S89" s="9">
        <f>YEAR(O89)</f>
        <v>2019</v>
      </c>
      <c r="T89" s="7">
        <f>(((N89/60)/60)/24)+DATE(1970,1,1)</f>
        <v>43669.208333333328</v>
      </c>
      <c r="U89" s="7" t="str" cm="1">
        <f t="array" ref="U89">_xlfn.IFS(V89=1, "Jan", V89=2, "Feb", V89=3, "Mar", V89=4, "Apr", V89=5, "May", V89=6, "June", V89=7, "July", V89=8, "Aug", V89=9, "Sept", V89=10, "Oct", V89=11, "Nov", V89=12, "Dec")</f>
        <v>July</v>
      </c>
      <c r="V89" s="9">
        <f t="shared" si="9"/>
        <v>7</v>
      </c>
      <c r="W89" s="9">
        <f t="shared" si="10"/>
        <v>23</v>
      </c>
      <c r="X89" s="9">
        <f t="shared" si="11"/>
        <v>2019</v>
      </c>
      <c r="Y89" t="b">
        <v>0</v>
      </c>
      <c r="Z89" t="b">
        <v>0</v>
      </c>
      <c r="AA89" t="s">
        <v>50</v>
      </c>
      <c r="AB89" t="s">
        <v>2041</v>
      </c>
      <c r="AC89" t="s">
        <v>2043</v>
      </c>
    </row>
    <row r="90" spans="1:29" ht="17" x14ac:dyDescent="0.2">
      <c r="A90">
        <v>1</v>
      </c>
      <c r="B90">
        <v>598</v>
      </c>
      <c r="C90" t="s">
        <v>1238</v>
      </c>
      <c r="D90" s="1" t="s">
        <v>1239</v>
      </c>
      <c r="E90" s="17">
        <v>108500</v>
      </c>
      <c r="F90" s="17">
        <v>175868</v>
      </c>
      <c r="G90" s="4">
        <f t="shared" si="6"/>
        <v>1.6209032258064515</v>
      </c>
      <c r="H90" t="s">
        <v>20</v>
      </c>
      <c r="I90">
        <v>2409</v>
      </c>
      <c r="J90" s="2">
        <f t="shared" si="7"/>
        <v>73.004566210045667</v>
      </c>
      <c r="K90" t="s">
        <v>107</v>
      </c>
      <c r="L90" t="s">
        <v>108</v>
      </c>
      <c r="M90">
        <v>1276578000</v>
      </c>
      <c r="N90">
        <v>1279083600</v>
      </c>
      <c r="O90" s="7">
        <f t="shared" si="8"/>
        <v>40344.208333333336</v>
      </c>
      <c r="P90" s="7" t="str" cm="1">
        <f t="array" ref="P90">_xlfn.IFS(Q90=1, "Jan", Q90=2, "Feb", Q90=3, "Mar", Q90=4, "Apr", Q90=5, "May", Q90=6, "June", Q90=7, "July", Q90=8, "Aug", Q90=9, "Sept", Q90=10, "Oct", Q90=11, "Nov", Q90=12, "Dec")</f>
        <v>June</v>
      </c>
      <c r="Q90" s="9">
        <f>MONTH(O90)</f>
        <v>6</v>
      </c>
      <c r="R90" s="9">
        <f>DAY(O90)</f>
        <v>15</v>
      </c>
      <c r="S90" s="9">
        <f>YEAR(O90)</f>
        <v>2010</v>
      </c>
      <c r="T90" s="7">
        <f>(((N90/60)/60)/24)+DATE(1970,1,1)</f>
        <v>40373.208333333336</v>
      </c>
      <c r="U90" s="7" t="str" cm="1">
        <f t="array" ref="U90">_xlfn.IFS(V90=1, "Jan", V90=2, "Feb", V90=3, "Mar", V90=4, "Apr", V90=5, "May", V90=6, "June", V90=7, "July", V90=8, "Aug", V90=9, "Sept", V90=10, "Oct", V90=11, "Nov", V90=12, "Dec")</f>
        <v>July</v>
      </c>
      <c r="V90" s="9">
        <f t="shared" si="9"/>
        <v>7</v>
      </c>
      <c r="W90" s="9">
        <f t="shared" si="10"/>
        <v>14</v>
      </c>
      <c r="X90" s="9">
        <f t="shared" si="11"/>
        <v>2010</v>
      </c>
      <c r="Y90" t="b">
        <v>0</v>
      </c>
      <c r="Z90" t="b">
        <v>0</v>
      </c>
      <c r="AA90" t="s">
        <v>23</v>
      </c>
      <c r="AB90" t="s">
        <v>2041</v>
      </c>
      <c r="AC90" t="s">
        <v>2042</v>
      </c>
    </row>
    <row r="91" spans="1:29" ht="17" x14ac:dyDescent="0.2">
      <c r="A91">
        <v>1</v>
      </c>
      <c r="B91">
        <v>773</v>
      </c>
      <c r="C91" t="s">
        <v>1581</v>
      </c>
      <c r="D91" s="1" t="s">
        <v>1582</v>
      </c>
      <c r="E91" s="17">
        <v>53100</v>
      </c>
      <c r="F91" s="17">
        <v>101185</v>
      </c>
      <c r="G91" s="4">
        <f t="shared" si="6"/>
        <v>1.9055555555555554</v>
      </c>
      <c r="H91" t="s">
        <v>20</v>
      </c>
      <c r="I91">
        <v>2353</v>
      </c>
      <c r="J91" s="2">
        <f t="shared" si="7"/>
        <v>43.00254993625159</v>
      </c>
      <c r="K91" t="s">
        <v>21</v>
      </c>
      <c r="L91" t="s">
        <v>22</v>
      </c>
      <c r="M91">
        <v>1492059600</v>
      </c>
      <c r="N91">
        <v>1492923600</v>
      </c>
      <c r="O91" s="7">
        <f t="shared" si="8"/>
        <v>42838.208333333328</v>
      </c>
      <c r="P91" s="7" t="str" cm="1">
        <f t="array" ref="P91">_xlfn.IFS(Q91=1, "Jan", Q91=2, "Feb", Q91=3, "Mar", Q91=4, "Apr", Q91=5, "May", Q91=6, "June", Q91=7, "July", Q91=8, "Aug", Q91=9, "Sept", Q91=10, "Oct", Q91=11, "Nov", Q91=12, "Dec")</f>
        <v>Apr</v>
      </c>
      <c r="Q91" s="9">
        <f>MONTH(O91)</f>
        <v>4</v>
      </c>
      <c r="R91" s="9">
        <f>DAY(O91)</f>
        <v>13</v>
      </c>
      <c r="S91" s="9">
        <f>YEAR(O91)</f>
        <v>2017</v>
      </c>
      <c r="T91" s="7">
        <f>(((N91/60)/60)/24)+DATE(1970,1,1)</f>
        <v>42848.208333333328</v>
      </c>
      <c r="U91" s="7" t="str" cm="1">
        <f t="array" ref="U91">_xlfn.IFS(V91=1, "Jan", V91=2, "Feb", V91=3, "Mar", V91=4, "Apr", V91=5, "May", V91=6, "June", V91=7, "July", V91=8, "Aug", V91=9, "Sept", V91=10, "Oct", V91=11, "Nov", V91=12, "Dec")</f>
        <v>Apr</v>
      </c>
      <c r="V91" s="9">
        <f t="shared" si="9"/>
        <v>4</v>
      </c>
      <c r="W91" s="9">
        <f t="shared" si="10"/>
        <v>23</v>
      </c>
      <c r="X91" s="9">
        <f t="shared" si="11"/>
        <v>2017</v>
      </c>
      <c r="Y91" t="b">
        <v>0</v>
      </c>
      <c r="Z91" t="b">
        <v>0</v>
      </c>
      <c r="AA91" t="s">
        <v>33</v>
      </c>
      <c r="AB91" t="s">
        <v>2035</v>
      </c>
      <c r="AC91" t="s">
        <v>2036</v>
      </c>
    </row>
    <row r="92" spans="1:29" ht="17" x14ac:dyDescent="0.2">
      <c r="A92">
        <v>1</v>
      </c>
      <c r="B92">
        <v>487</v>
      </c>
      <c r="C92" t="s">
        <v>1021</v>
      </c>
      <c r="D92" s="1" t="s">
        <v>1022</v>
      </c>
      <c r="E92" s="17">
        <v>110300</v>
      </c>
      <c r="F92" s="17">
        <v>197024</v>
      </c>
      <c r="G92" s="4">
        <f t="shared" si="6"/>
        <v>1.7862556663644606</v>
      </c>
      <c r="H92" t="s">
        <v>20</v>
      </c>
      <c r="I92">
        <v>2346</v>
      </c>
      <c r="J92" s="2">
        <f t="shared" si="7"/>
        <v>83.982949701619773</v>
      </c>
      <c r="K92" t="s">
        <v>21</v>
      </c>
      <c r="L92" t="s">
        <v>22</v>
      </c>
      <c r="M92">
        <v>1492664400</v>
      </c>
      <c r="N92">
        <v>1495515600</v>
      </c>
      <c r="O92" s="7">
        <f t="shared" si="8"/>
        <v>42845.208333333328</v>
      </c>
      <c r="P92" s="7" t="str" cm="1">
        <f t="array" ref="P92">_xlfn.IFS(Q92=1, "Jan", Q92=2, "Feb", Q92=3, "Mar", Q92=4, "Apr", Q92=5, "May", Q92=6, "June", Q92=7, "July", Q92=8, "Aug", Q92=9, "Sept", Q92=10, "Oct", Q92=11, "Nov", Q92=12, "Dec")</f>
        <v>Apr</v>
      </c>
      <c r="Q92" s="9">
        <f>MONTH(O92)</f>
        <v>4</v>
      </c>
      <c r="R92" s="9">
        <f>DAY(O92)</f>
        <v>20</v>
      </c>
      <c r="S92" s="9">
        <f>YEAR(O92)</f>
        <v>2017</v>
      </c>
      <c r="T92" s="7">
        <f>(((N92/60)/60)/24)+DATE(1970,1,1)</f>
        <v>42878.208333333328</v>
      </c>
      <c r="U92" s="7" t="str" cm="1">
        <f t="array" ref="U92">_xlfn.IFS(V92=1, "Jan", V92=2, "Feb", V92=3, "Mar", V92=4, "Apr", V92=5, "May", V92=6, "June", V92=7, "July", V92=8, "Aug", V92=9, "Sept", V92=10, "Oct", V92=11, "Nov", V92=12, "Dec")</f>
        <v>May</v>
      </c>
      <c r="V92" s="9">
        <f t="shared" si="9"/>
        <v>5</v>
      </c>
      <c r="W92" s="9">
        <f t="shared" si="10"/>
        <v>23</v>
      </c>
      <c r="X92" s="9">
        <f t="shared" si="11"/>
        <v>2017</v>
      </c>
      <c r="Y92" t="b">
        <v>0</v>
      </c>
      <c r="Z92" t="b">
        <v>0</v>
      </c>
      <c r="AA92" t="s">
        <v>33</v>
      </c>
      <c r="AB92" t="s">
        <v>2035</v>
      </c>
      <c r="AC92" t="s">
        <v>2036</v>
      </c>
    </row>
    <row r="93" spans="1:29" ht="17" x14ac:dyDescent="0.2">
      <c r="A93">
        <v>1</v>
      </c>
      <c r="B93">
        <v>96</v>
      </c>
      <c r="C93" t="s">
        <v>241</v>
      </c>
      <c r="D93" s="1" t="s">
        <v>242</v>
      </c>
      <c r="E93" s="17">
        <v>69700</v>
      </c>
      <c r="F93" s="17">
        <v>151513</v>
      </c>
      <c r="G93" s="4">
        <f t="shared" si="6"/>
        <v>2.1737876614060259</v>
      </c>
      <c r="H93" t="s">
        <v>20</v>
      </c>
      <c r="I93">
        <v>2331</v>
      </c>
      <c r="J93" s="2">
        <f t="shared" si="7"/>
        <v>64.999141999141997</v>
      </c>
      <c r="K93" t="s">
        <v>21</v>
      </c>
      <c r="L93" t="s">
        <v>22</v>
      </c>
      <c r="M93">
        <v>1299736800</v>
      </c>
      <c r="N93">
        <v>1300856400</v>
      </c>
      <c r="O93" s="7">
        <f t="shared" si="8"/>
        <v>40612.25</v>
      </c>
      <c r="P93" s="7" t="str" cm="1">
        <f t="array" ref="P93">_xlfn.IFS(Q93=1, "Jan", Q93=2, "Feb", Q93=3, "Mar", Q93=4, "Apr", Q93=5, "May", Q93=6, "June", Q93=7, "July", Q93=8, "Aug", Q93=9, "Sept", Q93=10, "Oct", Q93=11, "Nov", Q93=12, "Dec")</f>
        <v>Mar</v>
      </c>
      <c r="Q93" s="9">
        <f>MONTH(O93)</f>
        <v>3</v>
      </c>
      <c r="R93" s="9">
        <f>DAY(O93)</f>
        <v>10</v>
      </c>
      <c r="S93" s="9">
        <f>YEAR(O93)</f>
        <v>2011</v>
      </c>
      <c r="T93" s="7">
        <f>(((N93/60)/60)/24)+DATE(1970,1,1)</f>
        <v>40625.208333333336</v>
      </c>
      <c r="U93" s="7" t="str" cm="1">
        <f t="array" ref="U93">_xlfn.IFS(V93=1, "Jan", V93=2, "Feb", V93=3, "Mar", V93=4, "Apr", V93=5, "May", V93=6, "June", V93=7, "July", V93=8, "Aug", V93=9, "Sept", V93=10, "Oct", V93=11, "Nov", V93=12, "Dec")</f>
        <v>Mar</v>
      </c>
      <c r="V93" s="9">
        <f t="shared" si="9"/>
        <v>3</v>
      </c>
      <c r="W93" s="9">
        <f t="shared" si="10"/>
        <v>23</v>
      </c>
      <c r="X93" s="9">
        <f t="shared" si="11"/>
        <v>2011</v>
      </c>
      <c r="Y93" t="b">
        <v>0</v>
      </c>
      <c r="Z93" t="b">
        <v>0</v>
      </c>
      <c r="AA93" t="s">
        <v>33</v>
      </c>
      <c r="AB93" t="s">
        <v>2035</v>
      </c>
      <c r="AC93" t="s">
        <v>2036</v>
      </c>
    </row>
    <row r="94" spans="1:29" ht="17" x14ac:dyDescent="0.2">
      <c r="A94">
        <v>1</v>
      </c>
      <c r="B94">
        <v>983</v>
      </c>
      <c r="C94" t="s">
        <v>1994</v>
      </c>
      <c r="D94" s="1" t="s">
        <v>1995</v>
      </c>
      <c r="E94" s="17">
        <v>129100</v>
      </c>
      <c r="F94" s="17">
        <v>188404</v>
      </c>
      <c r="G94" s="4">
        <f t="shared" si="6"/>
        <v>1.4593648334624323</v>
      </c>
      <c r="H94" t="s">
        <v>20</v>
      </c>
      <c r="I94">
        <v>2326</v>
      </c>
      <c r="J94" s="2">
        <f t="shared" si="7"/>
        <v>80.999140154772135</v>
      </c>
      <c r="K94" t="s">
        <v>21</v>
      </c>
      <c r="L94" t="s">
        <v>22</v>
      </c>
      <c r="M94">
        <v>1564894800</v>
      </c>
      <c r="N94">
        <v>1566190800</v>
      </c>
      <c r="O94" s="7">
        <f t="shared" si="8"/>
        <v>43681.208333333328</v>
      </c>
      <c r="P94" s="7" t="str" cm="1">
        <f t="array" ref="P94">_xlfn.IFS(Q94=1, "Jan", Q94=2, "Feb", Q94=3, "Mar", Q94=4, "Apr", Q94=5, "May", Q94=6, "June", Q94=7, "July", Q94=8, "Aug", Q94=9, "Sept", Q94=10, "Oct", Q94=11, "Nov", Q94=12, "Dec")</f>
        <v>Aug</v>
      </c>
      <c r="Q94" s="9">
        <f>MONTH(O94)</f>
        <v>8</v>
      </c>
      <c r="R94" s="9">
        <f>DAY(O94)</f>
        <v>4</v>
      </c>
      <c r="S94" s="9">
        <f>YEAR(O94)</f>
        <v>2019</v>
      </c>
      <c r="T94" s="7">
        <f>(((N94/60)/60)/24)+DATE(1970,1,1)</f>
        <v>43696.208333333328</v>
      </c>
      <c r="U94" s="7" t="str" cm="1">
        <f t="array" ref="U94">_xlfn.IFS(V94=1, "Jan", V94=2, "Feb", V94=3, "Mar", V94=4, "Apr", V94=5, "May", V94=6, "June", V94=7, "July", V94=8, "Aug", V94=9, "Sept", V94=10, "Oct", V94=11, "Nov", V94=12, "Dec")</f>
        <v>Aug</v>
      </c>
      <c r="V94" s="9">
        <f t="shared" si="9"/>
        <v>8</v>
      </c>
      <c r="W94" s="9">
        <f t="shared" si="10"/>
        <v>19</v>
      </c>
      <c r="X94" s="9">
        <f t="shared" si="11"/>
        <v>2019</v>
      </c>
      <c r="Y94" t="b">
        <v>0</v>
      </c>
      <c r="Z94" t="b">
        <v>0</v>
      </c>
      <c r="AA94" t="s">
        <v>42</v>
      </c>
      <c r="AB94" t="s">
        <v>2039</v>
      </c>
      <c r="AC94" t="s">
        <v>2053</v>
      </c>
    </row>
    <row r="95" spans="1:29" ht="34" x14ac:dyDescent="0.2">
      <c r="A95">
        <v>1</v>
      </c>
      <c r="B95">
        <v>871</v>
      </c>
      <c r="C95" t="s">
        <v>1774</v>
      </c>
      <c r="D95" s="1" t="s">
        <v>1775</v>
      </c>
      <c r="E95" s="17">
        <v>71500</v>
      </c>
      <c r="F95" s="17">
        <v>194912</v>
      </c>
      <c r="G95" s="4">
        <f t="shared" si="6"/>
        <v>2.7260419580419581</v>
      </c>
      <c r="H95" t="s">
        <v>20</v>
      </c>
      <c r="I95">
        <v>2320</v>
      </c>
      <c r="J95" s="2">
        <f t="shared" si="7"/>
        <v>84.013793103448279</v>
      </c>
      <c r="K95" t="s">
        <v>21</v>
      </c>
      <c r="L95" t="s">
        <v>22</v>
      </c>
      <c r="M95">
        <v>1509512400</v>
      </c>
      <c r="N95">
        <v>1511071200</v>
      </c>
      <c r="O95" s="7">
        <f t="shared" si="8"/>
        <v>43040.208333333328</v>
      </c>
      <c r="P95" s="7" t="str" cm="1">
        <f t="array" ref="P95">_xlfn.IFS(Q95=1, "Jan", Q95=2, "Feb", Q95=3, "Mar", Q95=4, "Apr", Q95=5, "May", Q95=6, "June", Q95=7, "July", Q95=8, "Aug", Q95=9, "Sept", Q95=10, "Oct", Q95=11, "Nov", Q95=12, "Dec")</f>
        <v>Nov</v>
      </c>
      <c r="Q95" s="9">
        <f>MONTH(O95)</f>
        <v>11</v>
      </c>
      <c r="R95" s="9">
        <f>DAY(O95)</f>
        <v>1</v>
      </c>
      <c r="S95" s="9">
        <f>YEAR(O95)</f>
        <v>2017</v>
      </c>
      <c r="T95" s="7">
        <f>(((N95/60)/60)/24)+DATE(1970,1,1)</f>
        <v>43058.25</v>
      </c>
      <c r="U95" s="7" t="str" cm="1">
        <f t="array" ref="U95">_xlfn.IFS(V95=1, "Jan", V95=2, "Feb", V95=3, "Mar", V95=4, "Apr", V95=5, "May", V95=6, "June", V95=7, "July", V95=8, "Aug", V95=9, "Sept", V95=10, "Oct", V95=11, "Nov", V95=12, "Dec")</f>
        <v>Nov</v>
      </c>
      <c r="V95" s="9">
        <f t="shared" si="9"/>
        <v>11</v>
      </c>
      <c r="W95" s="9">
        <f t="shared" si="10"/>
        <v>19</v>
      </c>
      <c r="X95" s="9">
        <f t="shared" si="11"/>
        <v>2017</v>
      </c>
      <c r="Y95" t="b">
        <v>0</v>
      </c>
      <c r="Z95" t="b">
        <v>1</v>
      </c>
      <c r="AA95" t="s">
        <v>33</v>
      </c>
      <c r="AB95" t="s">
        <v>2035</v>
      </c>
      <c r="AC95" t="s">
        <v>2036</v>
      </c>
    </row>
    <row r="96" spans="1:29" ht="17" x14ac:dyDescent="0.2">
      <c r="A96">
        <v>1</v>
      </c>
      <c r="B96">
        <v>32</v>
      </c>
      <c r="C96" t="s">
        <v>105</v>
      </c>
      <c r="D96" s="1" t="s">
        <v>106</v>
      </c>
      <c r="E96" s="17">
        <v>101000</v>
      </c>
      <c r="F96" s="17">
        <v>87676</v>
      </c>
      <c r="G96" s="4">
        <f t="shared" si="6"/>
        <v>0.86807920792079207</v>
      </c>
      <c r="H96" t="s">
        <v>14</v>
      </c>
      <c r="I96">
        <v>2307</v>
      </c>
      <c r="J96" s="2">
        <f t="shared" si="7"/>
        <v>38.004334633723452</v>
      </c>
      <c r="K96" t="s">
        <v>107</v>
      </c>
      <c r="L96" t="s">
        <v>108</v>
      </c>
      <c r="M96">
        <v>1515564000</v>
      </c>
      <c r="N96">
        <v>1517896800</v>
      </c>
      <c r="O96" s="7">
        <f t="shared" si="8"/>
        <v>43110.25</v>
      </c>
      <c r="P96" s="7" t="str" cm="1">
        <f t="array" ref="P96">_xlfn.IFS(Q96=1, "Jan", Q96=2, "Feb", Q96=3, "Mar", Q96=4, "Apr", Q96=5, "May", Q96=6, "June", Q96=7, "July", Q96=8, "Aug", Q96=9, "Sept", Q96=10, "Oct", Q96=11, "Nov", Q96=12, "Dec")</f>
        <v>Jan</v>
      </c>
      <c r="Q96" s="9">
        <f>MONTH(O96)</f>
        <v>1</v>
      </c>
      <c r="R96" s="9">
        <f>DAY(O96)</f>
        <v>10</v>
      </c>
      <c r="S96" s="9">
        <f>YEAR(O96)</f>
        <v>2018</v>
      </c>
      <c r="T96" s="7">
        <f>(((N96/60)/60)/24)+DATE(1970,1,1)</f>
        <v>43137.25</v>
      </c>
      <c r="U96" s="7" t="str" cm="1">
        <f t="array" ref="U96">_xlfn.IFS(V96=1, "Jan", V96=2, "Feb", V96=3, "Mar", V96=4, "Apr", V96=5, "May", V96=6, "June", V96=7, "July", V96=8, "Aug", V96=9, "Sept", V96=10, "Oct", V96=11, "Nov", V96=12, "Dec")</f>
        <v>Feb</v>
      </c>
      <c r="V96" s="9">
        <f t="shared" si="9"/>
        <v>2</v>
      </c>
      <c r="W96" s="9">
        <f t="shared" si="10"/>
        <v>6</v>
      </c>
      <c r="X96" s="9">
        <f t="shared" si="11"/>
        <v>2018</v>
      </c>
      <c r="Y96" t="b">
        <v>0</v>
      </c>
      <c r="Z96" t="b">
        <v>0</v>
      </c>
      <c r="AA96" t="s">
        <v>42</v>
      </c>
      <c r="AB96" t="s">
        <v>2039</v>
      </c>
      <c r="AC96" t="s">
        <v>2053</v>
      </c>
    </row>
    <row r="97" spans="1:29" ht="17" x14ac:dyDescent="0.2">
      <c r="A97">
        <v>1</v>
      </c>
      <c r="B97">
        <v>439</v>
      </c>
      <c r="C97" t="s">
        <v>927</v>
      </c>
      <c r="D97" s="1" t="s">
        <v>928</v>
      </c>
      <c r="E97" s="17">
        <v>28400</v>
      </c>
      <c r="F97" s="17">
        <v>100900</v>
      </c>
      <c r="G97" s="4">
        <f t="shared" si="6"/>
        <v>3.5528169014084505</v>
      </c>
      <c r="H97" t="s">
        <v>20</v>
      </c>
      <c r="I97">
        <v>2293</v>
      </c>
      <c r="J97" s="2">
        <f t="shared" si="7"/>
        <v>44.003488879197555</v>
      </c>
      <c r="K97" t="s">
        <v>21</v>
      </c>
      <c r="L97" t="s">
        <v>22</v>
      </c>
      <c r="M97">
        <v>1478408400</v>
      </c>
      <c r="N97">
        <v>1479016800</v>
      </c>
      <c r="O97" s="7">
        <f t="shared" si="8"/>
        <v>42680.208333333328</v>
      </c>
      <c r="P97" s="7" t="str" cm="1">
        <f t="array" ref="P97">_xlfn.IFS(Q97=1, "Jan", Q97=2, "Feb", Q97=3, "Mar", Q97=4, "Apr", Q97=5, "May", Q97=6, "June", Q97=7, "July", Q97=8, "Aug", Q97=9, "Sept", Q97=10, "Oct", Q97=11, "Nov", Q97=12, "Dec")</f>
        <v>Nov</v>
      </c>
      <c r="Q97" s="9">
        <f>MONTH(O97)</f>
        <v>11</v>
      </c>
      <c r="R97" s="9">
        <f>DAY(O97)</f>
        <v>6</v>
      </c>
      <c r="S97" s="9">
        <f>YEAR(O97)</f>
        <v>2016</v>
      </c>
      <c r="T97" s="7">
        <f>(((N97/60)/60)/24)+DATE(1970,1,1)</f>
        <v>42687.25</v>
      </c>
      <c r="U97" s="7" t="str" cm="1">
        <f t="array" ref="U97">_xlfn.IFS(V97=1, "Jan", V97=2, "Feb", V97=3, "Mar", V97=4, "Apr", V97=5, "May", V97=6, "June", V97=7, "July", V97=8, "Aug", V97=9, "Sept", V97=10, "Oct", V97=11, "Nov", V97=12, "Dec")</f>
        <v>Nov</v>
      </c>
      <c r="V97" s="9">
        <f t="shared" si="9"/>
        <v>11</v>
      </c>
      <c r="W97" s="9">
        <f t="shared" si="10"/>
        <v>13</v>
      </c>
      <c r="X97" s="9">
        <f t="shared" si="11"/>
        <v>2016</v>
      </c>
      <c r="Y97" t="b">
        <v>0</v>
      </c>
      <c r="Z97" t="b">
        <v>0</v>
      </c>
      <c r="AA97" t="s">
        <v>474</v>
      </c>
      <c r="AB97" t="s">
        <v>2039</v>
      </c>
      <c r="AC97" t="s">
        <v>2055</v>
      </c>
    </row>
    <row r="98" spans="1:29" ht="17" x14ac:dyDescent="0.2">
      <c r="A98">
        <v>1</v>
      </c>
      <c r="B98">
        <v>924</v>
      </c>
      <c r="C98" t="s">
        <v>1880</v>
      </c>
      <c r="D98" s="1" t="s">
        <v>1881</v>
      </c>
      <c r="E98" s="17">
        <v>39400</v>
      </c>
      <c r="F98" s="17">
        <v>192292</v>
      </c>
      <c r="G98" s="4">
        <f t="shared" si="6"/>
        <v>4.8805076142131982</v>
      </c>
      <c r="H98" t="s">
        <v>20</v>
      </c>
      <c r="I98">
        <v>2289</v>
      </c>
      <c r="J98" s="2">
        <f t="shared" si="7"/>
        <v>84.006989951944078</v>
      </c>
      <c r="K98" t="s">
        <v>107</v>
      </c>
      <c r="L98" t="s">
        <v>108</v>
      </c>
      <c r="M98">
        <v>1572498000</v>
      </c>
      <c r="N98">
        <v>1573452000</v>
      </c>
      <c r="O98" s="7">
        <f t="shared" si="8"/>
        <v>43769.208333333328</v>
      </c>
      <c r="P98" s="7" t="str" cm="1">
        <f t="array" ref="P98">_xlfn.IFS(Q98=1, "Jan", Q98=2, "Feb", Q98=3, "Mar", Q98=4, "Apr", Q98=5, "May", Q98=6, "June", Q98=7, "July", Q98=8, "Aug", Q98=9, "Sept", Q98=10, "Oct", Q98=11, "Nov", Q98=12, "Dec")</f>
        <v>Oct</v>
      </c>
      <c r="Q98" s="9">
        <f>MONTH(O98)</f>
        <v>10</v>
      </c>
      <c r="R98" s="9">
        <f>DAY(O98)</f>
        <v>31</v>
      </c>
      <c r="S98" s="9">
        <f>YEAR(O98)</f>
        <v>2019</v>
      </c>
      <c r="T98" s="7">
        <f>(((N98/60)/60)/24)+DATE(1970,1,1)</f>
        <v>43780.25</v>
      </c>
      <c r="U98" s="7" t="str" cm="1">
        <f t="array" ref="U98">_xlfn.IFS(V98=1, "Jan", V98=2, "Feb", V98=3, "Mar", V98=4, "Apr", V98=5, "May", V98=6, "June", V98=7, "July", V98=8, "Aug", V98=9, "Sept", V98=10, "Oct", V98=11, "Nov", V98=12, "Dec")</f>
        <v>Nov</v>
      </c>
      <c r="V98" s="9">
        <f t="shared" si="9"/>
        <v>11</v>
      </c>
      <c r="W98" s="9">
        <f t="shared" si="10"/>
        <v>11</v>
      </c>
      <c r="X98" s="9">
        <f t="shared" si="11"/>
        <v>2019</v>
      </c>
      <c r="Y98" t="b">
        <v>0</v>
      </c>
      <c r="Z98" t="b">
        <v>0</v>
      </c>
      <c r="AA98" t="s">
        <v>33</v>
      </c>
      <c r="AB98" t="s">
        <v>2035</v>
      </c>
      <c r="AC98" t="s">
        <v>2036</v>
      </c>
    </row>
    <row r="99" spans="1:29" ht="17" x14ac:dyDescent="0.2">
      <c r="A99">
        <v>1</v>
      </c>
      <c r="B99">
        <v>335</v>
      </c>
      <c r="C99" t="s">
        <v>722</v>
      </c>
      <c r="D99" s="1" t="s">
        <v>723</v>
      </c>
      <c r="E99" s="17">
        <v>173800</v>
      </c>
      <c r="F99" s="17">
        <v>198628</v>
      </c>
      <c r="G99" s="4">
        <f t="shared" si="6"/>
        <v>1.1428538550057536</v>
      </c>
      <c r="H99" t="s">
        <v>20</v>
      </c>
      <c r="I99">
        <v>2283</v>
      </c>
      <c r="J99" s="2">
        <f t="shared" si="7"/>
        <v>87.003066141042481</v>
      </c>
      <c r="K99" t="s">
        <v>21</v>
      </c>
      <c r="L99" t="s">
        <v>22</v>
      </c>
      <c r="M99">
        <v>1573797600</v>
      </c>
      <c r="N99">
        <v>1574920800</v>
      </c>
      <c r="O99" s="7">
        <f t="shared" si="8"/>
        <v>43784.25</v>
      </c>
      <c r="P99" s="7" t="str" cm="1">
        <f t="array" ref="P99">_xlfn.IFS(Q99=1, "Jan", Q99=2, "Feb", Q99=3, "Mar", Q99=4, "Apr", Q99=5, "May", Q99=6, "June", Q99=7, "July", Q99=8, "Aug", Q99=9, "Sept", Q99=10, "Oct", Q99=11, "Nov", Q99=12, "Dec")</f>
        <v>Nov</v>
      </c>
      <c r="Q99" s="9">
        <f>MONTH(O99)</f>
        <v>11</v>
      </c>
      <c r="R99" s="9">
        <f>DAY(O99)</f>
        <v>15</v>
      </c>
      <c r="S99" s="9">
        <f>YEAR(O99)</f>
        <v>2019</v>
      </c>
      <c r="T99" s="7">
        <f>(((N99/60)/60)/24)+DATE(1970,1,1)</f>
        <v>43797.25</v>
      </c>
      <c r="U99" s="7" t="str" cm="1">
        <f t="array" ref="U99">_xlfn.IFS(V99=1, "Jan", V99=2, "Feb", V99=3, "Mar", V99=4, "Apr", V99=5, "May", V99=6, "June", V99=7, "July", V99=8, "Aug", V99=9, "Sept", V99=10, "Oct", V99=11, "Nov", V99=12, "Dec")</f>
        <v>Nov</v>
      </c>
      <c r="V99" s="9">
        <f t="shared" si="9"/>
        <v>11</v>
      </c>
      <c r="W99" s="9">
        <f t="shared" si="10"/>
        <v>28</v>
      </c>
      <c r="X99" s="9">
        <f t="shared" si="11"/>
        <v>2019</v>
      </c>
      <c r="Y99" t="b">
        <v>0</v>
      </c>
      <c r="Z99" t="b">
        <v>0</v>
      </c>
      <c r="AA99" t="s">
        <v>23</v>
      </c>
      <c r="AB99" t="s">
        <v>2041</v>
      </c>
      <c r="AC99" t="s">
        <v>2042</v>
      </c>
    </row>
    <row r="100" spans="1:29" ht="17" x14ac:dyDescent="0.2">
      <c r="A100">
        <v>1</v>
      </c>
      <c r="B100">
        <v>952</v>
      </c>
      <c r="C100" t="s">
        <v>1934</v>
      </c>
      <c r="D100" s="1" t="s">
        <v>1935</v>
      </c>
      <c r="E100" s="17">
        <v>145500</v>
      </c>
      <c r="F100" s="17">
        <v>101987</v>
      </c>
      <c r="G100" s="4">
        <f t="shared" si="6"/>
        <v>0.70094158075601376</v>
      </c>
      <c r="H100" t="s">
        <v>74</v>
      </c>
      <c r="I100">
        <v>2266</v>
      </c>
      <c r="J100" s="2">
        <f t="shared" si="7"/>
        <v>45.007502206531335</v>
      </c>
      <c r="K100" t="s">
        <v>21</v>
      </c>
      <c r="L100" t="s">
        <v>22</v>
      </c>
      <c r="M100">
        <v>1470718800</v>
      </c>
      <c r="N100">
        <v>1471928400</v>
      </c>
      <c r="O100" s="7">
        <f t="shared" si="8"/>
        <v>42591.208333333328</v>
      </c>
      <c r="P100" s="7" t="str" cm="1">
        <f t="array" ref="P100">_xlfn.IFS(Q100=1, "Jan", Q100=2, "Feb", Q100=3, "Mar", Q100=4, "Apr", Q100=5, "May", Q100=6, "June", Q100=7, "July", Q100=8, "Aug", Q100=9, "Sept", Q100=10, "Oct", Q100=11, "Nov", Q100=12, "Dec")</f>
        <v>Aug</v>
      </c>
      <c r="Q100" s="9">
        <f>MONTH(O100)</f>
        <v>8</v>
      </c>
      <c r="R100" s="9">
        <f>DAY(O100)</f>
        <v>9</v>
      </c>
      <c r="S100" s="9">
        <f>YEAR(O100)</f>
        <v>2016</v>
      </c>
      <c r="T100" s="7">
        <f>(((N100/60)/60)/24)+DATE(1970,1,1)</f>
        <v>42605.208333333328</v>
      </c>
      <c r="U100" s="7" t="str" cm="1">
        <f t="array" ref="U100">_xlfn.IFS(V100=1, "Jan", V100=2, "Feb", V100=3, "Mar", V100=4, "Apr", V100=5, "May", V100=6, "June", V100=7, "July", V100=8, "Aug", V100=9, "Sept", V100=10, "Oct", V100=11, "Nov", V100=12, "Dec")</f>
        <v>Aug</v>
      </c>
      <c r="V100" s="9">
        <f t="shared" si="9"/>
        <v>8</v>
      </c>
      <c r="W100" s="9">
        <f t="shared" si="10"/>
        <v>23</v>
      </c>
      <c r="X100" s="9">
        <f t="shared" si="11"/>
        <v>2016</v>
      </c>
      <c r="Y100" t="b">
        <v>0</v>
      </c>
      <c r="Z100" t="b">
        <v>0</v>
      </c>
      <c r="AA100" t="s">
        <v>42</v>
      </c>
      <c r="AB100" t="s">
        <v>2039</v>
      </c>
      <c r="AC100" t="s">
        <v>2053</v>
      </c>
    </row>
    <row r="101" spans="1:29" ht="17" x14ac:dyDescent="0.2">
      <c r="A101">
        <v>1</v>
      </c>
      <c r="B101">
        <v>635</v>
      </c>
      <c r="C101" t="s">
        <v>1312</v>
      </c>
      <c r="D101" s="1" t="s">
        <v>1313</v>
      </c>
      <c r="E101" s="17">
        <v>139000</v>
      </c>
      <c r="F101" s="17">
        <v>158590</v>
      </c>
      <c r="G101" s="4">
        <f t="shared" si="6"/>
        <v>1.1409352517985611</v>
      </c>
      <c r="H101" t="s">
        <v>20</v>
      </c>
      <c r="I101">
        <v>2266</v>
      </c>
      <c r="J101" s="2">
        <f t="shared" si="7"/>
        <v>69.986760812003524</v>
      </c>
      <c r="K101" t="s">
        <v>21</v>
      </c>
      <c r="L101" t="s">
        <v>22</v>
      </c>
      <c r="M101">
        <v>1360389600</v>
      </c>
      <c r="N101">
        <v>1363150800</v>
      </c>
      <c r="O101" s="7">
        <f t="shared" si="8"/>
        <v>41314.25</v>
      </c>
      <c r="P101" s="7" t="str" cm="1">
        <f t="array" ref="P101">_xlfn.IFS(Q101=1, "Jan", Q101=2, "Feb", Q101=3, "Mar", Q101=4, "Apr", Q101=5, "May", Q101=6, "June", Q101=7, "July", Q101=8, "Aug", Q101=9, "Sept", Q101=10, "Oct", Q101=11, "Nov", Q101=12, "Dec")</f>
        <v>Feb</v>
      </c>
      <c r="Q101" s="9">
        <f>MONTH(O101)</f>
        <v>2</v>
      </c>
      <c r="R101" s="9">
        <f>DAY(O101)</f>
        <v>9</v>
      </c>
      <c r="S101" s="9">
        <f>YEAR(O101)</f>
        <v>2013</v>
      </c>
      <c r="T101" s="7">
        <f>(((N101/60)/60)/24)+DATE(1970,1,1)</f>
        <v>41346.208333333336</v>
      </c>
      <c r="U101" s="7" t="str" cm="1">
        <f t="array" ref="U101">_xlfn.IFS(V101=1, "Jan", V101=2, "Feb", V101=3, "Mar", V101=4, "Apr", V101=5, "May", V101=6, "June", V101=7, "July", V101=8, "Aug", V101=9, "Sept", V101=10, "Oct", V101=11, "Nov", V101=12, "Dec")</f>
        <v>Mar</v>
      </c>
      <c r="V101" s="9">
        <f t="shared" si="9"/>
        <v>3</v>
      </c>
      <c r="W101" s="9">
        <f t="shared" si="10"/>
        <v>13</v>
      </c>
      <c r="X101" s="9">
        <f t="shared" si="11"/>
        <v>2013</v>
      </c>
      <c r="Y101" t="b">
        <v>0</v>
      </c>
      <c r="Z101" t="b">
        <v>0</v>
      </c>
      <c r="AA101" t="s">
        <v>269</v>
      </c>
      <c r="AB101" t="s">
        <v>2039</v>
      </c>
      <c r="AC101" t="s">
        <v>2062</v>
      </c>
    </row>
    <row r="102" spans="1:29" ht="17" x14ac:dyDescent="0.2">
      <c r="A102">
        <v>1</v>
      </c>
      <c r="B102">
        <v>922</v>
      </c>
      <c r="C102" t="s">
        <v>1876</v>
      </c>
      <c r="D102" s="1" t="s">
        <v>1877</v>
      </c>
      <c r="E102" s="17">
        <v>51400</v>
      </c>
      <c r="F102" s="17">
        <v>90440</v>
      </c>
      <c r="G102" s="4">
        <f t="shared" si="6"/>
        <v>1.7595330739299611</v>
      </c>
      <c r="H102" t="s">
        <v>20</v>
      </c>
      <c r="I102">
        <v>2261</v>
      </c>
      <c r="J102" s="2">
        <f t="shared" si="7"/>
        <v>40</v>
      </c>
      <c r="K102" t="s">
        <v>21</v>
      </c>
      <c r="L102" t="s">
        <v>22</v>
      </c>
      <c r="M102">
        <v>1544335200</v>
      </c>
      <c r="N102">
        <v>1545112800</v>
      </c>
      <c r="O102" s="7">
        <f t="shared" si="8"/>
        <v>43443.25</v>
      </c>
      <c r="P102" s="7" t="str" cm="1">
        <f t="array" ref="P102">_xlfn.IFS(Q102=1, "Jan", Q102=2, "Feb", Q102=3, "Mar", Q102=4, "Apr", Q102=5, "May", Q102=6, "June", Q102=7, "July", Q102=8, "Aug", Q102=9, "Sept", Q102=10, "Oct", Q102=11, "Nov", Q102=12, "Dec")</f>
        <v>Dec</v>
      </c>
      <c r="Q102" s="9">
        <f>MONTH(O102)</f>
        <v>12</v>
      </c>
      <c r="R102" s="9">
        <f>DAY(O102)</f>
        <v>9</v>
      </c>
      <c r="S102" s="9">
        <f>YEAR(O102)</f>
        <v>2018</v>
      </c>
      <c r="T102" s="7">
        <f>(((N102/60)/60)/24)+DATE(1970,1,1)</f>
        <v>43452.25</v>
      </c>
      <c r="U102" s="7" t="str" cm="1">
        <f t="array" ref="U102">_xlfn.IFS(V102=1, "Jan", V102=2, "Feb", V102=3, "Mar", V102=4, "Apr", V102=5, "May", V102=6, "June", V102=7, "July", V102=8, "Aug", V102=9, "Sept", V102=10, "Oct", V102=11, "Nov", V102=12, "Dec")</f>
        <v>Dec</v>
      </c>
      <c r="V102" s="9">
        <f t="shared" si="9"/>
        <v>12</v>
      </c>
      <c r="W102" s="9">
        <f t="shared" si="10"/>
        <v>18</v>
      </c>
      <c r="X102" s="9">
        <f t="shared" si="11"/>
        <v>2018</v>
      </c>
      <c r="Y102" t="b">
        <v>0</v>
      </c>
      <c r="Z102" t="b">
        <v>1</v>
      </c>
      <c r="AA102" t="s">
        <v>319</v>
      </c>
      <c r="AB102" t="s">
        <v>2041</v>
      </c>
      <c r="AC102" t="s">
        <v>2065</v>
      </c>
    </row>
    <row r="103" spans="1:29" ht="34" x14ac:dyDescent="0.2">
      <c r="A103">
        <v>1</v>
      </c>
      <c r="B103">
        <v>61</v>
      </c>
      <c r="C103" t="s">
        <v>170</v>
      </c>
      <c r="D103" s="1" t="s">
        <v>171</v>
      </c>
      <c r="E103" s="17">
        <v>199200</v>
      </c>
      <c r="F103" s="17">
        <v>184750</v>
      </c>
      <c r="G103" s="4">
        <f t="shared" si="6"/>
        <v>0.92745983935742971</v>
      </c>
      <c r="H103" t="s">
        <v>14</v>
      </c>
      <c r="I103">
        <v>2253</v>
      </c>
      <c r="J103" s="2">
        <f t="shared" si="7"/>
        <v>82.001775410563695</v>
      </c>
      <c r="K103" t="s">
        <v>15</v>
      </c>
      <c r="L103" t="s">
        <v>16</v>
      </c>
      <c r="M103">
        <v>1298268000</v>
      </c>
      <c r="N103">
        <v>1301720400</v>
      </c>
      <c r="O103" s="7">
        <f t="shared" si="8"/>
        <v>40595.25</v>
      </c>
      <c r="P103" s="7" t="str" cm="1">
        <f t="array" ref="P103">_xlfn.IFS(Q103=1, "Jan", Q103=2, "Feb", Q103=3, "Mar", Q103=4, "Apr", Q103=5, "May", Q103=6, "June", Q103=7, "July", Q103=8, "Aug", Q103=9, "Sept", Q103=10, "Oct", Q103=11, "Nov", Q103=12, "Dec")</f>
        <v>Feb</v>
      </c>
      <c r="Q103" s="9">
        <f>MONTH(O103)</f>
        <v>2</v>
      </c>
      <c r="R103" s="9">
        <f>DAY(O103)</f>
        <v>21</v>
      </c>
      <c r="S103" s="9">
        <f>YEAR(O103)</f>
        <v>2011</v>
      </c>
      <c r="T103" s="7">
        <f>(((N103/60)/60)/24)+DATE(1970,1,1)</f>
        <v>40635.208333333336</v>
      </c>
      <c r="U103" s="7" t="str" cm="1">
        <f t="array" ref="U103">_xlfn.IFS(V103=1, "Jan", V103=2, "Feb", V103=3, "Mar", V103=4, "Apr", V103=5, "May", V103=6, "June", V103=7, "July", V103=8, "Aug", V103=9, "Sept", V103=10, "Oct", V103=11, "Nov", V103=12, "Dec")</f>
        <v>Apr</v>
      </c>
      <c r="V103" s="9">
        <f t="shared" si="9"/>
        <v>4</v>
      </c>
      <c r="W103" s="9">
        <f t="shared" si="10"/>
        <v>2</v>
      </c>
      <c r="X103" s="9">
        <f t="shared" si="11"/>
        <v>2011</v>
      </c>
      <c r="Y103" t="b">
        <v>0</v>
      </c>
      <c r="Z103" t="b">
        <v>0</v>
      </c>
      <c r="AA103" t="s">
        <v>33</v>
      </c>
      <c r="AB103" t="s">
        <v>2035</v>
      </c>
      <c r="AC103" t="s">
        <v>2036</v>
      </c>
    </row>
    <row r="104" spans="1:29" ht="17" x14ac:dyDescent="0.2">
      <c r="A104">
        <v>1</v>
      </c>
      <c r="B104">
        <v>404</v>
      </c>
      <c r="C104" t="s">
        <v>859</v>
      </c>
      <c r="D104" s="1" t="s">
        <v>860</v>
      </c>
      <c r="E104" s="17">
        <v>48900</v>
      </c>
      <c r="F104" s="17">
        <v>154321</v>
      </c>
      <c r="G104" s="4">
        <f t="shared" si="6"/>
        <v>3.1558486707566464</v>
      </c>
      <c r="H104" t="s">
        <v>20</v>
      </c>
      <c r="I104">
        <v>2237</v>
      </c>
      <c r="J104" s="2">
        <f t="shared" si="7"/>
        <v>68.985695127402778</v>
      </c>
      <c r="K104" t="s">
        <v>21</v>
      </c>
      <c r="L104" t="s">
        <v>22</v>
      </c>
      <c r="M104">
        <v>1510639200</v>
      </c>
      <c r="N104">
        <v>1510898400</v>
      </c>
      <c r="O104" s="7">
        <f t="shared" si="8"/>
        <v>43053.25</v>
      </c>
      <c r="P104" s="7" t="str" cm="1">
        <f t="array" ref="P104">_xlfn.IFS(Q104=1, "Jan", Q104=2, "Feb", Q104=3, "Mar", Q104=4, "Apr", Q104=5, "May", Q104=6, "June", Q104=7, "July", Q104=8, "Aug", Q104=9, "Sept", Q104=10, "Oct", Q104=11, "Nov", Q104=12, "Dec")</f>
        <v>Nov</v>
      </c>
      <c r="Q104" s="9">
        <f>MONTH(O104)</f>
        <v>11</v>
      </c>
      <c r="R104" s="9">
        <f>DAY(O104)</f>
        <v>14</v>
      </c>
      <c r="S104" s="9">
        <f>YEAR(O104)</f>
        <v>2017</v>
      </c>
      <c r="T104" s="7">
        <f>(((N104/60)/60)/24)+DATE(1970,1,1)</f>
        <v>43056.25</v>
      </c>
      <c r="U104" s="7" t="str" cm="1">
        <f t="array" ref="U104">_xlfn.IFS(V104=1, "Jan", V104=2, "Feb", V104=3, "Mar", V104=4, "Apr", V104=5, "May", V104=6, "June", V104=7, "July", V104=8, "Aug", V104=9, "Sept", V104=10, "Oct", V104=11, "Nov", V104=12, "Dec")</f>
        <v>Nov</v>
      </c>
      <c r="V104" s="9">
        <f t="shared" si="9"/>
        <v>11</v>
      </c>
      <c r="W104" s="9">
        <f t="shared" si="10"/>
        <v>17</v>
      </c>
      <c r="X104" s="9">
        <f t="shared" si="11"/>
        <v>2017</v>
      </c>
      <c r="Y104" t="b">
        <v>0</v>
      </c>
      <c r="Z104" t="b">
        <v>0</v>
      </c>
      <c r="AA104" t="s">
        <v>33</v>
      </c>
      <c r="AB104" t="s">
        <v>2035</v>
      </c>
      <c r="AC104" t="s">
        <v>2036</v>
      </c>
    </row>
    <row r="105" spans="1:29" ht="17" x14ac:dyDescent="0.2">
      <c r="A105">
        <v>1</v>
      </c>
      <c r="B105">
        <v>607</v>
      </c>
      <c r="C105" t="s">
        <v>1256</v>
      </c>
      <c r="D105" s="1" t="s">
        <v>1257</v>
      </c>
      <c r="E105" s="17">
        <v>137600</v>
      </c>
      <c r="F105" s="17">
        <v>180667</v>
      </c>
      <c r="G105" s="4">
        <f t="shared" si="6"/>
        <v>1.3129869186046512</v>
      </c>
      <c r="H105" t="s">
        <v>20</v>
      </c>
      <c r="I105">
        <v>2230</v>
      </c>
      <c r="J105" s="2">
        <f t="shared" si="7"/>
        <v>81.016591928251117</v>
      </c>
      <c r="K105" t="s">
        <v>21</v>
      </c>
      <c r="L105" t="s">
        <v>22</v>
      </c>
      <c r="M105">
        <v>1395550800</v>
      </c>
      <c r="N105">
        <v>1395723600</v>
      </c>
      <c r="O105" s="7">
        <f t="shared" si="8"/>
        <v>41721.208333333336</v>
      </c>
      <c r="P105" s="7" t="str" cm="1">
        <f t="array" ref="P105">_xlfn.IFS(Q105=1, "Jan", Q105=2, "Feb", Q105=3, "Mar", Q105=4, "Apr", Q105=5, "May", Q105=6, "June", Q105=7, "July", Q105=8, "Aug", Q105=9, "Sept", Q105=10, "Oct", Q105=11, "Nov", Q105=12, "Dec")</f>
        <v>Mar</v>
      </c>
      <c r="Q105" s="9">
        <f>MONTH(O105)</f>
        <v>3</v>
      </c>
      <c r="R105" s="9">
        <f>DAY(O105)</f>
        <v>23</v>
      </c>
      <c r="S105" s="9">
        <f>YEAR(O105)</f>
        <v>2014</v>
      </c>
      <c r="T105" s="7">
        <f>(((N105/60)/60)/24)+DATE(1970,1,1)</f>
        <v>41723.208333333336</v>
      </c>
      <c r="U105" s="7" t="str" cm="1">
        <f t="array" ref="U105">_xlfn.IFS(V105=1, "Jan", V105=2, "Feb", V105=3, "Mar", V105=4, "Apr", V105=5, "May", V105=6, "June", V105=7, "July", V105=8, "Aug", V105=9, "Sept", V105=10, "Oct", V105=11, "Nov", V105=12, "Dec")</f>
        <v>Mar</v>
      </c>
      <c r="V105" s="9">
        <f t="shared" si="9"/>
        <v>3</v>
      </c>
      <c r="W105" s="9">
        <f t="shared" si="10"/>
        <v>25</v>
      </c>
      <c r="X105" s="9">
        <f t="shared" si="11"/>
        <v>2014</v>
      </c>
      <c r="Y105" t="b">
        <v>0</v>
      </c>
      <c r="Z105" t="b">
        <v>0</v>
      </c>
      <c r="AA105" t="s">
        <v>17</v>
      </c>
      <c r="AB105" t="s">
        <v>2033</v>
      </c>
      <c r="AC105" t="s">
        <v>2034</v>
      </c>
    </row>
    <row r="106" spans="1:29" ht="17" x14ac:dyDescent="0.2">
      <c r="A106">
        <v>1</v>
      </c>
      <c r="B106">
        <v>28</v>
      </c>
      <c r="C106" t="s">
        <v>94</v>
      </c>
      <c r="D106" s="1" t="s">
        <v>95</v>
      </c>
      <c r="E106" s="17">
        <v>130800</v>
      </c>
      <c r="F106" s="17">
        <v>137635</v>
      </c>
      <c r="G106" s="4">
        <f t="shared" si="6"/>
        <v>1.0522553516819573</v>
      </c>
      <c r="H106" t="s">
        <v>20</v>
      </c>
      <c r="I106">
        <v>2220</v>
      </c>
      <c r="J106" s="2">
        <f t="shared" si="7"/>
        <v>61.997747747747745</v>
      </c>
      <c r="K106" t="s">
        <v>21</v>
      </c>
      <c r="L106" t="s">
        <v>22</v>
      </c>
      <c r="M106">
        <v>1265695200</v>
      </c>
      <c r="N106">
        <v>1267682400</v>
      </c>
      <c r="O106" s="7">
        <f t="shared" si="8"/>
        <v>40218.25</v>
      </c>
      <c r="P106" s="7" t="str" cm="1">
        <f t="array" ref="P106">_xlfn.IFS(Q106=1, "Jan", Q106=2, "Feb", Q106=3, "Mar", Q106=4, "Apr", Q106=5, "May", Q106=6, "June", Q106=7, "July", Q106=8, "Aug", Q106=9, "Sept", Q106=10, "Oct", Q106=11, "Nov", Q106=12, "Dec")</f>
        <v>Feb</v>
      </c>
      <c r="Q106" s="9">
        <f>MONTH(O106)</f>
        <v>2</v>
      </c>
      <c r="R106" s="9">
        <f>DAY(O106)</f>
        <v>9</v>
      </c>
      <c r="S106" s="9">
        <f>YEAR(O106)</f>
        <v>2010</v>
      </c>
      <c r="T106" s="7">
        <f>(((N106/60)/60)/24)+DATE(1970,1,1)</f>
        <v>40241.25</v>
      </c>
      <c r="U106" s="7" t="str" cm="1">
        <f t="array" ref="U106">_xlfn.IFS(V106=1, "Jan", V106=2, "Feb", V106=3, "Mar", V106=4, "Apr", V106=5, "May", V106=6, "June", V106=7, "July", V106=8, "Aug", V106=9, "Sept", V106=10, "Oct", V106=11, "Nov", V106=12, "Dec")</f>
        <v>Mar</v>
      </c>
      <c r="V106" s="9">
        <f t="shared" si="9"/>
        <v>3</v>
      </c>
      <c r="W106" s="9">
        <f t="shared" si="10"/>
        <v>4</v>
      </c>
      <c r="X106" s="9">
        <f t="shared" si="11"/>
        <v>2010</v>
      </c>
      <c r="Y106" t="b">
        <v>0</v>
      </c>
      <c r="Z106" t="b">
        <v>1</v>
      </c>
      <c r="AA106" t="s">
        <v>33</v>
      </c>
      <c r="AB106" t="s">
        <v>2035</v>
      </c>
      <c r="AC106" t="s">
        <v>2036</v>
      </c>
    </row>
    <row r="107" spans="1:29" ht="17" x14ac:dyDescent="0.2">
      <c r="A107">
        <v>1</v>
      </c>
      <c r="B107">
        <v>533</v>
      </c>
      <c r="C107" t="s">
        <v>1111</v>
      </c>
      <c r="D107" s="1" t="s">
        <v>1112</v>
      </c>
      <c r="E107" s="17">
        <v>115600</v>
      </c>
      <c r="F107" s="17">
        <v>184086</v>
      </c>
      <c r="G107" s="4">
        <f t="shared" si="6"/>
        <v>1.5924394463667819</v>
      </c>
      <c r="H107" t="s">
        <v>20</v>
      </c>
      <c r="I107">
        <v>2218</v>
      </c>
      <c r="J107" s="2">
        <f t="shared" si="7"/>
        <v>82.996393146979258</v>
      </c>
      <c r="K107" t="s">
        <v>40</v>
      </c>
      <c r="L107" t="s">
        <v>41</v>
      </c>
      <c r="M107">
        <v>1374642000</v>
      </c>
      <c r="N107">
        <v>1377752400</v>
      </c>
      <c r="O107" s="7">
        <f t="shared" si="8"/>
        <v>41479.208333333336</v>
      </c>
      <c r="P107" s="7" t="str" cm="1">
        <f t="array" ref="P107">_xlfn.IFS(Q107=1, "Jan", Q107=2, "Feb", Q107=3, "Mar", Q107=4, "Apr", Q107=5, "May", Q107=6, "June", Q107=7, "July", Q107=8, "Aug", Q107=9, "Sept", Q107=10, "Oct", Q107=11, "Nov", Q107=12, "Dec")</f>
        <v>July</v>
      </c>
      <c r="Q107" s="9">
        <f>MONTH(O107)</f>
        <v>7</v>
      </c>
      <c r="R107" s="9">
        <f>DAY(O107)</f>
        <v>24</v>
      </c>
      <c r="S107" s="9">
        <f>YEAR(O107)</f>
        <v>2013</v>
      </c>
      <c r="T107" s="7">
        <f>(((N107/60)/60)/24)+DATE(1970,1,1)</f>
        <v>41515.208333333336</v>
      </c>
      <c r="U107" s="7" t="str" cm="1">
        <f t="array" ref="U107">_xlfn.IFS(V107=1, "Jan", V107=2, "Feb", V107=3, "Mar", V107=4, "Apr", V107=5, "May", V107=6, "June", V107=7, "July", V107=8, "Aug", V107=9, "Sept", V107=10, "Oct", V107=11, "Nov", V107=12, "Dec")</f>
        <v>Aug</v>
      </c>
      <c r="V107" s="9">
        <f t="shared" si="9"/>
        <v>8</v>
      </c>
      <c r="W107" s="9">
        <f t="shared" si="10"/>
        <v>29</v>
      </c>
      <c r="X107" s="9">
        <f t="shared" si="11"/>
        <v>2013</v>
      </c>
      <c r="Y107" t="b">
        <v>0</v>
      </c>
      <c r="Z107" t="b">
        <v>0</v>
      </c>
      <c r="AA107" t="s">
        <v>60</v>
      </c>
      <c r="AB107" t="s">
        <v>2041</v>
      </c>
      <c r="AC107" t="s">
        <v>2050</v>
      </c>
    </row>
    <row r="108" spans="1:29" ht="17" x14ac:dyDescent="0.2">
      <c r="A108">
        <v>1</v>
      </c>
      <c r="B108">
        <v>776</v>
      </c>
      <c r="C108" t="s">
        <v>1587</v>
      </c>
      <c r="D108" s="1" t="s">
        <v>1588</v>
      </c>
      <c r="E108" s="17">
        <v>110800</v>
      </c>
      <c r="F108" s="17">
        <v>72623</v>
      </c>
      <c r="G108" s="4">
        <f t="shared" si="6"/>
        <v>0.65544223826714798</v>
      </c>
      <c r="H108" t="s">
        <v>14</v>
      </c>
      <c r="I108">
        <v>2201</v>
      </c>
      <c r="J108" s="2">
        <f t="shared" si="7"/>
        <v>32.995456610631528</v>
      </c>
      <c r="K108" t="s">
        <v>21</v>
      </c>
      <c r="L108" t="s">
        <v>22</v>
      </c>
      <c r="M108">
        <v>1562216400</v>
      </c>
      <c r="N108">
        <v>1563771600</v>
      </c>
      <c r="O108" s="7">
        <f t="shared" si="8"/>
        <v>43650.208333333328</v>
      </c>
      <c r="P108" s="7" t="str" cm="1">
        <f t="array" ref="P108">_xlfn.IFS(Q108=1, "Jan", Q108=2, "Feb", Q108=3, "Mar", Q108=4, "Apr", Q108=5, "May", Q108=6, "June", Q108=7, "July", Q108=8, "Aug", Q108=9, "Sept", Q108=10, "Oct", Q108=11, "Nov", Q108=12, "Dec")</f>
        <v>July</v>
      </c>
      <c r="Q108" s="9">
        <f>MONTH(O108)</f>
        <v>7</v>
      </c>
      <c r="R108" s="9">
        <f>DAY(O108)</f>
        <v>4</v>
      </c>
      <c r="S108" s="9">
        <f>YEAR(O108)</f>
        <v>2019</v>
      </c>
      <c r="T108" s="7">
        <f>(((N108/60)/60)/24)+DATE(1970,1,1)</f>
        <v>43668.208333333328</v>
      </c>
      <c r="U108" s="7" t="str" cm="1">
        <f t="array" ref="U108">_xlfn.IFS(V108=1, "Jan", V108=2, "Feb", V108=3, "Mar", V108=4, "Apr", V108=5, "May", V108=6, "June", V108=7, "July", V108=8, "Aug", V108=9, "Sept", V108=10, "Oct", V108=11, "Nov", V108=12, "Dec")</f>
        <v>July</v>
      </c>
      <c r="V108" s="9">
        <f t="shared" si="9"/>
        <v>7</v>
      </c>
      <c r="W108" s="9">
        <f t="shared" si="10"/>
        <v>22</v>
      </c>
      <c r="X108" s="9">
        <f t="shared" si="11"/>
        <v>2019</v>
      </c>
      <c r="Y108" t="b">
        <v>0</v>
      </c>
      <c r="Z108" t="b">
        <v>0</v>
      </c>
      <c r="AA108" t="s">
        <v>33</v>
      </c>
      <c r="AB108" t="s">
        <v>2035</v>
      </c>
      <c r="AC108" t="s">
        <v>2036</v>
      </c>
    </row>
    <row r="109" spans="1:29" ht="17" x14ac:dyDescent="0.2">
      <c r="A109">
        <v>1</v>
      </c>
      <c r="B109">
        <v>597</v>
      </c>
      <c r="C109" t="s">
        <v>1236</v>
      </c>
      <c r="D109" s="1" t="s">
        <v>1237</v>
      </c>
      <c r="E109" s="17">
        <v>73800</v>
      </c>
      <c r="F109" s="17">
        <v>148779</v>
      </c>
      <c r="G109" s="4">
        <f t="shared" si="6"/>
        <v>2.0159756097560977</v>
      </c>
      <c r="H109" t="s">
        <v>20</v>
      </c>
      <c r="I109">
        <v>2188</v>
      </c>
      <c r="J109" s="2">
        <f t="shared" si="7"/>
        <v>67.997714808043881</v>
      </c>
      <c r="K109" t="s">
        <v>21</v>
      </c>
      <c r="L109" t="s">
        <v>22</v>
      </c>
      <c r="M109">
        <v>1573970400</v>
      </c>
      <c r="N109">
        <v>1575525600</v>
      </c>
      <c r="O109" s="7">
        <f t="shared" si="8"/>
        <v>43786.25</v>
      </c>
      <c r="P109" s="7" t="str" cm="1">
        <f t="array" ref="P109">_xlfn.IFS(Q109=1, "Jan", Q109=2, "Feb", Q109=3, "Mar", Q109=4, "Apr", Q109=5, "May", Q109=6, "June", Q109=7, "July", Q109=8, "Aug", Q109=9, "Sept", Q109=10, "Oct", Q109=11, "Nov", Q109=12, "Dec")</f>
        <v>Nov</v>
      </c>
      <c r="Q109" s="9">
        <f>MONTH(O109)</f>
        <v>11</v>
      </c>
      <c r="R109" s="9">
        <f>DAY(O109)</f>
        <v>17</v>
      </c>
      <c r="S109" s="9">
        <f>YEAR(O109)</f>
        <v>2019</v>
      </c>
      <c r="T109" s="7">
        <f>(((N109/60)/60)/24)+DATE(1970,1,1)</f>
        <v>43804.25</v>
      </c>
      <c r="U109" s="7" t="str" cm="1">
        <f t="array" ref="U109">_xlfn.IFS(V109=1, "Jan", V109=2, "Feb", V109=3, "Mar", V109=4, "Apr", V109=5, "May", V109=6, "June", V109=7, "July", V109=8, "Aug", V109=9, "Sept", V109=10, "Oct", V109=11, "Nov", V109=12, "Dec")</f>
        <v>Dec</v>
      </c>
      <c r="V109" s="9">
        <f t="shared" si="9"/>
        <v>12</v>
      </c>
      <c r="W109" s="9">
        <f t="shared" si="10"/>
        <v>5</v>
      </c>
      <c r="X109" s="9">
        <f t="shared" si="11"/>
        <v>2019</v>
      </c>
      <c r="Y109" t="b">
        <v>0</v>
      </c>
      <c r="Z109" t="b">
        <v>0</v>
      </c>
      <c r="AA109" t="s">
        <v>33</v>
      </c>
      <c r="AB109" t="s">
        <v>2035</v>
      </c>
      <c r="AC109" t="s">
        <v>2036</v>
      </c>
    </row>
    <row r="110" spans="1:29" ht="34" x14ac:dyDescent="0.2">
      <c r="A110">
        <v>1</v>
      </c>
      <c r="B110">
        <v>221</v>
      </c>
      <c r="C110" t="s">
        <v>495</v>
      </c>
      <c r="D110" s="1" t="s">
        <v>496</v>
      </c>
      <c r="E110" s="17">
        <v>121500</v>
      </c>
      <c r="F110" s="17">
        <v>119830</v>
      </c>
      <c r="G110" s="4">
        <f t="shared" si="6"/>
        <v>0.9862551440329218</v>
      </c>
      <c r="H110" t="s">
        <v>14</v>
      </c>
      <c r="I110">
        <v>2179</v>
      </c>
      <c r="J110" s="2">
        <f t="shared" si="7"/>
        <v>54.993116108306566</v>
      </c>
      <c r="K110" t="s">
        <v>21</v>
      </c>
      <c r="L110" t="s">
        <v>22</v>
      </c>
      <c r="M110">
        <v>1340254800</v>
      </c>
      <c r="N110">
        <v>1340427600</v>
      </c>
      <c r="O110" s="7">
        <f t="shared" si="8"/>
        <v>41081.208333333336</v>
      </c>
      <c r="P110" s="7" t="str" cm="1">
        <f t="array" ref="P110">_xlfn.IFS(Q110=1, "Jan", Q110=2, "Feb", Q110=3, "Mar", Q110=4, "Apr", Q110=5, "May", Q110=6, "June", Q110=7, "July", Q110=8, "Aug", Q110=9, "Sept", Q110=10, "Oct", Q110=11, "Nov", Q110=12, "Dec")</f>
        <v>June</v>
      </c>
      <c r="Q110" s="9">
        <f>MONTH(O110)</f>
        <v>6</v>
      </c>
      <c r="R110" s="9">
        <f>DAY(O110)</f>
        <v>21</v>
      </c>
      <c r="S110" s="9">
        <f>YEAR(O110)</f>
        <v>2012</v>
      </c>
      <c r="T110" s="7">
        <f>(((N110/60)/60)/24)+DATE(1970,1,1)</f>
        <v>41083.208333333336</v>
      </c>
      <c r="U110" s="7" t="str" cm="1">
        <f t="array" ref="U110">_xlfn.IFS(V110=1, "Jan", V110=2, "Feb", V110=3, "Mar", V110=4, "Apr", V110=5, "May", V110=6, "June", V110=7, "July", V110=8, "Aug", V110=9, "Sept", V110=10, "Oct", V110=11, "Nov", V110=12, "Dec")</f>
        <v>June</v>
      </c>
      <c r="V110" s="9">
        <f t="shared" si="9"/>
        <v>6</v>
      </c>
      <c r="W110" s="9">
        <f t="shared" si="10"/>
        <v>23</v>
      </c>
      <c r="X110" s="9">
        <f t="shared" si="11"/>
        <v>2012</v>
      </c>
      <c r="Y110" t="b">
        <v>1</v>
      </c>
      <c r="Z110" t="b">
        <v>0</v>
      </c>
      <c r="AA110" t="s">
        <v>17</v>
      </c>
      <c r="AB110" t="s">
        <v>2033</v>
      </c>
      <c r="AC110" t="s">
        <v>2034</v>
      </c>
    </row>
    <row r="111" spans="1:29" ht="17" x14ac:dyDescent="0.2">
      <c r="A111">
        <v>1</v>
      </c>
      <c r="B111">
        <v>371</v>
      </c>
      <c r="C111" t="s">
        <v>794</v>
      </c>
      <c r="D111" s="1" t="s">
        <v>795</v>
      </c>
      <c r="E111" s="17">
        <v>189200</v>
      </c>
      <c r="F111" s="17">
        <v>128410</v>
      </c>
      <c r="G111" s="4">
        <f t="shared" si="6"/>
        <v>0.67869978858350954</v>
      </c>
      <c r="H111" t="s">
        <v>14</v>
      </c>
      <c r="I111">
        <v>2176</v>
      </c>
      <c r="J111" s="2">
        <f t="shared" si="7"/>
        <v>59.011948529411768</v>
      </c>
      <c r="K111" t="s">
        <v>21</v>
      </c>
      <c r="L111" t="s">
        <v>22</v>
      </c>
      <c r="M111">
        <v>1423375200</v>
      </c>
      <c r="N111">
        <v>1427778000</v>
      </c>
      <c r="O111" s="7">
        <f t="shared" si="8"/>
        <v>42043.25</v>
      </c>
      <c r="P111" s="7" t="str" cm="1">
        <f t="array" ref="P111">_xlfn.IFS(Q111=1, "Jan", Q111=2, "Feb", Q111=3, "Mar", Q111=4, "Apr", Q111=5, "May", Q111=6, "June", Q111=7, "July", Q111=8, "Aug", Q111=9, "Sept", Q111=10, "Oct", Q111=11, "Nov", Q111=12, "Dec")</f>
        <v>Feb</v>
      </c>
      <c r="Q111" s="9">
        <f>MONTH(O111)</f>
        <v>2</v>
      </c>
      <c r="R111" s="9">
        <f>DAY(O111)</f>
        <v>8</v>
      </c>
      <c r="S111" s="9">
        <f>YEAR(O111)</f>
        <v>2015</v>
      </c>
      <c r="T111" s="7">
        <f>(((N111/60)/60)/24)+DATE(1970,1,1)</f>
        <v>42094.208333333328</v>
      </c>
      <c r="U111" s="7" t="str" cm="1">
        <f t="array" ref="U111">_xlfn.IFS(V111=1, "Jan", V111=2, "Feb", V111=3, "Mar", V111=4, "Apr", V111=5, "May", V111=6, "June", V111=7, "July", V111=8, "Aug", V111=9, "Sept", V111=10, "Oct", V111=11, "Nov", V111=12, "Dec")</f>
        <v>Mar</v>
      </c>
      <c r="V111" s="9">
        <f t="shared" si="9"/>
        <v>3</v>
      </c>
      <c r="W111" s="9">
        <f t="shared" si="10"/>
        <v>31</v>
      </c>
      <c r="X111" s="9">
        <f t="shared" si="11"/>
        <v>2015</v>
      </c>
      <c r="Y111" t="b">
        <v>0</v>
      </c>
      <c r="Z111" t="b">
        <v>0</v>
      </c>
      <c r="AA111" t="s">
        <v>33</v>
      </c>
      <c r="AB111" t="s">
        <v>2035</v>
      </c>
      <c r="AC111" t="s">
        <v>2036</v>
      </c>
    </row>
    <row r="112" spans="1:29" ht="17" x14ac:dyDescent="0.2">
      <c r="A112">
        <v>1</v>
      </c>
      <c r="B112">
        <v>621</v>
      </c>
      <c r="C112" t="s">
        <v>1284</v>
      </c>
      <c r="D112" s="1" t="s">
        <v>1285</v>
      </c>
      <c r="E112" s="17">
        <v>25600</v>
      </c>
      <c r="F112" s="17">
        <v>158669</v>
      </c>
      <c r="G112" s="4">
        <f t="shared" si="6"/>
        <v>6.1980078125000002</v>
      </c>
      <c r="H112" t="s">
        <v>20</v>
      </c>
      <c r="I112">
        <v>2144</v>
      </c>
      <c r="J112" s="2">
        <f t="shared" si="7"/>
        <v>74.006063432835816</v>
      </c>
      <c r="K112" t="s">
        <v>21</v>
      </c>
      <c r="L112" t="s">
        <v>22</v>
      </c>
      <c r="M112">
        <v>1473742800</v>
      </c>
      <c r="N112">
        <v>1474174800</v>
      </c>
      <c r="O112" s="7">
        <f t="shared" si="8"/>
        <v>42626.208333333328</v>
      </c>
      <c r="P112" s="7" t="str" cm="1">
        <f t="array" ref="P112">_xlfn.IFS(Q112=1, "Jan", Q112=2, "Feb", Q112=3, "Mar", Q112=4, "Apr", Q112=5, "May", Q112=6, "June", Q112=7, "July", Q112=8, "Aug", Q112=9, "Sept", Q112=10, "Oct", Q112=11, "Nov", Q112=12, "Dec")</f>
        <v>Sept</v>
      </c>
      <c r="Q112" s="9">
        <f>MONTH(O112)</f>
        <v>9</v>
      </c>
      <c r="R112" s="9">
        <f>DAY(O112)</f>
        <v>13</v>
      </c>
      <c r="S112" s="9">
        <f>YEAR(O112)</f>
        <v>2016</v>
      </c>
      <c r="T112" s="7">
        <f>(((N112/60)/60)/24)+DATE(1970,1,1)</f>
        <v>42631.208333333328</v>
      </c>
      <c r="U112" s="7" t="str" cm="1">
        <f t="array" ref="U112">_xlfn.IFS(V112=1, "Jan", V112=2, "Feb", V112=3, "Mar", V112=4, "Apr", V112=5, "May", V112=6, "June", V112=7, "July", V112=8, "Aug", V112=9, "Sept", V112=10, "Oct", V112=11, "Nov", V112=12, "Dec")</f>
        <v>Sept</v>
      </c>
      <c r="V112" s="9">
        <f t="shared" si="9"/>
        <v>9</v>
      </c>
      <c r="W112" s="9">
        <f t="shared" si="10"/>
        <v>18</v>
      </c>
      <c r="X112" s="9">
        <f t="shared" si="11"/>
        <v>2016</v>
      </c>
      <c r="Y112" t="b">
        <v>0</v>
      </c>
      <c r="Z112" t="b">
        <v>0</v>
      </c>
      <c r="AA112" t="s">
        <v>33</v>
      </c>
      <c r="AB112" t="s">
        <v>2035</v>
      </c>
      <c r="AC112" t="s">
        <v>2036</v>
      </c>
    </row>
    <row r="113" spans="1:29" ht="17" x14ac:dyDescent="0.2">
      <c r="A113">
        <v>1</v>
      </c>
      <c r="B113">
        <v>429</v>
      </c>
      <c r="C113" t="s">
        <v>907</v>
      </c>
      <c r="D113" s="1" t="s">
        <v>908</v>
      </c>
      <c r="E113" s="17">
        <v>191000</v>
      </c>
      <c r="F113" s="17">
        <v>173191</v>
      </c>
      <c r="G113" s="4">
        <f t="shared" si="6"/>
        <v>0.90675916230366493</v>
      </c>
      <c r="H113" t="s">
        <v>74</v>
      </c>
      <c r="I113">
        <v>2138</v>
      </c>
      <c r="J113" s="2">
        <f t="shared" si="7"/>
        <v>81.006080449017773</v>
      </c>
      <c r="K113" t="s">
        <v>21</v>
      </c>
      <c r="L113" t="s">
        <v>22</v>
      </c>
      <c r="M113">
        <v>1392012000</v>
      </c>
      <c r="N113">
        <v>1394427600</v>
      </c>
      <c r="O113" s="7">
        <f t="shared" si="8"/>
        <v>41680.25</v>
      </c>
      <c r="P113" s="7" t="str" cm="1">
        <f t="array" ref="P113">_xlfn.IFS(Q113=1, "Jan", Q113=2, "Feb", Q113=3, "Mar", Q113=4, "Apr", Q113=5, "May", Q113=6, "June", Q113=7, "July", Q113=8, "Aug", Q113=9, "Sept", Q113=10, "Oct", Q113=11, "Nov", Q113=12, "Dec")</f>
        <v>Feb</v>
      </c>
      <c r="Q113" s="9">
        <f>MONTH(O113)</f>
        <v>2</v>
      </c>
      <c r="R113" s="9">
        <f>DAY(O113)</f>
        <v>10</v>
      </c>
      <c r="S113" s="9">
        <f>YEAR(O113)</f>
        <v>2014</v>
      </c>
      <c r="T113" s="7">
        <f>(((N113/60)/60)/24)+DATE(1970,1,1)</f>
        <v>41708.208333333336</v>
      </c>
      <c r="U113" s="7" t="str" cm="1">
        <f t="array" ref="U113">_xlfn.IFS(V113=1, "Jan", V113=2, "Feb", V113=3, "Mar", V113=4, "Apr", V113=5, "May", V113=6, "June", V113=7, "July", V113=8, "Aug", V113=9, "Sept", V113=10, "Oct", V113=11, "Nov", V113=12, "Dec")</f>
        <v>Mar</v>
      </c>
      <c r="V113" s="9">
        <f t="shared" si="9"/>
        <v>3</v>
      </c>
      <c r="W113" s="9">
        <f t="shared" si="10"/>
        <v>10</v>
      </c>
      <c r="X113" s="9">
        <f t="shared" si="11"/>
        <v>2014</v>
      </c>
      <c r="Y113" t="b">
        <v>0</v>
      </c>
      <c r="Z113" t="b">
        <v>1</v>
      </c>
      <c r="AA113" t="s">
        <v>122</v>
      </c>
      <c r="AB113" t="s">
        <v>2044</v>
      </c>
      <c r="AC113" t="s">
        <v>2045</v>
      </c>
    </row>
    <row r="114" spans="1:29" ht="17" x14ac:dyDescent="0.2">
      <c r="A114">
        <v>1</v>
      </c>
      <c r="B114">
        <v>458</v>
      </c>
      <c r="C114" t="s">
        <v>964</v>
      </c>
      <c r="D114" s="1" t="s">
        <v>965</v>
      </c>
      <c r="E114" s="17">
        <v>33800</v>
      </c>
      <c r="F114" s="17">
        <v>118706</v>
      </c>
      <c r="G114" s="4">
        <f t="shared" si="6"/>
        <v>3.5120118343195266</v>
      </c>
      <c r="H114" t="s">
        <v>20</v>
      </c>
      <c r="I114">
        <v>2120</v>
      </c>
      <c r="J114" s="2">
        <f t="shared" si="7"/>
        <v>55.993396226415094</v>
      </c>
      <c r="K114" t="s">
        <v>21</v>
      </c>
      <c r="L114" t="s">
        <v>22</v>
      </c>
      <c r="M114">
        <v>1269752400</v>
      </c>
      <c r="N114">
        <v>1273554000</v>
      </c>
      <c r="O114" s="7">
        <f t="shared" si="8"/>
        <v>40265.208333333336</v>
      </c>
      <c r="P114" s="7" t="str" cm="1">
        <f t="array" ref="P114">_xlfn.IFS(Q114=1, "Jan", Q114=2, "Feb", Q114=3, "Mar", Q114=4, "Apr", Q114=5, "May", Q114=6, "June", Q114=7, "July", Q114=8, "Aug", Q114=9, "Sept", Q114=10, "Oct", Q114=11, "Nov", Q114=12, "Dec")</f>
        <v>Mar</v>
      </c>
      <c r="Q114" s="9">
        <f>MONTH(O114)</f>
        <v>3</v>
      </c>
      <c r="R114" s="9">
        <f>DAY(O114)</f>
        <v>28</v>
      </c>
      <c r="S114" s="9">
        <f>YEAR(O114)</f>
        <v>2010</v>
      </c>
      <c r="T114" s="7">
        <f>(((N114/60)/60)/24)+DATE(1970,1,1)</f>
        <v>40309.208333333336</v>
      </c>
      <c r="U114" s="7" t="str" cm="1">
        <f t="array" ref="U114">_xlfn.IFS(V114=1, "Jan", V114=2, "Feb", V114=3, "Mar", V114=4, "Apr", V114=5, "May", V114=6, "June", V114=7, "July", V114=8, "Aug", V114=9, "Sept", V114=10, "Oct", V114=11, "Nov", V114=12, "Dec")</f>
        <v>May</v>
      </c>
      <c r="V114" s="9">
        <f t="shared" si="9"/>
        <v>5</v>
      </c>
      <c r="W114" s="9">
        <f t="shared" si="10"/>
        <v>11</v>
      </c>
      <c r="X114" s="9">
        <f t="shared" si="11"/>
        <v>2010</v>
      </c>
      <c r="Y114" t="b">
        <v>0</v>
      </c>
      <c r="Z114" t="b">
        <v>0</v>
      </c>
      <c r="AA114" t="s">
        <v>33</v>
      </c>
      <c r="AB114" t="s">
        <v>2035</v>
      </c>
      <c r="AC114" t="s">
        <v>2036</v>
      </c>
    </row>
    <row r="115" spans="1:29" ht="17" x14ac:dyDescent="0.2">
      <c r="A115">
        <v>1</v>
      </c>
      <c r="B115">
        <v>809</v>
      </c>
      <c r="C115" t="s">
        <v>1599</v>
      </c>
      <c r="D115" s="1" t="s">
        <v>1653</v>
      </c>
      <c r="E115" s="17">
        <v>140800</v>
      </c>
      <c r="F115" s="17">
        <v>88536</v>
      </c>
      <c r="G115" s="4">
        <f t="shared" si="6"/>
        <v>0.62880681818181816</v>
      </c>
      <c r="H115" t="s">
        <v>14</v>
      </c>
      <c r="I115">
        <v>2108</v>
      </c>
      <c r="J115" s="2">
        <f t="shared" si="7"/>
        <v>42</v>
      </c>
      <c r="K115" t="s">
        <v>98</v>
      </c>
      <c r="L115" t="s">
        <v>99</v>
      </c>
      <c r="M115">
        <v>1344920400</v>
      </c>
      <c r="N115">
        <v>1345006800</v>
      </c>
      <c r="O115" s="7">
        <f t="shared" si="8"/>
        <v>41135.208333333336</v>
      </c>
      <c r="P115" s="7" t="str" cm="1">
        <f t="array" ref="P115">_xlfn.IFS(Q115=1, "Jan", Q115=2, "Feb", Q115=3, "Mar", Q115=4, "Apr", Q115=5, "May", Q115=6, "June", Q115=7, "July", Q115=8, "Aug", Q115=9, "Sept", Q115=10, "Oct", Q115=11, "Nov", Q115=12, "Dec")</f>
        <v>Aug</v>
      </c>
      <c r="Q115" s="9">
        <f>MONTH(O115)</f>
        <v>8</v>
      </c>
      <c r="R115" s="9">
        <f>DAY(O115)</f>
        <v>14</v>
      </c>
      <c r="S115" s="9">
        <f>YEAR(O115)</f>
        <v>2012</v>
      </c>
      <c r="T115" s="7">
        <f>(((N115/60)/60)/24)+DATE(1970,1,1)</f>
        <v>41136.208333333336</v>
      </c>
      <c r="U115" s="7" t="str" cm="1">
        <f t="array" ref="U115">_xlfn.IFS(V115=1, "Jan", V115=2, "Feb", V115=3, "Mar", V115=4, "Apr", V115=5, "May", V115=6, "June", V115=7, "July", V115=8, "Aug", V115=9, "Sept", V115=10, "Oct", V115=11, "Nov", V115=12, "Dec")</f>
        <v>Aug</v>
      </c>
      <c r="V115" s="9">
        <f t="shared" si="9"/>
        <v>8</v>
      </c>
      <c r="W115" s="9">
        <f t="shared" si="10"/>
        <v>15</v>
      </c>
      <c r="X115" s="9">
        <f t="shared" si="11"/>
        <v>2012</v>
      </c>
      <c r="Y115" t="b">
        <v>0</v>
      </c>
      <c r="Z115" t="b">
        <v>0</v>
      </c>
      <c r="AA115" t="s">
        <v>42</v>
      </c>
      <c r="AB115" t="s">
        <v>2039</v>
      </c>
      <c r="AC115" t="s">
        <v>2053</v>
      </c>
    </row>
    <row r="116" spans="1:29" ht="17" x14ac:dyDescent="0.2">
      <c r="A116">
        <v>1</v>
      </c>
      <c r="B116">
        <v>180</v>
      </c>
      <c r="C116" t="s">
        <v>412</v>
      </c>
      <c r="D116" s="1" t="s">
        <v>413</v>
      </c>
      <c r="E116" s="17">
        <v>56000</v>
      </c>
      <c r="F116" s="17">
        <v>172736</v>
      </c>
      <c r="G116" s="4">
        <f t="shared" si="6"/>
        <v>3.0845714285714285</v>
      </c>
      <c r="H116" t="s">
        <v>20</v>
      </c>
      <c r="I116">
        <v>2107</v>
      </c>
      <c r="J116" s="2">
        <f t="shared" si="7"/>
        <v>81.98196487897485</v>
      </c>
      <c r="K116" t="s">
        <v>26</v>
      </c>
      <c r="L116" t="s">
        <v>27</v>
      </c>
      <c r="M116">
        <v>1269234000</v>
      </c>
      <c r="N116">
        <v>1269666000</v>
      </c>
      <c r="O116" s="7">
        <f t="shared" si="8"/>
        <v>40259.208333333336</v>
      </c>
      <c r="P116" s="7" t="str" cm="1">
        <f t="array" ref="P116">_xlfn.IFS(Q116=1, "Jan", Q116=2, "Feb", Q116=3, "Mar", Q116=4, "Apr", Q116=5, "May", Q116=6, "June", Q116=7, "July", Q116=8, "Aug", Q116=9, "Sept", Q116=10, "Oct", Q116=11, "Nov", Q116=12, "Dec")</f>
        <v>Mar</v>
      </c>
      <c r="Q116" s="9">
        <f>MONTH(O116)</f>
        <v>3</v>
      </c>
      <c r="R116" s="9">
        <f>DAY(O116)</f>
        <v>22</v>
      </c>
      <c r="S116" s="9">
        <f>YEAR(O116)</f>
        <v>2010</v>
      </c>
      <c r="T116" s="7">
        <f>(((N116/60)/60)/24)+DATE(1970,1,1)</f>
        <v>40264.208333333336</v>
      </c>
      <c r="U116" s="7" t="str" cm="1">
        <f t="array" ref="U116">_xlfn.IFS(V116=1, "Jan", V116=2, "Feb", V116=3, "Mar", V116=4, "Apr", V116=5, "May", V116=6, "June", V116=7, "July", V116=8, "Aug", V116=9, "Sept", V116=10, "Oct", V116=11, "Nov", V116=12, "Dec")</f>
        <v>Mar</v>
      </c>
      <c r="V116" s="9">
        <f t="shared" si="9"/>
        <v>3</v>
      </c>
      <c r="W116" s="9">
        <f t="shared" si="10"/>
        <v>27</v>
      </c>
      <c r="X116" s="9">
        <f t="shared" si="11"/>
        <v>2010</v>
      </c>
      <c r="Y116" t="b">
        <v>0</v>
      </c>
      <c r="Z116" t="b">
        <v>0</v>
      </c>
      <c r="AA116" t="s">
        <v>65</v>
      </c>
      <c r="AB116" t="s">
        <v>2037</v>
      </c>
      <c r="AC116" t="s">
        <v>2051</v>
      </c>
    </row>
    <row r="117" spans="1:29" ht="17" x14ac:dyDescent="0.2">
      <c r="A117">
        <v>1</v>
      </c>
      <c r="B117">
        <v>373</v>
      </c>
      <c r="C117" t="s">
        <v>798</v>
      </c>
      <c r="D117" s="1" t="s">
        <v>799</v>
      </c>
      <c r="E117" s="17">
        <v>22500</v>
      </c>
      <c r="F117" s="17">
        <v>164291</v>
      </c>
      <c r="G117" s="4">
        <f t="shared" si="6"/>
        <v>7.3018222222222224</v>
      </c>
      <c r="H117" t="s">
        <v>20</v>
      </c>
      <c r="I117">
        <v>2106</v>
      </c>
      <c r="J117" s="2">
        <f t="shared" si="7"/>
        <v>78.010921177587846</v>
      </c>
      <c r="K117" t="s">
        <v>21</v>
      </c>
      <c r="L117" t="s">
        <v>22</v>
      </c>
      <c r="M117">
        <v>1502946000</v>
      </c>
      <c r="N117">
        <v>1503637200</v>
      </c>
      <c r="O117" s="7">
        <f t="shared" si="8"/>
        <v>42964.208333333328</v>
      </c>
      <c r="P117" s="7" t="str" cm="1">
        <f t="array" ref="P117">_xlfn.IFS(Q117=1, "Jan", Q117=2, "Feb", Q117=3, "Mar", Q117=4, "Apr", Q117=5, "May", Q117=6, "June", Q117=7, "July", Q117=8, "Aug", Q117=9, "Sept", Q117=10, "Oct", Q117=11, "Nov", Q117=12, "Dec")</f>
        <v>Aug</v>
      </c>
      <c r="Q117" s="9">
        <f>MONTH(O117)</f>
        <v>8</v>
      </c>
      <c r="R117" s="9">
        <f>DAY(O117)</f>
        <v>17</v>
      </c>
      <c r="S117" s="9">
        <f>YEAR(O117)</f>
        <v>2017</v>
      </c>
      <c r="T117" s="7">
        <f>(((N117/60)/60)/24)+DATE(1970,1,1)</f>
        <v>42972.208333333328</v>
      </c>
      <c r="U117" s="7" t="str" cm="1">
        <f t="array" ref="U117">_xlfn.IFS(V117=1, "Jan", V117=2, "Feb", V117=3, "Mar", V117=4, "Apr", V117=5, "May", V117=6, "June", V117=7, "July", V117=8, "Aug", V117=9, "Sept", V117=10, "Oct", V117=11, "Nov", V117=12, "Dec")</f>
        <v>Aug</v>
      </c>
      <c r="V117" s="9">
        <f t="shared" si="9"/>
        <v>8</v>
      </c>
      <c r="W117" s="9">
        <f t="shared" si="10"/>
        <v>25</v>
      </c>
      <c r="X117" s="9">
        <f t="shared" si="11"/>
        <v>2017</v>
      </c>
      <c r="Y117" t="b">
        <v>0</v>
      </c>
      <c r="Z117" t="b">
        <v>0</v>
      </c>
      <c r="AA117" t="s">
        <v>33</v>
      </c>
      <c r="AB117" t="s">
        <v>2035</v>
      </c>
      <c r="AC117" t="s">
        <v>2036</v>
      </c>
    </row>
    <row r="118" spans="1:29" ht="34" x14ac:dyDescent="0.2">
      <c r="A118">
        <v>1</v>
      </c>
      <c r="B118">
        <v>463</v>
      </c>
      <c r="C118" t="s">
        <v>974</v>
      </c>
      <c r="D118" s="1" t="s">
        <v>975</v>
      </c>
      <c r="E118" s="17">
        <v>134300</v>
      </c>
      <c r="F118" s="17">
        <v>145265</v>
      </c>
      <c r="G118" s="4">
        <f t="shared" si="6"/>
        <v>1.0816455696202532</v>
      </c>
      <c r="H118" t="s">
        <v>20</v>
      </c>
      <c r="I118">
        <v>2105</v>
      </c>
      <c r="J118" s="2">
        <f t="shared" si="7"/>
        <v>69.009501187648453</v>
      </c>
      <c r="K118" t="s">
        <v>21</v>
      </c>
      <c r="L118" t="s">
        <v>22</v>
      </c>
      <c r="M118">
        <v>1388469600</v>
      </c>
      <c r="N118">
        <v>1388815200</v>
      </c>
      <c r="O118" s="7">
        <f t="shared" si="8"/>
        <v>41639.25</v>
      </c>
      <c r="P118" s="7" t="str" cm="1">
        <f t="array" ref="P118">_xlfn.IFS(Q118=1, "Jan", Q118=2, "Feb", Q118=3, "Mar", Q118=4, "Apr", Q118=5, "May", Q118=6, "June", Q118=7, "July", Q118=8, "Aug", Q118=9, "Sept", Q118=10, "Oct", Q118=11, "Nov", Q118=12, "Dec")</f>
        <v>Dec</v>
      </c>
      <c r="Q118" s="9">
        <f>MONTH(O118)</f>
        <v>12</v>
      </c>
      <c r="R118" s="9">
        <f>DAY(O118)</f>
        <v>31</v>
      </c>
      <c r="S118" s="9">
        <f>YEAR(O118)</f>
        <v>2013</v>
      </c>
      <c r="T118" s="7">
        <f>(((N118/60)/60)/24)+DATE(1970,1,1)</f>
        <v>41643.25</v>
      </c>
      <c r="U118" s="7" t="str" cm="1">
        <f t="array" ref="U118">_xlfn.IFS(V118=1, "Jan", V118=2, "Feb", V118=3, "Mar", V118=4, "Apr", V118=5, "May", V118=6, "June", V118=7, "July", V118=8, "Aug", V118=9, "Sept", V118=10, "Oct", V118=11, "Nov", V118=12, "Dec")</f>
        <v>Jan</v>
      </c>
      <c r="V118" s="9">
        <f t="shared" si="9"/>
        <v>1</v>
      </c>
      <c r="W118" s="9">
        <f t="shared" si="10"/>
        <v>4</v>
      </c>
      <c r="X118" s="9">
        <f t="shared" si="11"/>
        <v>2014</v>
      </c>
      <c r="Y118" t="b">
        <v>0</v>
      </c>
      <c r="Z118" t="b">
        <v>0</v>
      </c>
      <c r="AA118" t="s">
        <v>71</v>
      </c>
      <c r="AB118" t="s">
        <v>2039</v>
      </c>
      <c r="AC118" t="s">
        <v>2040</v>
      </c>
    </row>
    <row r="119" spans="1:29" ht="17" x14ac:dyDescent="0.2">
      <c r="A119">
        <v>1</v>
      </c>
      <c r="B119">
        <v>822</v>
      </c>
      <c r="C119" t="s">
        <v>1677</v>
      </c>
      <c r="D119" s="1" t="s">
        <v>1678</v>
      </c>
      <c r="E119" s="17">
        <v>54000</v>
      </c>
      <c r="F119" s="17">
        <v>188982</v>
      </c>
      <c r="G119" s="4">
        <f t="shared" si="6"/>
        <v>3.4996666666666667</v>
      </c>
      <c r="H119" t="s">
        <v>20</v>
      </c>
      <c r="I119">
        <v>2100</v>
      </c>
      <c r="J119" s="2">
        <f t="shared" si="7"/>
        <v>89.991428571428571</v>
      </c>
      <c r="K119" t="s">
        <v>21</v>
      </c>
      <c r="L119" t="s">
        <v>22</v>
      </c>
      <c r="M119">
        <v>1393567200</v>
      </c>
      <c r="N119">
        <v>1395032400</v>
      </c>
      <c r="O119" s="7">
        <f t="shared" si="8"/>
        <v>41698.25</v>
      </c>
      <c r="P119" s="7" t="str" cm="1">
        <f t="array" ref="P119">_xlfn.IFS(Q119=1, "Jan", Q119=2, "Feb", Q119=3, "Mar", Q119=4, "Apr", Q119=5, "May", Q119=6, "June", Q119=7, "July", Q119=8, "Aug", Q119=9, "Sept", Q119=10, "Oct", Q119=11, "Nov", Q119=12, "Dec")</f>
        <v>Feb</v>
      </c>
      <c r="Q119" s="9">
        <f>MONTH(O119)</f>
        <v>2</v>
      </c>
      <c r="R119" s="9">
        <f>DAY(O119)</f>
        <v>28</v>
      </c>
      <c r="S119" s="9">
        <f>YEAR(O119)</f>
        <v>2014</v>
      </c>
      <c r="T119" s="7">
        <f>(((N119/60)/60)/24)+DATE(1970,1,1)</f>
        <v>41715.208333333336</v>
      </c>
      <c r="U119" s="7" t="str" cm="1">
        <f t="array" ref="U119">_xlfn.IFS(V119=1, "Jan", V119=2, "Feb", V119=3, "Mar", V119=4, "Apr", V119=5, "May", V119=6, "June", V119=7, "July", V119=8, "Aug", V119=9, "Sept", V119=10, "Oct", V119=11, "Nov", V119=12, "Dec")</f>
        <v>Mar</v>
      </c>
      <c r="V119" s="9">
        <f t="shared" si="9"/>
        <v>3</v>
      </c>
      <c r="W119" s="9">
        <f t="shared" si="10"/>
        <v>17</v>
      </c>
      <c r="X119" s="9">
        <f t="shared" si="11"/>
        <v>2014</v>
      </c>
      <c r="Y119" t="b">
        <v>0</v>
      </c>
      <c r="Z119" t="b">
        <v>0</v>
      </c>
      <c r="AA119" t="s">
        <v>23</v>
      </c>
      <c r="AB119" t="s">
        <v>2041</v>
      </c>
      <c r="AC119" t="s">
        <v>2042</v>
      </c>
    </row>
    <row r="120" spans="1:29" ht="17" x14ac:dyDescent="0.2">
      <c r="A120">
        <v>1</v>
      </c>
      <c r="B120">
        <v>461</v>
      </c>
      <c r="C120" t="s">
        <v>970</v>
      </c>
      <c r="D120" s="1" t="s">
        <v>971</v>
      </c>
      <c r="E120" s="17">
        <v>98800</v>
      </c>
      <c r="F120" s="17">
        <v>139354</v>
      </c>
      <c r="G120" s="4">
        <f t="shared" si="6"/>
        <v>1.4104655870445344</v>
      </c>
      <c r="H120" t="s">
        <v>20</v>
      </c>
      <c r="I120">
        <v>2080</v>
      </c>
      <c r="J120" s="2">
        <f t="shared" si="7"/>
        <v>66.997115384615384</v>
      </c>
      <c r="K120" t="s">
        <v>21</v>
      </c>
      <c r="L120" t="s">
        <v>22</v>
      </c>
      <c r="M120">
        <v>1398661200</v>
      </c>
      <c r="N120">
        <v>1400389200</v>
      </c>
      <c r="O120" s="7">
        <f t="shared" si="8"/>
        <v>41757.208333333336</v>
      </c>
      <c r="P120" s="7" t="str" cm="1">
        <f t="array" ref="P120">_xlfn.IFS(Q120=1, "Jan", Q120=2, "Feb", Q120=3, "Mar", Q120=4, "Apr", Q120=5, "May", Q120=6, "June", Q120=7, "July", Q120=8, "Aug", Q120=9, "Sept", Q120=10, "Oct", Q120=11, "Nov", Q120=12, "Dec")</f>
        <v>Apr</v>
      </c>
      <c r="Q120" s="9">
        <f>MONTH(O120)</f>
        <v>4</v>
      </c>
      <c r="R120" s="9">
        <f>DAY(O120)</f>
        <v>28</v>
      </c>
      <c r="S120" s="9">
        <f>YEAR(O120)</f>
        <v>2014</v>
      </c>
      <c r="T120" s="7">
        <f>(((N120/60)/60)/24)+DATE(1970,1,1)</f>
        <v>41777.208333333336</v>
      </c>
      <c r="U120" s="7" t="str" cm="1">
        <f t="array" ref="U120">_xlfn.IFS(V120=1, "Jan", V120=2, "Feb", V120=3, "Mar", V120=4, "Apr", V120=5, "May", V120=6, "June", V120=7, "July", V120=8, "Aug", V120=9, "Sept", V120=10, "Oct", V120=11, "Nov", V120=12, "Dec")</f>
        <v>May</v>
      </c>
      <c r="V120" s="9">
        <f t="shared" si="9"/>
        <v>5</v>
      </c>
      <c r="W120" s="9">
        <f t="shared" si="10"/>
        <v>18</v>
      </c>
      <c r="X120" s="9">
        <f t="shared" si="11"/>
        <v>2014</v>
      </c>
      <c r="Y120" t="b">
        <v>0</v>
      </c>
      <c r="Z120" t="b">
        <v>0</v>
      </c>
      <c r="AA120" t="s">
        <v>53</v>
      </c>
      <c r="AB120" t="s">
        <v>2039</v>
      </c>
      <c r="AC120" t="s">
        <v>2052</v>
      </c>
    </row>
    <row r="121" spans="1:29" ht="34" x14ac:dyDescent="0.2">
      <c r="A121">
        <v>1</v>
      </c>
      <c r="B121">
        <v>499</v>
      </c>
      <c r="C121" t="s">
        <v>1046</v>
      </c>
      <c r="D121" s="1" t="s">
        <v>1047</v>
      </c>
      <c r="E121" s="17">
        <v>163800</v>
      </c>
      <c r="F121" s="17">
        <v>78743</v>
      </c>
      <c r="G121" s="4">
        <f t="shared" si="6"/>
        <v>0.48072649572649573</v>
      </c>
      <c r="H121" t="s">
        <v>14</v>
      </c>
      <c r="I121">
        <v>2072</v>
      </c>
      <c r="J121" s="2">
        <f t="shared" si="7"/>
        <v>38.003378378378379</v>
      </c>
      <c r="K121" t="s">
        <v>21</v>
      </c>
      <c r="L121" t="s">
        <v>22</v>
      </c>
      <c r="M121">
        <v>1458018000</v>
      </c>
      <c r="N121">
        <v>1458450000</v>
      </c>
      <c r="O121" s="7">
        <f t="shared" si="8"/>
        <v>42444.208333333328</v>
      </c>
      <c r="P121" s="7" t="str" cm="1">
        <f t="array" ref="P121">_xlfn.IFS(Q121=1, "Jan", Q121=2, "Feb", Q121=3, "Mar", Q121=4, "Apr", Q121=5, "May", Q121=6, "June", Q121=7, "July", Q121=8, "Aug", Q121=9, "Sept", Q121=10, "Oct", Q121=11, "Nov", Q121=12, "Dec")</f>
        <v>Mar</v>
      </c>
      <c r="Q121" s="9">
        <f>MONTH(O121)</f>
        <v>3</v>
      </c>
      <c r="R121" s="9">
        <f>DAY(O121)</f>
        <v>15</v>
      </c>
      <c r="S121" s="9">
        <f>YEAR(O121)</f>
        <v>2016</v>
      </c>
      <c r="T121" s="7">
        <f>(((N121/60)/60)/24)+DATE(1970,1,1)</f>
        <v>42449.208333333328</v>
      </c>
      <c r="U121" s="7" t="str" cm="1">
        <f t="array" ref="U121">_xlfn.IFS(V121=1, "Jan", V121=2, "Feb", V121=3, "Mar", V121=4, "Apr", V121=5, "May", V121=6, "June", V121=7, "July", V121=8, "Aug", V121=9, "Sept", V121=10, "Oct", V121=11, "Nov", V121=12, "Dec")</f>
        <v>Mar</v>
      </c>
      <c r="V121" s="9">
        <f t="shared" si="9"/>
        <v>3</v>
      </c>
      <c r="W121" s="9">
        <f t="shared" si="10"/>
        <v>20</v>
      </c>
      <c r="X121" s="9">
        <f t="shared" si="11"/>
        <v>2016</v>
      </c>
      <c r="Y121" t="b">
        <v>0</v>
      </c>
      <c r="Z121" t="b">
        <v>1</v>
      </c>
      <c r="AA121" t="s">
        <v>42</v>
      </c>
      <c r="AB121" t="s">
        <v>2039</v>
      </c>
      <c r="AC121" t="s">
        <v>2053</v>
      </c>
    </row>
    <row r="122" spans="1:29" ht="17" x14ac:dyDescent="0.2">
      <c r="A122">
        <v>1</v>
      </c>
      <c r="B122">
        <v>281</v>
      </c>
      <c r="C122" t="s">
        <v>614</v>
      </c>
      <c r="D122" s="1" t="s">
        <v>615</v>
      </c>
      <c r="E122" s="17">
        <v>164500</v>
      </c>
      <c r="F122" s="17">
        <v>150552</v>
      </c>
      <c r="G122" s="4">
        <f t="shared" si="6"/>
        <v>0.91520972644376897</v>
      </c>
      <c r="H122" t="s">
        <v>14</v>
      </c>
      <c r="I122">
        <v>2062</v>
      </c>
      <c r="J122" s="2">
        <f t="shared" si="7"/>
        <v>73.012609117361791</v>
      </c>
      <c r="K122" t="s">
        <v>21</v>
      </c>
      <c r="L122" t="s">
        <v>22</v>
      </c>
      <c r="M122">
        <v>1331445600</v>
      </c>
      <c r="N122">
        <v>1333256400</v>
      </c>
      <c r="O122" s="7">
        <f t="shared" si="8"/>
        <v>40979.25</v>
      </c>
      <c r="P122" s="7" t="str" cm="1">
        <f t="array" ref="P122">_xlfn.IFS(Q122=1, "Jan", Q122=2, "Feb", Q122=3, "Mar", Q122=4, "Apr", Q122=5, "May", Q122=6, "June", Q122=7, "July", Q122=8, "Aug", Q122=9, "Sept", Q122=10, "Oct", Q122=11, "Nov", Q122=12, "Dec")</f>
        <v>Mar</v>
      </c>
      <c r="Q122" s="9">
        <f>MONTH(O122)</f>
        <v>3</v>
      </c>
      <c r="R122" s="9">
        <f>DAY(O122)</f>
        <v>11</v>
      </c>
      <c r="S122" s="9">
        <f>YEAR(O122)</f>
        <v>2012</v>
      </c>
      <c r="T122" s="7">
        <f>(((N122/60)/60)/24)+DATE(1970,1,1)</f>
        <v>41000.208333333336</v>
      </c>
      <c r="U122" s="7" t="str" cm="1">
        <f t="array" ref="U122">_xlfn.IFS(V122=1, "Jan", V122=2, "Feb", V122=3, "Mar", V122=4, "Apr", V122=5, "May", V122=6, "June", V122=7, "July", V122=8, "Aug", V122=9, "Sept", V122=10, "Oct", V122=11, "Nov", V122=12, "Dec")</f>
        <v>Apr</v>
      </c>
      <c r="V122" s="9">
        <f t="shared" si="9"/>
        <v>4</v>
      </c>
      <c r="W122" s="9">
        <f t="shared" si="10"/>
        <v>1</v>
      </c>
      <c r="X122" s="9">
        <f t="shared" si="11"/>
        <v>2012</v>
      </c>
      <c r="Y122" t="b">
        <v>0</v>
      </c>
      <c r="Z122" t="b">
        <v>1</v>
      </c>
      <c r="AA122" t="s">
        <v>33</v>
      </c>
      <c r="AB122" t="s">
        <v>2035</v>
      </c>
      <c r="AC122" t="s">
        <v>2036</v>
      </c>
    </row>
    <row r="123" spans="1:29" ht="17" x14ac:dyDescent="0.2">
      <c r="A123">
        <v>1</v>
      </c>
      <c r="B123">
        <v>208</v>
      </c>
      <c r="C123" t="s">
        <v>468</v>
      </c>
      <c r="D123" s="1" t="s">
        <v>469</v>
      </c>
      <c r="E123" s="17">
        <v>196900</v>
      </c>
      <c r="F123" s="17">
        <v>199110</v>
      </c>
      <c r="G123" s="4">
        <f t="shared" si="6"/>
        <v>1.0112239715591671</v>
      </c>
      <c r="H123" t="s">
        <v>20</v>
      </c>
      <c r="I123">
        <v>2053</v>
      </c>
      <c r="J123" s="2">
        <f t="shared" si="7"/>
        <v>96.984900146127615</v>
      </c>
      <c r="K123" t="s">
        <v>21</v>
      </c>
      <c r="L123" t="s">
        <v>22</v>
      </c>
      <c r="M123">
        <v>1510207200</v>
      </c>
      <c r="N123">
        <v>1512280800</v>
      </c>
      <c r="O123" s="7">
        <f t="shared" si="8"/>
        <v>43048.25</v>
      </c>
      <c r="P123" s="7" t="str" cm="1">
        <f t="array" ref="P123">_xlfn.IFS(Q123=1, "Jan", Q123=2, "Feb", Q123=3, "Mar", Q123=4, "Apr", Q123=5, "May", Q123=6, "June", Q123=7, "July", Q123=8, "Aug", Q123=9, "Sept", Q123=10, "Oct", Q123=11, "Nov", Q123=12, "Dec")</f>
        <v>Nov</v>
      </c>
      <c r="Q123" s="9">
        <f>MONTH(O123)</f>
        <v>11</v>
      </c>
      <c r="R123" s="9">
        <f>DAY(O123)</f>
        <v>9</v>
      </c>
      <c r="S123" s="9">
        <f>YEAR(O123)</f>
        <v>2017</v>
      </c>
      <c r="T123" s="7">
        <f>(((N123/60)/60)/24)+DATE(1970,1,1)</f>
        <v>43072.25</v>
      </c>
      <c r="U123" s="7" t="str" cm="1">
        <f t="array" ref="U123">_xlfn.IFS(V123=1, "Jan", V123=2, "Feb", V123=3, "Mar", V123=4, "Apr", V123=5, "May", V123=6, "June", V123=7, "July", V123=8, "Aug", V123=9, "Sept", V123=10, "Oct", V123=11, "Nov", V123=12, "Dec")</f>
        <v>Dec</v>
      </c>
      <c r="V123" s="9">
        <f t="shared" si="9"/>
        <v>12</v>
      </c>
      <c r="W123" s="9">
        <f t="shared" si="10"/>
        <v>3</v>
      </c>
      <c r="X123" s="9">
        <f t="shared" si="11"/>
        <v>2017</v>
      </c>
      <c r="Y123" t="b">
        <v>0</v>
      </c>
      <c r="Z123" t="b">
        <v>0</v>
      </c>
      <c r="AA123" t="s">
        <v>42</v>
      </c>
      <c r="AB123" t="s">
        <v>2039</v>
      </c>
      <c r="AC123" t="s">
        <v>2053</v>
      </c>
    </row>
    <row r="124" spans="1:29" ht="17" x14ac:dyDescent="0.2">
      <c r="A124">
        <v>1</v>
      </c>
      <c r="B124">
        <v>995</v>
      </c>
      <c r="C124" t="s">
        <v>2017</v>
      </c>
      <c r="D124" s="1" t="s">
        <v>2018</v>
      </c>
      <c r="E124" s="17">
        <v>97300</v>
      </c>
      <c r="F124" s="17">
        <v>153216</v>
      </c>
      <c r="G124" s="4">
        <f t="shared" si="6"/>
        <v>1.5746762589928058</v>
      </c>
      <c r="H124" t="s">
        <v>20</v>
      </c>
      <c r="I124">
        <v>2043</v>
      </c>
      <c r="J124" s="2">
        <f t="shared" si="7"/>
        <v>74.995594713656388</v>
      </c>
      <c r="K124" t="s">
        <v>21</v>
      </c>
      <c r="L124" t="s">
        <v>22</v>
      </c>
      <c r="M124">
        <v>1541307600</v>
      </c>
      <c r="N124">
        <v>1543816800</v>
      </c>
      <c r="O124" s="7">
        <f t="shared" si="8"/>
        <v>43408.208333333328</v>
      </c>
      <c r="P124" s="7" t="str" cm="1">
        <f t="array" ref="P124">_xlfn.IFS(Q124=1, "Jan", Q124=2, "Feb", Q124=3, "Mar", Q124=4, "Apr", Q124=5, "May", Q124=6, "June", Q124=7, "July", Q124=8, "Aug", Q124=9, "Sept", Q124=10, "Oct", Q124=11, "Nov", Q124=12, "Dec")</f>
        <v>Nov</v>
      </c>
      <c r="Q124" s="9">
        <f>MONTH(O124)</f>
        <v>11</v>
      </c>
      <c r="R124" s="9">
        <f>DAY(O124)</f>
        <v>4</v>
      </c>
      <c r="S124" s="9">
        <f>YEAR(O124)</f>
        <v>2018</v>
      </c>
      <c r="T124" s="7">
        <f>(((N124/60)/60)/24)+DATE(1970,1,1)</f>
        <v>43437.25</v>
      </c>
      <c r="U124" s="7" t="str" cm="1">
        <f t="array" ref="U124">_xlfn.IFS(V124=1, "Jan", V124=2, "Feb", V124=3, "Mar", V124=4, "Apr", V124=5, "May", V124=6, "June", V124=7, "July", V124=8, "Aug", V124=9, "Sept", V124=10, "Oct", V124=11, "Nov", V124=12, "Dec")</f>
        <v>Dec</v>
      </c>
      <c r="V124" s="9">
        <f t="shared" si="9"/>
        <v>12</v>
      </c>
      <c r="W124" s="9">
        <f t="shared" si="10"/>
        <v>3</v>
      </c>
      <c r="X124" s="9">
        <f t="shared" si="11"/>
        <v>2018</v>
      </c>
      <c r="Y124" t="b">
        <v>0</v>
      </c>
      <c r="Z124" t="b">
        <v>1</v>
      </c>
      <c r="AA124" t="s">
        <v>17</v>
      </c>
      <c r="AB124" t="s">
        <v>2033</v>
      </c>
      <c r="AC124" t="s">
        <v>2034</v>
      </c>
    </row>
    <row r="125" spans="1:29" ht="17" x14ac:dyDescent="0.2">
      <c r="A125">
        <v>1</v>
      </c>
      <c r="B125">
        <v>703</v>
      </c>
      <c r="C125" t="s">
        <v>1444</v>
      </c>
      <c r="D125" s="1" t="s">
        <v>1445</v>
      </c>
      <c r="E125" s="17">
        <v>63400</v>
      </c>
      <c r="F125" s="17">
        <v>197728</v>
      </c>
      <c r="G125" s="4">
        <f t="shared" si="6"/>
        <v>3.1187381703470032</v>
      </c>
      <c r="H125" t="s">
        <v>20</v>
      </c>
      <c r="I125">
        <v>2038</v>
      </c>
      <c r="J125" s="2">
        <f t="shared" si="7"/>
        <v>97.020608439646708</v>
      </c>
      <c r="K125" t="s">
        <v>21</v>
      </c>
      <c r="L125" t="s">
        <v>22</v>
      </c>
      <c r="M125">
        <v>1334984400</v>
      </c>
      <c r="N125">
        <v>1336453200</v>
      </c>
      <c r="O125" s="7">
        <f t="shared" si="8"/>
        <v>41020.208333333336</v>
      </c>
      <c r="P125" s="7" t="str" cm="1">
        <f t="array" ref="P125">_xlfn.IFS(Q125=1, "Jan", Q125=2, "Feb", Q125=3, "Mar", Q125=4, "Apr", Q125=5, "May", Q125=6, "June", Q125=7, "July", Q125=8, "Aug", Q125=9, "Sept", Q125=10, "Oct", Q125=11, "Nov", Q125=12, "Dec")</f>
        <v>Apr</v>
      </c>
      <c r="Q125" s="9">
        <f>MONTH(O125)</f>
        <v>4</v>
      </c>
      <c r="R125" s="9">
        <f>DAY(O125)</f>
        <v>21</v>
      </c>
      <c r="S125" s="9">
        <f>YEAR(O125)</f>
        <v>2012</v>
      </c>
      <c r="T125" s="7">
        <f>(((N125/60)/60)/24)+DATE(1970,1,1)</f>
        <v>41037.208333333336</v>
      </c>
      <c r="U125" s="7" t="str" cm="1">
        <f t="array" ref="U125">_xlfn.IFS(V125=1, "Jan", V125=2, "Feb", V125=3, "Mar", V125=4, "Apr", V125=5, "May", V125=6, "June", V125=7, "July", V125=8, "Aug", V125=9, "Sept", V125=10, "Oct", V125=11, "Nov", V125=12, "Dec")</f>
        <v>May</v>
      </c>
      <c r="V125" s="9">
        <f t="shared" si="9"/>
        <v>5</v>
      </c>
      <c r="W125" s="9">
        <f t="shared" si="10"/>
        <v>8</v>
      </c>
      <c r="X125" s="9">
        <f t="shared" si="11"/>
        <v>2012</v>
      </c>
      <c r="Y125" t="b">
        <v>1</v>
      </c>
      <c r="Z125" t="b">
        <v>1</v>
      </c>
      <c r="AA125" t="s">
        <v>206</v>
      </c>
      <c r="AB125" t="s">
        <v>2046</v>
      </c>
      <c r="AC125" t="s">
        <v>2054</v>
      </c>
    </row>
    <row r="126" spans="1:29" ht="17" x14ac:dyDescent="0.2">
      <c r="A126">
        <v>1</v>
      </c>
      <c r="B126">
        <v>705</v>
      </c>
      <c r="C126" t="s">
        <v>1448</v>
      </c>
      <c r="D126" s="1" t="s">
        <v>1449</v>
      </c>
      <c r="E126" s="17">
        <v>169700</v>
      </c>
      <c r="F126" s="17">
        <v>168048</v>
      </c>
      <c r="G126" s="4">
        <f t="shared" si="6"/>
        <v>0.99026517383618151</v>
      </c>
      <c r="H126" t="s">
        <v>14</v>
      </c>
      <c r="I126">
        <v>2025</v>
      </c>
      <c r="J126" s="2">
        <f t="shared" si="7"/>
        <v>82.986666666666665</v>
      </c>
      <c r="K126" t="s">
        <v>40</v>
      </c>
      <c r="L126" t="s">
        <v>41</v>
      </c>
      <c r="M126">
        <v>1386741600</v>
      </c>
      <c r="N126">
        <v>1387087200</v>
      </c>
      <c r="O126" s="7">
        <f t="shared" si="8"/>
        <v>41619.25</v>
      </c>
      <c r="P126" s="7" t="str" cm="1">
        <f t="array" ref="P126">_xlfn.IFS(Q126=1, "Jan", Q126=2, "Feb", Q126=3, "Mar", Q126=4, "Apr", Q126=5, "May", Q126=6, "June", Q126=7, "July", Q126=8, "Aug", Q126=9, "Sept", Q126=10, "Oct", Q126=11, "Nov", Q126=12, "Dec")</f>
        <v>Dec</v>
      </c>
      <c r="Q126" s="9">
        <f>MONTH(O126)</f>
        <v>12</v>
      </c>
      <c r="R126" s="9">
        <f>DAY(O126)</f>
        <v>11</v>
      </c>
      <c r="S126" s="9">
        <f>YEAR(O126)</f>
        <v>2013</v>
      </c>
      <c r="T126" s="7">
        <f>(((N126/60)/60)/24)+DATE(1970,1,1)</f>
        <v>41623.25</v>
      </c>
      <c r="U126" s="7" t="str" cm="1">
        <f t="array" ref="U126">_xlfn.IFS(V126=1, "Jan", V126=2, "Feb", V126=3, "Mar", V126=4, "Apr", V126=5, "May", V126=6, "June", V126=7, "July", V126=8, "Aug", V126=9, "Sept", V126=10, "Oct", V126=11, "Nov", V126=12, "Dec")</f>
        <v>Dec</v>
      </c>
      <c r="V126" s="9">
        <f t="shared" si="9"/>
        <v>12</v>
      </c>
      <c r="W126" s="9">
        <f t="shared" si="10"/>
        <v>15</v>
      </c>
      <c r="X126" s="9">
        <f t="shared" si="11"/>
        <v>2013</v>
      </c>
      <c r="Y126" t="b">
        <v>0</v>
      </c>
      <c r="Z126" t="b">
        <v>0</v>
      </c>
      <c r="AA126" t="s">
        <v>68</v>
      </c>
      <c r="AB126" t="s">
        <v>2046</v>
      </c>
      <c r="AC126" t="s">
        <v>2047</v>
      </c>
    </row>
    <row r="127" spans="1:29" ht="17" x14ac:dyDescent="0.2">
      <c r="A127">
        <v>1</v>
      </c>
      <c r="B127">
        <v>351</v>
      </c>
      <c r="C127" t="s">
        <v>754</v>
      </c>
      <c r="D127" s="1" t="s">
        <v>755</v>
      </c>
      <c r="E127" s="17">
        <v>74100</v>
      </c>
      <c r="F127" s="17">
        <v>94631</v>
      </c>
      <c r="G127" s="4">
        <f t="shared" si="6"/>
        <v>1.2770715249662619</v>
      </c>
      <c r="H127" t="s">
        <v>20</v>
      </c>
      <c r="I127">
        <v>2013</v>
      </c>
      <c r="J127" s="2">
        <f t="shared" si="7"/>
        <v>47.009935419771487</v>
      </c>
      <c r="K127" t="s">
        <v>21</v>
      </c>
      <c r="L127" t="s">
        <v>22</v>
      </c>
      <c r="M127">
        <v>1440392400</v>
      </c>
      <c r="N127">
        <v>1441602000</v>
      </c>
      <c r="O127" s="7">
        <f t="shared" si="8"/>
        <v>42240.208333333328</v>
      </c>
      <c r="P127" s="7" t="str" cm="1">
        <f t="array" ref="P127">_xlfn.IFS(Q127=1, "Jan", Q127=2, "Feb", Q127=3, "Mar", Q127=4, "Apr", Q127=5, "May", Q127=6, "June", Q127=7, "July", Q127=8, "Aug", Q127=9, "Sept", Q127=10, "Oct", Q127=11, "Nov", Q127=12, "Dec")</f>
        <v>Aug</v>
      </c>
      <c r="Q127" s="9">
        <f>MONTH(O127)</f>
        <v>8</v>
      </c>
      <c r="R127" s="9">
        <f>DAY(O127)</f>
        <v>24</v>
      </c>
      <c r="S127" s="9">
        <f>YEAR(O127)</f>
        <v>2015</v>
      </c>
      <c r="T127" s="7">
        <f>(((N127/60)/60)/24)+DATE(1970,1,1)</f>
        <v>42254.208333333328</v>
      </c>
      <c r="U127" s="7" t="str" cm="1">
        <f t="array" ref="U127">_xlfn.IFS(V127=1, "Jan", V127=2, "Feb", V127=3, "Mar", V127=4, "Apr", V127=5, "May", V127=6, "June", V127=7, "July", V127=8, "Aug", V127=9, "Sept", V127=10, "Oct", V127=11, "Nov", V127=12, "Dec")</f>
        <v>Sept</v>
      </c>
      <c r="V127" s="9">
        <f t="shared" si="9"/>
        <v>9</v>
      </c>
      <c r="W127" s="9">
        <f t="shared" si="10"/>
        <v>7</v>
      </c>
      <c r="X127" s="9">
        <f t="shared" si="11"/>
        <v>2015</v>
      </c>
      <c r="Y127" t="b">
        <v>0</v>
      </c>
      <c r="Z127" t="b">
        <v>0</v>
      </c>
      <c r="AA127" t="s">
        <v>23</v>
      </c>
      <c r="AB127" t="s">
        <v>2041</v>
      </c>
      <c r="AC127" t="s">
        <v>2042</v>
      </c>
    </row>
    <row r="128" spans="1:29" ht="17" x14ac:dyDescent="0.2">
      <c r="A128">
        <v>1</v>
      </c>
      <c r="B128">
        <v>418</v>
      </c>
      <c r="C128" t="s">
        <v>105</v>
      </c>
      <c r="D128" s="1" t="s">
        <v>886</v>
      </c>
      <c r="E128" s="17">
        <v>163700</v>
      </c>
      <c r="F128" s="17">
        <v>93963</v>
      </c>
      <c r="G128" s="4">
        <f t="shared" si="6"/>
        <v>0.57399511301160655</v>
      </c>
      <c r="H128" t="s">
        <v>14</v>
      </c>
      <c r="I128">
        <v>1999</v>
      </c>
      <c r="J128" s="2">
        <f t="shared" si="7"/>
        <v>47.005002501250623</v>
      </c>
      <c r="K128" t="s">
        <v>15</v>
      </c>
      <c r="L128" t="s">
        <v>16</v>
      </c>
      <c r="M128">
        <v>1336280400</v>
      </c>
      <c r="N128">
        <v>1336366800</v>
      </c>
      <c r="O128" s="7">
        <f t="shared" si="8"/>
        <v>41035.208333333336</v>
      </c>
      <c r="P128" s="7" t="str" cm="1">
        <f t="array" ref="P128">_xlfn.IFS(Q128=1, "Jan", Q128=2, "Feb", Q128=3, "Mar", Q128=4, "Apr", Q128=5, "May", Q128=6, "June", Q128=7, "July", Q128=8, "Aug", Q128=9, "Sept", Q128=10, "Oct", Q128=11, "Nov", Q128=12, "Dec")</f>
        <v>May</v>
      </c>
      <c r="Q128" s="9">
        <f>MONTH(O128)</f>
        <v>5</v>
      </c>
      <c r="R128" s="9">
        <f>DAY(O128)</f>
        <v>6</v>
      </c>
      <c r="S128" s="9">
        <f>YEAR(O128)</f>
        <v>2012</v>
      </c>
      <c r="T128" s="7">
        <f>(((N128/60)/60)/24)+DATE(1970,1,1)</f>
        <v>41036.208333333336</v>
      </c>
      <c r="U128" s="7" t="str" cm="1">
        <f t="array" ref="U128">_xlfn.IFS(V128=1, "Jan", V128=2, "Feb", V128=3, "Mar", V128=4, "Apr", V128=5, "May", V128=6, "June", V128=7, "July", V128=8, "Aug", V128=9, "Sept", V128=10, "Oct", V128=11, "Nov", V128=12, "Dec")</f>
        <v>May</v>
      </c>
      <c r="V128" s="9">
        <f t="shared" si="9"/>
        <v>5</v>
      </c>
      <c r="W128" s="9">
        <f t="shared" si="10"/>
        <v>7</v>
      </c>
      <c r="X128" s="9">
        <f t="shared" si="11"/>
        <v>2012</v>
      </c>
      <c r="Y128" t="b">
        <v>0</v>
      </c>
      <c r="Z128" t="b">
        <v>0</v>
      </c>
      <c r="AA128" t="s">
        <v>42</v>
      </c>
      <c r="AB128" t="s">
        <v>2039</v>
      </c>
      <c r="AC128" t="s">
        <v>2053</v>
      </c>
    </row>
    <row r="129" spans="1:29" ht="34" x14ac:dyDescent="0.2">
      <c r="A129">
        <v>1</v>
      </c>
      <c r="B129">
        <v>735</v>
      </c>
      <c r="C129" t="s">
        <v>1508</v>
      </c>
      <c r="D129" s="1" t="s">
        <v>1509</v>
      </c>
      <c r="E129" s="17">
        <v>37100</v>
      </c>
      <c r="F129" s="17">
        <v>131404</v>
      </c>
      <c r="G129" s="4">
        <f t="shared" si="6"/>
        <v>3.5418867924528303</v>
      </c>
      <c r="H129" t="s">
        <v>20</v>
      </c>
      <c r="I129">
        <v>1991</v>
      </c>
      <c r="J129" s="2">
        <f t="shared" si="7"/>
        <v>65.998995479658461</v>
      </c>
      <c r="K129" t="s">
        <v>21</v>
      </c>
      <c r="L129" t="s">
        <v>22</v>
      </c>
      <c r="M129">
        <v>1459314000</v>
      </c>
      <c r="N129">
        <v>1459918800</v>
      </c>
      <c r="O129" s="7">
        <f t="shared" si="8"/>
        <v>42459.208333333328</v>
      </c>
      <c r="P129" s="7" t="str" cm="1">
        <f t="array" ref="P129">_xlfn.IFS(Q129=1, "Jan", Q129=2, "Feb", Q129=3, "Mar", Q129=4, "Apr", Q129=5, "May", Q129=6, "June", Q129=7, "July", Q129=8, "Aug", Q129=9, "Sept", Q129=10, "Oct", Q129=11, "Nov", Q129=12, "Dec")</f>
        <v>Mar</v>
      </c>
      <c r="Q129" s="9">
        <f>MONTH(O129)</f>
        <v>3</v>
      </c>
      <c r="R129" s="9">
        <f>DAY(O129)</f>
        <v>30</v>
      </c>
      <c r="S129" s="9">
        <f>YEAR(O129)</f>
        <v>2016</v>
      </c>
      <c r="T129" s="7">
        <f>(((N129/60)/60)/24)+DATE(1970,1,1)</f>
        <v>42466.208333333328</v>
      </c>
      <c r="U129" s="7" t="str" cm="1">
        <f t="array" ref="U129">_xlfn.IFS(V129=1, "Jan", V129=2, "Feb", V129=3, "Mar", V129=4, "Apr", V129=5, "May", V129=6, "June", V129=7, "July", V129=8, "Aug", V129=9, "Sept", V129=10, "Oct", V129=11, "Nov", V129=12, "Dec")</f>
        <v>Apr</v>
      </c>
      <c r="V129" s="9">
        <f t="shared" si="9"/>
        <v>4</v>
      </c>
      <c r="W129" s="9">
        <f t="shared" si="10"/>
        <v>6</v>
      </c>
      <c r="X129" s="9">
        <f t="shared" si="11"/>
        <v>2016</v>
      </c>
      <c r="Y129" t="b">
        <v>0</v>
      </c>
      <c r="Z129" t="b">
        <v>0</v>
      </c>
      <c r="AA129" t="s">
        <v>122</v>
      </c>
      <c r="AB129" t="s">
        <v>2044</v>
      </c>
      <c r="AC129" t="s">
        <v>2045</v>
      </c>
    </row>
    <row r="130" spans="1:29" ht="17" x14ac:dyDescent="0.2">
      <c r="A130">
        <v>1</v>
      </c>
      <c r="B130">
        <v>197</v>
      </c>
      <c r="C130" t="s">
        <v>446</v>
      </c>
      <c r="D130" s="1" t="s">
        <v>447</v>
      </c>
      <c r="E130" s="17">
        <v>54700</v>
      </c>
      <c r="F130" s="17">
        <v>163118</v>
      </c>
      <c r="G130" s="4">
        <f t="shared" ref="G130:G193" si="12">F130/E130</f>
        <v>2.9820475319926874</v>
      </c>
      <c r="H130" t="s">
        <v>20</v>
      </c>
      <c r="I130">
        <v>1989</v>
      </c>
      <c r="J130" s="2">
        <f t="shared" ref="J130:J193" si="13">F130/I130</f>
        <v>82.010055304172951</v>
      </c>
      <c r="K130" t="s">
        <v>21</v>
      </c>
      <c r="L130" t="s">
        <v>22</v>
      </c>
      <c r="M130">
        <v>1498194000</v>
      </c>
      <c r="N130">
        <v>1499403600</v>
      </c>
      <c r="O130" s="7">
        <f t="shared" ref="O130:O193" si="14">(((M130/60)/60)/24)+DATE(1970,1,1)</f>
        <v>42909.208333333328</v>
      </c>
      <c r="P130" s="7" t="str" cm="1">
        <f t="array" ref="P130">_xlfn.IFS(Q130=1, "Jan", Q130=2, "Feb", Q130=3, "Mar", Q130=4, "Apr", Q130=5, "May", Q130=6, "June", Q130=7, "July", Q130=8, "Aug", Q130=9, "Sept", Q130=10, "Oct", Q130=11, "Nov", Q130=12, "Dec")</f>
        <v>June</v>
      </c>
      <c r="Q130" s="9">
        <f>MONTH(O130)</f>
        <v>6</v>
      </c>
      <c r="R130" s="9">
        <f>DAY(O130)</f>
        <v>23</v>
      </c>
      <c r="S130" s="9">
        <f>YEAR(O130)</f>
        <v>2017</v>
      </c>
      <c r="T130" s="7">
        <f>(((N130/60)/60)/24)+DATE(1970,1,1)</f>
        <v>42923.208333333328</v>
      </c>
      <c r="U130" s="7" t="str" cm="1">
        <f t="array" ref="U130">_xlfn.IFS(V130=1, "Jan", V130=2, "Feb", V130=3, "Mar", V130=4, "Apr", V130=5, "May", V130=6, "June", V130=7, "July", V130=8, "Aug", V130=9, "Sept", V130=10, "Oct", V130=11, "Nov", V130=12, "Dec")</f>
        <v>July</v>
      </c>
      <c r="V130" s="9">
        <f t="shared" ref="V130:V193" si="15">MONTH(T130)</f>
        <v>7</v>
      </c>
      <c r="W130" s="9">
        <f t="shared" ref="W130:W193" si="16">DAY(T130)</f>
        <v>7</v>
      </c>
      <c r="X130" s="9">
        <f t="shared" ref="X130:X193" si="17">YEAR(T130)</f>
        <v>2017</v>
      </c>
      <c r="Y130" t="b">
        <v>0</v>
      </c>
      <c r="Z130" t="b">
        <v>0</v>
      </c>
      <c r="AA130" t="s">
        <v>53</v>
      </c>
      <c r="AB130" t="s">
        <v>2039</v>
      </c>
      <c r="AC130" t="s">
        <v>2052</v>
      </c>
    </row>
    <row r="131" spans="1:29" ht="17" x14ac:dyDescent="0.2">
      <c r="A131">
        <v>1</v>
      </c>
      <c r="B131">
        <v>524</v>
      </c>
      <c r="C131" t="s">
        <v>1093</v>
      </c>
      <c r="D131" s="1" t="s">
        <v>1094</v>
      </c>
      <c r="E131" s="17">
        <v>96700</v>
      </c>
      <c r="F131" s="17">
        <v>81136</v>
      </c>
      <c r="G131" s="4">
        <f t="shared" si="12"/>
        <v>0.83904860392967939</v>
      </c>
      <c r="H131" t="s">
        <v>14</v>
      </c>
      <c r="I131">
        <v>1979</v>
      </c>
      <c r="J131" s="2">
        <f t="shared" si="13"/>
        <v>40.998484082870135</v>
      </c>
      <c r="K131" t="s">
        <v>21</v>
      </c>
      <c r="L131" t="s">
        <v>22</v>
      </c>
      <c r="M131">
        <v>1272258000</v>
      </c>
      <c r="N131">
        <v>1273381200</v>
      </c>
      <c r="O131" s="7">
        <f t="shared" si="14"/>
        <v>40294.208333333336</v>
      </c>
      <c r="P131" s="7" t="str" cm="1">
        <f t="array" ref="P131">_xlfn.IFS(Q131=1, "Jan", Q131=2, "Feb", Q131=3, "Mar", Q131=4, "Apr", Q131=5, "May", Q131=6, "June", Q131=7, "July", Q131=8, "Aug", Q131=9, "Sept", Q131=10, "Oct", Q131=11, "Nov", Q131=12, "Dec")</f>
        <v>Apr</v>
      </c>
      <c r="Q131" s="9">
        <f>MONTH(O131)</f>
        <v>4</v>
      </c>
      <c r="R131" s="9">
        <f>DAY(O131)</f>
        <v>26</v>
      </c>
      <c r="S131" s="9">
        <f>YEAR(O131)</f>
        <v>2010</v>
      </c>
      <c r="T131" s="7">
        <f>(((N131/60)/60)/24)+DATE(1970,1,1)</f>
        <v>40307.208333333336</v>
      </c>
      <c r="U131" s="7" t="str" cm="1">
        <f t="array" ref="U131">_xlfn.IFS(V131=1, "Jan", V131=2, "Feb", V131=3, "Mar", V131=4, "Apr", V131=5, "May", V131=6, "June", V131=7, "July", V131=8, "Aug", V131=9, "Sept", V131=10, "Oct", V131=11, "Nov", V131=12, "Dec")</f>
        <v>May</v>
      </c>
      <c r="V131" s="9">
        <f t="shared" si="15"/>
        <v>5</v>
      </c>
      <c r="W131" s="9">
        <f t="shared" si="16"/>
        <v>9</v>
      </c>
      <c r="X131" s="9">
        <f t="shared" si="17"/>
        <v>2010</v>
      </c>
      <c r="Y131" t="b">
        <v>0</v>
      </c>
      <c r="Z131" t="b">
        <v>0</v>
      </c>
      <c r="AA131" t="s">
        <v>33</v>
      </c>
      <c r="AB131" t="s">
        <v>2035</v>
      </c>
      <c r="AC131" t="s">
        <v>2036</v>
      </c>
    </row>
    <row r="132" spans="1:29" ht="17" x14ac:dyDescent="0.2">
      <c r="A132">
        <v>1</v>
      </c>
      <c r="B132">
        <v>35</v>
      </c>
      <c r="C132" t="s">
        <v>113</v>
      </c>
      <c r="D132" s="1" t="s">
        <v>114</v>
      </c>
      <c r="E132" s="17">
        <v>125500</v>
      </c>
      <c r="F132" s="17">
        <v>188628</v>
      </c>
      <c r="G132" s="4">
        <f t="shared" si="12"/>
        <v>1.5030119521912351</v>
      </c>
      <c r="H132" t="s">
        <v>20</v>
      </c>
      <c r="I132">
        <v>1965</v>
      </c>
      <c r="J132" s="2">
        <f t="shared" si="13"/>
        <v>95.993893129770996</v>
      </c>
      <c r="K132" t="s">
        <v>36</v>
      </c>
      <c r="L132" t="s">
        <v>37</v>
      </c>
      <c r="M132">
        <v>1547877600</v>
      </c>
      <c r="N132">
        <v>1551506400</v>
      </c>
      <c r="O132" s="7">
        <f t="shared" si="14"/>
        <v>43484.25</v>
      </c>
      <c r="P132" s="7" t="str" cm="1">
        <f t="array" ref="P132">_xlfn.IFS(Q132=1, "Jan", Q132=2, "Feb", Q132=3, "Mar", Q132=4, "Apr", Q132=5, "May", Q132=6, "June", Q132=7, "July", Q132=8, "Aug", Q132=9, "Sept", Q132=10, "Oct", Q132=11, "Nov", Q132=12, "Dec")</f>
        <v>Jan</v>
      </c>
      <c r="Q132" s="9">
        <f>MONTH(O132)</f>
        <v>1</v>
      </c>
      <c r="R132" s="9">
        <f>DAY(O132)</f>
        <v>19</v>
      </c>
      <c r="S132" s="9">
        <f>YEAR(O132)</f>
        <v>2019</v>
      </c>
      <c r="T132" s="7">
        <f>(((N132/60)/60)/24)+DATE(1970,1,1)</f>
        <v>43526.25</v>
      </c>
      <c r="U132" s="7" t="str" cm="1">
        <f t="array" ref="U132">_xlfn.IFS(V132=1, "Jan", V132=2, "Feb", V132=3, "Mar", V132=4, "Apr", V132=5, "May", V132=6, "June", V132=7, "July", V132=8, "Aug", V132=9, "Sept", V132=10, "Oct", V132=11, "Nov", V132=12, "Dec")</f>
        <v>Mar</v>
      </c>
      <c r="V132" s="9">
        <f t="shared" si="15"/>
        <v>3</v>
      </c>
      <c r="W132" s="9">
        <f t="shared" si="16"/>
        <v>2</v>
      </c>
      <c r="X132" s="9">
        <f t="shared" si="17"/>
        <v>2019</v>
      </c>
      <c r="Y132" t="b">
        <v>0</v>
      </c>
      <c r="Z132" t="b">
        <v>1</v>
      </c>
      <c r="AA132" t="s">
        <v>53</v>
      </c>
      <c r="AB132" t="s">
        <v>2039</v>
      </c>
      <c r="AC132" t="s">
        <v>2052</v>
      </c>
    </row>
    <row r="133" spans="1:29" ht="17" x14ac:dyDescent="0.2">
      <c r="A133">
        <v>1</v>
      </c>
      <c r="B133">
        <v>104</v>
      </c>
      <c r="C133" t="s">
        <v>257</v>
      </c>
      <c r="D133" s="1" t="s">
        <v>258</v>
      </c>
      <c r="E133" s="17">
        <v>119200</v>
      </c>
      <c r="F133" s="17">
        <v>170623</v>
      </c>
      <c r="G133" s="4">
        <f t="shared" si="12"/>
        <v>1.4314010067114094</v>
      </c>
      <c r="H133" t="s">
        <v>20</v>
      </c>
      <c r="I133">
        <v>1917</v>
      </c>
      <c r="J133" s="2">
        <f t="shared" si="13"/>
        <v>89.005216484089729</v>
      </c>
      <c r="K133" t="s">
        <v>21</v>
      </c>
      <c r="L133" t="s">
        <v>22</v>
      </c>
      <c r="M133">
        <v>1495515600</v>
      </c>
      <c r="N133">
        <v>1495602000</v>
      </c>
      <c r="O133" s="7">
        <f t="shared" si="14"/>
        <v>42878.208333333328</v>
      </c>
      <c r="P133" s="7" t="str" cm="1">
        <f t="array" ref="P133">_xlfn.IFS(Q133=1, "Jan", Q133=2, "Feb", Q133=3, "Mar", Q133=4, "Apr", Q133=5, "May", Q133=6, "June", Q133=7, "July", Q133=8, "Aug", Q133=9, "Sept", Q133=10, "Oct", Q133=11, "Nov", Q133=12, "Dec")</f>
        <v>May</v>
      </c>
      <c r="Q133" s="9">
        <f>MONTH(O133)</f>
        <v>5</v>
      </c>
      <c r="R133" s="9">
        <f>DAY(O133)</f>
        <v>23</v>
      </c>
      <c r="S133" s="9">
        <f>YEAR(O133)</f>
        <v>2017</v>
      </c>
      <c r="T133" s="7">
        <f>(((N133/60)/60)/24)+DATE(1970,1,1)</f>
        <v>42879.208333333328</v>
      </c>
      <c r="U133" s="7" t="str" cm="1">
        <f t="array" ref="U133">_xlfn.IFS(V133=1, "Jan", V133=2, "Feb", V133=3, "Mar", V133=4, "Apr", V133=5, "May", V133=6, "June", V133=7, "July", V133=8, "Aug", V133=9, "Sept", V133=10, "Oct", V133=11, "Nov", V133=12, "Dec")</f>
        <v>May</v>
      </c>
      <c r="V133" s="9">
        <f t="shared" si="15"/>
        <v>5</v>
      </c>
      <c r="W133" s="9">
        <f t="shared" si="16"/>
        <v>24</v>
      </c>
      <c r="X133" s="9">
        <f t="shared" si="17"/>
        <v>2017</v>
      </c>
      <c r="Y133" t="b">
        <v>0</v>
      </c>
      <c r="Z133" t="b">
        <v>0</v>
      </c>
      <c r="AA133" t="s">
        <v>60</v>
      </c>
      <c r="AB133" t="s">
        <v>2041</v>
      </c>
      <c r="AC133" t="s">
        <v>2050</v>
      </c>
    </row>
    <row r="134" spans="1:29" ht="34" x14ac:dyDescent="0.2">
      <c r="A134">
        <v>1</v>
      </c>
      <c r="B134">
        <v>295</v>
      </c>
      <c r="C134" t="s">
        <v>642</v>
      </c>
      <c r="D134" s="1" t="s">
        <v>643</v>
      </c>
      <c r="E134" s="17">
        <v>192900</v>
      </c>
      <c r="F134" s="17">
        <v>68769</v>
      </c>
      <c r="G134" s="4">
        <f t="shared" si="12"/>
        <v>0.35650077760497667</v>
      </c>
      <c r="H134" t="s">
        <v>14</v>
      </c>
      <c r="I134">
        <v>1910</v>
      </c>
      <c r="J134" s="2">
        <f t="shared" si="13"/>
        <v>36.004712041884815</v>
      </c>
      <c r="K134" t="s">
        <v>98</v>
      </c>
      <c r="L134" t="s">
        <v>99</v>
      </c>
      <c r="M134">
        <v>1381813200</v>
      </c>
      <c r="N134">
        <v>1383976800</v>
      </c>
      <c r="O134" s="7">
        <f t="shared" si="14"/>
        <v>41562.208333333336</v>
      </c>
      <c r="P134" s="7" t="str" cm="1">
        <f t="array" ref="P134">_xlfn.IFS(Q134=1, "Jan", Q134=2, "Feb", Q134=3, "Mar", Q134=4, "Apr", Q134=5, "May", Q134=6, "June", Q134=7, "July", Q134=8, "Aug", Q134=9, "Sept", Q134=10, "Oct", Q134=11, "Nov", Q134=12, "Dec")</f>
        <v>Oct</v>
      </c>
      <c r="Q134" s="9">
        <f>MONTH(O134)</f>
        <v>10</v>
      </c>
      <c r="R134" s="9">
        <f>DAY(O134)</f>
        <v>15</v>
      </c>
      <c r="S134" s="9">
        <f>YEAR(O134)</f>
        <v>2013</v>
      </c>
      <c r="T134" s="7">
        <f>(((N134/60)/60)/24)+DATE(1970,1,1)</f>
        <v>41587.25</v>
      </c>
      <c r="U134" s="7" t="str" cm="1">
        <f t="array" ref="U134">_xlfn.IFS(V134=1, "Jan", V134=2, "Feb", V134=3, "Mar", V134=4, "Apr", V134=5, "May", V134=6, "June", V134=7, "July", V134=8, "Aug", V134=9, "Sept", V134=10, "Oct", V134=11, "Nov", V134=12, "Dec")</f>
        <v>Nov</v>
      </c>
      <c r="V134" s="9">
        <f t="shared" si="15"/>
        <v>11</v>
      </c>
      <c r="W134" s="9">
        <f t="shared" si="16"/>
        <v>9</v>
      </c>
      <c r="X134" s="9">
        <f t="shared" si="17"/>
        <v>2013</v>
      </c>
      <c r="Y134" t="b">
        <v>0</v>
      </c>
      <c r="Z134" t="b">
        <v>0</v>
      </c>
      <c r="AA134" t="s">
        <v>33</v>
      </c>
      <c r="AB134" t="s">
        <v>2035</v>
      </c>
      <c r="AC134" t="s">
        <v>2036</v>
      </c>
    </row>
    <row r="135" spans="1:29" ht="17" x14ac:dyDescent="0.2">
      <c r="A135">
        <v>1</v>
      </c>
      <c r="B135">
        <v>933</v>
      </c>
      <c r="C135" t="s">
        <v>1898</v>
      </c>
      <c r="D135" s="1" t="s">
        <v>1899</v>
      </c>
      <c r="E135" s="17">
        <v>73000</v>
      </c>
      <c r="F135" s="17">
        <v>175015</v>
      </c>
      <c r="G135" s="4">
        <f t="shared" si="12"/>
        <v>2.3974657534246577</v>
      </c>
      <c r="H135" t="s">
        <v>20</v>
      </c>
      <c r="I135">
        <v>1902</v>
      </c>
      <c r="J135" s="2">
        <f t="shared" si="13"/>
        <v>92.016298633017882</v>
      </c>
      <c r="K135" t="s">
        <v>21</v>
      </c>
      <c r="L135" t="s">
        <v>22</v>
      </c>
      <c r="M135">
        <v>1365397200</v>
      </c>
      <c r="N135">
        <v>1366520400</v>
      </c>
      <c r="O135" s="7">
        <f t="shared" si="14"/>
        <v>41372.208333333336</v>
      </c>
      <c r="P135" s="7" t="str" cm="1">
        <f t="array" ref="P135">_xlfn.IFS(Q135=1, "Jan", Q135=2, "Feb", Q135=3, "Mar", Q135=4, "Apr", Q135=5, "May", Q135=6, "June", Q135=7, "July", Q135=8, "Aug", Q135=9, "Sept", Q135=10, "Oct", Q135=11, "Nov", Q135=12, "Dec")</f>
        <v>Apr</v>
      </c>
      <c r="Q135" s="9">
        <f>MONTH(O135)</f>
        <v>4</v>
      </c>
      <c r="R135" s="9">
        <f>DAY(O135)</f>
        <v>8</v>
      </c>
      <c r="S135" s="9">
        <f>YEAR(O135)</f>
        <v>2013</v>
      </c>
      <c r="T135" s="7">
        <f>(((N135/60)/60)/24)+DATE(1970,1,1)</f>
        <v>41385.208333333336</v>
      </c>
      <c r="U135" s="7" t="str" cm="1">
        <f t="array" ref="U135">_xlfn.IFS(V135=1, "Jan", V135=2, "Feb", V135=3, "Mar", V135=4, "Apr", V135=5, "May", V135=6, "June", V135=7, "July", V135=8, "Aug", V135=9, "Sept", V135=10, "Oct", V135=11, "Nov", V135=12, "Dec")</f>
        <v>Apr</v>
      </c>
      <c r="V135" s="9">
        <f t="shared" si="15"/>
        <v>4</v>
      </c>
      <c r="W135" s="9">
        <f t="shared" si="16"/>
        <v>21</v>
      </c>
      <c r="X135" s="9">
        <f t="shared" si="17"/>
        <v>2013</v>
      </c>
      <c r="Y135" t="b">
        <v>0</v>
      </c>
      <c r="Z135" t="b">
        <v>0</v>
      </c>
      <c r="AA135" t="s">
        <v>33</v>
      </c>
      <c r="AB135" t="s">
        <v>2035</v>
      </c>
      <c r="AC135" t="s">
        <v>2036</v>
      </c>
    </row>
    <row r="136" spans="1:29" ht="17" x14ac:dyDescent="0.2">
      <c r="A136">
        <v>1</v>
      </c>
      <c r="B136">
        <v>272</v>
      </c>
      <c r="C136" t="s">
        <v>596</v>
      </c>
      <c r="D136" s="1" t="s">
        <v>597</v>
      </c>
      <c r="E136" s="17">
        <v>51100</v>
      </c>
      <c r="F136" s="17">
        <v>155349</v>
      </c>
      <c r="G136" s="4">
        <f t="shared" si="12"/>
        <v>3.0400978473581213</v>
      </c>
      <c r="H136" t="s">
        <v>20</v>
      </c>
      <c r="I136">
        <v>1894</v>
      </c>
      <c r="J136" s="2">
        <f t="shared" si="13"/>
        <v>82.021647307286173</v>
      </c>
      <c r="K136" t="s">
        <v>21</v>
      </c>
      <c r="L136" t="s">
        <v>22</v>
      </c>
      <c r="M136">
        <v>1562734800</v>
      </c>
      <c r="N136">
        <v>1564894800</v>
      </c>
      <c r="O136" s="7">
        <f t="shared" si="14"/>
        <v>43656.208333333328</v>
      </c>
      <c r="P136" s="7" t="str" cm="1">
        <f t="array" ref="P136">_xlfn.IFS(Q136=1, "Jan", Q136=2, "Feb", Q136=3, "Mar", Q136=4, "Apr", Q136=5, "May", Q136=6, "June", Q136=7, "July", Q136=8, "Aug", Q136=9, "Sept", Q136=10, "Oct", Q136=11, "Nov", Q136=12, "Dec")</f>
        <v>July</v>
      </c>
      <c r="Q136" s="9">
        <f>MONTH(O136)</f>
        <v>7</v>
      </c>
      <c r="R136" s="9">
        <f>DAY(O136)</f>
        <v>10</v>
      </c>
      <c r="S136" s="9">
        <f>YEAR(O136)</f>
        <v>2019</v>
      </c>
      <c r="T136" s="7">
        <f>(((N136/60)/60)/24)+DATE(1970,1,1)</f>
        <v>43681.208333333328</v>
      </c>
      <c r="U136" s="7" t="str" cm="1">
        <f t="array" ref="U136">_xlfn.IFS(V136=1, "Jan", V136=2, "Feb", V136=3, "Mar", V136=4, "Apr", V136=5, "May", V136=6, "June", V136=7, "July", V136=8, "Aug", V136=9, "Sept", V136=10, "Oct", V136=11, "Nov", V136=12, "Dec")</f>
        <v>Aug</v>
      </c>
      <c r="V136" s="9">
        <f t="shared" si="15"/>
        <v>8</v>
      </c>
      <c r="W136" s="9">
        <f t="shared" si="16"/>
        <v>4</v>
      </c>
      <c r="X136" s="9">
        <f t="shared" si="17"/>
        <v>2019</v>
      </c>
      <c r="Y136" t="b">
        <v>0</v>
      </c>
      <c r="Z136" t="b">
        <v>1</v>
      </c>
      <c r="AA136" t="s">
        <v>33</v>
      </c>
      <c r="AB136" t="s">
        <v>2035</v>
      </c>
      <c r="AC136" t="s">
        <v>2036</v>
      </c>
    </row>
    <row r="137" spans="1:29" ht="17" x14ac:dyDescent="0.2">
      <c r="A137">
        <v>1</v>
      </c>
      <c r="B137">
        <v>270</v>
      </c>
      <c r="C137" t="s">
        <v>592</v>
      </c>
      <c r="D137" s="1" t="s">
        <v>593</v>
      </c>
      <c r="E137" s="17">
        <v>173900</v>
      </c>
      <c r="F137" s="17">
        <v>47260</v>
      </c>
      <c r="G137" s="4">
        <f t="shared" si="12"/>
        <v>0.27176538240368026</v>
      </c>
      <c r="H137" t="s">
        <v>74</v>
      </c>
      <c r="I137">
        <v>1890</v>
      </c>
      <c r="J137" s="2">
        <f t="shared" si="13"/>
        <v>25.005291005291006</v>
      </c>
      <c r="K137" t="s">
        <v>21</v>
      </c>
      <c r="L137" t="s">
        <v>22</v>
      </c>
      <c r="M137">
        <v>1291269600</v>
      </c>
      <c r="N137">
        <v>1291442400</v>
      </c>
      <c r="O137" s="7">
        <f t="shared" si="14"/>
        <v>40514.25</v>
      </c>
      <c r="P137" s="7" t="str" cm="1">
        <f t="array" ref="P137">_xlfn.IFS(Q137=1, "Jan", Q137=2, "Feb", Q137=3, "Mar", Q137=4, "Apr", Q137=5, "May", Q137=6, "June", Q137=7, "July", Q137=8, "Aug", Q137=9, "Sept", Q137=10, "Oct", Q137=11, "Nov", Q137=12, "Dec")</f>
        <v>Dec</v>
      </c>
      <c r="Q137" s="9">
        <f>MONTH(O137)</f>
        <v>12</v>
      </c>
      <c r="R137" s="9">
        <f>DAY(O137)</f>
        <v>2</v>
      </c>
      <c r="S137" s="9">
        <f>YEAR(O137)</f>
        <v>2010</v>
      </c>
      <c r="T137" s="7">
        <f>(((N137/60)/60)/24)+DATE(1970,1,1)</f>
        <v>40516.25</v>
      </c>
      <c r="U137" s="7" t="str" cm="1">
        <f t="array" ref="U137">_xlfn.IFS(V137=1, "Jan", V137=2, "Feb", V137=3, "Mar", V137=4, "Apr", V137=5, "May", V137=6, "June", V137=7, "July", V137=8, "Aug", V137=9, "Sept", V137=10, "Oct", V137=11, "Nov", V137=12, "Dec")</f>
        <v>Dec</v>
      </c>
      <c r="V137" s="9">
        <f t="shared" si="15"/>
        <v>12</v>
      </c>
      <c r="W137" s="9">
        <f t="shared" si="16"/>
        <v>4</v>
      </c>
      <c r="X137" s="9">
        <f t="shared" si="17"/>
        <v>2010</v>
      </c>
      <c r="Y137" t="b">
        <v>0</v>
      </c>
      <c r="Z137" t="b">
        <v>0</v>
      </c>
      <c r="AA137" t="s">
        <v>89</v>
      </c>
      <c r="AB137" t="s">
        <v>2057</v>
      </c>
      <c r="AC137" t="s">
        <v>2058</v>
      </c>
    </row>
    <row r="138" spans="1:29" ht="17" x14ac:dyDescent="0.2">
      <c r="A138">
        <v>1</v>
      </c>
      <c r="B138">
        <v>873</v>
      </c>
      <c r="C138" t="s">
        <v>1778</v>
      </c>
      <c r="D138" s="1" t="s">
        <v>1779</v>
      </c>
      <c r="E138" s="17">
        <v>42100</v>
      </c>
      <c r="F138" s="17">
        <v>79268</v>
      </c>
      <c r="G138" s="4">
        <f t="shared" si="12"/>
        <v>1.8828503562945369</v>
      </c>
      <c r="H138" t="s">
        <v>20</v>
      </c>
      <c r="I138">
        <v>1887</v>
      </c>
      <c r="J138" s="2">
        <f t="shared" si="13"/>
        <v>42.007419183889773</v>
      </c>
      <c r="K138" t="s">
        <v>21</v>
      </c>
      <c r="L138" t="s">
        <v>22</v>
      </c>
      <c r="M138">
        <v>1389160800</v>
      </c>
      <c r="N138">
        <v>1389592800</v>
      </c>
      <c r="O138" s="7">
        <f t="shared" si="14"/>
        <v>41647.25</v>
      </c>
      <c r="P138" s="7" t="str" cm="1">
        <f t="array" ref="P138">_xlfn.IFS(Q138=1, "Jan", Q138=2, "Feb", Q138=3, "Mar", Q138=4, "Apr", Q138=5, "May", Q138=6, "June", Q138=7, "July", Q138=8, "Aug", Q138=9, "Sept", Q138=10, "Oct", Q138=11, "Nov", Q138=12, "Dec")</f>
        <v>Jan</v>
      </c>
      <c r="Q138" s="9">
        <f>MONTH(O138)</f>
        <v>1</v>
      </c>
      <c r="R138" s="9">
        <f>DAY(O138)</f>
        <v>8</v>
      </c>
      <c r="S138" s="9">
        <f>YEAR(O138)</f>
        <v>2014</v>
      </c>
      <c r="T138" s="7">
        <f>(((N138/60)/60)/24)+DATE(1970,1,1)</f>
        <v>41652.25</v>
      </c>
      <c r="U138" s="7" t="str" cm="1">
        <f t="array" ref="U138">_xlfn.IFS(V138=1, "Jan", V138=2, "Feb", V138=3, "Mar", V138=4, "Apr", V138=5, "May", V138=6, "June", V138=7, "July", V138=8, "Aug", V138=9, "Sept", V138=10, "Oct", V138=11, "Nov", V138=12, "Dec")</f>
        <v>Jan</v>
      </c>
      <c r="V138" s="9">
        <f t="shared" si="15"/>
        <v>1</v>
      </c>
      <c r="W138" s="9">
        <f t="shared" si="16"/>
        <v>13</v>
      </c>
      <c r="X138" s="9">
        <f t="shared" si="17"/>
        <v>2014</v>
      </c>
      <c r="Y138" t="b">
        <v>0</v>
      </c>
      <c r="Z138" t="b">
        <v>0</v>
      </c>
      <c r="AA138" t="s">
        <v>122</v>
      </c>
      <c r="AB138" t="s">
        <v>2044</v>
      </c>
      <c r="AC138" t="s">
        <v>2045</v>
      </c>
    </row>
    <row r="139" spans="1:29" ht="17" x14ac:dyDescent="0.2">
      <c r="A139">
        <v>1</v>
      </c>
      <c r="B139">
        <v>884</v>
      </c>
      <c r="C139" t="s">
        <v>1800</v>
      </c>
      <c r="D139" s="1" t="s">
        <v>1801</v>
      </c>
      <c r="E139" s="17">
        <v>170800</v>
      </c>
      <c r="F139" s="17">
        <v>109374</v>
      </c>
      <c r="G139" s="4">
        <f t="shared" si="12"/>
        <v>0.64036299765807958</v>
      </c>
      <c r="H139" t="s">
        <v>14</v>
      </c>
      <c r="I139">
        <v>1886</v>
      </c>
      <c r="J139" s="2">
        <f t="shared" si="13"/>
        <v>57.992576882290564</v>
      </c>
      <c r="K139" t="s">
        <v>21</v>
      </c>
      <c r="L139" t="s">
        <v>22</v>
      </c>
      <c r="M139">
        <v>1399179600</v>
      </c>
      <c r="N139">
        <v>1399352400</v>
      </c>
      <c r="O139" s="7">
        <f t="shared" si="14"/>
        <v>41763.208333333336</v>
      </c>
      <c r="P139" s="7" t="str" cm="1">
        <f t="array" ref="P139">_xlfn.IFS(Q139=1, "Jan", Q139=2, "Feb", Q139=3, "Mar", Q139=4, "Apr", Q139=5, "May", Q139=6, "June", Q139=7, "July", Q139=8, "Aug", Q139=9, "Sept", Q139=10, "Oct", Q139=11, "Nov", Q139=12, "Dec")</f>
        <v>May</v>
      </c>
      <c r="Q139" s="9">
        <f>MONTH(O139)</f>
        <v>5</v>
      </c>
      <c r="R139" s="9">
        <f>DAY(O139)</f>
        <v>4</v>
      </c>
      <c r="S139" s="9">
        <f>YEAR(O139)</f>
        <v>2014</v>
      </c>
      <c r="T139" s="7">
        <f>(((N139/60)/60)/24)+DATE(1970,1,1)</f>
        <v>41765.208333333336</v>
      </c>
      <c r="U139" s="7" t="str" cm="1">
        <f t="array" ref="U139">_xlfn.IFS(V139=1, "Jan", V139=2, "Feb", V139=3, "Mar", V139=4, "Apr", V139=5, "May", V139=6, "June", V139=7, "July", V139=8, "Aug", V139=9, "Sept", V139=10, "Oct", V139=11, "Nov", V139=12, "Dec")</f>
        <v>May</v>
      </c>
      <c r="V139" s="9">
        <f t="shared" si="15"/>
        <v>5</v>
      </c>
      <c r="W139" s="9">
        <f t="shared" si="16"/>
        <v>6</v>
      </c>
      <c r="X139" s="9">
        <f t="shared" si="17"/>
        <v>2014</v>
      </c>
      <c r="Y139" t="b">
        <v>0</v>
      </c>
      <c r="Z139" t="b">
        <v>1</v>
      </c>
      <c r="AA139" t="s">
        <v>33</v>
      </c>
      <c r="AB139" t="s">
        <v>2035</v>
      </c>
      <c r="AC139" t="s">
        <v>2036</v>
      </c>
    </row>
    <row r="140" spans="1:29" ht="17" x14ac:dyDescent="0.2">
      <c r="A140">
        <v>1</v>
      </c>
      <c r="B140">
        <v>247</v>
      </c>
      <c r="C140" t="s">
        <v>546</v>
      </c>
      <c r="D140" s="1" t="s">
        <v>547</v>
      </c>
      <c r="E140" s="17">
        <v>19800</v>
      </c>
      <c r="F140" s="17">
        <v>184658</v>
      </c>
      <c r="G140" s="4">
        <f t="shared" si="12"/>
        <v>9.3261616161616168</v>
      </c>
      <c r="H140" t="s">
        <v>20</v>
      </c>
      <c r="I140">
        <v>1884</v>
      </c>
      <c r="J140" s="2">
        <f t="shared" si="13"/>
        <v>98.013800424628457</v>
      </c>
      <c r="K140" t="s">
        <v>21</v>
      </c>
      <c r="L140" t="s">
        <v>22</v>
      </c>
      <c r="M140">
        <v>1482386400</v>
      </c>
      <c r="N140">
        <v>1483682400</v>
      </c>
      <c r="O140" s="7">
        <f t="shared" si="14"/>
        <v>42726.25</v>
      </c>
      <c r="P140" s="7" t="str" cm="1">
        <f t="array" ref="P140">_xlfn.IFS(Q140=1, "Jan", Q140=2, "Feb", Q140=3, "Mar", Q140=4, "Apr", Q140=5, "May", Q140=6, "June", Q140=7, "July", Q140=8, "Aug", Q140=9, "Sept", Q140=10, "Oct", Q140=11, "Nov", Q140=12, "Dec")</f>
        <v>Dec</v>
      </c>
      <c r="Q140" s="9">
        <f>MONTH(O140)</f>
        <v>12</v>
      </c>
      <c r="R140" s="9">
        <f>DAY(O140)</f>
        <v>22</v>
      </c>
      <c r="S140" s="9">
        <f>YEAR(O140)</f>
        <v>2016</v>
      </c>
      <c r="T140" s="7">
        <f>(((N140/60)/60)/24)+DATE(1970,1,1)</f>
        <v>42741.25</v>
      </c>
      <c r="U140" s="7" t="str" cm="1">
        <f t="array" ref="U140">_xlfn.IFS(V140=1, "Jan", V140=2, "Feb", V140=3, "Mar", V140=4, "Apr", V140=5, "May", V140=6, "June", V140=7, "July", V140=8, "Aug", V140=9, "Sept", V140=10, "Oct", V140=11, "Nov", V140=12, "Dec")</f>
        <v>Jan</v>
      </c>
      <c r="V140" s="9">
        <f t="shared" si="15"/>
        <v>1</v>
      </c>
      <c r="W140" s="9">
        <f t="shared" si="16"/>
        <v>6</v>
      </c>
      <c r="X140" s="9">
        <f t="shared" si="17"/>
        <v>2017</v>
      </c>
      <c r="Y140" t="b">
        <v>0</v>
      </c>
      <c r="Z140" t="b">
        <v>1</v>
      </c>
      <c r="AA140" t="s">
        <v>119</v>
      </c>
      <c r="AB140" t="s">
        <v>2046</v>
      </c>
      <c r="AC140" t="s">
        <v>2056</v>
      </c>
    </row>
    <row r="141" spans="1:29" ht="17" x14ac:dyDescent="0.2">
      <c r="A141">
        <v>1</v>
      </c>
      <c r="B141">
        <v>915</v>
      </c>
      <c r="C141" t="s">
        <v>1862</v>
      </c>
      <c r="D141" s="1" t="s">
        <v>1863</v>
      </c>
      <c r="E141" s="17">
        <v>125900</v>
      </c>
      <c r="F141" s="17">
        <v>195936</v>
      </c>
      <c r="G141" s="4">
        <f t="shared" si="12"/>
        <v>1.5562827640984909</v>
      </c>
      <c r="H141" t="s">
        <v>20</v>
      </c>
      <c r="I141">
        <v>1866</v>
      </c>
      <c r="J141" s="2">
        <f t="shared" si="13"/>
        <v>105.0032154340836</v>
      </c>
      <c r="K141" t="s">
        <v>40</v>
      </c>
      <c r="L141" t="s">
        <v>41</v>
      </c>
      <c r="M141">
        <v>1503982800</v>
      </c>
      <c r="N141">
        <v>1504760400</v>
      </c>
      <c r="O141" s="7">
        <f t="shared" si="14"/>
        <v>42976.208333333328</v>
      </c>
      <c r="P141" s="7" t="str" cm="1">
        <f t="array" ref="P141">_xlfn.IFS(Q141=1, "Jan", Q141=2, "Feb", Q141=3, "Mar", Q141=4, "Apr", Q141=5, "May", Q141=6, "June", Q141=7, "July", Q141=8, "Aug", Q141=9, "Sept", Q141=10, "Oct", Q141=11, "Nov", Q141=12, "Dec")</f>
        <v>Aug</v>
      </c>
      <c r="Q141" s="9">
        <f>MONTH(O141)</f>
        <v>8</v>
      </c>
      <c r="R141" s="9">
        <f>DAY(O141)</f>
        <v>29</v>
      </c>
      <c r="S141" s="9">
        <f>YEAR(O141)</f>
        <v>2017</v>
      </c>
      <c r="T141" s="7">
        <f>(((N141/60)/60)/24)+DATE(1970,1,1)</f>
        <v>42985.208333333328</v>
      </c>
      <c r="U141" s="7" t="str" cm="1">
        <f t="array" ref="U141">_xlfn.IFS(V141=1, "Jan", V141=2, "Feb", V141=3, "Mar", V141=4, "Apr", V141=5, "May", V141=6, "June", V141=7, "July", V141=8, "Aug", V141=9, "Sept", V141=10, "Oct", V141=11, "Nov", V141=12, "Dec")</f>
        <v>Sept</v>
      </c>
      <c r="V141" s="9">
        <f t="shared" si="15"/>
        <v>9</v>
      </c>
      <c r="W141" s="9">
        <f t="shared" si="16"/>
        <v>7</v>
      </c>
      <c r="X141" s="9">
        <f t="shared" si="17"/>
        <v>2017</v>
      </c>
      <c r="Y141" t="b">
        <v>0</v>
      </c>
      <c r="Z141" t="b">
        <v>0</v>
      </c>
      <c r="AA141" t="s">
        <v>269</v>
      </c>
      <c r="AB141" t="s">
        <v>2039</v>
      </c>
      <c r="AC141" t="s">
        <v>2062</v>
      </c>
    </row>
    <row r="142" spans="1:29" ht="17" x14ac:dyDescent="0.2">
      <c r="A142">
        <v>1</v>
      </c>
      <c r="B142">
        <v>886</v>
      </c>
      <c r="C142" t="s">
        <v>1804</v>
      </c>
      <c r="D142" s="1" t="s">
        <v>1805</v>
      </c>
      <c r="E142" s="17">
        <v>150600</v>
      </c>
      <c r="F142" s="17">
        <v>127745</v>
      </c>
      <c r="G142" s="4">
        <f t="shared" si="12"/>
        <v>0.84824037184594958</v>
      </c>
      <c r="H142" t="s">
        <v>14</v>
      </c>
      <c r="I142">
        <v>1825</v>
      </c>
      <c r="J142" s="2">
        <f t="shared" si="13"/>
        <v>69.9972602739726</v>
      </c>
      <c r="K142" t="s">
        <v>21</v>
      </c>
      <c r="L142" t="s">
        <v>22</v>
      </c>
      <c r="M142">
        <v>1282798800</v>
      </c>
      <c r="N142">
        <v>1284354000</v>
      </c>
      <c r="O142" s="7">
        <f t="shared" si="14"/>
        <v>40416.208333333336</v>
      </c>
      <c r="P142" s="7" t="str" cm="1">
        <f t="array" ref="P142">_xlfn.IFS(Q142=1, "Jan", Q142=2, "Feb", Q142=3, "Mar", Q142=4, "Apr", Q142=5, "May", Q142=6, "June", Q142=7, "July", Q142=8, "Aug", Q142=9, "Sept", Q142=10, "Oct", Q142=11, "Nov", Q142=12, "Dec")</f>
        <v>Aug</v>
      </c>
      <c r="Q142" s="9">
        <f>MONTH(O142)</f>
        <v>8</v>
      </c>
      <c r="R142" s="9">
        <f>DAY(O142)</f>
        <v>26</v>
      </c>
      <c r="S142" s="9">
        <f>YEAR(O142)</f>
        <v>2010</v>
      </c>
      <c r="T142" s="7">
        <f>(((N142/60)/60)/24)+DATE(1970,1,1)</f>
        <v>40434.208333333336</v>
      </c>
      <c r="U142" s="7" t="str" cm="1">
        <f t="array" ref="U142">_xlfn.IFS(V142=1, "Jan", V142=2, "Feb", V142=3, "Mar", V142=4, "Apr", V142=5, "May", V142=6, "June", V142=7, "July", V142=8, "Aug", V142=9, "Sept", V142=10, "Oct", V142=11, "Nov", V142=12, "Dec")</f>
        <v>Sept</v>
      </c>
      <c r="V142" s="9">
        <f t="shared" si="15"/>
        <v>9</v>
      </c>
      <c r="W142" s="9">
        <f t="shared" si="16"/>
        <v>13</v>
      </c>
      <c r="X142" s="9">
        <f t="shared" si="17"/>
        <v>2010</v>
      </c>
      <c r="Y142" t="b">
        <v>0</v>
      </c>
      <c r="Z142" t="b">
        <v>0</v>
      </c>
      <c r="AA142" t="s">
        <v>60</v>
      </c>
      <c r="AB142" t="s">
        <v>2041</v>
      </c>
      <c r="AC142" t="s">
        <v>2050</v>
      </c>
    </row>
    <row r="143" spans="1:29" ht="17" x14ac:dyDescent="0.2">
      <c r="A143">
        <v>1</v>
      </c>
      <c r="B143">
        <v>159</v>
      </c>
      <c r="C143" t="s">
        <v>370</v>
      </c>
      <c r="D143" s="1" t="s">
        <v>371</v>
      </c>
      <c r="E143" s="17">
        <v>191200</v>
      </c>
      <c r="F143" s="17">
        <v>191222</v>
      </c>
      <c r="G143" s="4">
        <f t="shared" si="12"/>
        <v>1.0001150627615063</v>
      </c>
      <c r="H143" t="s">
        <v>20</v>
      </c>
      <c r="I143">
        <v>1821</v>
      </c>
      <c r="J143" s="2">
        <f t="shared" si="13"/>
        <v>105.00933552992861</v>
      </c>
      <c r="K143" t="s">
        <v>21</v>
      </c>
      <c r="L143" t="s">
        <v>22</v>
      </c>
      <c r="M143">
        <v>1553662800</v>
      </c>
      <c r="N143">
        <v>1555218000</v>
      </c>
      <c r="O143" s="7">
        <f t="shared" si="14"/>
        <v>43551.208333333328</v>
      </c>
      <c r="P143" s="7" t="str" cm="1">
        <f t="array" ref="P143">_xlfn.IFS(Q143=1, "Jan", Q143=2, "Feb", Q143=3, "Mar", Q143=4, "Apr", Q143=5, "May", Q143=6, "June", Q143=7, "July", Q143=8, "Aug", Q143=9, "Sept", Q143=10, "Oct", Q143=11, "Nov", Q143=12, "Dec")</f>
        <v>Mar</v>
      </c>
      <c r="Q143" s="9">
        <f>MONTH(O143)</f>
        <v>3</v>
      </c>
      <c r="R143" s="9">
        <f>DAY(O143)</f>
        <v>27</v>
      </c>
      <c r="S143" s="9">
        <f>YEAR(O143)</f>
        <v>2019</v>
      </c>
      <c r="T143" s="7">
        <f>(((N143/60)/60)/24)+DATE(1970,1,1)</f>
        <v>43569.208333333328</v>
      </c>
      <c r="U143" s="7" t="str" cm="1">
        <f t="array" ref="U143">_xlfn.IFS(V143=1, "Jan", V143=2, "Feb", V143=3, "Mar", V143=4, "Apr", V143=5, "May", V143=6, "June", V143=7, "July", V143=8, "Aug", V143=9, "Sept", V143=10, "Oct", V143=11, "Nov", V143=12, "Dec")</f>
        <v>Apr</v>
      </c>
      <c r="V143" s="9">
        <f t="shared" si="15"/>
        <v>4</v>
      </c>
      <c r="W143" s="9">
        <f t="shared" si="16"/>
        <v>14</v>
      </c>
      <c r="X143" s="9">
        <f t="shared" si="17"/>
        <v>2019</v>
      </c>
      <c r="Y143" t="b">
        <v>0</v>
      </c>
      <c r="Z143" t="b">
        <v>1</v>
      </c>
      <c r="AA143" t="s">
        <v>33</v>
      </c>
      <c r="AB143" t="s">
        <v>2035</v>
      </c>
      <c r="AC143" t="s">
        <v>2036</v>
      </c>
    </row>
    <row r="144" spans="1:29" ht="17" x14ac:dyDescent="0.2">
      <c r="A144">
        <v>1</v>
      </c>
      <c r="B144">
        <v>216</v>
      </c>
      <c r="C144" t="s">
        <v>485</v>
      </c>
      <c r="D144" s="1" t="s">
        <v>486</v>
      </c>
      <c r="E144" s="17">
        <v>121700</v>
      </c>
      <c r="F144" s="17">
        <v>188721</v>
      </c>
      <c r="G144" s="4">
        <f t="shared" si="12"/>
        <v>1.5507066557107643</v>
      </c>
      <c r="H144" t="s">
        <v>20</v>
      </c>
      <c r="I144">
        <v>1815</v>
      </c>
      <c r="J144" s="2">
        <f t="shared" si="13"/>
        <v>103.97851239669421</v>
      </c>
      <c r="K144" t="s">
        <v>21</v>
      </c>
      <c r="L144" t="s">
        <v>22</v>
      </c>
      <c r="M144">
        <v>1321941600</v>
      </c>
      <c r="N144">
        <v>1322114400</v>
      </c>
      <c r="O144" s="7">
        <f t="shared" si="14"/>
        <v>40869.25</v>
      </c>
      <c r="P144" s="7" t="str" cm="1">
        <f t="array" ref="P144">_xlfn.IFS(Q144=1, "Jan", Q144=2, "Feb", Q144=3, "Mar", Q144=4, "Apr", Q144=5, "May", Q144=6, "June", Q144=7, "July", Q144=8, "Aug", Q144=9, "Sept", Q144=10, "Oct", Q144=11, "Nov", Q144=12, "Dec")</f>
        <v>Nov</v>
      </c>
      <c r="Q144" s="9">
        <f>MONTH(O144)</f>
        <v>11</v>
      </c>
      <c r="R144" s="9">
        <f>DAY(O144)</f>
        <v>22</v>
      </c>
      <c r="S144" s="9">
        <f>YEAR(O144)</f>
        <v>2011</v>
      </c>
      <c r="T144" s="7">
        <f>(((N144/60)/60)/24)+DATE(1970,1,1)</f>
        <v>40871.25</v>
      </c>
      <c r="U144" s="7" t="str" cm="1">
        <f t="array" ref="U144">_xlfn.IFS(V144=1, "Jan", V144=2, "Feb", V144=3, "Mar", V144=4, "Apr", V144=5, "May", V144=6, "June", V144=7, "July", V144=8, "Aug", V144=9, "Sept", V144=10, "Oct", V144=11, "Nov", V144=12, "Dec")</f>
        <v>Nov</v>
      </c>
      <c r="V144" s="9">
        <f t="shared" si="15"/>
        <v>11</v>
      </c>
      <c r="W144" s="9">
        <f t="shared" si="16"/>
        <v>24</v>
      </c>
      <c r="X144" s="9">
        <f t="shared" si="17"/>
        <v>2011</v>
      </c>
      <c r="Y144" t="b">
        <v>0</v>
      </c>
      <c r="Z144" t="b">
        <v>0</v>
      </c>
      <c r="AA144" t="s">
        <v>33</v>
      </c>
      <c r="AB144" t="s">
        <v>2035</v>
      </c>
      <c r="AC144" t="s">
        <v>2036</v>
      </c>
    </row>
    <row r="145" spans="1:29" ht="17" x14ac:dyDescent="0.2">
      <c r="A145">
        <v>1</v>
      </c>
      <c r="B145">
        <v>837</v>
      </c>
      <c r="C145" t="s">
        <v>1707</v>
      </c>
      <c r="D145" s="1" t="s">
        <v>1708</v>
      </c>
      <c r="E145" s="17">
        <v>17700</v>
      </c>
      <c r="F145" s="17">
        <v>150960</v>
      </c>
      <c r="G145" s="4">
        <f t="shared" si="12"/>
        <v>8.5288135593220336</v>
      </c>
      <c r="H145" t="s">
        <v>20</v>
      </c>
      <c r="I145">
        <v>1797</v>
      </c>
      <c r="J145" s="2">
        <f t="shared" si="13"/>
        <v>84.00667779632721</v>
      </c>
      <c r="K145" t="s">
        <v>21</v>
      </c>
      <c r="L145" t="s">
        <v>22</v>
      </c>
      <c r="M145">
        <v>1301202000</v>
      </c>
      <c r="N145">
        <v>1305867600</v>
      </c>
      <c r="O145" s="7">
        <f t="shared" si="14"/>
        <v>40629.208333333336</v>
      </c>
      <c r="P145" s="7" t="str" cm="1">
        <f t="array" ref="P145">_xlfn.IFS(Q145=1, "Jan", Q145=2, "Feb", Q145=3, "Mar", Q145=4, "Apr", Q145=5, "May", Q145=6, "June", Q145=7, "July", Q145=8, "Aug", Q145=9, "Sept", Q145=10, "Oct", Q145=11, "Nov", Q145=12, "Dec")</f>
        <v>Mar</v>
      </c>
      <c r="Q145" s="9">
        <f>MONTH(O145)</f>
        <v>3</v>
      </c>
      <c r="R145" s="9">
        <f>DAY(O145)</f>
        <v>27</v>
      </c>
      <c r="S145" s="9">
        <f>YEAR(O145)</f>
        <v>2011</v>
      </c>
      <c r="T145" s="7">
        <f>(((N145/60)/60)/24)+DATE(1970,1,1)</f>
        <v>40683.208333333336</v>
      </c>
      <c r="U145" s="7" t="str" cm="1">
        <f t="array" ref="U145">_xlfn.IFS(V145=1, "Jan", V145=2, "Feb", V145=3, "Mar", V145=4, "Apr", V145=5, "May", V145=6, "June", V145=7, "July", V145=8, "Aug", V145=9, "Sept", V145=10, "Oct", V145=11, "Nov", V145=12, "Dec")</f>
        <v>May</v>
      </c>
      <c r="V145" s="9">
        <f t="shared" si="15"/>
        <v>5</v>
      </c>
      <c r="W145" s="9">
        <f t="shared" si="16"/>
        <v>20</v>
      </c>
      <c r="X145" s="9">
        <f t="shared" si="17"/>
        <v>2011</v>
      </c>
      <c r="Y145" t="b">
        <v>0</v>
      </c>
      <c r="Z145" t="b">
        <v>0</v>
      </c>
      <c r="AA145" t="s">
        <v>159</v>
      </c>
      <c r="AB145" t="s">
        <v>2041</v>
      </c>
      <c r="AC145" t="s">
        <v>2049</v>
      </c>
    </row>
    <row r="146" spans="1:29" ht="17" x14ac:dyDescent="0.2">
      <c r="A146">
        <v>1</v>
      </c>
      <c r="B146">
        <v>501</v>
      </c>
      <c r="C146" t="s">
        <v>1050</v>
      </c>
      <c r="D146" s="1" t="s">
        <v>1051</v>
      </c>
      <c r="E146" s="17">
        <v>153600</v>
      </c>
      <c r="F146" s="17">
        <v>107743</v>
      </c>
      <c r="G146" s="4">
        <f t="shared" si="12"/>
        <v>0.70145182291666663</v>
      </c>
      <c r="H146" t="s">
        <v>14</v>
      </c>
      <c r="I146">
        <v>1796</v>
      </c>
      <c r="J146" s="2">
        <f t="shared" si="13"/>
        <v>59.990534521158132</v>
      </c>
      <c r="K146" t="s">
        <v>21</v>
      </c>
      <c r="L146" t="s">
        <v>22</v>
      </c>
      <c r="M146">
        <v>1363064400</v>
      </c>
      <c r="N146">
        <v>1363237200</v>
      </c>
      <c r="O146" s="7">
        <f t="shared" si="14"/>
        <v>41345.208333333336</v>
      </c>
      <c r="P146" s="7" t="str" cm="1">
        <f t="array" ref="P146">_xlfn.IFS(Q146=1, "Jan", Q146=2, "Feb", Q146=3, "Mar", Q146=4, "Apr", Q146=5, "May", Q146=6, "June", Q146=7, "July", Q146=8, "Aug", Q146=9, "Sept", Q146=10, "Oct", Q146=11, "Nov", Q146=12, "Dec")</f>
        <v>Mar</v>
      </c>
      <c r="Q146" s="9">
        <f>MONTH(O146)</f>
        <v>3</v>
      </c>
      <c r="R146" s="9">
        <f>DAY(O146)</f>
        <v>12</v>
      </c>
      <c r="S146" s="9">
        <f>YEAR(O146)</f>
        <v>2013</v>
      </c>
      <c r="T146" s="7">
        <f>(((N146/60)/60)/24)+DATE(1970,1,1)</f>
        <v>41347.208333333336</v>
      </c>
      <c r="U146" s="7" t="str" cm="1">
        <f t="array" ref="U146">_xlfn.IFS(V146=1, "Jan", V146=2, "Feb", V146=3, "Mar", V146=4, "Apr", V146=5, "May", V146=6, "June", V146=7, "July", V146=8, "Aug", V146=9, "Sept", V146=10, "Oct", V146=11, "Nov", V146=12, "Dec")</f>
        <v>Mar</v>
      </c>
      <c r="V146" s="9">
        <f t="shared" si="15"/>
        <v>3</v>
      </c>
      <c r="W146" s="9">
        <f t="shared" si="16"/>
        <v>14</v>
      </c>
      <c r="X146" s="9">
        <f t="shared" si="17"/>
        <v>2013</v>
      </c>
      <c r="Y146" t="b">
        <v>0</v>
      </c>
      <c r="Z146" t="b">
        <v>0</v>
      </c>
      <c r="AA146" t="s">
        <v>42</v>
      </c>
      <c r="AB146" t="s">
        <v>2039</v>
      </c>
      <c r="AC146" t="s">
        <v>2053</v>
      </c>
    </row>
    <row r="147" spans="1:29" ht="17" x14ac:dyDescent="0.2">
      <c r="A147">
        <v>1</v>
      </c>
      <c r="B147">
        <v>564</v>
      </c>
      <c r="C147" t="s">
        <v>1172</v>
      </c>
      <c r="D147" s="1" t="s">
        <v>1173</v>
      </c>
      <c r="E147" s="17">
        <v>168700</v>
      </c>
      <c r="F147" s="17">
        <v>141393</v>
      </c>
      <c r="G147" s="4">
        <f t="shared" si="12"/>
        <v>0.83813278008298753</v>
      </c>
      <c r="H147" t="s">
        <v>14</v>
      </c>
      <c r="I147">
        <v>1790</v>
      </c>
      <c r="J147" s="2">
        <f t="shared" si="13"/>
        <v>78.990502793296088</v>
      </c>
      <c r="K147" t="s">
        <v>21</v>
      </c>
      <c r="L147" t="s">
        <v>22</v>
      </c>
      <c r="M147">
        <v>1426395600</v>
      </c>
      <c r="N147">
        <v>1427086800</v>
      </c>
      <c r="O147" s="7">
        <f t="shared" si="14"/>
        <v>42078.208333333328</v>
      </c>
      <c r="P147" s="7" t="str" cm="1">
        <f t="array" ref="P147">_xlfn.IFS(Q147=1, "Jan", Q147=2, "Feb", Q147=3, "Mar", Q147=4, "Apr", Q147=5, "May", Q147=6, "June", Q147=7, "July", Q147=8, "Aug", Q147=9, "Sept", Q147=10, "Oct", Q147=11, "Nov", Q147=12, "Dec")</f>
        <v>Mar</v>
      </c>
      <c r="Q147" s="9">
        <f>MONTH(O147)</f>
        <v>3</v>
      </c>
      <c r="R147" s="9">
        <f>DAY(O147)</f>
        <v>15</v>
      </c>
      <c r="S147" s="9">
        <f>YEAR(O147)</f>
        <v>2015</v>
      </c>
      <c r="T147" s="7">
        <f>(((N147/60)/60)/24)+DATE(1970,1,1)</f>
        <v>42086.208333333328</v>
      </c>
      <c r="U147" s="7" t="str" cm="1">
        <f t="array" ref="U147">_xlfn.IFS(V147=1, "Jan", V147=2, "Feb", V147=3, "Mar", V147=4, "Apr", V147=5, "May", V147=6, "June", V147=7, "July", V147=8, "Aug", V147=9, "Sept", V147=10, "Oct", V147=11, "Nov", V147=12, "Dec")</f>
        <v>Mar</v>
      </c>
      <c r="V147" s="9">
        <f t="shared" si="15"/>
        <v>3</v>
      </c>
      <c r="W147" s="9">
        <f t="shared" si="16"/>
        <v>23</v>
      </c>
      <c r="X147" s="9">
        <f t="shared" si="17"/>
        <v>2015</v>
      </c>
      <c r="Y147" t="b">
        <v>0</v>
      </c>
      <c r="Z147" t="b">
        <v>0</v>
      </c>
      <c r="AA147" t="s">
        <v>33</v>
      </c>
      <c r="AB147" t="s">
        <v>2035</v>
      </c>
      <c r="AC147" t="s">
        <v>2036</v>
      </c>
    </row>
    <row r="148" spans="1:29" ht="17" x14ac:dyDescent="0.2">
      <c r="A148">
        <v>1</v>
      </c>
      <c r="B148">
        <v>714</v>
      </c>
      <c r="C148" t="s">
        <v>1466</v>
      </c>
      <c r="D148" s="1" t="s">
        <v>1467</v>
      </c>
      <c r="E148" s="17">
        <v>38500</v>
      </c>
      <c r="F148" s="17">
        <v>182036</v>
      </c>
      <c r="G148" s="4">
        <f t="shared" si="12"/>
        <v>4.7282077922077921</v>
      </c>
      <c r="H148" t="s">
        <v>20</v>
      </c>
      <c r="I148">
        <v>1785</v>
      </c>
      <c r="J148" s="2">
        <f t="shared" si="13"/>
        <v>101.98095238095237</v>
      </c>
      <c r="K148" t="s">
        <v>21</v>
      </c>
      <c r="L148" t="s">
        <v>22</v>
      </c>
      <c r="M148">
        <v>1408424400</v>
      </c>
      <c r="N148">
        <v>1408510800</v>
      </c>
      <c r="O148" s="7">
        <f t="shared" si="14"/>
        <v>41870.208333333336</v>
      </c>
      <c r="P148" s="7" t="str" cm="1">
        <f t="array" ref="P148">_xlfn.IFS(Q148=1, "Jan", Q148=2, "Feb", Q148=3, "Mar", Q148=4, "Apr", Q148=5, "May", Q148=6, "June", Q148=7, "July", Q148=8, "Aug", Q148=9, "Sept", Q148=10, "Oct", Q148=11, "Nov", Q148=12, "Dec")</f>
        <v>Aug</v>
      </c>
      <c r="Q148" s="9">
        <f>MONTH(O148)</f>
        <v>8</v>
      </c>
      <c r="R148" s="9">
        <f>DAY(O148)</f>
        <v>19</v>
      </c>
      <c r="S148" s="9">
        <f>YEAR(O148)</f>
        <v>2014</v>
      </c>
      <c r="T148" s="7">
        <f>(((N148/60)/60)/24)+DATE(1970,1,1)</f>
        <v>41871.208333333336</v>
      </c>
      <c r="U148" s="7" t="str" cm="1">
        <f t="array" ref="U148">_xlfn.IFS(V148=1, "Jan", V148=2, "Feb", V148=3, "Mar", V148=4, "Apr", V148=5, "May", V148=6, "June", V148=7, "July", V148=8, "Aug", V148=9, "Sept", V148=10, "Oct", V148=11, "Nov", V148=12, "Dec")</f>
        <v>Aug</v>
      </c>
      <c r="V148" s="9">
        <f t="shared" si="15"/>
        <v>8</v>
      </c>
      <c r="W148" s="9">
        <f t="shared" si="16"/>
        <v>20</v>
      </c>
      <c r="X148" s="9">
        <f t="shared" si="17"/>
        <v>2014</v>
      </c>
      <c r="Y148" t="b">
        <v>0</v>
      </c>
      <c r="Z148" t="b">
        <v>0</v>
      </c>
      <c r="AA148" t="s">
        <v>23</v>
      </c>
      <c r="AB148" t="s">
        <v>2041</v>
      </c>
      <c r="AC148" t="s">
        <v>2042</v>
      </c>
    </row>
    <row r="149" spans="1:29" ht="34" x14ac:dyDescent="0.2">
      <c r="A149">
        <v>1</v>
      </c>
      <c r="B149">
        <v>530</v>
      </c>
      <c r="C149" t="s">
        <v>1105</v>
      </c>
      <c r="D149" s="1" t="s">
        <v>1106</v>
      </c>
      <c r="E149" s="17">
        <v>105000</v>
      </c>
      <c r="F149" s="17">
        <v>96328</v>
      </c>
      <c r="G149" s="4">
        <f t="shared" si="12"/>
        <v>0.91740952380952379</v>
      </c>
      <c r="H149" t="s">
        <v>14</v>
      </c>
      <c r="I149">
        <v>1784</v>
      </c>
      <c r="J149" s="2">
        <f t="shared" si="13"/>
        <v>53.995515695067262</v>
      </c>
      <c r="K149" t="s">
        <v>21</v>
      </c>
      <c r="L149" t="s">
        <v>22</v>
      </c>
      <c r="M149">
        <v>1283230800</v>
      </c>
      <c r="N149">
        <v>1284440400</v>
      </c>
      <c r="O149" s="7">
        <f t="shared" si="14"/>
        <v>40421.208333333336</v>
      </c>
      <c r="P149" s="7" t="str" cm="1">
        <f t="array" ref="P149">_xlfn.IFS(Q149=1, "Jan", Q149=2, "Feb", Q149=3, "Mar", Q149=4, "Apr", Q149=5, "May", Q149=6, "June", Q149=7, "July", Q149=8, "Aug", Q149=9, "Sept", Q149=10, "Oct", Q149=11, "Nov", Q149=12, "Dec")</f>
        <v>Aug</v>
      </c>
      <c r="Q149" s="9">
        <f>MONTH(O149)</f>
        <v>8</v>
      </c>
      <c r="R149" s="9">
        <f>DAY(O149)</f>
        <v>31</v>
      </c>
      <c r="S149" s="9">
        <f>YEAR(O149)</f>
        <v>2010</v>
      </c>
      <c r="T149" s="7">
        <f>(((N149/60)/60)/24)+DATE(1970,1,1)</f>
        <v>40435.208333333336</v>
      </c>
      <c r="U149" s="7" t="str" cm="1">
        <f t="array" ref="U149">_xlfn.IFS(V149=1, "Jan", V149=2, "Feb", V149=3, "Mar", V149=4, "Apr", V149=5, "May", V149=6, "June", V149=7, "July", V149=8, "Aug", V149=9, "Sept", V149=10, "Oct", V149=11, "Nov", V149=12, "Dec")</f>
        <v>Sept</v>
      </c>
      <c r="V149" s="9">
        <f t="shared" si="15"/>
        <v>9</v>
      </c>
      <c r="W149" s="9">
        <f t="shared" si="16"/>
        <v>14</v>
      </c>
      <c r="X149" s="9">
        <f t="shared" si="17"/>
        <v>2010</v>
      </c>
      <c r="Y149" t="b">
        <v>0</v>
      </c>
      <c r="Z149" t="b">
        <v>1</v>
      </c>
      <c r="AA149" t="s">
        <v>119</v>
      </c>
      <c r="AB149" t="s">
        <v>2046</v>
      </c>
      <c r="AC149" t="s">
        <v>2056</v>
      </c>
    </row>
    <row r="150" spans="1:29" ht="17" x14ac:dyDescent="0.2">
      <c r="A150">
        <v>1</v>
      </c>
      <c r="B150">
        <v>240</v>
      </c>
      <c r="C150" t="s">
        <v>532</v>
      </c>
      <c r="D150" s="1" t="s">
        <v>533</v>
      </c>
      <c r="E150" s="17">
        <v>29400</v>
      </c>
      <c r="F150" s="17">
        <v>123124</v>
      </c>
      <c r="G150" s="4">
        <f t="shared" si="12"/>
        <v>4.1878911564625847</v>
      </c>
      <c r="H150" t="s">
        <v>20</v>
      </c>
      <c r="I150">
        <v>1784</v>
      </c>
      <c r="J150" s="2">
        <f t="shared" si="13"/>
        <v>69.015695067264573</v>
      </c>
      <c r="K150" t="s">
        <v>21</v>
      </c>
      <c r="L150" t="s">
        <v>22</v>
      </c>
      <c r="M150">
        <v>1281070800</v>
      </c>
      <c r="N150">
        <v>1281157200</v>
      </c>
      <c r="O150" s="7">
        <f t="shared" si="14"/>
        <v>40396.208333333336</v>
      </c>
      <c r="P150" s="7" t="str" cm="1">
        <f t="array" ref="P150">_xlfn.IFS(Q150=1, "Jan", Q150=2, "Feb", Q150=3, "Mar", Q150=4, "Apr", Q150=5, "May", Q150=6, "June", Q150=7, "July", Q150=8, "Aug", Q150=9, "Sept", Q150=10, "Oct", Q150=11, "Nov", Q150=12, "Dec")</f>
        <v>Aug</v>
      </c>
      <c r="Q150" s="9">
        <f>MONTH(O150)</f>
        <v>8</v>
      </c>
      <c r="R150" s="9">
        <f>DAY(O150)</f>
        <v>6</v>
      </c>
      <c r="S150" s="9">
        <f>YEAR(O150)</f>
        <v>2010</v>
      </c>
      <c r="T150" s="7">
        <f>(((N150/60)/60)/24)+DATE(1970,1,1)</f>
        <v>40397.208333333336</v>
      </c>
      <c r="U150" s="7" t="str" cm="1">
        <f t="array" ref="U150">_xlfn.IFS(V150=1, "Jan", V150=2, "Feb", V150=3, "Mar", V150=4, "Apr", V150=5, "May", V150=6, "June", V150=7, "July", V150=8, "Aug", V150=9, "Sept", V150=10, "Oct", V150=11, "Nov", V150=12, "Dec")</f>
        <v>Aug</v>
      </c>
      <c r="V150" s="9">
        <f t="shared" si="15"/>
        <v>8</v>
      </c>
      <c r="W150" s="9">
        <f t="shared" si="16"/>
        <v>7</v>
      </c>
      <c r="X150" s="9">
        <f t="shared" si="17"/>
        <v>2010</v>
      </c>
      <c r="Y150" t="b">
        <v>0</v>
      </c>
      <c r="Z150" t="b">
        <v>0</v>
      </c>
      <c r="AA150" t="s">
        <v>33</v>
      </c>
      <c r="AB150" t="s">
        <v>2035</v>
      </c>
      <c r="AC150" t="s">
        <v>2036</v>
      </c>
    </row>
    <row r="151" spans="1:29" ht="17" x14ac:dyDescent="0.2">
      <c r="A151">
        <v>1</v>
      </c>
      <c r="B151">
        <v>120</v>
      </c>
      <c r="C151" t="s">
        <v>290</v>
      </c>
      <c r="D151" s="1" t="s">
        <v>291</v>
      </c>
      <c r="E151" s="17">
        <v>75100</v>
      </c>
      <c r="F151" s="17">
        <v>112272</v>
      </c>
      <c r="G151" s="4">
        <f t="shared" si="12"/>
        <v>1.4949667110519307</v>
      </c>
      <c r="H151" t="s">
        <v>20</v>
      </c>
      <c r="I151">
        <v>1782</v>
      </c>
      <c r="J151" s="2">
        <f t="shared" si="13"/>
        <v>63.003367003367003</v>
      </c>
      <c r="K151" t="s">
        <v>21</v>
      </c>
      <c r="L151" t="s">
        <v>22</v>
      </c>
      <c r="M151">
        <v>1429246800</v>
      </c>
      <c r="N151">
        <v>1429592400</v>
      </c>
      <c r="O151" s="7">
        <f t="shared" si="14"/>
        <v>42111.208333333328</v>
      </c>
      <c r="P151" s="7" t="str" cm="1">
        <f t="array" ref="P151">_xlfn.IFS(Q151=1, "Jan", Q151=2, "Feb", Q151=3, "Mar", Q151=4, "Apr", Q151=5, "May", Q151=6, "June", Q151=7, "July", Q151=8, "Aug", Q151=9, "Sept", Q151=10, "Oct", Q151=11, "Nov", Q151=12, "Dec")</f>
        <v>Apr</v>
      </c>
      <c r="Q151" s="9">
        <f>MONTH(O151)</f>
        <v>4</v>
      </c>
      <c r="R151" s="9">
        <f>DAY(O151)</f>
        <v>17</v>
      </c>
      <c r="S151" s="9">
        <f>YEAR(O151)</f>
        <v>2015</v>
      </c>
      <c r="T151" s="7">
        <f>(((N151/60)/60)/24)+DATE(1970,1,1)</f>
        <v>42115.208333333328</v>
      </c>
      <c r="U151" s="7" t="str" cm="1">
        <f t="array" ref="U151">_xlfn.IFS(V151=1, "Jan", V151=2, "Feb", V151=3, "Mar", V151=4, "Apr", V151=5, "May", V151=6, "June", V151=7, "July", V151=8, "Aug", V151=9, "Sept", V151=10, "Oct", V151=11, "Nov", V151=12, "Dec")</f>
        <v>Apr</v>
      </c>
      <c r="V151" s="9">
        <f t="shared" si="15"/>
        <v>4</v>
      </c>
      <c r="W151" s="9">
        <f t="shared" si="16"/>
        <v>21</v>
      </c>
      <c r="X151" s="9">
        <f t="shared" si="17"/>
        <v>2015</v>
      </c>
      <c r="Y151" t="b">
        <v>0</v>
      </c>
      <c r="Z151" t="b">
        <v>1</v>
      </c>
      <c r="AA151" t="s">
        <v>292</v>
      </c>
      <c r="AB151" t="s">
        <v>2057</v>
      </c>
      <c r="AC151" t="s">
        <v>2061</v>
      </c>
    </row>
    <row r="152" spans="1:29" ht="17" x14ac:dyDescent="0.2">
      <c r="A152">
        <v>1</v>
      </c>
      <c r="B152">
        <v>519</v>
      </c>
      <c r="C152" t="s">
        <v>1084</v>
      </c>
      <c r="D152" s="1" t="s">
        <v>1085</v>
      </c>
      <c r="E152" s="17">
        <v>177700</v>
      </c>
      <c r="F152" s="17">
        <v>180802</v>
      </c>
      <c r="G152" s="4">
        <f t="shared" si="12"/>
        <v>1.0174563871693867</v>
      </c>
      <c r="H152" t="s">
        <v>20</v>
      </c>
      <c r="I152">
        <v>1773</v>
      </c>
      <c r="J152" s="2">
        <f t="shared" si="13"/>
        <v>101.97518330513255</v>
      </c>
      <c r="K152" t="s">
        <v>21</v>
      </c>
      <c r="L152" t="s">
        <v>22</v>
      </c>
      <c r="M152">
        <v>1420696800</v>
      </c>
      <c r="N152">
        <v>1421906400</v>
      </c>
      <c r="O152" s="7">
        <f t="shared" si="14"/>
        <v>42012.25</v>
      </c>
      <c r="P152" s="7" t="str" cm="1">
        <f t="array" ref="P152">_xlfn.IFS(Q152=1, "Jan", Q152=2, "Feb", Q152=3, "Mar", Q152=4, "Apr", Q152=5, "May", Q152=6, "June", Q152=7, "July", Q152=8, "Aug", Q152=9, "Sept", Q152=10, "Oct", Q152=11, "Nov", Q152=12, "Dec")</f>
        <v>Jan</v>
      </c>
      <c r="Q152" s="9">
        <f>MONTH(O152)</f>
        <v>1</v>
      </c>
      <c r="R152" s="9">
        <f>DAY(O152)</f>
        <v>8</v>
      </c>
      <c r="S152" s="9">
        <f>YEAR(O152)</f>
        <v>2015</v>
      </c>
      <c r="T152" s="7">
        <f>(((N152/60)/60)/24)+DATE(1970,1,1)</f>
        <v>42026.25</v>
      </c>
      <c r="U152" s="7" t="str" cm="1">
        <f t="array" ref="U152">_xlfn.IFS(V152=1, "Jan", V152=2, "Feb", V152=3, "Mar", V152=4, "Apr", V152=5, "May", V152=6, "June", V152=7, "July", V152=8, "Aug", V152=9, "Sept", V152=10, "Oct", V152=11, "Nov", V152=12, "Dec")</f>
        <v>Jan</v>
      </c>
      <c r="V152" s="9">
        <f t="shared" si="15"/>
        <v>1</v>
      </c>
      <c r="W152" s="9">
        <f t="shared" si="16"/>
        <v>22</v>
      </c>
      <c r="X152" s="9">
        <f t="shared" si="17"/>
        <v>2015</v>
      </c>
      <c r="Y152" t="b">
        <v>0</v>
      </c>
      <c r="Z152" t="b">
        <v>1</v>
      </c>
      <c r="AA152" t="s">
        <v>23</v>
      </c>
      <c r="AB152" t="s">
        <v>2041</v>
      </c>
      <c r="AC152" t="s">
        <v>2042</v>
      </c>
    </row>
    <row r="153" spans="1:29" ht="17" x14ac:dyDescent="0.2">
      <c r="A153">
        <v>1</v>
      </c>
      <c r="B153">
        <v>835</v>
      </c>
      <c r="C153" t="s">
        <v>1703</v>
      </c>
      <c r="D153" s="1" t="s">
        <v>1704</v>
      </c>
      <c r="E153" s="17">
        <v>86200</v>
      </c>
      <c r="F153" s="17">
        <v>77355</v>
      </c>
      <c r="G153" s="4">
        <f t="shared" si="12"/>
        <v>0.89738979118329465</v>
      </c>
      <c r="H153" t="s">
        <v>14</v>
      </c>
      <c r="I153">
        <v>1758</v>
      </c>
      <c r="J153" s="2">
        <f t="shared" si="13"/>
        <v>44.001706484641637</v>
      </c>
      <c r="K153" t="s">
        <v>21</v>
      </c>
      <c r="L153" t="s">
        <v>22</v>
      </c>
      <c r="M153">
        <v>1425103200</v>
      </c>
      <c r="N153">
        <v>1425621600</v>
      </c>
      <c r="O153" s="7">
        <f t="shared" si="14"/>
        <v>42063.25</v>
      </c>
      <c r="P153" s="7" t="str" cm="1">
        <f t="array" ref="P153">_xlfn.IFS(Q153=1, "Jan", Q153=2, "Feb", Q153=3, "Mar", Q153=4, "Apr", Q153=5, "May", Q153=6, "June", Q153=7, "July", Q153=8, "Aug", Q153=9, "Sept", Q153=10, "Oct", Q153=11, "Nov", Q153=12, "Dec")</f>
        <v>Feb</v>
      </c>
      <c r="Q153" s="9">
        <f>MONTH(O153)</f>
        <v>2</v>
      </c>
      <c r="R153" s="9">
        <f>DAY(O153)</f>
        <v>28</v>
      </c>
      <c r="S153" s="9">
        <f>YEAR(O153)</f>
        <v>2015</v>
      </c>
      <c r="T153" s="7">
        <f>(((N153/60)/60)/24)+DATE(1970,1,1)</f>
        <v>42069.25</v>
      </c>
      <c r="U153" s="7" t="str" cm="1">
        <f t="array" ref="U153">_xlfn.IFS(V153=1, "Jan", V153=2, "Feb", V153=3, "Mar", V153=4, "Apr", V153=5, "May", V153=6, "June", V153=7, "July", V153=8, "Aug", V153=9, "Sept", V153=10, "Oct", V153=11, "Nov", V153=12, "Dec")</f>
        <v>Mar</v>
      </c>
      <c r="V153" s="9">
        <f t="shared" si="15"/>
        <v>3</v>
      </c>
      <c r="W153" s="9">
        <f t="shared" si="16"/>
        <v>6</v>
      </c>
      <c r="X153" s="9">
        <f t="shared" si="17"/>
        <v>2015</v>
      </c>
      <c r="Y153" t="b">
        <v>0</v>
      </c>
      <c r="Z153" t="b">
        <v>0</v>
      </c>
      <c r="AA153" t="s">
        <v>28</v>
      </c>
      <c r="AB153" t="s">
        <v>2037</v>
      </c>
      <c r="AC153" t="s">
        <v>2038</v>
      </c>
    </row>
    <row r="154" spans="1:29" ht="34" x14ac:dyDescent="0.2">
      <c r="A154">
        <v>1</v>
      </c>
      <c r="B154">
        <v>693</v>
      </c>
      <c r="C154" t="s">
        <v>1425</v>
      </c>
      <c r="D154" s="1" t="s">
        <v>1426</v>
      </c>
      <c r="E154" s="17">
        <v>180400</v>
      </c>
      <c r="F154" s="17">
        <v>115396</v>
      </c>
      <c r="G154" s="4">
        <f t="shared" si="12"/>
        <v>0.63966740576496672</v>
      </c>
      <c r="H154" t="s">
        <v>14</v>
      </c>
      <c r="I154">
        <v>1748</v>
      </c>
      <c r="J154" s="2">
        <f t="shared" si="13"/>
        <v>66.016018306636155</v>
      </c>
      <c r="K154" t="s">
        <v>21</v>
      </c>
      <c r="L154" t="s">
        <v>22</v>
      </c>
      <c r="M154">
        <v>1508216400</v>
      </c>
      <c r="N154">
        <v>1509685200</v>
      </c>
      <c r="O154" s="7">
        <f t="shared" si="14"/>
        <v>43025.208333333328</v>
      </c>
      <c r="P154" s="7" t="str" cm="1">
        <f t="array" ref="P154">_xlfn.IFS(Q154=1, "Jan", Q154=2, "Feb", Q154=3, "Mar", Q154=4, "Apr", Q154=5, "May", Q154=6, "June", Q154=7, "July", Q154=8, "Aug", Q154=9, "Sept", Q154=10, "Oct", Q154=11, "Nov", Q154=12, "Dec")</f>
        <v>Oct</v>
      </c>
      <c r="Q154" s="9">
        <f>MONTH(O154)</f>
        <v>10</v>
      </c>
      <c r="R154" s="9">
        <f>DAY(O154)</f>
        <v>17</v>
      </c>
      <c r="S154" s="9">
        <f>YEAR(O154)</f>
        <v>2017</v>
      </c>
      <c r="T154" s="7">
        <f>(((N154/60)/60)/24)+DATE(1970,1,1)</f>
        <v>43042.208333333328</v>
      </c>
      <c r="U154" s="7" t="str" cm="1">
        <f t="array" ref="U154">_xlfn.IFS(V154=1, "Jan", V154=2, "Feb", V154=3, "Mar", V154=4, "Apr", V154=5, "May", V154=6, "June", V154=7, "July", V154=8, "Aug", V154=9, "Sept", V154=10, "Oct", V154=11, "Nov", V154=12, "Dec")</f>
        <v>Nov</v>
      </c>
      <c r="V154" s="9">
        <f t="shared" si="15"/>
        <v>11</v>
      </c>
      <c r="W154" s="9">
        <f t="shared" si="16"/>
        <v>3</v>
      </c>
      <c r="X154" s="9">
        <f t="shared" si="17"/>
        <v>2017</v>
      </c>
      <c r="Y154" t="b">
        <v>0</v>
      </c>
      <c r="Z154" t="b">
        <v>0</v>
      </c>
      <c r="AA154" t="s">
        <v>33</v>
      </c>
      <c r="AB154" t="s">
        <v>2035</v>
      </c>
      <c r="AC154" t="s">
        <v>2036</v>
      </c>
    </row>
    <row r="155" spans="1:29" ht="17" x14ac:dyDescent="0.2">
      <c r="A155">
        <v>1</v>
      </c>
      <c r="B155">
        <v>435</v>
      </c>
      <c r="C155" t="s">
        <v>919</v>
      </c>
      <c r="D155" s="1" t="s">
        <v>920</v>
      </c>
      <c r="E155" s="17">
        <v>152400</v>
      </c>
      <c r="F155" s="17">
        <v>178120</v>
      </c>
      <c r="G155" s="4">
        <f t="shared" si="12"/>
        <v>1.168766404199475</v>
      </c>
      <c r="H155" t="s">
        <v>20</v>
      </c>
      <c r="I155">
        <v>1713</v>
      </c>
      <c r="J155" s="2">
        <f t="shared" si="13"/>
        <v>103.98131932282546</v>
      </c>
      <c r="K155" t="s">
        <v>107</v>
      </c>
      <c r="L155" t="s">
        <v>108</v>
      </c>
      <c r="M155">
        <v>1418623200</v>
      </c>
      <c r="N155">
        <v>1419660000</v>
      </c>
      <c r="O155" s="7">
        <f t="shared" si="14"/>
        <v>41988.25</v>
      </c>
      <c r="P155" s="7" t="str" cm="1">
        <f t="array" ref="P155">_xlfn.IFS(Q155=1, "Jan", Q155=2, "Feb", Q155=3, "Mar", Q155=4, "Apr", Q155=5, "May", Q155=6, "June", Q155=7, "July", Q155=8, "Aug", Q155=9, "Sept", Q155=10, "Oct", Q155=11, "Nov", Q155=12, "Dec")</f>
        <v>Dec</v>
      </c>
      <c r="Q155" s="9">
        <f>MONTH(O155)</f>
        <v>12</v>
      </c>
      <c r="R155" s="9">
        <f>DAY(O155)</f>
        <v>15</v>
      </c>
      <c r="S155" s="9">
        <f>YEAR(O155)</f>
        <v>2014</v>
      </c>
      <c r="T155" s="7">
        <f>(((N155/60)/60)/24)+DATE(1970,1,1)</f>
        <v>42000.25</v>
      </c>
      <c r="U155" s="7" t="str" cm="1">
        <f t="array" ref="U155">_xlfn.IFS(V155=1, "Jan", V155=2, "Feb", V155=3, "Mar", V155=4, "Apr", V155=5, "May", V155=6, "June", V155=7, "July", V155=8, "Aug", V155=9, "Sept", V155=10, "Oct", V155=11, "Nov", V155=12, "Dec")</f>
        <v>Dec</v>
      </c>
      <c r="V155" s="9">
        <f t="shared" si="15"/>
        <v>12</v>
      </c>
      <c r="W155" s="9">
        <f t="shared" si="16"/>
        <v>27</v>
      </c>
      <c r="X155" s="9">
        <f t="shared" si="17"/>
        <v>2014</v>
      </c>
      <c r="Y155" t="b">
        <v>0</v>
      </c>
      <c r="Z155" t="b">
        <v>1</v>
      </c>
      <c r="AA155" t="s">
        <v>33</v>
      </c>
      <c r="AB155" t="s">
        <v>2035</v>
      </c>
      <c r="AC155" t="s">
        <v>2036</v>
      </c>
    </row>
    <row r="156" spans="1:29" ht="17" x14ac:dyDescent="0.2">
      <c r="A156">
        <v>1</v>
      </c>
      <c r="B156">
        <v>353</v>
      </c>
      <c r="C156" t="s">
        <v>758</v>
      </c>
      <c r="D156" s="1" t="s">
        <v>759</v>
      </c>
      <c r="E156" s="17">
        <v>33600</v>
      </c>
      <c r="F156" s="17">
        <v>137961</v>
      </c>
      <c r="G156" s="4">
        <f t="shared" si="12"/>
        <v>4.105982142857143</v>
      </c>
      <c r="H156" t="s">
        <v>20</v>
      </c>
      <c r="I156">
        <v>1703</v>
      </c>
      <c r="J156" s="2">
        <f t="shared" si="13"/>
        <v>81.010569583088667</v>
      </c>
      <c r="K156" t="s">
        <v>21</v>
      </c>
      <c r="L156" t="s">
        <v>22</v>
      </c>
      <c r="M156">
        <v>1562302800</v>
      </c>
      <c r="N156">
        <v>1562389200</v>
      </c>
      <c r="O156" s="7">
        <f t="shared" si="14"/>
        <v>43651.208333333328</v>
      </c>
      <c r="P156" s="7" t="str" cm="1">
        <f t="array" ref="P156">_xlfn.IFS(Q156=1, "Jan", Q156=2, "Feb", Q156=3, "Mar", Q156=4, "Apr", Q156=5, "May", Q156=6, "June", Q156=7, "July", Q156=8, "Aug", Q156=9, "Sept", Q156=10, "Oct", Q156=11, "Nov", Q156=12, "Dec")</f>
        <v>July</v>
      </c>
      <c r="Q156" s="9">
        <f>MONTH(O156)</f>
        <v>7</v>
      </c>
      <c r="R156" s="9">
        <f>DAY(O156)</f>
        <v>5</v>
      </c>
      <c r="S156" s="9">
        <f>YEAR(O156)</f>
        <v>2019</v>
      </c>
      <c r="T156" s="7">
        <f>(((N156/60)/60)/24)+DATE(1970,1,1)</f>
        <v>43652.208333333328</v>
      </c>
      <c r="U156" s="7" t="str" cm="1">
        <f t="array" ref="U156">_xlfn.IFS(V156=1, "Jan", V156=2, "Feb", V156=3, "Mar", V156=4, "Apr", V156=5, "May", V156=6, "June", V156=7, "July", V156=8, "Aug", V156=9, "Sept", V156=10, "Oct", V156=11, "Nov", V156=12, "Dec")</f>
        <v>July</v>
      </c>
      <c r="V156" s="9">
        <f t="shared" si="15"/>
        <v>7</v>
      </c>
      <c r="W156" s="9">
        <f t="shared" si="16"/>
        <v>6</v>
      </c>
      <c r="X156" s="9">
        <f t="shared" si="17"/>
        <v>2019</v>
      </c>
      <c r="Y156" t="b">
        <v>0</v>
      </c>
      <c r="Z156" t="b">
        <v>0</v>
      </c>
      <c r="AA156" t="s">
        <v>33</v>
      </c>
      <c r="AB156" t="s">
        <v>2035</v>
      </c>
      <c r="AC156" t="s">
        <v>2036</v>
      </c>
    </row>
    <row r="157" spans="1:29" ht="34" x14ac:dyDescent="0.2">
      <c r="A157">
        <v>1</v>
      </c>
      <c r="B157">
        <v>255</v>
      </c>
      <c r="C157" t="s">
        <v>562</v>
      </c>
      <c r="D157" s="1" t="s">
        <v>563</v>
      </c>
      <c r="E157" s="17">
        <v>80500</v>
      </c>
      <c r="F157" s="17">
        <v>96735</v>
      </c>
      <c r="G157" s="4">
        <f t="shared" si="12"/>
        <v>1.2016770186335404</v>
      </c>
      <c r="H157" t="s">
        <v>20</v>
      </c>
      <c r="I157">
        <v>1697</v>
      </c>
      <c r="J157" s="2">
        <f t="shared" si="13"/>
        <v>57.003535651149086</v>
      </c>
      <c r="K157" t="s">
        <v>21</v>
      </c>
      <c r="L157" t="s">
        <v>22</v>
      </c>
      <c r="M157">
        <v>1297836000</v>
      </c>
      <c r="N157">
        <v>1298268000</v>
      </c>
      <c r="O157" s="7">
        <f t="shared" si="14"/>
        <v>40590.25</v>
      </c>
      <c r="P157" s="7" t="str" cm="1">
        <f t="array" ref="P157">_xlfn.IFS(Q157=1, "Jan", Q157=2, "Feb", Q157=3, "Mar", Q157=4, "Apr", Q157=5, "May", Q157=6, "June", Q157=7, "July", Q157=8, "Aug", Q157=9, "Sept", Q157=10, "Oct", Q157=11, "Nov", Q157=12, "Dec")</f>
        <v>Feb</v>
      </c>
      <c r="Q157" s="9">
        <f>MONTH(O157)</f>
        <v>2</v>
      </c>
      <c r="R157" s="9">
        <f>DAY(O157)</f>
        <v>16</v>
      </c>
      <c r="S157" s="9">
        <f>YEAR(O157)</f>
        <v>2011</v>
      </c>
      <c r="T157" s="7">
        <f>(((N157/60)/60)/24)+DATE(1970,1,1)</f>
        <v>40595.25</v>
      </c>
      <c r="U157" s="7" t="str" cm="1">
        <f t="array" ref="U157">_xlfn.IFS(V157=1, "Jan", V157=2, "Feb", V157=3, "Mar", V157=4, "Apr", V157=5, "May", V157=6, "June", V157=7, "July", V157=8, "Aug", V157=9, "Sept", V157=10, "Oct", V157=11, "Nov", V157=12, "Dec")</f>
        <v>Feb</v>
      </c>
      <c r="V157" s="9">
        <f t="shared" si="15"/>
        <v>2</v>
      </c>
      <c r="W157" s="9">
        <f t="shared" si="16"/>
        <v>21</v>
      </c>
      <c r="X157" s="9">
        <f t="shared" si="17"/>
        <v>2011</v>
      </c>
      <c r="Y157" t="b">
        <v>0</v>
      </c>
      <c r="Z157" t="b">
        <v>1</v>
      </c>
      <c r="AA157" t="s">
        <v>23</v>
      </c>
      <c r="AB157" t="s">
        <v>2041</v>
      </c>
      <c r="AC157" t="s">
        <v>2042</v>
      </c>
    </row>
    <row r="158" spans="1:29" ht="17" x14ac:dyDescent="0.2">
      <c r="A158">
        <v>1</v>
      </c>
      <c r="B158">
        <v>945</v>
      </c>
      <c r="C158" t="s">
        <v>1920</v>
      </c>
      <c r="D158" s="1" t="s">
        <v>1921</v>
      </c>
      <c r="E158" s="17">
        <v>172000</v>
      </c>
      <c r="F158" s="17">
        <v>55805</v>
      </c>
      <c r="G158" s="4">
        <f t="shared" si="12"/>
        <v>0.32444767441860467</v>
      </c>
      <c r="H158" t="s">
        <v>14</v>
      </c>
      <c r="I158">
        <v>1691</v>
      </c>
      <c r="J158" s="2">
        <f t="shared" si="13"/>
        <v>33.001182732111175</v>
      </c>
      <c r="K158" t="s">
        <v>21</v>
      </c>
      <c r="L158" t="s">
        <v>22</v>
      </c>
      <c r="M158">
        <v>1333602000</v>
      </c>
      <c r="N158">
        <v>1334898000</v>
      </c>
      <c r="O158" s="7">
        <f t="shared" si="14"/>
        <v>41004.208333333336</v>
      </c>
      <c r="P158" s="7" t="str" cm="1">
        <f t="array" ref="P158">_xlfn.IFS(Q158=1, "Jan", Q158=2, "Feb", Q158=3, "Mar", Q158=4, "Apr", Q158=5, "May", Q158=6, "June", Q158=7, "July", Q158=8, "Aug", Q158=9, "Sept", Q158=10, "Oct", Q158=11, "Nov", Q158=12, "Dec")</f>
        <v>Apr</v>
      </c>
      <c r="Q158" s="9">
        <f>MONTH(O158)</f>
        <v>4</v>
      </c>
      <c r="R158" s="9">
        <f>DAY(O158)</f>
        <v>5</v>
      </c>
      <c r="S158" s="9">
        <f>YEAR(O158)</f>
        <v>2012</v>
      </c>
      <c r="T158" s="7">
        <f>(((N158/60)/60)/24)+DATE(1970,1,1)</f>
        <v>41019.208333333336</v>
      </c>
      <c r="U158" s="7" t="str" cm="1">
        <f t="array" ref="U158">_xlfn.IFS(V158=1, "Jan", V158=2, "Feb", V158=3, "Mar", V158=4, "Apr", V158=5, "May", V158=6, "June", V158=7, "July", V158=8, "Aug", V158=9, "Sept", V158=10, "Oct", V158=11, "Nov", V158=12, "Dec")</f>
        <v>Apr</v>
      </c>
      <c r="V158" s="9">
        <f t="shared" si="15"/>
        <v>4</v>
      </c>
      <c r="W158" s="9">
        <f t="shared" si="16"/>
        <v>20</v>
      </c>
      <c r="X158" s="9">
        <f t="shared" si="17"/>
        <v>2012</v>
      </c>
      <c r="Y158" t="b">
        <v>1</v>
      </c>
      <c r="Z158" t="b">
        <v>0</v>
      </c>
      <c r="AA158" t="s">
        <v>122</v>
      </c>
      <c r="AB158" t="s">
        <v>2044</v>
      </c>
      <c r="AC158" t="s">
        <v>2045</v>
      </c>
    </row>
    <row r="159" spans="1:29" ht="17" x14ac:dyDescent="0.2">
      <c r="A159">
        <v>1</v>
      </c>
      <c r="B159">
        <v>338</v>
      </c>
      <c r="C159" t="s">
        <v>728</v>
      </c>
      <c r="D159" s="1" t="s">
        <v>729</v>
      </c>
      <c r="E159" s="17">
        <v>69800</v>
      </c>
      <c r="F159" s="17">
        <v>125042</v>
      </c>
      <c r="G159" s="4">
        <f t="shared" si="12"/>
        <v>1.7914326647564469</v>
      </c>
      <c r="H159" t="s">
        <v>20</v>
      </c>
      <c r="I159">
        <v>1690</v>
      </c>
      <c r="J159" s="2">
        <f t="shared" si="13"/>
        <v>73.989349112426041</v>
      </c>
      <c r="K159" t="s">
        <v>21</v>
      </c>
      <c r="L159" t="s">
        <v>22</v>
      </c>
      <c r="M159">
        <v>1317790800</v>
      </c>
      <c r="N159">
        <v>1320382800</v>
      </c>
      <c r="O159" s="7">
        <f t="shared" si="14"/>
        <v>40821.208333333336</v>
      </c>
      <c r="P159" s="7" t="str" cm="1">
        <f t="array" ref="P159">_xlfn.IFS(Q159=1, "Jan", Q159=2, "Feb", Q159=3, "Mar", Q159=4, "Apr", Q159=5, "May", Q159=6, "June", Q159=7, "July", Q159=8, "Aug", Q159=9, "Sept", Q159=10, "Oct", Q159=11, "Nov", Q159=12, "Dec")</f>
        <v>Oct</v>
      </c>
      <c r="Q159" s="9">
        <f>MONTH(O159)</f>
        <v>10</v>
      </c>
      <c r="R159" s="9">
        <f>DAY(O159)</f>
        <v>5</v>
      </c>
      <c r="S159" s="9">
        <f>YEAR(O159)</f>
        <v>2011</v>
      </c>
      <c r="T159" s="7">
        <f>(((N159/60)/60)/24)+DATE(1970,1,1)</f>
        <v>40851.208333333336</v>
      </c>
      <c r="U159" s="7" t="str" cm="1">
        <f t="array" ref="U159">_xlfn.IFS(V159=1, "Jan", V159=2, "Feb", V159=3, "Mar", V159=4, "Apr", V159=5, "May", V159=6, "June", V159=7, "July", V159=8, "Aug", V159=9, "Sept", V159=10, "Oct", V159=11, "Nov", V159=12, "Dec")</f>
        <v>Nov</v>
      </c>
      <c r="V159" s="9">
        <f t="shared" si="15"/>
        <v>11</v>
      </c>
      <c r="W159" s="9">
        <f t="shared" si="16"/>
        <v>4</v>
      </c>
      <c r="X159" s="9">
        <f t="shared" si="17"/>
        <v>2011</v>
      </c>
      <c r="Y159" t="b">
        <v>0</v>
      </c>
      <c r="Z159" t="b">
        <v>0</v>
      </c>
      <c r="AA159" t="s">
        <v>33</v>
      </c>
      <c r="AB159" t="s">
        <v>2035</v>
      </c>
      <c r="AC159" t="s">
        <v>2036</v>
      </c>
    </row>
    <row r="160" spans="1:29" ht="17" x14ac:dyDescent="0.2">
      <c r="A160">
        <v>1</v>
      </c>
      <c r="B160">
        <v>76</v>
      </c>
      <c r="C160" t="s">
        <v>200</v>
      </c>
      <c r="D160" s="1" t="s">
        <v>201</v>
      </c>
      <c r="E160" s="17">
        <v>122900</v>
      </c>
      <c r="F160" s="17">
        <v>95993</v>
      </c>
      <c r="G160" s="4">
        <f t="shared" si="12"/>
        <v>0.78106590724165992</v>
      </c>
      <c r="H160" t="s">
        <v>14</v>
      </c>
      <c r="I160">
        <v>1684</v>
      </c>
      <c r="J160" s="2">
        <f t="shared" si="13"/>
        <v>57.00296912114014</v>
      </c>
      <c r="K160" t="s">
        <v>21</v>
      </c>
      <c r="L160" t="s">
        <v>22</v>
      </c>
      <c r="M160">
        <v>1421992800</v>
      </c>
      <c r="N160">
        <v>1426222800</v>
      </c>
      <c r="O160" s="7">
        <f t="shared" si="14"/>
        <v>42027.25</v>
      </c>
      <c r="P160" s="7" t="str" cm="1">
        <f t="array" ref="P160">_xlfn.IFS(Q160=1, "Jan", Q160=2, "Feb", Q160=3, "Mar", Q160=4, "Apr", Q160=5, "May", Q160=6, "June", Q160=7, "July", Q160=8, "Aug", Q160=9, "Sept", Q160=10, "Oct", Q160=11, "Nov", Q160=12, "Dec")</f>
        <v>Jan</v>
      </c>
      <c r="Q160" s="9">
        <f>MONTH(O160)</f>
        <v>1</v>
      </c>
      <c r="R160" s="9">
        <f>DAY(O160)</f>
        <v>23</v>
      </c>
      <c r="S160" s="9">
        <f>YEAR(O160)</f>
        <v>2015</v>
      </c>
      <c r="T160" s="7">
        <f>(((N160/60)/60)/24)+DATE(1970,1,1)</f>
        <v>42076.208333333328</v>
      </c>
      <c r="U160" s="7" t="str" cm="1">
        <f t="array" ref="U160">_xlfn.IFS(V160=1, "Jan", V160=2, "Feb", V160=3, "Mar", V160=4, "Apr", V160=5, "May", V160=6, "June", V160=7, "July", V160=8, "Aug", V160=9, "Sept", V160=10, "Oct", V160=11, "Nov", V160=12, "Dec")</f>
        <v>Mar</v>
      </c>
      <c r="V160" s="9">
        <f t="shared" si="15"/>
        <v>3</v>
      </c>
      <c r="W160" s="9">
        <f t="shared" si="16"/>
        <v>13</v>
      </c>
      <c r="X160" s="9">
        <f t="shared" si="17"/>
        <v>2015</v>
      </c>
      <c r="Y160" t="b">
        <v>1</v>
      </c>
      <c r="Z160" t="b">
        <v>1</v>
      </c>
      <c r="AA160" t="s">
        <v>33</v>
      </c>
      <c r="AB160" t="s">
        <v>2035</v>
      </c>
      <c r="AC160" t="s">
        <v>2036</v>
      </c>
    </row>
    <row r="161" spans="1:29" ht="17" x14ac:dyDescent="0.2">
      <c r="A161">
        <v>1</v>
      </c>
      <c r="B161">
        <v>241</v>
      </c>
      <c r="C161" t="s">
        <v>534</v>
      </c>
      <c r="D161" s="1" t="s">
        <v>535</v>
      </c>
      <c r="E161" s="17">
        <v>168500</v>
      </c>
      <c r="F161" s="17">
        <v>171729</v>
      </c>
      <c r="G161" s="4">
        <f t="shared" si="12"/>
        <v>1.0191632047477746</v>
      </c>
      <c r="H161" t="s">
        <v>20</v>
      </c>
      <c r="I161">
        <v>1684</v>
      </c>
      <c r="J161" s="2">
        <f t="shared" si="13"/>
        <v>101.97684085510689</v>
      </c>
      <c r="K161" t="s">
        <v>26</v>
      </c>
      <c r="L161" t="s">
        <v>27</v>
      </c>
      <c r="M161">
        <v>1397365200</v>
      </c>
      <c r="N161">
        <v>1398229200</v>
      </c>
      <c r="O161" s="7">
        <f t="shared" si="14"/>
        <v>41742.208333333336</v>
      </c>
      <c r="P161" s="7" t="str" cm="1">
        <f t="array" ref="P161">_xlfn.IFS(Q161=1, "Jan", Q161=2, "Feb", Q161=3, "Mar", Q161=4, "Apr", Q161=5, "May", Q161=6, "June", Q161=7, "July", Q161=8, "Aug", Q161=9, "Sept", Q161=10, "Oct", Q161=11, "Nov", Q161=12, "Dec")</f>
        <v>Apr</v>
      </c>
      <c r="Q161" s="9">
        <f>MONTH(O161)</f>
        <v>4</v>
      </c>
      <c r="R161" s="9">
        <f>DAY(O161)</f>
        <v>13</v>
      </c>
      <c r="S161" s="9">
        <f>YEAR(O161)</f>
        <v>2014</v>
      </c>
      <c r="T161" s="7">
        <f>(((N161/60)/60)/24)+DATE(1970,1,1)</f>
        <v>41752.208333333336</v>
      </c>
      <c r="U161" s="7" t="str" cm="1">
        <f t="array" ref="U161">_xlfn.IFS(V161=1, "Jan", V161=2, "Feb", V161=3, "Mar", V161=4, "Apr", V161=5, "May", V161=6, "June", V161=7, "July", V161=8, "Aug", V161=9, "Sept", V161=10, "Oct", V161=11, "Nov", V161=12, "Dec")</f>
        <v>Apr</v>
      </c>
      <c r="V161" s="9">
        <f t="shared" si="15"/>
        <v>4</v>
      </c>
      <c r="W161" s="9">
        <f t="shared" si="16"/>
        <v>23</v>
      </c>
      <c r="X161" s="9">
        <f t="shared" si="17"/>
        <v>2014</v>
      </c>
      <c r="Y161" t="b">
        <v>0</v>
      </c>
      <c r="Z161" t="b">
        <v>1</v>
      </c>
      <c r="AA161" t="s">
        <v>68</v>
      </c>
      <c r="AB161" t="s">
        <v>2046</v>
      </c>
      <c r="AC161" t="s">
        <v>2047</v>
      </c>
    </row>
    <row r="162" spans="1:29" ht="34" x14ac:dyDescent="0.2">
      <c r="A162">
        <v>1</v>
      </c>
      <c r="B162">
        <v>972</v>
      </c>
      <c r="C162" t="s">
        <v>1973</v>
      </c>
      <c r="D162" s="1" t="s">
        <v>1974</v>
      </c>
      <c r="E162" s="17">
        <v>42700</v>
      </c>
      <c r="F162" s="17">
        <v>97524</v>
      </c>
      <c r="G162" s="4">
        <f t="shared" si="12"/>
        <v>2.283934426229508</v>
      </c>
      <c r="H162" t="s">
        <v>20</v>
      </c>
      <c r="I162">
        <v>1681</v>
      </c>
      <c r="J162" s="2">
        <f t="shared" si="13"/>
        <v>58.015466983938133</v>
      </c>
      <c r="K162" t="s">
        <v>21</v>
      </c>
      <c r="L162" t="s">
        <v>22</v>
      </c>
      <c r="M162">
        <v>1401685200</v>
      </c>
      <c r="N162">
        <v>1402462800</v>
      </c>
      <c r="O162" s="7">
        <f t="shared" si="14"/>
        <v>41792.208333333336</v>
      </c>
      <c r="P162" s="7" t="str" cm="1">
        <f t="array" ref="P162">_xlfn.IFS(Q162=1, "Jan", Q162=2, "Feb", Q162=3, "Mar", Q162=4, "Apr", Q162=5, "May", Q162=6, "June", Q162=7, "July", Q162=8, "Aug", Q162=9, "Sept", Q162=10, "Oct", Q162=11, "Nov", Q162=12, "Dec")</f>
        <v>June</v>
      </c>
      <c r="Q162" s="9">
        <f>MONTH(O162)</f>
        <v>6</v>
      </c>
      <c r="R162" s="9">
        <f>DAY(O162)</f>
        <v>2</v>
      </c>
      <c r="S162" s="9">
        <f>YEAR(O162)</f>
        <v>2014</v>
      </c>
      <c r="T162" s="7">
        <f>(((N162/60)/60)/24)+DATE(1970,1,1)</f>
        <v>41801.208333333336</v>
      </c>
      <c r="U162" s="7" t="str" cm="1">
        <f t="array" ref="U162">_xlfn.IFS(V162=1, "Jan", V162=2, "Feb", V162=3, "Mar", V162=4, "Apr", V162=5, "May", V162=6, "June", V162=7, "July", V162=8, "Aug", V162=9, "Sept", V162=10, "Oct", V162=11, "Nov", V162=12, "Dec")</f>
        <v>June</v>
      </c>
      <c r="V162" s="9">
        <f t="shared" si="15"/>
        <v>6</v>
      </c>
      <c r="W162" s="9">
        <f t="shared" si="16"/>
        <v>11</v>
      </c>
      <c r="X162" s="9">
        <f t="shared" si="17"/>
        <v>2014</v>
      </c>
      <c r="Y162" t="b">
        <v>0</v>
      </c>
      <c r="Z162" t="b">
        <v>1</v>
      </c>
      <c r="AA162" t="s">
        <v>28</v>
      </c>
      <c r="AB162" t="s">
        <v>2037</v>
      </c>
      <c r="AC162" t="s">
        <v>2038</v>
      </c>
    </row>
    <row r="163" spans="1:29" ht="17" x14ac:dyDescent="0.2">
      <c r="A163">
        <v>1</v>
      </c>
      <c r="B163">
        <v>634</v>
      </c>
      <c r="C163" t="s">
        <v>1310</v>
      </c>
      <c r="D163" s="1" t="s">
        <v>1311</v>
      </c>
      <c r="E163" s="17">
        <v>118200</v>
      </c>
      <c r="F163" s="17">
        <v>92824</v>
      </c>
      <c r="G163" s="4">
        <f t="shared" si="12"/>
        <v>0.78531302876480547</v>
      </c>
      <c r="H163" t="s">
        <v>74</v>
      </c>
      <c r="I163">
        <v>1658</v>
      </c>
      <c r="J163" s="2">
        <f t="shared" si="13"/>
        <v>55.985524728588658</v>
      </c>
      <c r="K163" t="s">
        <v>21</v>
      </c>
      <c r="L163" t="s">
        <v>22</v>
      </c>
      <c r="M163">
        <v>1490418000</v>
      </c>
      <c r="N163">
        <v>1491627600</v>
      </c>
      <c r="O163" s="7">
        <f t="shared" si="14"/>
        <v>42819.208333333328</v>
      </c>
      <c r="P163" s="7" t="str" cm="1">
        <f t="array" ref="P163">_xlfn.IFS(Q163=1, "Jan", Q163=2, "Feb", Q163=3, "Mar", Q163=4, "Apr", Q163=5, "May", Q163=6, "June", Q163=7, "July", Q163=8, "Aug", Q163=9, "Sept", Q163=10, "Oct", Q163=11, "Nov", Q163=12, "Dec")</f>
        <v>Mar</v>
      </c>
      <c r="Q163" s="9">
        <f>MONTH(O163)</f>
        <v>3</v>
      </c>
      <c r="R163" s="9">
        <f>DAY(O163)</f>
        <v>25</v>
      </c>
      <c r="S163" s="9">
        <f>YEAR(O163)</f>
        <v>2017</v>
      </c>
      <c r="T163" s="7">
        <f>(((N163/60)/60)/24)+DATE(1970,1,1)</f>
        <v>42833.208333333328</v>
      </c>
      <c r="U163" s="7" t="str" cm="1">
        <f t="array" ref="U163">_xlfn.IFS(V163=1, "Jan", V163=2, "Feb", V163=3, "Mar", V163=4, "Apr", V163=5, "May", V163=6, "June", V163=7, "July", V163=8, "Aug", V163=9, "Sept", V163=10, "Oct", V163=11, "Nov", V163=12, "Dec")</f>
        <v>Apr</v>
      </c>
      <c r="V163" s="9">
        <f t="shared" si="15"/>
        <v>4</v>
      </c>
      <c r="W163" s="9">
        <f t="shared" si="16"/>
        <v>8</v>
      </c>
      <c r="X163" s="9">
        <f t="shared" si="17"/>
        <v>2017</v>
      </c>
      <c r="Y163" t="b">
        <v>0</v>
      </c>
      <c r="Z163" t="b">
        <v>0</v>
      </c>
      <c r="AA163" t="s">
        <v>269</v>
      </c>
      <c r="AB163" t="s">
        <v>2039</v>
      </c>
      <c r="AC163" t="s">
        <v>2062</v>
      </c>
    </row>
    <row r="164" spans="1:29" ht="34" x14ac:dyDescent="0.2">
      <c r="A164">
        <v>1</v>
      </c>
      <c r="B164">
        <v>681</v>
      </c>
      <c r="C164" t="s">
        <v>1401</v>
      </c>
      <c r="D164" s="1" t="s">
        <v>1402</v>
      </c>
      <c r="E164" s="17">
        <v>184100</v>
      </c>
      <c r="F164" s="17">
        <v>159037</v>
      </c>
      <c r="G164" s="4">
        <f t="shared" si="12"/>
        <v>0.86386203150461705</v>
      </c>
      <c r="H164" t="s">
        <v>14</v>
      </c>
      <c r="I164">
        <v>1657</v>
      </c>
      <c r="J164" s="2">
        <f t="shared" si="13"/>
        <v>95.978877489438744</v>
      </c>
      <c r="K164" t="s">
        <v>21</v>
      </c>
      <c r="L164" t="s">
        <v>22</v>
      </c>
      <c r="M164">
        <v>1324447200</v>
      </c>
      <c r="N164">
        <v>1324965600</v>
      </c>
      <c r="O164" s="7">
        <f t="shared" si="14"/>
        <v>40898.25</v>
      </c>
      <c r="P164" s="7" t="str" cm="1">
        <f t="array" ref="P164">_xlfn.IFS(Q164=1, "Jan", Q164=2, "Feb", Q164=3, "Mar", Q164=4, "Apr", Q164=5, "May", Q164=6, "June", Q164=7, "July", Q164=8, "Aug", Q164=9, "Sept", Q164=10, "Oct", Q164=11, "Nov", Q164=12, "Dec")</f>
        <v>Dec</v>
      </c>
      <c r="Q164" s="9">
        <f>MONTH(O164)</f>
        <v>12</v>
      </c>
      <c r="R164" s="9">
        <f>DAY(O164)</f>
        <v>21</v>
      </c>
      <c r="S164" s="9">
        <f>YEAR(O164)</f>
        <v>2011</v>
      </c>
      <c r="T164" s="7">
        <f>(((N164/60)/60)/24)+DATE(1970,1,1)</f>
        <v>40904.25</v>
      </c>
      <c r="U164" s="7" t="str" cm="1">
        <f t="array" ref="U164">_xlfn.IFS(V164=1, "Jan", V164=2, "Feb", V164=3, "Mar", V164=4, "Apr", V164=5, "May", V164=6, "June", V164=7, "July", V164=8, "Aug", V164=9, "Sept", V164=10, "Oct", V164=11, "Nov", V164=12, "Dec")</f>
        <v>Dec</v>
      </c>
      <c r="V164" s="9">
        <f t="shared" si="15"/>
        <v>12</v>
      </c>
      <c r="W164" s="9">
        <f t="shared" si="16"/>
        <v>27</v>
      </c>
      <c r="X164" s="9">
        <f t="shared" si="17"/>
        <v>2011</v>
      </c>
      <c r="Y164" t="b">
        <v>0</v>
      </c>
      <c r="Z164" t="b">
        <v>0</v>
      </c>
      <c r="AA164" t="s">
        <v>33</v>
      </c>
      <c r="AB164" t="s">
        <v>2035</v>
      </c>
      <c r="AC164" t="s">
        <v>2036</v>
      </c>
    </row>
    <row r="165" spans="1:29" ht="34" x14ac:dyDescent="0.2">
      <c r="A165">
        <v>1</v>
      </c>
      <c r="B165">
        <v>595</v>
      </c>
      <c r="C165" t="s">
        <v>1232</v>
      </c>
      <c r="D165" s="1" t="s">
        <v>1233</v>
      </c>
      <c r="E165" s="17">
        <v>70300</v>
      </c>
      <c r="F165" s="17">
        <v>146595</v>
      </c>
      <c r="G165" s="4">
        <f t="shared" si="12"/>
        <v>2.0852773826458035</v>
      </c>
      <c r="H165" t="s">
        <v>20</v>
      </c>
      <c r="I165">
        <v>1629</v>
      </c>
      <c r="J165" s="2">
        <f t="shared" si="13"/>
        <v>89.99079189686924</v>
      </c>
      <c r="K165" t="s">
        <v>21</v>
      </c>
      <c r="L165" t="s">
        <v>22</v>
      </c>
      <c r="M165">
        <v>1268715600</v>
      </c>
      <c r="N165">
        <v>1270530000</v>
      </c>
      <c r="O165" s="7">
        <f t="shared" si="14"/>
        <v>40253.208333333336</v>
      </c>
      <c r="P165" s="7" t="str" cm="1">
        <f t="array" ref="P165">_xlfn.IFS(Q165=1, "Jan", Q165=2, "Feb", Q165=3, "Mar", Q165=4, "Apr", Q165=5, "May", Q165=6, "June", Q165=7, "July", Q165=8, "Aug", Q165=9, "Sept", Q165=10, "Oct", Q165=11, "Nov", Q165=12, "Dec")</f>
        <v>Mar</v>
      </c>
      <c r="Q165" s="9">
        <f>MONTH(O165)</f>
        <v>3</v>
      </c>
      <c r="R165" s="9">
        <f>DAY(O165)</f>
        <v>16</v>
      </c>
      <c r="S165" s="9">
        <f>YEAR(O165)</f>
        <v>2010</v>
      </c>
      <c r="T165" s="7">
        <f>(((N165/60)/60)/24)+DATE(1970,1,1)</f>
        <v>40274.208333333336</v>
      </c>
      <c r="U165" s="7" t="str" cm="1">
        <f t="array" ref="U165">_xlfn.IFS(V165=1, "Jan", V165=2, "Feb", V165=3, "Mar", V165=4, "Apr", V165=5, "May", V165=6, "June", V165=7, "July", V165=8, "Aug", V165=9, "Sept", V165=10, "Oct", V165=11, "Nov", V165=12, "Dec")</f>
        <v>Apr</v>
      </c>
      <c r="V165" s="9">
        <f t="shared" si="15"/>
        <v>4</v>
      </c>
      <c r="W165" s="9">
        <f t="shared" si="16"/>
        <v>6</v>
      </c>
      <c r="X165" s="9">
        <f t="shared" si="17"/>
        <v>2010</v>
      </c>
      <c r="Y165" t="b">
        <v>0</v>
      </c>
      <c r="Z165" t="b">
        <v>1</v>
      </c>
      <c r="AA165" t="s">
        <v>33</v>
      </c>
      <c r="AB165" t="s">
        <v>2035</v>
      </c>
      <c r="AC165" t="s">
        <v>2036</v>
      </c>
    </row>
    <row r="166" spans="1:29" ht="34" x14ac:dyDescent="0.2">
      <c r="A166">
        <v>1</v>
      </c>
      <c r="B166">
        <v>211</v>
      </c>
      <c r="C166" t="s">
        <v>475</v>
      </c>
      <c r="D166" s="1" t="s">
        <v>476</v>
      </c>
      <c r="E166" s="17">
        <v>104400</v>
      </c>
      <c r="F166" s="17">
        <v>99100</v>
      </c>
      <c r="G166" s="4">
        <f t="shared" si="12"/>
        <v>0.9492337164750958</v>
      </c>
      <c r="H166" t="s">
        <v>14</v>
      </c>
      <c r="I166">
        <v>1625</v>
      </c>
      <c r="J166" s="2">
        <f t="shared" si="13"/>
        <v>60.984615384615381</v>
      </c>
      <c r="K166" t="s">
        <v>21</v>
      </c>
      <c r="L166" t="s">
        <v>22</v>
      </c>
      <c r="M166">
        <v>1377579600</v>
      </c>
      <c r="N166">
        <v>1379653200</v>
      </c>
      <c r="O166" s="7">
        <f t="shared" si="14"/>
        <v>41513.208333333336</v>
      </c>
      <c r="P166" s="7" t="str" cm="1">
        <f t="array" ref="P166">_xlfn.IFS(Q166=1, "Jan", Q166=2, "Feb", Q166=3, "Mar", Q166=4, "Apr", Q166=5, "May", Q166=6, "June", Q166=7, "July", Q166=8, "Aug", Q166=9, "Sept", Q166=10, "Oct", Q166=11, "Nov", Q166=12, "Dec")</f>
        <v>Aug</v>
      </c>
      <c r="Q166" s="9">
        <f>MONTH(O166)</f>
        <v>8</v>
      </c>
      <c r="R166" s="9">
        <f>DAY(O166)</f>
        <v>27</v>
      </c>
      <c r="S166" s="9">
        <f>YEAR(O166)</f>
        <v>2013</v>
      </c>
      <c r="T166" s="7">
        <f>(((N166/60)/60)/24)+DATE(1970,1,1)</f>
        <v>41537.208333333336</v>
      </c>
      <c r="U166" s="7" t="str" cm="1">
        <f t="array" ref="U166">_xlfn.IFS(V166=1, "Jan", V166=2, "Feb", V166=3, "Mar", V166=4, "Apr", V166=5, "May", V166=6, "June", V166=7, "July", V166=8, "Aug", V166=9, "Sept", V166=10, "Oct", V166=11, "Nov", V166=12, "Dec")</f>
        <v>Sept</v>
      </c>
      <c r="V166" s="9">
        <f t="shared" si="15"/>
        <v>9</v>
      </c>
      <c r="W166" s="9">
        <f t="shared" si="16"/>
        <v>20</v>
      </c>
      <c r="X166" s="9">
        <f t="shared" si="17"/>
        <v>2013</v>
      </c>
      <c r="Y166" t="b">
        <v>0</v>
      </c>
      <c r="Z166" t="b">
        <v>0</v>
      </c>
      <c r="AA166" t="s">
        <v>33</v>
      </c>
      <c r="AB166" t="s">
        <v>2035</v>
      </c>
      <c r="AC166" t="s">
        <v>2036</v>
      </c>
    </row>
    <row r="167" spans="1:29" ht="17" x14ac:dyDescent="0.2">
      <c r="A167">
        <v>1</v>
      </c>
      <c r="B167">
        <v>669</v>
      </c>
      <c r="C167" t="s">
        <v>1379</v>
      </c>
      <c r="D167" s="1" t="s">
        <v>1380</v>
      </c>
      <c r="E167" s="17">
        <v>48800</v>
      </c>
      <c r="F167" s="17">
        <v>175020</v>
      </c>
      <c r="G167" s="4">
        <f t="shared" si="12"/>
        <v>3.5864754098360656</v>
      </c>
      <c r="H167" t="s">
        <v>20</v>
      </c>
      <c r="I167">
        <v>1621</v>
      </c>
      <c r="J167" s="2">
        <f t="shared" si="13"/>
        <v>107.97038864898211</v>
      </c>
      <c r="K167" t="s">
        <v>107</v>
      </c>
      <c r="L167" t="s">
        <v>108</v>
      </c>
      <c r="M167">
        <v>1498453200</v>
      </c>
      <c r="N167">
        <v>1499230800</v>
      </c>
      <c r="O167" s="7">
        <f t="shared" si="14"/>
        <v>42912.208333333328</v>
      </c>
      <c r="P167" s="7" t="str" cm="1">
        <f t="array" ref="P167">_xlfn.IFS(Q167=1, "Jan", Q167=2, "Feb", Q167=3, "Mar", Q167=4, "Apr", Q167=5, "May", Q167=6, "June", Q167=7, "July", Q167=8, "Aug", Q167=9, "Sept", Q167=10, "Oct", Q167=11, "Nov", Q167=12, "Dec")</f>
        <v>June</v>
      </c>
      <c r="Q167" s="9">
        <f>MONTH(O167)</f>
        <v>6</v>
      </c>
      <c r="R167" s="9">
        <f>DAY(O167)</f>
        <v>26</v>
      </c>
      <c r="S167" s="9">
        <f>YEAR(O167)</f>
        <v>2017</v>
      </c>
      <c r="T167" s="7">
        <f>(((N167/60)/60)/24)+DATE(1970,1,1)</f>
        <v>42921.208333333328</v>
      </c>
      <c r="U167" s="7" t="str" cm="1">
        <f t="array" ref="U167">_xlfn.IFS(V167=1, "Jan", V167=2, "Feb", V167=3, "Mar", V167=4, "Apr", V167=5, "May", V167=6, "June", V167=7, "July", V167=8, "Aug", V167=9, "Sept", V167=10, "Oct", V167=11, "Nov", V167=12, "Dec")</f>
        <v>July</v>
      </c>
      <c r="V167" s="9">
        <f t="shared" si="15"/>
        <v>7</v>
      </c>
      <c r="W167" s="9">
        <f t="shared" si="16"/>
        <v>5</v>
      </c>
      <c r="X167" s="9">
        <f t="shared" si="17"/>
        <v>2017</v>
      </c>
      <c r="Y167" t="b">
        <v>0</v>
      </c>
      <c r="Z167" t="b">
        <v>0</v>
      </c>
      <c r="AA167" t="s">
        <v>33</v>
      </c>
      <c r="AB167" t="s">
        <v>2035</v>
      </c>
      <c r="AC167" t="s">
        <v>2036</v>
      </c>
    </row>
    <row r="168" spans="1:29" ht="34" x14ac:dyDescent="0.2">
      <c r="A168">
        <v>1</v>
      </c>
      <c r="B168">
        <v>584</v>
      </c>
      <c r="C168" t="s">
        <v>45</v>
      </c>
      <c r="D168" s="1" t="s">
        <v>1211</v>
      </c>
      <c r="E168" s="17">
        <v>86400</v>
      </c>
      <c r="F168" s="17">
        <v>103255</v>
      </c>
      <c r="G168" s="4">
        <f t="shared" si="12"/>
        <v>1.1950810185185186</v>
      </c>
      <c r="H168" t="s">
        <v>20</v>
      </c>
      <c r="I168">
        <v>1613</v>
      </c>
      <c r="J168" s="2">
        <f t="shared" si="13"/>
        <v>64.01425914445133</v>
      </c>
      <c r="K168" t="s">
        <v>21</v>
      </c>
      <c r="L168" t="s">
        <v>22</v>
      </c>
      <c r="M168">
        <v>1335330000</v>
      </c>
      <c r="N168">
        <v>1336539600</v>
      </c>
      <c r="O168" s="7">
        <f t="shared" si="14"/>
        <v>41024.208333333336</v>
      </c>
      <c r="P168" s="7" t="str" cm="1">
        <f t="array" ref="P168">_xlfn.IFS(Q168=1, "Jan", Q168=2, "Feb", Q168=3, "Mar", Q168=4, "Apr", Q168=5, "May", Q168=6, "June", Q168=7, "July", Q168=8, "Aug", Q168=9, "Sept", Q168=10, "Oct", Q168=11, "Nov", Q168=12, "Dec")</f>
        <v>Apr</v>
      </c>
      <c r="Q168" s="9">
        <f>MONTH(O168)</f>
        <v>4</v>
      </c>
      <c r="R168" s="9">
        <f>DAY(O168)</f>
        <v>25</v>
      </c>
      <c r="S168" s="9">
        <f>YEAR(O168)</f>
        <v>2012</v>
      </c>
      <c r="T168" s="7">
        <f>(((N168/60)/60)/24)+DATE(1970,1,1)</f>
        <v>41038.208333333336</v>
      </c>
      <c r="U168" s="7" t="str" cm="1">
        <f t="array" ref="U168">_xlfn.IFS(V168=1, "Jan", V168=2, "Feb", V168=3, "Mar", V168=4, "Apr", V168=5, "May", V168=6, "June", V168=7, "July", V168=8, "Aug", V168=9, "Sept", V168=10, "Oct", V168=11, "Nov", V168=12, "Dec")</f>
        <v>May</v>
      </c>
      <c r="V168" s="9">
        <f t="shared" si="15"/>
        <v>5</v>
      </c>
      <c r="W168" s="9">
        <f t="shared" si="16"/>
        <v>9</v>
      </c>
      <c r="X168" s="9">
        <f t="shared" si="17"/>
        <v>2012</v>
      </c>
      <c r="Y168" t="b">
        <v>0</v>
      </c>
      <c r="Z168" t="b">
        <v>0</v>
      </c>
      <c r="AA168" t="s">
        <v>28</v>
      </c>
      <c r="AB168" t="s">
        <v>2037</v>
      </c>
      <c r="AC168" t="s">
        <v>2038</v>
      </c>
    </row>
    <row r="169" spans="1:29" ht="34" x14ac:dyDescent="0.2">
      <c r="A169">
        <v>1</v>
      </c>
      <c r="B169">
        <v>392</v>
      </c>
      <c r="C169" t="s">
        <v>836</v>
      </c>
      <c r="D169" s="1" t="s">
        <v>837</v>
      </c>
      <c r="E169" s="17">
        <v>102900</v>
      </c>
      <c r="F169" s="17">
        <v>67546</v>
      </c>
      <c r="G169" s="4">
        <f t="shared" si="12"/>
        <v>0.65642371234207963</v>
      </c>
      <c r="H169" t="s">
        <v>14</v>
      </c>
      <c r="I169">
        <v>1608</v>
      </c>
      <c r="J169" s="2">
        <f t="shared" si="13"/>
        <v>42.006218905472636</v>
      </c>
      <c r="K169" t="s">
        <v>21</v>
      </c>
      <c r="L169" t="s">
        <v>22</v>
      </c>
      <c r="M169">
        <v>1294293600</v>
      </c>
      <c r="N169">
        <v>1294466400</v>
      </c>
      <c r="O169" s="7">
        <f t="shared" si="14"/>
        <v>40549.25</v>
      </c>
      <c r="P169" s="7" t="str" cm="1">
        <f t="array" ref="P169">_xlfn.IFS(Q169=1, "Jan", Q169=2, "Feb", Q169=3, "Mar", Q169=4, "Apr", Q169=5, "May", Q169=6, "June", Q169=7, "July", Q169=8, "Aug", Q169=9, "Sept", Q169=10, "Oct", Q169=11, "Nov", Q169=12, "Dec")</f>
        <v>Jan</v>
      </c>
      <c r="Q169" s="9">
        <f>MONTH(O169)</f>
        <v>1</v>
      </c>
      <c r="R169" s="9">
        <f>DAY(O169)</f>
        <v>6</v>
      </c>
      <c r="S169" s="9">
        <f>YEAR(O169)</f>
        <v>2011</v>
      </c>
      <c r="T169" s="7">
        <f>(((N169/60)/60)/24)+DATE(1970,1,1)</f>
        <v>40551.25</v>
      </c>
      <c r="U169" s="7" t="str" cm="1">
        <f t="array" ref="U169">_xlfn.IFS(V169=1, "Jan", V169=2, "Feb", V169=3, "Mar", V169=4, "Apr", V169=5, "May", V169=6, "June", V169=7, "July", V169=8, "Aug", V169=9, "Sept", V169=10, "Oct", V169=11, "Nov", V169=12, "Dec")</f>
        <v>Jan</v>
      </c>
      <c r="V169" s="9">
        <f t="shared" si="15"/>
        <v>1</v>
      </c>
      <c r="W169" s="9">
        <f t="shared" si="16"/>
        <v>8</v>
      </c>
      <c r="X169" s="9">
        <f t="shared" si="17"/>
        <v>2011</v>
      </c>
      <c r="Y169" t="b">
        <v>0</v>
      </c>
      <c r="Z169" t="b">
        <v>0</v>
      </c>
      <c r="AA169" t="s">
        <v>65</v>
      </c>
      <c r="AB169" t="s">
        <v>2037</v>
      </c>
      <c r="AC169" t="s">
        <v>2051</v>
      </c>
    </row>
    <row r="170" spans="1:29" ht="17" x14ac:dyDescent="0.2">
      <c r="A170">
        <v>1</v>
      </c>
      <c r="B170">
        <v>29</v>
      </c>
      <c r="C170" t="s">
        <v>96</v>
      </c>
      <c r="D170" s="1" t="s">
        <v>97</v>
      </c>
      <c r="E170" s="17">
        <v>45900</v>
      </c>
      <c r="F170" s="17">
        <v>150965</v>
      </c>
      <c r="G170" s="4">
        <f t="shared" si="12"/>
        <v>3.2889978213507627</v>
      </c>
      <c r="H170" t="s">
        <v>20</v>
      </c>
      <c r="I170">
        <v>1606</v>
      </c>
      <c r="J170" s="2">
        <f t="shared" si="13"/>
        <v>94.000622665006233</v>
      </c>
      <c r="K170" t="s">
        <v>98</v>
      </c>
      <c r="L170" t="s">
        <v>99</v>
      </c>
      <c r="M170">
        <v>1532062800</v>
      </c>
      <c r="N170">
        <v>1535518800</v>
      </c>
      <c r="O170" s="7">
        <f t="shared" si="14"/>
        <v>43301.208333333328</v>
      </c>
      <c r="P170" s="7" t="str" cm="1">
        <f t="array" ref="P170">_xlfn.IFS(Q170=1, "Jan", Q170=2, "Feb", Q170=3, "Mar", Q170=4, "Apr", Q170=5, "May", Q170=6, "June", Q170=7, "July", Q170=8, "Aug", Q170=9, "Sept", Q170=10, "Oct", Q170=11, "Nov", Q170=12, "Dec")</f>
        <v>July</v>
      </c>
      <c r="Q170" s="9">
        <f>MONTH(O170)</f>
        <v>7</v>
      </c>
      <c r="R170" s="9">
        <f>DAY(O170)</f>
        <v>20</v>
      </c>
      <c r="S170" s="9">
        <f>YEAR(O170)</f>
        <v>2018</v>
      </c>
      <c r="T170" s="7">
        <f>(((N170/60)/60)/24)+DATE(1970,1,1)</f>
        <v>43341.208333333328</v>
      </c>
      <c r="U170" s="7" t="str" cm="1">
        <f t="array" ref="U170">_xlfn.IFS(V170=1, "Jan", V170=2, "Feb", V170=3, "Mar", V170=4, "Apr", V170=5, "May", V170=6, "June", V170=7, "July", V170=8, "Aug", V170=9, "Sept", V170=10, "Oct", V170=11, "Nov", V170=12, "Dec")</f>
        <v>Aug</v>
      </c>
      <c r="V170" s="9">
        <f t="shared" si="15"/>
        <v>8</v>
      </c>
      <c r="W170" s="9">
        <f t="shared" si="16"/>
        <v>29</v>
      </c>
      <c r="X170" s="9">
        <f t="shared" si="17"/>
        <v>2018</v>
      </c>
      <c r="Y170" t="b">
        <v>0</v>
      </c>
      <c r="Z170" t="b">
        <v>0</v>
      </c>
      <c r="AA170" t="s">
        <v>100</v>
      </c>
      <c r="AB170" t="s">
        <v>2039</v>
      </c>
      <c r="AC170" t="s">
        <v>2060</v>
      </c>
    </row>
    <row r="171" spans="1:29" ht="34" x14ac:dyDescent="0.2">
      <c r="A171">
        <v>1</v>
      </c>
      <c r="B171">
        <v>456</v>
      </c>
      <c r="C171" t="s">
        <v>960</v>
      </c>
      <c r="D171" s="1" t="s">
        <v>961</v>
      </c>
      <c r="E171" s="17">
        <v>146400</v>
      </c>
      <c r="F171" s="17">
        <v>152438</v>
      </c>
      <c r="G171" s="4">
        <f t="shared" si="12"/>
        <v>1.041243169398907</v>
      </c>
      <c r="H171" t="s">
        <v>20</v>
      </c>
      <c r="I171">
        <v>1605</v>
      </c>
      <c r="J171" s="2">
        <f t="shared" si="13"/>
        <v>94.976947040498445</v>
      </c>
      <c r="K171" t="s">
        <v>21</v>
      </c>
      <c r="L171" t="s">
        <v>22</v>
      </c>
      <c r="M171">
        <v>1518242400</v>
      </c>
      <c r="N171">
        <v>1518242400</v>
      </c>
      <c r="O171" s="7">
        <f t="shared" si="14"/>
        <v>43141.25</v>
      </c>
      <c r="P171" s="7" t="str" cm="1">
        <f t="array" ref="P171">_xlfn.IFS(Q171=1, "Jan", Q171=2, "Feb", Q171=3, "Mar", Q171=4, "Apr", Q171=5, "May", Q171=6, "June", Q171=7, "July", Q171=8, "Aug", Q171=9, "Sept", Q171=10, "Oct", Q171=11, "Nov", Q171=12, "Dec")</f>
        <v>Feb</v>
      </c>
      <c r="Q171" s="9">
        <f>MONTH(O171)</f>
        <v>2</v>
      </c>
      <c r="R171" s="9">
        <f>DAY(O171)</f>
        <v>10</v>
      </c>
      <c r="S171" s="9">
        <f>YEAR(O171)</f>
        <v>2018</v>
      </c>
      <c r="T171" s="7">
        <f>(((N171/60)/60)/24)+DATE(1970,1,1)</f>
        <v>43141.25</v>
      </c>
      <c r="U171" s="7" t="str" cm="1">
        <f t="array" ref="U171">_xlfn.IFS(V171=1, "Jan", V171=2, "Feb", V171=3, "Mar", V171=4, "Apr", V171=5, "May", V171=6, "June", V171=7, "July", V171=8, "Aug", V171=9, "Sept", V171=10, "Oct", V171=11, "Nov", V171=12, "Dec")</f>
        <v>Feb</v>
      </c>
      <c r="V171" s="9">
        <f t="shared" si="15"/>
        <v>2</v>
      </c>
      <c r="W171" s="9">
        <f t="shared" si="16"/>
        <v>10</v>
      </c>
      <c r="X171" s="9">
        <f t="shared" si="17"/>
        <v>2018</v>
      </c>
      <c r="Y171" t="b">
        <v>0</v>
      </c>
      <c r="Z171" t="b">
        <v>1</v>
      </c>
      <c r="AA171" t="s">
        <v>60</v>
      </c>
      <c r="AB171" t="s">
        <v>2041</v>
      </c>
      <c r="AC171" t="s">
        <v>2050</v>
      </c>
    </row>
    <row r="172" spans="1:29" ht="17" x14ac:dyDescent="0.2">
      <c r="A172">
        <v>1</v>
      </c>
      <c r="B172">
        <v>396</v>
      </c>
      <c r="C172" t="s">
        <v>843</v>
      </c>
      <c r="D172" s="1" t="s">
        <v>844</v>
      </c>
      <c r="E172" s="17">
        <v>46100</v>
      </c>
      <c r="F172" s="17">
        <v>77012</v>
      </c>
      <c r="G172" s="4">
        <f t="shared" si="12"/>
        <v>1.6705422993492407</v>
      </c>
      <c r="H172" t="s">
        <v>20</v>
      </c>
      <c r="I172">
        <v>1604</v>
      </c>
      <c r="J172" s="2">
        <f t="shared" si="13"/>
        <v>48.012468827930178</v>
      </c>
      <c r="K172" t="s">
        <v>26</v>
      </c>
      <c r="L172" t="s">
        <v>27</v>
      </c>
      <c r="M172">
        <v>1538715600</v>
      </c>
      <c r="N172">
        <v>1539406800</v>
      </c>
      <c r="O172" s="7">
        <f t="shared" si="14"/>
        <v>43378.208333333328</v>
      </c>
      <c r="P172" s="7" t="str" cm="1">
        <f t="array" ref="P172">_xlfn.IFS(Q172=1, "Jan", Q172=2, "Feb", Q172=3, "Mar", Q172=4, "Apr", Q172=5, "May", Q172=6, "June", Q172=7, "July", Q172=8, "Aug", Q172=9, "Sept", Q172=10, "Oct", Q172=11, "Nov", Q172=12, "Dec")</f>
        <v>Oct</v>
      </c>
      <c r="Q172" s="9">
        <f>MONTH(O172)</f>
        <v>10</v>
      </c>
      <c r="R172" s="9">
        <f>DAY(O172)</f>
        <v>5</v>
      </c>
      <c r="S172" s="9">
        <f>YEAR(O172)</f>
        <v>2018</v>
      </c>
      <c r="T172" s="7">
        <f>(((N172/60)/60)/24)+DATE(1970,1,1)</f>
        <v>43386.208333333328</v>
      </c>
      <c r="U172" s="7" t="str" cm="1">
        <f t="array" ref="U172">_xlfn.IFS(V172=1, "Jan", V172=2, "Feb", V172=3, "Mar", V172=4, "Apr", V172=5, "May", V172=6, "June", V172=7, "July", V172=8, "Aug", V172=9, "Sept", V172=10, "Oct", V172=11, "Nov", V172=12, "Dec")</f>
        <v>Oct</v>
      </c>
      <c r="V172" s="9">
        <f t="shared" si="15"/>
        <v>10</v>
      </c>
      <c r="W172" s="9">
        <f t="shared" si="16"/>
        <v>13</v>
      </c>
      <c r="X172" s="9">
        <f t="shared" si="17"/>
        <v>2018</v>
      </c>
      <c r="Y172" t="b">
        <v>0</v>
      </c>
      <c r="Z172" t="b">
        <v>0</v>
      </c>
      <c r="AA172" t="s">
        <v>53</v>
      </c>
      <c r="AB172" t="s">
        <v>2039</v>
      </c>
      <c r="AC172" t="s">
        <v>2052</v>
      </c>
    </row>
    <row r="173" spans="1:29" ht="17" x14ac:dyDescent="0.2">
      <c r="A173">
        <v>1</v>
      </c>
      <c r="B173">
        <v>60</v>
      </c>
      <c r="C173" t="s">
        <v>168</v>
      </c>
      <c r="D173" s="1" t="s">
        <v>169</v>
      </c>
      <c r="E173" s="17">
        <v>94200</v>
      </c>
      <c r="F173" s="17">
        <v>135997</v>
      </c>
      <c r="G173" s="4">
        <f t="shared" si="12"/>
        <v>1.4437048832271762</v>
      </c>
      <c r="H173" t="s">
        <v>20</v>
      </c>
      <c r="I173">
        <v>1600</v>
      </c>
      <c r="J173" s="2">
        <f t="shared" si="13"/>
        <v>84.998125000000002</v>
      </c>
      <c r="K173" t="s">
        <v>15</v>
      </c>
      <c r="L173" t="s">
        <v>16</v>
      </c>
      <c r="M173">
        <v>1342501200</v>
      </c>
      <c r="N173">
        <v>1342760400</v>
      </c>
      <c r="O173" s="7">
        <f t="shared" si="14"/>
        <v>41107.208333333336</v>
      </c>
      <c r="P173" s="7" t="str" cm="1">
        <f t="array" ref="P173">_xlfn.IFS(Q173=1, "Jan", Q173=2, "Feb", Q173=3, "Mar", Q173=4, "Apr", Q173=5, "May", Q173=6, "June", Q173=7, "July", Q173=8, "Aug", Q173=9, "Sept", Q173=10, "Oct", Q173=11, "Nov", Q173=12, "Dec")</f>
        <v>July</v>
      </c>
      <c r="Q173" s="9">
        <f>MONTH(O173)</f>
        <v>7</v>
      </c>
      <c r="R173" s="9">
        <f>DAY(O173)</f>
        <v>17</v>
      </c>
      <c r="S173" s="9">
        <f>YEAR(O173)</f>
        <v>2012</v>
      </c>
      <c r="T173" s="7">
        <f>(((N173/60)/60)/24)+DATE(1970,1,1)</f>
        <v>41110.208333333336</v>
      </c>
      <c r="U173" s="7" t="str" cm="1">
        <f t="array" ref="U173">_xlfn.IFS(V173=1, "Jan", V173=2, "Feb", V173=3, "Mar", V173=4, "Apr", V173=5, "May", V173=6, "June", V173=7, "July", V173=8, "Aug", V173=9, "Sept", V173=10, "Oct", V173=11, "Nov", V173=12, "Dec")</f>
        <v>July</v>
      </c>
      <c r="V173" s="9">
        <f t="shared" si="15"/>
        <v>7</v>
      </c>
      <c r="W173" s="9">
        <f t="shared" si="16"/>
        <v>20</v>
      </c>
      <c r="X173" s="9">
        <f t="shared" si="17"/>
        <v>2012</v>
      </c>
      <c r="Y173" t="b">
        <v>0</v>
      </c>
      <c r="Z173" t="b">
        <v>0</v>
      </c>
      <c r="AA173" t="s">
        <v>33</v>
      </c>
      <c r="AB173" t="s">
        <v>2035</v>
      </c>
      <c r="AC173" t="s">
        <v>2036</v>
      </c>
    </row>
    <row r="174" spans="1:29" ht="17" x14ac:dyDescent="0.2">
      <c r="A174">
        <v>1</v>
      </c>
      <c r="B174">
        <v>725</v>
      </c>
      <c r="C174" t="s">
        <v>1488</v>
      </c>
      <c r="D174" s="1" t="s">
        <v>1489</v>
      </c>
      <c r="E174" s="17">
        <v>193200</v>
      </c>
      <c r="F174" s="17">
        <v>97369</v>
      </c>
      <c r="G174" s="4">
        <f t="shared" si="12"/>
        <v>0.50398033126293995</v>
      </c>
      <c r="H174" t="s">
        <v>14</v>
      </c>
      <c r="I174">
        <v>1596</v>
      </c>
      <c r="J174" s="2">
        <f t="shared" si="13"/>
        <v>61.008145363408524</v>
      </c>
      <c r="K174" t="s">
        <v>21</v>
      </c>
      <c r="L174" t="s">
        <v>22</v>
      </c>
      <c r="M174">
        <v>1416031200</v>
      </c>
      <c r="N174">
        <v>1416204000</v>
      </c>
      <c r="O174" s="7">
        <f t="shared" si="14"/>
        <v>41958.25</v>
      </c>
      <c r="P174" s="7" t="str" cm="1">
        <f t="array" ref="P174">_xlfn.IFS(Q174=1, "Jan", Q174=2, "Feb", Q174=3, "Mar", Q174=4, "Apr", Q174=5, "May", Q174=6, "June", Q174=7, "July", Q174=8, "Aug", Q174=9, "Sept", Q174=10, "Oct", Q174=11, "Nov", Q174=12, "Dec")</f>
        <v>Nov</v>
      </c>
      <c r="Q174" s="9">
        <f>MONTH(O174)</f>
        <v>11</v>
      </c>
      <c r="R174" s="9">
        <f>DAY(O174)</f>
        <v>15</v>
      </c>
      <c r="S174" s="9">
        <f>YEAR(O174)</f>
        <v>2014</v>
      </c>
      <c r="T174" s="7">
        <f>(((N174/60)/60)/24)+DATE(1970,1,1)</f>
        <v>41960.25</v>
      </c>
      <c r="U174" s="7" t="str" cm="1">
        <f t="array" ref="U174">_xlfn.IFS(V174=1, "Jan", V174=2, "Feb", V174=3, "Mar", V174=4, "Apr", V174=5, "May", V174=6, "June", V174=7, "July", V174=8, "Aug", V174=9, "Sept", V174=10, "Oct", V174=11, "Nov", V174=12, "Dec")</f>
        <v>Nov</v>
      </c>
      <c r="V174" s="9">
        <f t="shared" si="15"/>
        <v>11</v>
      </c>
      <c r="W174" s="9">
        <f t="shared" si="16"/>
        <v>17</v>
      </c>
      <c r="X174" s="9">
        <f t="shared" si="17"/>
        <v>2014</v>
      </c>
      <c r="Y174" t="b">
        <v>0</v>
      </c>
      <c r="Z174" t="b">
        <v>0</v>
      </c>
      <c r="AA174" t="s">
        <v>292</v>
      </c>
      <c r="AB174" t="s">
        <v>2057</v>
      </c>
      <c r="AC174" t="s">
        <v>2061</v>
      </c>
    </row>
    <row r="175" spans="1:29" ht="17" x14ac:dyDescent="0.2">
      <c r="A175">
        <v>1</v>
      </c>
      <c r="B175">
        <v>967</v>
      </c>
      <c r="C175" t="s">
        <v>1963</v>
      </c>
      <c r="D175" s="1" t="s">
        <v>1964</v>
      </c>
      <c r="E175" s="17">
        <v>88400</v>
      </c>
      <c r="F175" s="17">
        <v>121138</v>
      </c>
      <c r="G175" s="4">
        <f t="shared" si="12"/>
        <v>1.3703393665158372</v>
      </c>
      <c r="H175" t="s">
        <v>20</v>
      </c>
      <c r="I175">
        <v>1573</v>
      </c>
      <c r="J175" s="2">
        <f t="shared" si="13"/>
        <v>77.010807374443743</v>
      </c>
      <c r="K175" t="s">
        <v>21</v>
      </c>
      <c r="L175" t="s">
        <v>22</v>
      </c>
      <c r="M175">
        <v>1333688400</v>
      </c>
      <c r="N175">
        <v>1336885200</v>
      </c>
      <c r="O175" s="7">
        <f t="shared" si="14"/>
        <v>41005.208333333336</v>
      </c>
      <c r="P175" s="7" t="str" cm="1">
        <f t="array" ref="P175">_xlfn.IFS(Q175=1, "Jan", Q175=2, "Feb", Q175=3, "Mar", Q175=4, "Apr", Q175=5, "May", Q175=6, "June", Q175=7, "July", Q175=8, "Aug", Q175=9, "Sept", Q175=10, "Oct", Q175=11, "Nov", Q175=12, "Dec")</f>
        <v>Apr</v>
      </c>
      <c r="Q175" s="9">
        <f>MONTH(O175)</f>
        <v>4</v>
      </c>
      <c r="R175" s="9">
        <f>DAY(O175)</f>
        <v>6</v>
      </c>
      <c r="S175" s="9">
        <f>YEAR(O175)</f>
        <v>2012</v>
      </c>
      <c r="T175" s="7">
        <f>(((N175/60)/60)/24)+DATE(1970,1,1)</f>
        <v>41042.208333333336</v>
      </c>
      <c r="U175" s="7" t="str" cm="1">
        <f t="array" ref="U175">_xlfn.IFS(V175=1, "Jan", V175=2, "Feb", V175=3, "Mar", V175=4, "Apr", V175=5, "May", V175=6, "June", V175=7, "July", V175=8, "Aug", V175=9, "Sept", V175=10, "Oct", V175=11, "Nov", V175=12, "Dec")</f>
        <v>May</v>
      </c>
      <c r="V175" s="9">
        <f t="shared" si="15"/>
        <v>5</v>
      </c>
      <c r="W175" s="9">
        <f t="shared" si="16"/>
        <v>13</v>
      </c>
      <c r="X175" s="9">
        <f t="shared" si="17"/>
        <v>2012</v>
      </c>
      <c r="Y175" t="b">
        <v>0</v>
      </c>
      <c r="Z175" t="b">
        <v>0</v>
      </c>
      <c r="AA175" t="s">
        <v>319</v>
      </c>
      <c r="AB175" t="s">
        <v>2041</v>
      </c>
      <c r="AC175" t="s">
        <v>2065</v>
      </c>
    </row>
    <row r="176" spans="1:29" ht="17" x14ac:dyDescent="0.2">
      <c r="A176">
        <v>1</v>
      </c>
      <c r="B176">
        <v>484</v>
      </c>
      <c r="C176" t="s">
        <v>1015</v>
      </c>
      <c r="D176" s="1" t="s">
        <v>1016</v>
      </c>
      <c r="E176" s="17">
        <v>29600</v>
      </c>
      <c r="F176" s="17">
        <v>77021</v>
      </c>
      <c r="G176" s="4">
        <f t="shared" si="12"/>
        <v>2.6020608108108108</v>
      </c>
      <c r="H176" t="s">
        <v>20</v>
      </c>
      <c r="I176">
        <v>1572</v>
      </c>
      <c r="J176" s="2">
        <f t="shared" si="13"/>
        <v>48.99554707379135</v>
      </c>
      <c r="K176" t="s">
        <v>40</v>
      </c>
      <c r="L176" t="s">
        <v>41</v>
      </c>
      <c r="M176">
        <v>1407128400</v>
      </c>
      <c r="N176">
        <v>1411362000</v>
      </c>
      <c r="O176" s="7">
        <f t="shared" si="14"/>
        <v>41855.208333333336</v>
      </c>
      <c r="P176" s="7" t="str" cm="1">
        <f t="array" ref="P176">_xlfn.IFS(Q176=1, "Jan", Q176=2, "Feb", Q176=3, "Mar", Q176=4, "Apr", Q176=5, "May", Q176=6, "June", Q176=7, "July", Q176=8, "Aug", Q176=9, "Sept", Q176=10, "Oct", Q176=11, "Nov", Q176=12, "Dec")</f>
        <v>Aug</v>
      </c>
      <c r="Q176" s="9">
        <f>MONTH(O176)</f>
        <v>8</v>
      </c>
      <c r="R176" s="9">
        <f>DAY(O176)</f>
        <v>4</v>
      </c>
      <c r="S176" s="9">
        <f>YEAR(O176)</f>
        <v>2014</v>
      </c>
      <c r="T176" s="7">
        <f>(((N176/60)/60)/24)+DATE(1970,1,1)</f>
        <v>41904.208333333336</v>
      </c>
      <c r="U176" s="7" t="str" cm="1">
        <f t="array" ref="U176">_xlfn.IFS(V176=1, "Jan", V176=2, "Feb", V176=3, "Mar", V176=4, "Apr", V176=5, "May", V176=6, "June", V176=7, "July", V176=8, "Aug", V176=9, "Sept", V176=10, "Oct", V176=11, "Nov", V176=12, "Dec")</f>
        <v>Sept</v>
      </c>
      <c r="V176" s="9">
        <f t="shared" si="15"/>
        <v>9</v>
      </c>
      <c r="W176" s="9">
        <f t="shared" si="16"/>
        <v>22</v>
      </c>
      <c r="X176" s="9">
        <f t="shared" si="17"/>
        <v>2014</v>
      </c>
      <c r="Y176" t="b">
        <v>0</v>
      </c>
      <c r="Z176" t="b">
        <v>1</v>
      </c>
      <c r="AA176" t="s">
        <v>17</v>
      </c>
      <c r="AB176" t="s">
        <v>2033</v>
      </c>
      <c r="AC176" t="s">
        <v>2034</v>
      </c>
    </row>
    <row r="177" spans="1:29" ht="34" x14ac:dyDescent="0.2">
      <c r="A177">
        <v>1</v>
      </c>
      <c r="B177">
        <v>173</v>
      </c>
      <c r="C177" t="s">
        <v>398</v>
      </c>
      <c r="D177" s="1" t="s">
        <v>399</v>
      </c>
      <c r="E177" s="17">
        <v>96700</v>
      </c>
      <c r="F177" s="17">
        <v>157635</v>
      </c>
      <c r="G177" s="4">
        <f t="shared" si="12"/>
        <v>1.6301447776628748</v>
      </c>
      <c r="H177" t="s">
        <v>20</v>
      </c>
      <c r="I177">
        <v>1561</v>
      </c>
      <c r="J177" s="2">
        <f t="shared" si="13"/>
        <v>100.98334401024984</v>
      </c>
      <c r="K177" t="s">
        <v>21</v>
      </c>
      <c r="L177" t="s">
        <v>22</v>
      </c>
      <c r="M177">
        <v>1368853200</v>
      </c>
      <c r="N177">
        <v>1369371600</v>
      </c>
      <c r="O177" s="7">
        <f t="shared" si="14"/>
        <v>41412.208333333336</v>
      </c>
      <c r="P177" s="7" t="str" cm="1">
        <f t="array" ref="P177">_xlfn.IFS(Q177=1, "Jan", Q177=2, "Feb", Q177=3, "Mar", Q177=4, "Apr", Q177=5, "May", Q177=6, "June", Q177=7, "July", Q177=8, "Aug", Q177=9, "Sept", Q177=10, "Oct", Q177=11, "Nov", Q177=12, "Dec")</f>
        <v>May</v>
      </c>
      <c r="Q177" s="9">
        <f>MONTH(O177)</f>
        <v>5</v>
      </c>
      <c r="R177" s="9">
        <f>DAY(O177)</f>
        <v>18</v>
      </c>
      <c r="S177" s="9">
        <f>YEAR(O177)</f>
        <v>2013</v>
      </c>
      <c r="T177" s="7">
        <f>(((N177/60)/60)/24)+DATE(1970,1,1)</f>
        <v>41418.208333333336</v>
      </c>
      <c r="U177" s="7" t="str" cm="1">
        <f t="array" ref="U177">_xlfn.IFS(V177=1, "Jan", V177=2, "Feb", V177=3, "Mar", V177=4, "Apr", V177=5, "May", V177=6, "June", V177=7, "July", V177=8, "Aug", V177=9, "Sept", V177=10, "Oct", V177=11, "Nov", V177=12, "Dec")</f>
        <v>May</v>
      </c>
      <c r="V177" s="9">
        <f t="shared" si="15"/>
        <v>5</v>
      </c>
      <c r="W177" s="9">
        <f t="shared" si="16"/>
        <v>24</v>
      </c>
      <c r="X177" s="9">
        <f t="shared" si="17"/>
        <v>2013</v>
      </c>
      <c r="Y177" t="b">
        <v>0</v>
      </c>
      <c r="Z177" t="b">
        <v>0</v>
      </c>
      <c r="AA177" t="s">
        <v>33</v>
      </c>
      <c r="AB177" t="s">
        <v>2035</v>
      </c>
      <c r="AC177" t="s">
        <v>2036</v>
      </c>
    </row>
    <row r="178" spans="1:29" ht="17" x14ac:dyDescent="0.2">
      <c r="A178">
        <v>1</v>
      </c>
      <c r="B178">
        <v>951</v>
      </c>
      <c r="C178" t="s">
        <v>1932</v>
      </c>
      <c r="D178" s="1" t="s">
        <v>1933</v>
      </c>
      <c r="E178" s="17">
        <v>14500</v>
      </c>
      <c r="F178" s="17">
        <v>159056</v>
      </c>
      <c r="G178" s="4">
        <f t="shared" si="12"/>
        <v>10.969379310344827</v>
      </c>
      <c r="H178" t="s">
        <v>20</v>
      </c>
      <c r="I178">
        <v>1559</v>
      </c>
      <c r="J178" s="2">
        <f t="shared" si="13"/>
        <v>102.02437459910199</v>
      </c>
      <c r="K178" t="s">
        <v>21</v>
      </c>
      <c r="L178" t="s">
        <v>22</v>
      </c>
      <c r="M178">
        <v>1482732000</v>
      </c>
      <c r="N178">
        <v>1482818400</v>
      </c>
      <c r="O178" s="7">
        <f t="shared" si="14"/>
        <v>42730.25</v>
      </c>
      <c r="P178" s="7" t="str" cm="1">
        <f t="array" ref="P178">_xlfn.IFS(Q178=1, "Jan", Q178=2, "Feb", Q178=3, "Mar", Q178=4, "Apr", Q178=5, "May", Q178=6, "June", Q178=7, "July", Q178=8, "Aug", Q178=9, "Sept", Q178=10, "Oct", Q178=11, "Nov", Q178=12, "Dec")</f>
        <v>Dec</v>
      </c>
      <c r="Q178" s="9">
        <f>MONTH(O178)</f>
        <v>12</v>
      </c>
      <c r="R178" s="9">
        <f>DAY(O178)</f>
        <v>26</v>
      </c>
      <c r="S178" s="9">
        <f>YEAR(O178)</f>
        <v>2016</v>
      </c>
      <c r="T178" s="7">
        <f>(((N178/60)/60)/24)+DATE(1970,1,1)</f>
        <v>42731.25</v>
      </c>
      <c r="U178" s="7" t="str" cm="1">
        <f t="array" ref="U178">_xlfn.IFS(V178=1, "Jan", V178=2, "Feb", V178=3, "Mar", V178=4, "Apr", V178=5, "May", V178=6, "June", V178=7, "July", V178=8, "Aug", V178=9, "Sept", V178=10, "Oct", V178=11, "Nov", V178=12, "Dec")</f>
        <v>Dec</v>
      </c>
      <c r="V178" s="9">
        <f t="shared" si="15"/>
        <v>12</v>
      </c>
      <c r="W178" s="9">
        <f t="shared" si="16"/>
        <v>27</v>
      </c>
      <c r="X178" s="9">
        <f t="shared" si="17"/>
        <v>2016</v>
      </c>
      <c r="Y178" t="b">
        <v>0</v>
      </c>
      <c r="Z178" t="b">
        <v>1</v>
      </c>
      <c r="AA178" t="s">
        <v>23</v>
      </c>
      <c r="AB178" t="s">
        <v>2041</v>
      </c>
      <c r="AC178" t="s">
        <v>2042</v>
      </c>
    </row>
    <row r="179" spans="1:29" ht="17" x14ac:dyDescent="0.2">
      <c r="A179">
        <v>1</v>
      </c>
      <c r="B179">
        <v>954</v>
      </c>
      <c r="C179" t="s">
        <v>1938</v>
      </c>
      <c r="D179" s="1" t="s">
        <v>1939</v>
      </c>
      <c r="E179" s="17">
        <v>42600</v>
      </c>
      <c r="F179" s="17">
        <v>156384</v>
      </c>
      <c r="G179" s="4">
        <f t="shared" si="12"/>
        <v>3.6709859154929578</v>
      </c>
      <c r="H179" t="s">
        <v>20</v>
      </c>
      <c r="I179">
        <v>1548</v>
      </c>
      <c r="J179" s="2">
        <f t="shared" si="13"/>
        <v>101.02325581395348</v>
      </c>
      <c r="K179" t="s">
        <v>26</v>
      </c>
      <c r="L179" t="s">
        <v>27</v>
      </c>
      <c r="M179">
        <v>1348290000</v>
      </c>
      <c r="N179">
        <v>1350363600</v>
      </c>
      <c r="O179" s="7">
        <f t="shared" si="14"/>
        <v>41174.208333333336</v>
      </c>
      <c r="P179" s="7" t="str" cm="1">
        <f t="array" ref="P179">_xlfn.IFS(Q179=1, "Jan", Q179=2, "Feb", Q179=3, "Mar", Q179=4, "Apr", Q179=5, "May", Q179=6, "June", Q179=7, "July", Q179=8, "Aug", Q179=9, "Sept", Q179=10, "Oct", Q179=11, "Nov", Q179=12, "Dec")</f>
        <v>Sept</v>
      </c>
      <c r="Q179" s="9">
        <f>MONTH(O179)</f>
        <v>9</v>
      </c>
      <c r="R179" s="9">
        <f>DAY(O179)</f>
        <v>22</v>
      </c>
      <c r="S179" s="9">
        <f>YEAR(O179)</f>
        <v>2012</v>
      </c>
      <c r="T179" s="7">
        <f>(((N179/60)/60)/24)+DATE(1970,1,1)</f>
        <v>41198.208333333336</v>
      </c>
      <c r="U179" s="7" t="str" cm="1">
        <f t="array" ref="U179">_xlfn.IFS(V179=1, "Jan", V179=2, "Feb", V179=3, "Mar", V179=4, "Apr", V179=5, "May", V179=6, "June", V179=7, "July", V179=8, "Aug", V179=9, "Sept", V179=10, "Oct", V179=11, "Nov", V179=12, "Dec")</f>
        <v>Oct</v>
      </c>
      <c r="V179" s="9">
        <f t="shared" si="15"/>
        <v>10</v>
      </c>
      <c r="W179" s="9">
        <f t="shared" si="16"/>
        <v>16</v>
      </c>
      <c r="X179" s="9">
        <f t="shared" si="17"/>
        <v>2012</v>
      </c>
      <c r="Y179" t="b">
        <v>0</v>
      </c>
      <c r="Z179" t="b">
        <v>0</v>
      </c>
      <c r="AA179" t="s">
        <v>28</v>
      </c>
      <c r="AB179" t="s">
        <v>2037</v>
      </c>
      <c r="AC179" t="s">
        <v>2038</v>
      </c>
    </row>
    <row r="180" spans="1:29" ht="17" x14ac:dyDescent="0.2">
      <c r="A180">
        <v>1</v>
      </c>
      <c r="B180">
        <v>219</v>
      </c>
      <c r="C180" t="s">
        <v>491</v>
      </c>
      <c r="D180" s="1" t="s">
        <v>492</v>
      </c>
      <c r="E180" s="17">
        <v>41700</v>
      </c>
      <c r="F180" s="17">
        <v>138497</v>
      </c>
      <c r="G180" s="4">
        <f t="shared" si="12"/>
        <v>3.3212709832134291</v>
      </c>
      <c r="H180" t="s">
        <v>20</v>
      </c>
      <c r="I180">
        <v>1539</v>
      </c>
      <c r="J180" s="2">
        <f t="shared" si="13"/>
        <v>89.991552956465242</v>
      </c>
      <c r="K180" t="s">
        <v>21</v>
      </c>
      <c r="L180" t="s">
        <v>22</v>
      </c>
      <c r="M180">
        <v>1345093200</v>
      </c>
      <c r="N180">
        <v>1346130000</v>
      </c>
      <c r="O180" s="7">
        <f t="shared" si="14"/>
        <v>41137.208333333336</v>
      </c>
      <c r="P180" s="7" t="str" cm="1">
        <f t="array" ref="P180">_xlfn.IFS(Q180=1, "Jan", Q180=2, "Feb", Q180=3, "Mar", Q180=4, "Apr", Q180=5, "May", Q180=6, "June", Q180=7, "July", Q180=8, "Aug", Q180=9, "Sept", Q180=10, "Oct", Q180=11, "Nov", Q180=12, "Dec")</f>
        <v>Aug</v>
      </c>
      <c r="Q180" s="9">
        <f>MONTH(O180)</f>
        <v>8</v>
      </c>
      <c r="R180" s="9">
        <f>DAY(O180)</f>
        <v>16</v>
      </c>
      <c r="S180" s="9">
        <f>YEAR(O180)</f>
        <v>2012</v>
      </c>
      <c r="T180" s="7">
        <f>(((N180/60)/60)/24)+DATE(1970,1,1)</f>
        <v>41149.208333333336</v>
      </c>
      <c r="U180" s="7" t="str" cm="1">
        <f t="array" ref="U180">_xlfn.IFS(V180=1, "Jan", V180=2, "Feb", V180=3, "Mar", V180=4, "Apr", V180=5, "May", V180=6, "June", V180=7, "July", V180=8, "Aug", V180=9, "Sept", V180=10, "Oct", V180=11, "Nov", V180=12, "Dec")</f>
        <v>Aug</v>
      </c>
      <c r="V180" s="9">
        <f t="shared" si="15"/>
        <v>8</v>
      </c>
      <c r="W180" s="9">
        <f t="shared" si="16"/>
        <v>28</v>
      </c>
      <c r="X180" s="9">
        <f t="shared" si="17"/>
        <v>2012</v>
      </c>
      <c r="Y180" t="b">
        <v>0</v>
      </c>
      <c r="Z180" t="b">
        <v>0</v>
      </c>
      <c r="AA180" t="s">
        <v>71</v>
      </c>
      <c r="AB180" t="s">
        <v>2039</v>
      </c>
      <c r="AC180" t="s">
        <v>2040</v>
      </c>
    </row>
    <row r="181" spans="1:29" ht="34" x14ac:dyDescent="0.2">
      <c r="A181">
        <v>1</v>
      </c>
      <c r="B181">
        <v>481</v>
      </c>
      <c r="C181" t="s">
        <v>1009</v>
      </c>
      <c r="D181" s="1" t="s">
        <v>1010</v>
      </c>
      <c r="E181" s="17">
        <v>196600</v>
      </c>
      <c r="F181" s="17">
        <v>159931</v>
      </c>
      <c r="G181" s="4">
        <f t="shared" si="12"/>
        <v>0.81348423194303154</v>
      </c>
      <c r="H181" t="s">
        <v>14</v>
      </c>
      <c r="I181">
        <v>1538</v>
      </c>
      <c r="J181" s="2">
        <f t="shared" si="13"/>
        <v>103.98634590377114</v>
      </c>
      <c r="K181" t="s">
        <v>21</v>
      </c>
      <c r="L181" t="s">
        <v>22</v>
      </c>
      <c r="M181">
        <v>1412139600</v>
      </c>
      <c r="N181">
        <v>1415772000</v>
      </c>
      <c r="O181" s="7">
        <f t="shared" si="14"/>
        <v>41913.208333333336</v>
      </c>
      <c r="P181" s="7" t="str" cm="1">
        <f t="array" ref="P181">_xlfn.IFS(Q181=1, "Jan", Q181=2, "Feb", Q181=3, "Mar", Q181=4, "Apr", Q181=5, "May", Q181=6, "June", Q181=7, "July", Q181=8, "Aug", Q181=9, "Sept", Q181=10, "Oct", Q181=11, "Nov", Q181=12, "Dec")</f>
        <v>Oct</v>
      </c>
      <c r="Q181" s="9">
        <f>MONTH(O181)</f>
        <v>10</v>
      </c>
      <c r="R181" s="9">
        <f>DAY(O181)</f>
        <v>1</v>
      </c>
      <c r="S181" s="9">
        <f>YEAR(O181)</f>
        <v>2014</v>
      </c>
      <c r="T181" s="7">
        <f>(((N181/60)/60)/24)+DATE(1970,1,1)</f>
        <v>41955.25</v>
      </c>
      <c r="U181" s="7" t="str" cm="1">
        <f t="array" ref="U181">_xlfn.IFS(V181=1, "Jan", V181=2, "Feb", V181=3, "Mar", V181=4, "Apr", V181=5, "May", V181=6, "June", V181=7, "July", V181=8, "Aug", V181=9, "Sept", V181=10, "Oct", V181=11, "Nov", V181=12, "Dec")</f>
        <v>Nov</v>
      </c>
      <c r="V181" s="9">
        <f t="shared" si="15"/>
        <v>11</v>
      </c>
      <c r="W181" s="9">
        <f t="shared" si="16"/>
        <v>12</v>
      </c>
      <c r="X181" s="9">
        <f t="shared" si="17"/>
        <v>2014</v>
      </c>
      <c r="Y181" t="b">
        <v>0</v>
      </c>
      <c r="Z181" t="b">
        <v>1</v>
      </c>
      <c r="AA181" t="s">
        <v>33</v>
      </c>
      <c r="AB181" t="s">
        <v>2035</v>
      </c>
      <c r="AC181" t="s">
        <v>2036</v>
      </c>
    </row>
    <row r="182" spans="1:29" ht="17" x14ac:dyDescent="0.2">
      <c r="A182">
        <v>1</v>
      </c>
      <c r="B182">
        <v>758</v>
      </c>
      <c r="C182" t="s">
        <v>1552</v>
      </c>
      <c r="D182" s="1" t="s">
        <v>1553</v>
      </c>
      <c r="E182" s="17">
        <v>29600</v>
      </c>
      <c r="F182" s="17">
        <v>167005</v>
      </c>
      <c r="G182" s="4">
        <f t="shared" si="12"/>
        <v>5.6420608108108112</v>
      </c>
      <c r="H182" t="s">
        <v>20</v>
      </c>
      <c r="I182">
        <v>1518</v>
      </c>
      <c r="J182" s="2">
        <f t="shared" si="13"/>
        <v>110.01646903820817</v>
      </c>
      <c r="K182" t="s">
        <v>15</v>
      </c>
      <c r="L182" t="s">
        <v>16</v>
      </c>
      <c r="M182">
        <v>1414126800</v>
      </c>
      <c r="N182">
        <v>1414904400</v>
      </c>
      <c r="O182" s="7">
        <f t="shared" si="14"/>
        <v>41936.208333333336</v>
      </c>
      <c r="P182" s="7" t="str" cm="1">
        <f t="array" ref="P182">_xlfn.IFS(Q182=1, "Jan", Q182=2, "Feb", Q182=3, "Mar", Q182=4, "Apr", Q182=5, "May", Q182=6, "June", Q182=7, "July", Q182=8, "Aug", Q182=9, "Sept", Q182=10, "Oct", Q182=11, "Nov", Q182=12, "Dec")</f>
        <v>Oct</v>
      </c>
      <c r="Q182" s="9">
        <f>MONTH(O182)</f>
        <v>10</v>
      </c>
      <c r="R182" s="9">
        <f>DAY(O182)</f>
        <v>24</v>
      </c>
      <c r="S182" s="9">
        <f>YEAR(O182)</f>
        <v>2014</v>
      </c>
      <c r="T182" s="7">
        <f>(((N182/60)/60)/24)+DATE(1970,1,1)</f>
        <v>41945.208333333336</v>
      </c>
      <c r="U182" s="7" t="str" cm="1">
        <f t="array" ref="U182">_xlfn.IFS(V182=1, "Jan", V182=2, "Feb", V182=3, "Mar", V182=4, "Apr", V182=5, "May", V182=6, "June", V182=7, "July", V182=8, "Aug", V182=9, "Sept", V182=10, "Oct", V182=11, "Nov", V182=12, "Dec")</f>
        <v>Nov</v>
      </c>
      <c r="V182" s="9">
        <f t="shared" si="15"/>
        <v>11</v>
      </c>
      <c r="W182" s="9">
        <f t="shared" si="16"/>
        <v>2</v>
      </c>
      <c r="X182" s="9">
        <f t="shared" si="17"/>
        <v>2014</v>
      </c>
      <c r="Y182" t="b">
        <v>0</v>
      </c>
      <c r="Z182" t="b">
        <v>0</v>
      </c>
      <c r="AA182" t="s">
        <v>23</v>
      </c>
      <c r="AB182" t="s">
        <v>2041</v>
      </c>
      <c r="AC182" t="s">
        <v>2042</v>
      </c>
    </row>
    <row r="183" spans="1:29" ht="34" x14ac:dyDescent="0.2">
      <c r="A183">
        <v>1</v>
      </c>
      <c r="B183">
        <v>87</v>
      </c>
      <c r="C183" t="s">
        <v>223</v>
      </c>
      <c r="D183" s="1" t="s">
        <v>224</v>
      </c>
      <c r="E183" s="17">
        <v>198500</v>
      </c>
      <c r="F183" s="17">
        <v>123040</v>
      </c>
      <c r="G183" s="4">
        <f t="shared" si="12"/>
        <v>0.6198488664987406</v>
      </c>
      <c r="H183" t="s">
        <v>14</v>
      </c>
      <c r="I183">
        <v>1482</v>
      </c>
      <c r="J183" s="2">
        <f t="shared" si="13"/>
        <v>83.022941970310384</v>
      </c>
      <c r="K183" t="s">
        <v>26</v>
      </c>
      <c r="L183" t="s">
        <v>27</v>
      </c>
      <c r="M183">
        <v>1299564000</v>
      </c>
      <c r="N183">
        <v>1300510800</v>
      </c>
      <c r="O183" s="7">
        <f t="shared" si="14"/>
        <v>40610.25</v>
      </c>
      <c r="P183" s="7" t="str" cm="1">
        <f t="array" ref="P183">_xlfn.IFS(Q183=1, "Jan", Q183=2, "Feb", Q183=3, "Mar", Q183=4, "Apr", Q183=5, "May", Q183=6, "June", Q183=7, "July", Q183=8, "Aug", Q183=9, "Sept", Q183=10, "Oct", Q183=11, "Nov", Q183=12, "Dec")</f>
        <v>Mar</v>
      </c>
      <c r="Q183" s="9">
        <f>MONTH(O183)</f>
        <v>3</v>
      </c>
      <c r="R183" s="9">
        <f>DAY(O183)</f>
        <v>8</v>
      </c>
      <c r="S183" s="9">
        <f>YEAR(O183)</f>
        <v>2011</v>
      </c>
      <c r="T183" s="7">
        <f>(((N183/60)/60)/24)+DATE(1970,1,1)</f>
        <v>40621.208333333336</v>
      </c>
      <c r="U183" s="7" t="str" cm="1">
        <f t="array" ref="U183">_xlfn.IFS(V183=1, "Jan", V183=2, "Feb", V183=3, "Mar", V183=4, "Apr", V183=5, "May", V183=6, "June", V183=7, "July", V183=8, "Aug", V183=9, "Sept", V183=10, "Oct", V183=11, "Nov", V183=12, "Dec")</f>
        <v>Mar</v>
      </c>
      <c r="V183" s="9">
        <f t="shared" si="15"/>
        <v>3</v>
      </c>
      <c r="W183" s="9">
        <f t="shared" si="16"/>
        <v>19</v>
      </c>
      <c r="X183" s="9">
        <f t="shared" si="17"/>
        <v>2011</v>
      </c>
      <c r="Y183" t="b">
        <v>0</v>
      </c>
      <c r="Z183" t="b">
        <v>1</v>
      </c>
      <c r="AA183" t="s">
        <v>23</v>
      </c>
      <c r="AB183" t="s">
        <v>2041</v>
      </c>
      <c r="AC183" t="s">
        <v>2042</v>
      </c>
    </row>
    <row r="184" spans="1:29" ht="17" x14ac:dyDescent="0.2">
      <c r="A184">
        <v>1</v>
      </c>
      <c r="B184">
        <v>26</v>
      </c>
      <c r="C184" t="s">
        <v>90</v>
      </c>
      <c r="D184" s="1" t="s">
        <v>91</v>
      </c>
      <c r="E184" s="17">
        <v>107500</v>
      </c>
      <c r="F184" s="17">
        <v>51814</v>
      </c>
      <c r="G184" s="4">
        <f t="shared" si="12"/>
        <v>0.4819906976744186</v>
      </c>
      <c r="H184" t="s">
        <v>74</v>
      </c>
      <c r="I184">
        <v>1480</v>
      </c>
      <c r="J184" s="2">
        <f t="shared" si="13"/>
        <v>35.009459459459457</v>
      </c>
      <c r="K184" t="s">
        <v>21</v>
      </c>
      <c r="L184" t="s">
        <v>22</v>
      </c>
      <c r="M184">
        <v>1533013200</v>
      </c>
      <c r="N184">
        <v>1535346000</v>
      </c>
      <c r="O184" s="7">
        <f t="shared" si="14"/>
        <v>43312.208333333328</v>
      </c>
      <c r="P184" s="7" t="str" cm="1">
        <f t="array" ref="P184">_xlfn.IFS(Q184=1, "Jan", Q184=2, "Feb", Q184=3, "Mar", Q184=4, "Apr", Q184=5, "May", Q184=6, "June", Q184=7, "July", Q184=8, "Aug", Q184=9, "Sept", Q184=10, "Oct", Q184=11, "Nov", Q184=12, "Dec")</f>
        <v>July</v>
      </c>
      <c r="Q184" s="9">
        <f>MONTH(O184)</f>
        <v>7</v>
      </c>
      <c r="R184" s="9">
        <f>DAY(O184)</f>
        <v>31</v>
      </c>
      <c r="S184" s="9">
        <f>YEAR(O184)</f>
        <v>2018</v>
      </c>
      <c r="T184" s="7">
        <f>(((N184/60)/60)/24)+DATE(1970,1,1)</f>
        <v>43339.208333333328</v>
      </c>
      <c r="U184" s="7" t="str" cm="1">
        <f t="array" ref="U184">_xlfn.IFS(V184=1, "Jan", V184=2, "Feb", V184=3, "Mar", V184=4, "Apr", V184=5, "May", V184=6, "June", V184=7, "July", V184=8, "Aug", V184=9, "Sept", V184=10, "Oct", V184=11, "Nov", V184=12, "Dec")</f>
        <v>Aug</v>
      </c>
      <c r="V184" s="9">
        <f t="shared" si="15"/>
        <v>8</v>
      </c>
      <c r="W184" s="9">
        <f t="shared" si="16"/>
        <v>27</v>
      </c>
      <c r="X184" s="9">
        <f t="shared" si="17"/>
        <v>2018</v>
      </c>
      <c r="Y184" t="b">
        <v>0</v>
      </c>
      <c r="Z184" t="b">
        <v>0</v>
      </c>
      <c r="AA184" t="s">
        <v>33</v>
      </c>
      <c r="AB184" t="s">
        <v>2035</v>
      </c>
      <c r="AC184" t="s">
        <v>2036</v>
      </c>
    </row>
    <row r="185" spans="1:29" ht="17" x14ac:dyDescent="0.2">
      <c r="A185">
        <v>1</v>
      </c>
      <c r="B185">
        <v>890</v>
      </c>
      <c r="C185" t="s">
        <v>1812</v>
      </c>
      <c r="D185" s="1" t="s">
        <v>1813</v>
      </c>
      <c r="E185" s="17">
        <v>134400</v>
      </c>
      <c r="F185" s="17">
        <v>155849</v>
      </c>
      <c r="G185" s="4">
        <f t="shared" si="12"/>
        <v>1.1595907738095239</v>
      </c>
      <c r="H185" t="s">
        <v>20</v>
      </c>
      <c r="I185">
        <v>1470</v>
      </c>
      <c r="J185" s="2">
        <f t="shared" si="13"/>
        <v>106.01972789115646</v>
      </c>
      <c r="K185" t="s">
        <v>21</v>
      </c>
      <c r="L185" t="s">
        <v>22</v>
      </c>
      <c r="M185">
        <v>1561352400</v>
      </c>
      <c r="N185">
        <v>1561438800</v>
      </c>
      <c r="O185" s="7">
        <f t="shared" si="14"/>
        <v>43640.208333333328</v>
      </c>
      <c r="P185" s="7" t="str" cm="1">
        <f t="array" ref="P185">_xlfn.IFS(Q185=1, "Jan", Q185=2, "Feb", Q185=3, "Mar", Q185=4, "Apr", Q185=5, "May", Q185=6, "June", Q185=7, "July", Q185=8, "Aug", Q185=9, "Sept", Q185=10, "Oct", Q185=11, "Nov", Q185=12, "Dec")</f>
        <v>June</v>
      </c>
      <c r="Q185" s="9">
        <f>MONTH(O185)</f>
        <v>6</v>
      </c>
      <c r="R185" s="9">
        <f>DAY(O185)</f>
        <v>24</v>
      </c>
      <c r="S185" s="9">
        <f>YEAR(O185)</f>
        <v>2019</v>
      </c>
      <c r="T185" s="7">
        <f>(((N185/60)/60)/24)+DATE(1970,1,1)</f>
        <v>43641.208333333328</v>
      </c>
      <c r="U185" s="7" t="str" cm="1">
        <f t="array" ref="U185">_xlfn.IFS(V185=1, "Jan", V185=2, "Feb", V185=3, "Mar", V185=4, "Apr", V185=5, "May", V185=6, "June", V185=7, "July", V185=8, "Aug", V185=9, "Sept", V185=10, "Oct", V185=11, "Nov", V185=12, "Dec")</f>
        <v>June</v>
      </c>
      <c r="V185" s="9">
        <f t="shared" si="15"/>
        <v>6</v>
      </c>
      <c r="W185" s="9">
        <f t="shared" si="16"/>
        <v>25</v>
      </c>
      <c r="X185" s="9">
        <f t="shared" si="17"/>
        <v>2019</v>
      </c>
      <c r="Y185" t="b">
        <v>0</v>
      </c>
      <c r="Z185" t="b">
        <v>0</v>
      </c>
      <c r="AA185" t="s">
        <v>60</v>
      </c>
      <c r="AB185" t="s">
        <v>2041</v>
      </c>
      <c r="AC185" t="s">
        <v>2050</v>
      </c>
    </row>
    <row r="186" spans="1:29" ht="17" x14ac:dyDescent="0.2">
      <c r="A186">
        <v>1</v>
      </c>
      <c r="B186">
        <v>51</v>
      </c>
      <c r="C186" t="s">
        <v>149</v>
      </c>
      <c r="D186" s="1" t="s">
        <v>150</v>
      </c>
      <c r="E186" s="17">
        <v>158100</v>
      </c>
      <c r="F186" s="17">
        <v>145243</v>
      </c>
      <c r="G186" s="4">
        <f t="shared" si="12"/>
        <v>0.91867805186590767</v>
      </c>
      <c r="H186" t="s">
        <v>14</v>
      </c>
      <c r="I186">
        <v>1467</v>
      </c>
      <c r="J186" s="2">
        <f t="shared" si="13"/>
        <v>99.006816632583508</v>
      </c>
      <c r="K186" t="s">
        <v>40</v>
      </c>
      <c r="L186" t="s">
        <v>41</v>
      </c>
      <c r="M186">
        <v>1332824400</v>
      </c>
      <c r="N186">
        <v>1334206800</v>
      </c>
      <c r="O186" s="7">
        <f t="shared" si="14"/>
        <v>40995.208333333336</v>
      </c>
      <c r="P186" s="7" t="str" cm="1">
        <f t="array" ref="P186">_xlfn.IFS(Q186=1, "Jan", Q186=2, "Feb", Q186=3, "Mar", Q186=4, "Apr", Q186=5, "May", Q186=6, "June", Q186=7, "July", Q186=8, "Aug", Q186=9, "Sept", Q186=10, "Oct", Q186=11, "Nov", Q186=12, "Dec")</f>
        <v>Mar</v>
      </c>
      <c r="Q186" s="9">
        <f>MONTH(O186)</f>
        <v>3</v>
      </c>
      <c r="R186" s="9">
        <f>DAY(O186)</f>
        <v>27</v>
      </c>
      <c r="S186" s="9">
        <f>YEAR(O186)</f>
        <v>2012</v>
      </c>
      <c r="T186" s="7">
        <f>(((N186/60)/60)/24)+DATE(1970,1,1)</f>
        <v>41011.208333333336</v>
      </c>
      <c r="U186" s="7" t="str" cm="1">
        <f t="array" ref="U186">_xlfn.IFS(V186=1, "Jan", V186=2, "Feb", V186=3, "Mar", V186=4, "Apr", V186=5, "May", V186=6, "June", V186=7, "July", V186=8, "Aug", V186=9, "Sept", V186=10, "Oct", V186=11, "Nov", V186=12, "Dec")</f>
        <v>Apr</v>
      </c>
      <c r="V186" s="9">
        <f t="shared" si="15"/>
        <v>4</v>
      </c>
      <c r="W186" s="9">
        <f t="shared" si="16"/>
        <v>12</v>
      </c>
      <c r="X186" s="9">
        <f t="shared" si="17"/>
        <v>2012</v>
      </c>
      <c r="Y186" t="b">
        <v>0</v>
      </c>
      <c r="Z186" t="b">
        <v>1</v>
      </c>
      <c r="AA186" t="s">
        <v>65</v>
      </c>
      <c r="AB186" t="s">
        <v>2037</v>
      </c>
      <c r="AC186" t="s">
        <v>2051</v>
      </c>
    </row>
    <row r="187" spans="1:29" ht="17" x14ac:dyDescent="0.2">
      <c r="A187">
        <v>1</v>
      </c>
      <c r="B187">
        <v>151</v>
      </c>
      <c r="C187" t="s">
        <v>354</v>
      </c>
      <c r="D187" s="1" t="s">
        <v>355</v>
      </c>
      <c r="E187" s="17">
        <v>137200</v>
      </c>
      <c r="F187" s="17">
        <v>88037</v>
      </c>
      <c r="G187" s="4">
        <f t="shared" si="12"/>
        <v>0.64166909620991253</v>
      </c>
      <c r="H187" t="s">
        <v>14</v>
      </c>
      <c r="I187">
        <v>1467</v>
      </c>
      <c r="J187" s="2">
        <f t="shared" si="13"/>
        <v>60.011588275391958</v>
      </c>
      <c r="K187" t="s">
        <v>21</v>
      </c>
      <c r="L187" t="s">
        <v>22</v>
      </c>
      <c r="M187">
        <v>1402290000</v>
      </c>
      <c r="N187">
        <v>1406696400</v>
      </c>
      <c r="O187" s="7">
        <f t="shared" si="14"/>
        <v>41799.208333333336</v>
      </c>
      <c r="P187" s="7" t="str" cm="1">
        <f t="array" ref="P187">_xlfn.IFS(Q187=1, "Jan", Q187=2, "Feb", Q187=3, "Mar", Q187=4, "Apr", Q187=5, "May", Q187=6, "June", Q187=7, "July", Q187=8, "Aug", Q187=9, "Sept", Q187=10, "Oct", Q187=11, "Nov", Q187=12, "Dec")</f>
        <v>June</v>
      </c>
      <c r="Q187" s="9">
        <f>MONTH(O187)</f>
        <v>6</v>
      </c>
      <c r="R187" s="9">
        <f>DAY(O187)</f>
        <v>9</v>
      </c>
      <c r="S187" s="9">
        <f>YEAR(O187)</f>
        <v>2014</v>
      </c>
      <c r="T187" s="7">
        <f>(((N187/60)/60)/24)+DATE(1970,1,1)</f>
        <v>41850.208333333336</v>
      </c>
      <c r="U187" s="7" t="str" cm="1">
        <f t="array" ref="U187">_xlfn.IFS(V187=1, "Jan", V187=2, "Feb", V187=3, "Mar", V187=4, "Apr", V187=5, "May", V187=6, "June", V187=7, "July", V187=8, "Aug", V187=9, "Sept", V187=10, "Oct", V187=11, "Nov", V187=12, "Dec")</f>
        <v>July</v>
      </c>
      <c r="V187" s="9">
        <f t="shared" si="15"/>
        <v>7</v>
      </c>
      <c r="W187" s="9">
        <f t="shared" si="16"/>
        <v>30</v>
      </c>
      <c r="X187" s="9">
        <f t="shared" si="17"/>
        <v>2014</v>
      </c>
      <c r="Y187" t="b">
        <v>0</v>
      </c>
      <c r="Z187" t="b">
        <v>0</v>
      </c>
      <c r="AA187" t="s">
        <v>50</v>
      </c>
      <c r="AB187" t="s">
        <v>2041</v>
      </c>
      <c r="AC187" t="s">
        <v>2043</v>
      </c>
    </row>
    <row r="188" spans="1:29" ht="17" x14ac:dyDescent="0.2">
      <c r="A188">
        <v>1</v>
      </c>
      <c r="B188">
        <v>853</v>
      </c>
      <c r="C188" t="s">
        <v>1739</v>
      </c>
      <c r="D188" s="1" t="s">
        <v>1740</v>
      </c>
      <c r="E188" s="17">
        <v>17100</v>
      </c>
      <c r="F188" s="17">
        <v>111502</v>
      </c>
      <c r="G188" s="4">
        <f t="shared" si="12"/>
        <v>6.5205847953216374</v>
      </c>
      <c r="H188" t="s">
        <v>20</v>
      </c>
      <c r="I188">
        <v>1467</v>
      </c>
      <c r="J188" s="2">
        <f t="shared" si="13"/>
        <v>76.006816632583508</v>
      </c>
      <c r="K188" t="s">
        <v>15</v>
      </c>
      <c r="L188" t="s">
        <v>16</v>
      </c>
      <c r="M188">
        <v>1308546000</v>
      </c>
      <c r="N188">
        <v>1308978000</v>
      </c>
      <c r="O188" s="7">
        <f t="shared" si="14"/>
        <v>40714.208333333336</v>
      </c>
      <c r="P188" s="7" t="str" cm="1">
        <f t="array" ref="P188">_xlfn.IFS(Q188=1, "Jan", Q188=2, "Feb", Q188=3, "Mar", Q188=4, "Apr", Q188=5, "May", Q188=6, "June", Q188=7, "July", Q188=8, "Aug", Q188=9, "Sept", Q188=10, "Oct", Q188=11, "Nov", Q188=12, "Dec")</f>
        <v>June</v>
      </c>
      <c r="Q188" s="9">
        <f>MONTH(O188)</f>
        <v>6</v>
      </c>
      <c r="R188" s="9">
        <f>DAY(O188)</f>
        <v>20</v>
      </c>
      <c r="S188" s="9">
        <f>YEAR(O188)</f>
        <v>2011</v>
      </c>
      <c r="T188" s="7">
        <f>(((N188/60)/60)/24)+DATE(1970,1,1)</f>
        <v>40719.208333333336</v>
      </c>
      <c r="U188" s="7" t="str" cm="1">
        <f t="array" ref="U188">_xlfn.IFS(V188=1, "Jan", V188=2, "Feb", V188=3, "Mar", V188=4, "Apr", V188=5, "May", V188=6, "June", V188=7, "July", V188=8, "Aug", V188=9, "Sept", V188=10, "Oct", V188=11, "Nov", V188=12, "Dec")</f>
        <v>June</v>
      </c>
      <c r="V188" s="9">
        <f t="shared" si="15"/>
        <v>6</v>
      </c>
      <c r="W188" s="9">
        <f t="shared" si="16"/>
        <v>25</v>
      </c>
      <c r="X188" s="9">
        <f t="shared" si="17"/>
        <v>2011</v>
      </c>
      <c r="Y188" t="b">
        <v>0</v>
      </c>
      <c r="Z188" t="b">
        <v>1</v>
      </c>
      <c r="AA188" t="s">
        <v>60</v>
      </c>
      <c r="AB188" t="s">
        <v>2041</v>
      </c>
      <c r="AC188" t="s">
        <v>2050</v>
      </c>
    </row>
    <row r="189" spans="1:29" ht="34" x14ac:dyDescent="0.2">
      <c r="A189">
        <v>1</v>
      </c>
      <c r="B189">
        <v>896</v>
      </c>
      <c r="C189" t="s">
        <v>1824</v>
      </c>
      <c r="D189" s="1" t="s">
        <v>1825</v>
      </c>
      <c r="E189" s="17">
        <v>19800</v>
      </c>
      <c r="F189" s="17">
        <v>153338</v>
      </c>
      <c r="G189" s="4">
        <f t="shared" si="12"/>
        <v>7.7443434343434348</v>
      </c>
      <c r="H189" t="s">
        <v>20</v>
      </c>
      <c r="I189">
        <v>1460</v>
      </c>
      <c r="J189" s="2">
        <f t="shared" si="13"/>
        <v>105.02602739726028</v>
      </c>
      <c r="K189" t="s">
        <v>26</v>
      </c>
      <c r="L189" t="s">
        <v>27</v>
      </c>
      <c r="M189">
        <v>1310619600</v>
      </c>
      <c r="N189">
        <v>1310878800</v>
      </c>
      <c r="O189" s="7">
        <f t="shared" si="14"/>
        <v>40738.208333333336</v>
      </c>
      <c r="P189" s="7" t="str" cm="1">
        <f t="array" ref="P189">_xlfn.IFS(Q189=1, "Jan", Q189=2, "Feb", Q189=3, "Mar", Q189=4, "Apr", Q189=5, "May", Q189=6, "June", Q189=7, "July", Q189=8, "Aug", Q189=9, "Sept", Q189=10, "Oct", Q189=11, "Nov", Q189=12, "Dec")</f>
        <v>July</v>
      </c>
      <c r="Q189" s="9">
        <f>MONTH(O189)</f>
        <v>7</v>
      </c>
      <c r="R189" s="9">
        <f>DAY(O189)</f>
        <v>14</v>
      </c>
      <c r="S189" s="9">
        <f>YEAR(O189)</f>
        <v>2011</v>
      </c>
      <c r="T189" s="7">
        <f>(((N189/60)/60)/24)+DATE(1970,1,1)</f>
        <v>40741.208333333336</v>
      </c>
      <c r="U189" s="7" t="str" cm="1">
        <f t="array" ref="U189">_xlfn.IFS(V189=1, "Jan", V189=2, "Feb", V189=3, "Mar", V189=4, "Apr", V189=5, "May", V189=6, "June", V189=7, "July", V189=8, "Aug", V189=9, "Sept", V189=10, "Oct", V189=11, "Nov", V189=12, "Dec")</f>
        <v>July</v>
      </c>
      <c r="V189" s="9">
        <f t="shared" si="15"/>
        <v>7</v>
      </c>
      <c r="W189" s="9">
        <f t="shared" si="16"/>
        <v>17</v>
      </c>
      <c r="X189" s="9">
        <f t="shared" si="17"/>
        <v>2011</v>
      </c>
      <c r="Y189" t="b">
        <v>0</v>
      </c>
      <c r="Z189" t="b">
        <v>1</v>
      </c>
      <c r="AA189" t="s">
        <v>17</v>
      </c>
      <c r="AB189" t="s">
        <v>2033</v>
      </c>
      <c r="AC189" t="s">
        <v>2034</v>
      </c>
    </row>
    <row r="190" spans="1:29" ht="17" x14ac:dyDescent="0.2">
      <c r="A190">
        <v>1</v>
      </c>
      <c r="B190">
        <v>187</v>
      </c>
      <c r="C190" t="s">
        <v>426</v>
      </c>
      <c r="D190" s="1" t="s">
        <v>427</v>
      </c>
      <c r="E190" s="17">
        <v>60200</v>
      </c>
      <c r="F190" s="17">
        <v>138384</v>
      </c>
      <c r="G190" s="4">
        <f t="shared" si="12"/>
        <v>2.2987375415282392</v>
      </c>
      <c r="H190" t="s">
        <v>20</v>
      </c>
      <c r="I190">
        <v>1442</v>
      </c>
      <c r="J190" s="2">
        <f t="shared" si="13"/>
        <v>95.966712898751737</v>
      </c>
      <c r="K190" t="s">
        <v>15</v>
      </c>
      <c r="L190" t="s">
        <v>16</v>
      </c>
      <c r="M190">
        <v>1361599200</v>
      </c>
      <c r="N190">
        <v>1364014800</v>
      </c>
      <c r="O190" s="7">
        <f t="shared" si="14"/>
        <v>41328.25</v>
      </c>
      <c r="P190" s="7" t="str" cm="1">
        <f t="array" ref="P190">_xlfn.IFS(Q190=1, "Jan", Q190=2, "Feb", Q190=3, "Mar", Q190=4, "Apr", Q190=5, "May", Q190=6, "June", Q190=7, "July", Q190=8, "Aug", Q190=9, "Sept", Q190=10, "Oct", Q190=11, "Nov", Q190=12, "Dec")</f>
        <v>Feb</v>
      </c>
      <c r="Q190" s="9">
        <f>MONTH(O190)</f>
        <v>2</v>
      </c>
      <c r="R190" s="9">
        <f>DAY(O190)</f>
        <v>23</v>
      </c>
      <c r="S190" s="9">
        <f>YEAR(O190)</f>
        <v>2013</v>
      </c>
      <c r="T190" s="7">
        <f>(((N190/60)/60)/24)+DATE(1970,1,1)</f>
        <v>41356.208333333336</v>
      </c>
      <c r="U190" s="7" t="str" cm="1">
        <f t="array" ref="U190">_xlfn.IFS(V190=1, "Jan", V190=2, "Feb", V190=3, "Mar", V190=4, "Apr", V190=5, "May", V190=6, "June", V190=7, "July", V190=8, "Aug", V190=9, "Sept", V190=10, "Oct", V190=11, "Nov", V190=12, "Dec")</f>
        <v>Mar</v>
      </c>
      <c r="V190" s="9">
        <f t="shared" si="15"/>
        <v>3</v>
      </c>
      <c r="W190" s="9">
        <f t="shared" si="16"/>
        <v>23</v>
      </c>
      <c r="X190" s="9">
        <f t="shared" si="17"/>
        <v>2013</v>
      </c>
      <c r="Y190" t="b">
        <v>0</v>
      </c>
      <c r="Z190" t="b">
        <v>1</v>
      </c>
      <c r="AA190" t="s">
        <v>100</v>
      </c>
      <c r="AB190" t="s">
        <v>2039</v>
      </c>
      <c r="AC190" t="s">
        <v>2060</v>
      </c>
    </row>
    <row r="191" spans="1:29" ht="34" x14ac:dyDescent="0.2">
      <c r="A191">
        <v>1</v>
      </c>
      <c r="B191">
        <v>416</v>
      </c>
      <c r="C191" t="s">
        <v>882</v>
      </c>
      <c r="D191" s="1" t="s">
        <v>883</v>
      </c>
      <c r="E191" s="17">
        <v>134600</v>
      </c>
      <c r="F191" s="17">
        <v>59007</v>
      </c>
      <c r="G191" s="4">
        <f t="shared" si="12"/>
        <v>0.43838781575037145</v>
      </c>
      <c r="H191" t="s">
        <v>14</v>
      </c>
      <c r="I191">
        <v>1439</v>
      </c>
      <c r="J191" s="2">
        <f t="shared" si="13"/>
        <v>41.005559416261292</v>
      </c>
      <c r="K191" t="s">
        <v>21</v>
      </c>
      <c r="L191" t="s">
        <v>22</v>
      </c>
      <c r="M191">
        <v>1295244000</v>
      </c>
      <c r="N191">
        <v>1296021600</v>
      </c>
      <c r="O191" s="7">
        <f t="shared" si="14"/>
        <v>40560.25</v>
      </c>
      <c r="P191" s="7" t="str" cm="1">
        <f t="array" ref="P191">_xlfn.IFS(Q191=1, "Jan", Q191=2, "Feb", Q191=3, "Mar", Q191=4, "Apr", Q191=5, "May", Q191=6, "June", Q191=7, "July", Q191=8, "Aug", Q191=9, "Sept", Q191=10, "Oct", Q191=11, "Nov", Q191=12, "Dec")</f>
        <v>Jan</v>
      </c>
      <c r="Q191" s="9">
        <f>MONTH(O191)</f>
        <v>1</v>
      </c>
      <c r="R191" s="9">
        <f>DAY(O191)</f>
        <v>17</v>
      </c>
      <c r="S191" s="9">
        <f>YEAR(O191)</f>
        <v>2011</v>
      </c>
      <c r="T191" s="7">
        <f>(((N191/60)/60)/24)+DATE(1970,1,1)</f>
        <v>40569.25</v>
      </c>
      <c r="U191" s="7" t="str" cm="1">
        <f t="array" ref="U191">_xlfn.IFS(V191=1, "Jan", V191=2, "Feb", V191=3, "Mar", V191=4, "Apr", V191=5, "May", V191=6, "June", V191=7, "July", V191=8, "Aug", V191=9, "Sept", V191=10, "Oct", V191=11, "Nov", V191=12, "Dec")</f>
        <v>Jan</v>
      </c>
      <c r="V191" s="9">
        <f t="shared" si="15"/>
        <v>1</v>
      </c>
      <c r="W191" s="9">
        <f t="shared" si="16"/>
        <v>26</v>
      </c>
      <c r="X191" s="9">
        <f t="shared" si="17"/>
        <v>2011</v>
      </c>
      <c r="Y191" t="b">
        <v>0</v>
      </c>
      <c r="Z191" t="b">
        <v>1</v>
      </c>
      <c r="AA191" t="s">
        <v>42</v>
      </c>
      <c r="AB191" t="s">
        <v>2039</v>
      </c>
      <c r="AC191" t="s">
        <v>2053</v>
      </c>
    </row>
    <row r="192" spans="1:29" ht="34" x14ac:dyDescent="0.2">
      <c r="A192">
        <v>1</v>
      </c>
      <c r="B192">
        <v>2</v>
      </c>
      <c r="C192" t="s">
        <v>24</v>
      </c>
      <c r="D192" s="1" t="s">
        <v>25</v>
      </c>
      <c r="E192" s="17">
        <v>108400</v>
      </c>
      <c r="F192" s="17">
        <v>142523</v>
      </c>
      <c r="G192" s="4">
        <f t="shared" si="12"/>
        <v>1.3147878228782288</v>
      </c>
      <c r="H192" t="s">
        <v>20</v>
      </c>
      <c r="I192">
        <v>1425</v>
      </c>
      <c r="J192" s="2">
        <f t="shared" si="13"/>
        <v>100.01614035087719</v>
      </c>
      <c r="K192" t="s">
        <v>26</v>
      </c>
      <c r="L192" t="s">
        <v>27</v>
      </c>
      <c r="M192">
        <v>1384668000</v>
      </c>
      <c r="N192">
        <v>1384840800</v>
      </c>
      <c r="O192" s="7">
        <f t="shared" si="14"/>
        <v>41595.25</v>
      </c>
      <c r="P192" s="7" t="str" cm="1">
        <f t="array" ref="P192">_xlfn.IFS(Q192=1, "Jan", Q192=2, "Feb", Q192=3, "Mar", Q192=4, "Apr", Q192=5, "May", Q192=6, "June", Q192=7, "July", Q192=8, "Aug", Q192=9, "Sept", Q192=10, "Oct", Q192=11, "Nov", Q192=12, "Dec")</f>
        <v>Nov</v>
      </c>
      <c r="Q192" s="9">
        <f>MONTH(O192)</f>
        <v>11</v>
      </c>
      <c r="R192" s="9">
        <f>DAY(O192)</f>
        <v>17</v>
      </c>
      <c r="S192" s="9">
        <f>YEAR(O192)</f>
        <v>2013</v>
      </c>
      <c r="T192" s="7">
        <f>(((N192/60)/60)/24)+DATE(1970,1,1)</f>
        <v>41597.25</v>
      </c>
      <c r="U192" s="7" t="str" cm="1">
        <f t="array" ref="U192">_xlfn.IFS(V192=1, "Jan", V192=2, "Feb", V192=3, "Mar", V192=4, "Apr", V192=5, "May", V192=6, "June", V192=7, "July", V192=8, "Aug", V192=9, "Sept", V192=10, "Oct", V192=11, "Nov", V192=12, "Dec")</f>
        <v>Nov</v>
      </c>
      <c r="V192" s="9">
        <f t="shared" si="15"/>
        <v>11</v>
      </c>
      <c r="W192" s="9">
        <f t="shared" si="16"/>
        <v>19</v>
      </c>
      <c r="X192" s="9">
        <f t="shared" si="17"/>
        <v>2013</v>
      </c>
      <c r="Y192" t="b">
        <v>0</v>
      </c>
      <c r="Z192" t="b">
        <v>0</v>
      </c>
      <c r="AA192" t="s">
        <v>28</v>
      </c>
      <c r="AB192" t="s">
        <v>2037</v>
      </c>
      <c r="AC192" t="s">
        <v>2038</v>
      </c>
    </row>
    <row r="193" spans="1:29" ht="17" x14ac:dyDescent="0.2">
      <c r="A193">
        <v>1</v>
      </c>
      <c r="B193">
        <v>164</v>
      </c>
      <c r="C193" t="s">
        <v>380</v>
      </c>
      <c r="D193" s="1" t="s">
        <v>381</v>
      </c>
      <c r="E193" s="17">
        <v>150500</v>
      </c>
      <c r="F193" s="17">
        <v>150755</v>
      </c>
      <c r="G193" s="4">
        <f t="shared" si="12"/>
        <v>1.0016943521594683</v>
      </c>
      <c r="H193" t="s">
        <v>20</v>
      </c>
      <c r="I193">
        <v>1396</v>
      </c>
      <c r="J193" s="2">
        <f t="shared" si="13"/>
        <v>107.99068767908309</v>
      </c>
      <c r="K193" t="s">
        <v>21</v>
      </c>
      <c r="L193" t="s">
        <v>22</v>
      </c>
      <c r="M193">
        <v>1507438800</v>
      </c>
      <c r="N193">
        <v>1507525200</v>
      </c>
      <c r="O193" s="7">
        <f t="shared" si="14"/>
        <v>43016.208333333328</v>
      </c>
      <c r="P193" s="7" t="str" cm="1">
        <f t="array" ref="P193">_xlfn.IFS(Q193=1, "Jan", Q193=2, "Feb", Q193=3, "Mar", Q193=4, "Apr", Q193=5, "May", Q193=6, "June", Q193=7, "July", Q193=8, "Aug", Q193=9, "Sept", Q193=10, "Oct", Q193=11, "Nov", Q193=12, "Dec")</f>
        <v>Oct</v>
      </c>
      <c r="Q193" s="9">
        <f>MONTH(O193)</f>
        <v>10</v>
      </c>
      <c r="R193" s="9">
        <f>DAY(O193)</f>
        <v>8</v>
      </c>
      <c r="S193" s="9">
        <f>YEAR(O193)</f>
        <v>2017</v>
      </c>
      <c r="T193" s="7">
        <f>(((N193/60)/60)/24)+DATE(1970,1,1)</f>
        <v>43017.208333333328</v>
      </c>
      <c r="U193" s="7" t="str" cm="1">
        <f t="array" ref="U193">_xlfn.IFS(V193=1, "Jan", V193=2, "Feb", V193=3, "Mar", V193=4, "Apr", V193=5, "May", V193=6, "June", V193=7, "July", V193=8, "Aug", V193=9, "Sept", V193=10, "Oct", V193=11, "Nov", V193=12, "Dec")</f>
        <v>Oct</v>
      </c>
      <c r="V193" s="9">
        <f t="shared" si="15"/>
        <v>10</v>
      </c>
      <c r="W193" s="9">
        <f t="shared" si="16"/>
        <v>9</v>
      </c>
      <c r="X193" s="9">
        <f t="shared" si="17"/>
        <v>2017</v>
      </c>
      <c r="Y193" t="b">
        <v>0</v>
      </c>
      <c r="Z193" t="b">
        <v>0</v>
      </c>
      <c r="AA193" t="s">
        <v>33</v>
      </c>
      <c r="AB193" t="s">
        <v>2035</v>
      </c>
      <c r="AC193" t="s">
        <v>2036</v>
      </c>
    </row>
    <row r="194" spans="1:29" ht="17" x14ac:dyDescent="0.2">
      <c r="A194">
        <v>1</v>
      </c>
      <c r="B194">
        <v>20</v>
      </c>
      <c r="C194" t="s">
        <v>77</v>
      </c>
      <c r="D194" s="1" t="s">
        <v>78</v>
      </c>
      <c r="E194" s="17">
        <v>131800</v>
      </c>
      <c r="F194" s="17">
        <v>147936</v>
      </c>
      <c r="G194" s="4">
        <f t="shared" ref="G194:G257" si="18">F194/E194</f>
        <v>1.1224279210925645</v>
      </c>
      <c r="H194" t="s">
        <v>20</v>
      </c>
      <c r="I194">
        <v>1396</v>
      </c>
      <c r="J194" s="2">
        <f t="shared" ref="J194:J257" si="19">F194/I194</f>
        <v>105.97134670487107</v>
      </c>
      <c r="K194" t="s">
        <v>21</v>
      </c>
      <c r="L194" t="s">
        <v>22</v>
      </c>
      <c r="M194">
        <v>1406523600</v>
      </c>
      <c r="N194">
        <v>1406523600</v>
      </c>
      <c r="O194" s="7">
        <f t="shared" ref="O194:O257" si="20">(((M194/60)/60)/24)+DATE(1970,1,1)</f>
        <v>41848.208333333336</v>
      </c>
      <c r="P194" s="7" t="str" cm="1">
        <f t="array" ref="P194">_xlfn.IFS(Q194=1, "Jan", Q194=2, "Feb", Q194=3, "Mar", Q194=4, "Apr", Q194=5, "May", Q194=6, "June", Q194=7, "July", Q194=8, "Aug", Q194=9, "Sept", Q194=10, "Oct", Q194=11, "Nov", Q194=12, "Dec")</f>
        <v>July</v>
      </c>
      <c r="Q194" s="9">
        <f>MONTH(O194)</f>
        <v>7</v>
      </c>
      <c r="R194" s="9">
        <f>DAY(O194)</f>
        <v>28</v>
      </c>
      <c r="S194" s="9">
        <f>YEAR(O194)</f>
        <v>2014</v>
      </c>
      <c r="T194" s="7">
        <f>(((N194/60)/60)/24)+DATE(1970,1,1)</f>
        <v>41848.208333333336</v>
      </c>
      <c r="U194" s="7" t="str" cm="1">
        <f t="array" ref="U194">_xlfn.IFS(V194=1, "Jan", V194=2, "Feb", V194=3, "Mar", V194=4, "Apr", V194=5, "May", V194=6, "June", V194=7, "July", V194=8, "Aug", V194=9, "Sept", V194=10, "Oct", V194=11, "Nov", V194=12, "Dec")</f>
        <v>July</v>
      </c>
      <c r="V194" s="9">
        <f t="shared" ref="V194:V257" si="21">MONTH(T194)</f>
        <v>7</v>
      </c>
      <c r="W194" s="9">
        <f t="shared" ref="W194:W257" si="22">DAY(T194)</f>
        <v>28</v>
      </c>
      <c r="X194" s="9">
        <f t="shared" ref="X194:X257" si="23">YEAR(T194)</f>
        <v>2014</v>
      </c>
      <c r="Y194" t="b">
        <v>0</v>
      </c>
      <c r="Z194" t="b">
        <v>0</v>
      </c>
      <c r="AA194" t="s">
        <v>53</v>
      </c>
      <c r="AB194" t="s">
        <v>2039</v>
      </c>
      <c r="AC194" t="s">
        <v>2052</v>
      </c>
    </row>
    <row r="195" spans="1:29" ht="34" x14ac:dyDescent="0.2">
      <c r="A195">
        <v>1</v>
      </c>
      <c r="B195">
        <v>330</v>
      </c>
      <c r="C195" t="s">
        <v>712</v>
      </c>
      <c r="D195" s="1" t="s">
        <v>713</v>
      </c>
      <c r="E195" s="17">
        <v>33700</v>
      </c>
      <c r="F195" s="17">
        <v>62330</v>
      </c>
      <c r="G195" s="4">
        <f t="shared" si="18"/>
        <v>1.8495548961424333</v>
      </c>
      <c r="H195" t="s">
        <v>20</v>
      </c>
      <c r="I195">
        <v>1385</v>
      </c>
      <c r="J195" s="2">
        <f t="shared" si="19"/>
        <v>45.003610108303249</v>
      </c>
      <c r="K195" t="s">
        <v>40</v>
      </c>
      <c r="L195" t="s">
        <v>41</v>
      </c>
      <c r="M195">
        <v>1512712800</v>
      </c>
      <c r="N195">
        <v>1512799200</v>
      </c>
      <c r="O195" s="7">
        <f t="shared" si="20"/>
        <v>43077.25</v>
      </c>
      <c r="P195" s="7" t="str" cm="1">
        <f t="array" ref="P195">_xlfn.IFS(Q195=1, "Jan", Q195=2, "Feb", Q195=3, "Mar", Q195=4, "Apr", Q195=5, "May", Q195=6, "June", Q195=7, "July", Q195=8, "Aug", Q195=9, "Sept", Q195=10, "Oct", Q195=11, "Nov", Q195=12, "Dec")</f>
        <v>Dec</v>
      </c>
      <c r="Q195" s="9">
        <f>MONTH(O195)</f>
        <v>12</v>
      </c>
      <c r="R195" s="9">
        <f>DAY(O195)</f>
        <v>8</v>
      </c>
      <c r="S195" s="9">
        <f>YEAR(O195)</f>
        <v>2017</v>
      </c>
      <c r="T195" s="7">
        <f>(((N195/60)/60)/24)+DATE(1970,1,1)</f>
        <v>43078.25</v>
      </c>
      <c r="U195" s="7" t="str" cm="1">
        <f t="array" ref="U195">_xlfn.IFS(V195=1, "Jan", V195=2, "Feb", V195=3, "Mar", V195=4, "Apr", V195=5, "May", V195=6, "June", V195=7, "July", V195=8, "Aug", V195=9, "Sept", V195=10, "Oct", V195=11, "Nov", V195=12, "Dec")</f>
        <v>Dec</v>
      </c>
      <c r="V195" s="9">
        <f t="shared" si="21"/>
        <v>12</v>
      </c>
      <c r="W195" s="9">
        <f t="shared" si="22"/>
        <v>9</v>
      </c>
      <c r="X195" s="9">
        <f t="shared" si="23"/>
        <v>2017</v>
      </c>
      <c r="Y195" t="b">
        <v>0</v>
      </c>
      <c r="Z195" t="b">
        <v>0</v>
      </c>
      <c r="AA195" t="s">
        <v>42</v>
      </c>
      <c r="AB195" t="s">
        <v>2039</v>
      </c>
      <c r="AC195" t="s">
        <v>2053</v>
      </c>
    </row>
    <row r="196" spans="1:29" ht="17" x14ac:dyDescent="0.2">
      <c r="A196">
        <v>1</v>
      </c>
      <c r="B196">
        <v>588</v>
      </c>
      <c r="C196" t="s">
        <v>1218</v>
      </c>
      <c r="D196" s="1" t="s">
        <v>1219</v>
      </c>
      <c r="E196" s="17">
        <v>157600</v>
      </c>
      <c r="F196" s="17">
        <v>124517</v>
      </c>
      <c r="G196" s="4">
        <f t="shared" si="18"/>
        <v>0.7900824873096447</v>
      </c>
      <c r="H196" t="s">
        <v>14</v>
      </c>
      <c r="I196">
        <v>1368</v>
      </c>
      <c r="J196" s="2">
        <f t="shared" si="19"/>
        <v>91.021198830409361</v>
      </c>
      <c r="K196" t="s">
        <v>40</v>
      </c>
      <c r="L196" t="s">
        <v>41</v>
      </c>
      <c r="M196">
        <v>1269493200</v>
      </c>
      <c r="N196">
        <v>1272171600</v>
      </c>
      <c r="O196" s="7">
        <f t="shared" si="20"/>
        <v>40262.208333333336</v>
      </c>
      <c r="P196" s="7" t="str" cm="1">
        <f t="array" ref="P196">_xlfn.IFS(Q196=1, "Jan", Q196=2, "Feb", Q196=3, "Mar", Q196=4, "Apr", Q196=5, "May", Q196=6, "June", Q196=7, "July", Q196=8, "Aug", Q196=9, "Sept", Q196=10, "Oct", Q196=11, "Nov", Q196=12, "Dec")</f>
        <v>Mar</v>
      </c>
      <c r="Q196" s="9">
        <f>MONTH(O196)</f>
        <v>3</v>
      </c>
      <c r="R196" s="9">
        <f>DAY(O196)</f>
        <v>25</v>
      </c>
      <c r="S196" s="9">
        <f>YEAR(O196)</f>
        <v>2010</v>
      </c>
      <c r="T196" s="7">
        <f>(((N196/60)/60)/24)+DATE(1970,1,1)</f>
        <v>40293.208333333336</v>
      </c>
      <c r="U196" s="7" t="str" cm="1">
        <f t="array" ref="U196">_xlfn.IFS(V196=1, "Jan", V196=2, "Feb", V196=3, "Mar", V196=4, "Apr", V196=5, "May", V196=6, "June", V196=7, "July", V196=8, "Aug", V196=9, "Sept", V196=10, "Oct", V196=11, "Nov", V196=12, "Dec")</f>
        <v>Apr</v>
      </c>
      <c r="V196" s="9">
        <f t="shared" si="21"/>
        <v>4</v>
      </c>
      <c r="W196" s="9">
        <f t="shared" si="22"/>
        <v>25</v>
      </c>
      <c r="X196" s="9">
        <f t="shared" si="23"/>
        <v>2010</v>
      </c>
      <c r="Y196" t="b">
        <v>0</v>
      </c>
      <c r="Z196" t="b">
        <v>0</v>
      </c>
      <c r="AA196" t="s">
        <v>33</v>
      </c>
      <c r="AB196" t="s">
        <v>2035</v>
      </c>
      <c r="AC196" t="s">
        <v>2036</v>
      </c>
    </row>
    <row r="197" spans="1:29" ht="17" x14ac:dyDescent="0.2">
      <c r="A197">
        <v>1</v>
      </c>
      <c r="B197">
        <v>845</v>
      </c>
      <c r="C197" t="s">
        <v>1723</v>
      </c>
      <c r="D197" s="1" t="s">
        <v>1724</v>
      </c>
      <c r="E197" s="17">
        <v>69900</v>
      </c>
      <c r="F197" s="17">
        <v>138087</v>
      </c>
      <c r="G197" s="4">
        <f t="shared" si="18"/>
        <v>1.9754935622317598</v>
      </c>
      <c r="H197" t="s">
        <v>20</v>
      </c>
      <c r="I197">
        <v>1354</v>
      </c>
      <c r="J197" s="2">
        <f t="shared" si="19"/>
        <v>101.98449039881831</v>
      </c>
      <c r="K197" t="s">
        <v>40</v>
      </c>
      <c r="L197" t="s">
        <v>41</v>
      </c>
      <c r="M197">
        <v>1526360400</v>
      </c>
      <c r="N197">
        <v>1529557200</v>
      </c>
      <c r="O197" s="7">
        <f t="shared" si="20"/>
        <v>43235.208333333328</v>
      </c>
      <c r="P197" s="7" t="str" cm="1">
        <f t="array" ref="P197">_xlfn.IFS(Q197=1, "Jan", Q197=2, "Feb", Q197=3, "Mar", Q197=4, "Apr", Q197=5, "May", Q197=6, "June", Q197=7, "July", Q197=8, "Aug", Q197=9, "Sept", Q197=10, "Oct", Q197=11, "Nov", Q197=12, "Dec")</f>
        <v>May</v>
      </c>
      <c r="Q197" s="9">
        <f>MONTH(O197)</f>
        <v>5</v>
      </c>
      <c r="R197" s="9">
        <f>DAY(O197)</f>
        <v>15</v>
      </c>
      <c r="S197" s="9">
        <f>YEAR(O197)</f>
        <v>2018</v>
      </c>
      <c r="T197" s="7">
        <f>(((N197/60)/60)/24)+DATE(1970,1,1)</f>
        <v>43272.208333333328</v>
      </c>
      <c r="U197" s="7" t="str" cm="1">
        <f t="array" ref="U197">_xlfn.IFS(V197=1, "Jan", V197=2, "Feb", V197=3, "Mar", V197=4, "Apr", V197=5, "May", V197=6, "June", V197=7, "July", V197=8, "Aug", V197=9, "Sept", V197=10, "Oct", V197=11, "Nov", V197=12, "Dec")</f>
        <v>June</v>
      </c>
      <c r="V197" s="9">
        <f t="shared" si="21"/>
        <v>6</v>
      </c>
      <c r="W197" s="9">
        <f t="shared" si="22"/>
        <v>21</v>
      </c>
      <c r="X197" s="9">
        <f t="shared" si="23"/>
        <v>2018</v>
      </c>
      <c r="Y197" t="b">
        <v>0</v>
      </c>
      <c r="Z197" t="b">
        <v>0</v>
      </c>
      <c r="AA197" t="s">
        <v>28</v>
      </c>
      <c r="AB197" t="s">
        <v>2037</v>
      </c>
      <c r="AC197" t="s">
        <v>2038</v>
      </c>
    </row>
    <row r="198" spans="1:29" ht="34" x14ac:dyDescent="0.2">
      <c r="A198">
        <v>1</v>
      </c>
      <c r="B198">
        <v>706</v>
      </c>
      <c r="C198" t="s">
        <v>1450</v>
      </c>
      <c r="D198" s="1" t="s">
        <v>1451</v>
      </c>
      <c r="E198" s="17">
        <v>108400</v>
      </c>
      <c r="F198" s="17">
        <v>138586</v>
      </c>
      <c r="G198" s="4">
        <f t="shared" si="18"/>
        <v>1.278468634686347</v>
      </c>
      <c r="H198" t="s">
        <v>20</v>
      </c>
      <c r="I198">
        <v>1345</v>
      </c>
      <c r="J198" s="2">
        <f t="shared" si="19"/>
        <v>103.03791821561339</v>
      </c>
      <c r="K198" t="s">
        <v>26</v>
      </c>
      <c r="L198" t="s">
        <v>27</v>
      </c>
      <c r="M198">
        <v>1546754400</v>
      </c>
      <c r="N198">
        <v>1547445600</v>
      </c>
      <c r="O198" s="7">
        <f t="shared" si="20"/>
        <v>43471.25</v>
      </c>
      <c r="P198" s="7" t="str" cm="1">
        <f t="array" ref="P198">_xlfn.IFS(Q198=1, "Jan", Q198=2, "Feb", Q198=3, "Mar", Q198=4, "Apr", Q198=5, "May", Q198=6, "June", Q198=7, "July", Q198=8, "Aug", Q198=9, "Sept", Q198=10, "Oct", Q198=11, "Nov", Q198=12, "Dec")</f>
        <v>Jan</v>
      </c>
      <c r="Q198" s="9">
        <f>MONTH(O198)</f>
        <v>1</v>
      </c>
      <c r="R198" s="9">
        <f>DAY(O198)</f>
        <v>6</v>
      </c>
      <c r="S198" s="9">
        <f>YEAR(O198)</f>
        <v>2019</v>
      </c>
      <c r="T198" s="7">
        <f>(((N198/60)/60)/24)+DATE(1970,1,1)</f>
        <v>43479.25</v>
      </c>
      <c r="U198" s="7" t="str" cm="1">
        <f t="array" ref="U198">_xlfn.IFS(V198=1, "Jan", V198=2, "Feb", V198=3, "Mar", V198=4, "Apr", V198=5, "May", V198=6, "June", V198=7, "July", V198=8, "Aug", V198=9, "Sept", V198=10, "Oct", V198=11, "Nov", V198=12, "Dec")</f>
        <v>Jan</v>
      </c>
      <c r="V198" s="9">
        <f t="shared" si="21"/>
        <v>1</v>
      </c>
      <c r="W198" s="9">
        <f t="shared" si="22"/>
        <v>14</v>
      </c>
      <c r="X198" s="9">
        <f t="shared" si="23"/>
        <v>2019</v>
      </c>
      <c r="Y198" t="b">
        <v>0</v>
      </c>
      <c r="Z198" t="b">
        <v>1</v>
      </c>
      <c r="AA198" t="s">
        <v>28</v>
      </c>
      <c r="AB198" t="s">
        <v>2037</v>
      </c>
      <c r="AC198" t="s">
        <v>2038</v>
      </c>
    </row>
    <row r="199" spans="1:29" ht="17" x14ac:dyDescent="0.2">
      <c r="A199">
        <v>1</v>
      </c>
      <c r="B199">
        <v>253</v>
      </c>
      <c r="C199" t="s">
        <v>558</v>
      </c>
      <c r="D199" s="1" t="s">
        <v>559</v>
      </c>
      <c r="E199" s="17">
        <v>121500</v>
      </c>
      <c r="F199" s="17">
        <v>108161</v>
      </c>
      <c r="G199" s="4">
        <f t="shared" si="18"/>
        <v>0.8902139917695473</v>
      </c>
      <c r="H199" t="s">
        <v>14</v>
      </c>
      <c r="I199">
        <v>1335</v>
      </c>
      <c r="J199" s="2">
        <f t="shared" si="19"/>
        <v>81.019475655430711</v>
      </c>
      <c r="K199" t="s">
        <v>15</v>
      </c>
      <c r="L199" t="s">
        <v>16</v>
      </c>
      <c r="M199">
        <v>1302238800</v>
      </c>
      <c r="N199">
        <v>1303275600</v>
      </c>
      <c r="O199" s="7">
        <f t="shared" si="20"/>
        <v>40641.208333333336</v>
      </c>
      <c r="P199" s="7" t="str" cm="1">
        <f t="array" ref="P199">_xlfn.IFS(Q199=1, "Jan", Q199=2, "Feb", Q199=3, "Mar", Q199=4, "Apr", Q199=5, "May", Q199=6, "June", Q199=7, "July", Q199=8, "Aug", Q199=9, "Sept", Q199=10, "Oct", Q199=11, "Nov", Q199=12, "Dec")</f>
        <v>Apr</v>
      </c>
      <c r="Q199" s="9">
        <f>MONTH(O199)</f>
        <v>4</v>
      </c>
      <c r="R199" s="9">
        <f>DAY(O199)</f>
        <v>8</v>
      </c>
      <c r="S199" s="9">
        <f>YEAR(O199)</f>
        <v>2011</v>
      </c>
      <c r="T199" s="7">
        <f>(((N199/60)/60)/24)+DATE(1970,1,1)</f>
        <v>40653.208333333336</v>
      </c>
      <c r="U199" s="7" t="str" cm="1">
        <f t="array" ref="U199">_xlfn.IFS(V199=1, "Jan", V199=2, "Feb", V199=3, "Mar", V199=4, "Apr", V199=5, "May", V199=6, "June", V199=7, "July", V199=8, "Aug", V199=9, "Sept", V199=10, "Oct", V199=11, "Nov", V199=12, "Dec")</f>
        <v>Apr</v>
      </c>
      <c r="V199" s="9">
        <f t="shared" si="21"/>
        <v>4</v>
      </c>
      <c r="W199" s="9">
        <f t="shared" si="22"/>
        <v>20</v>
      </c>
      <c r="X199" s="9">
        <f t="shared" si="23"/>
        <v>2011</v>
      </c>
      <c r="Y199" t="b">
        <v>0</v>
      </c>
      <c r="Z199" t="b">
        <v>0</v>
      </c>
      <c r="AA199" t="s">
        <v>53</v>
      </c>
      <c r="AB199" t="s">
        <v>2039</v>
      </c>
      <c r="AC199" t="s">
        <v>2052</v>
      </c>
    </row>
    <row r="200" spans="1:29" ht="17" x14ac:dyDescent="0.2">
      <c r="A200">
        <v>1</v>
      </c>
      <c r="B200">
        <v>339</v>
      </c>
      <c r="C200" t="s">
        <v>730</v>
      </c>
      <c r="D200" s="1" t="s">
        <v>731</v>
      </c>
      <c r="E200" s="17">
        <v>136300</v>
      </c>
      <c r="F200" s="17">
        <v>108974</v>
      </c>
      <c r="G200" s="4">
        <f t="shared" si="18"/>
        <v>0.79951577402787966</v>
      </c>
      <c r="H200" t="s">
        <v>74</v>
      </c>
      <c r="I200">
        <v>1297</v>
      </c>
      <c r="J200" s="2">
        <f t="shared" si="19"/>
        <v>84.02004626060139</v>
      </c>
      <c r="K200" t="s">
        <v>15</v>
      </c>
      <c r="L200" t="s">
        <v>16</v>
      </c>
      <c r="M200">
        <v>1501650000</v>
      </c>
      <c r="N200">
        <v>1502859600</v>
      </c>
      <c r="O200" s="7">
        <f t="shared" si="20"/>
        <v>42949.208333333328</v>
      </c>
      <c r="P200" s="7" t="str" cm="1">
        <f t="array" ref="P200">_xlfn.IFS(Q200=1, "Jan", Q200=2, "Feb", Q200=3, "Mar", Q200=4, "Apr", Q200=5, "May", Q200=6, "June", Q200=7, "July", Q200=8, "Aug", Q200=9, "Sept", Q200=10, "Oct", Q200=11, "Nov", Q200=12, "Dec")</f>
        <v>Aug</v>
      </c>
      <c r="Q200" s="9">
        <f>MONTH(O200)</f>
        <v>8</v>
      </c>
      <c r="R200" s="9">
        <f>DAY(O200)</f>
        <v>2</v>
      </c>
      <c r="S200" s="9">
        <f>YEAR(O200)</f>
        <v>2017</v>
      </c>
      <c r="T200" s="7">
        <f>(((N200/60)/60)/24)+DATE(1970,1,1)</f>
        <v>42963.208333333328</v>
      </c>
      <c r="U200" s="7" t="str" cm="1">
        <f t="array" ref="U200">_xlfn.IFS(V200=1, "Jan", V200=2, "Feb", V200=3, "Mar", V200=4, "Apr", V200=5, "May", V200=6, "June", V200=7, "July", V200=8, "Aug", V200=9, "Sept", V200=10, "Oct", V200=11, "Nov", V200=12, "Dec")</f>
        <v>Aug</v>
      </c>
      <c r="V200" s="9">
        <f t="shared" si="21"/>
        <v>8</v>
      </c>
      <c r="W200" s="9">
        <f t="shared" si="22"/>
        <v>16</v>
      </c>
      <c r="X200" s="9">
        <f t="shared" si="23"/>
        <v>2017</v>
      </c>
      <c r="Y200" t="b">
        <v>0</v>
      </c>
      <c r="Z200" t="b">
        <v>0</v>
      </c>
      <c r="AA200" t="s">
        <v>33</v>
      </c>
      <c r="AB200" t="s">
        <v>2035</v>
      </c>
      <c r="AC200" t="s">
        <v>2036</v>
      </c>
    </row>
    <row r="201" spans="1:29" ht="17" x14ac:dyDescent="0.2">
      <c r="A201">
        <v>1</v>
      </c>
      <c r="B201">
        <v>832</v>
      </c>
      <c r="C201" t="s">
        <v>1697</v>
      </c>
      <c r="D201" s="1" t="s">
        <v>1698</v>
      </c>
      <c r="E201" s="17">
        <v>43200</v>
      </c>
      <c r="F201" s="17">
        <v>136156</v>
      </c>
      <c r="G201" s="4">
        <f t="shared" si="18"/>
        <v>3.1517592592592591</v>
      </c>
      <c r="H201" t="s">
        <v>20</v>
      </c>
      <c r="I201">
        <v>1297</v>
      </c>
      <c r="J201" s="2">
        <f t="shared" si="19"/>
        <v>104.97764070932922</v>
      </c>
      <c r="K201" t="s">
        <v>36</v>
      </c>
      <c r="L201" t="s">
        <v>37</v>
      </c>
      <c r="M201">
        <v>1445490000</v>
      </c>
      <c r="N201">
        <v>1448431200</v>
      </c>
      <c r="O201" s="7">
        <f t="shared" si="20"/>
        <v>42299.208333333328</v>
      </c>
      <c r="P201" s="7" t="str" cm="1">
        <f t="array" ref="P201">_xlfn.IFS(Q201=1, "Jan", Q201=2, "Feb", Q201=3, "Mar", Q201=4, "Apr", Q201=5, "May", Q201=6, "June", Q201=7, "July", Q201=8, "Aug", Q201=9, "Sept", Q201=10, "Oct", Q201=11, "Nov", Q201=12, "Dec")</f>
        <v>Oct</v>
      </c>
      <c r="Q201" s="9">
        <f>MONTH(O201)</f>
        <v>10</v>
      </c>
      <c r="R201" s="9">
        <f>DAY(O201)</f>
        <v>22</v>
      </c>
      <c r="S201" s="9">
        <f>YEAR(O201)</f>
        <v>2015</v>
      </c>
      <c r="T201" s="7">
        <f>(((N201/60)/60)/24)+DATE(1970,1,1)</f>
        <v>42333.25</v>
      </c>
      <c r="U201" s="7" t="str" cm="1">
        <f t="array" ref="U201">_xlfn.IFS(V201=1, "Jan", V201=2, "Feb", V201=3, "Mar", V201=4, "Apr", V201=5, "May", V201=6, "June", V201=7, "July", V201=8, "Aug", V201=9, "Sept", V201=10, "Oct", V201=11, "Nov", V201=12, "Dec")</f>
        <v>Nov</v>
      </c>
      <c r="V201" s="9">
        <f t="shared" si="21"/>
        <v>11</v>
      </c>
      <c r="W201" s="9">
        <f t="shared" si="22"/>
        <v>25</v>
      </c>
      <c r="X201" s="9">
        <f t="shared" si="23"/>
        <v>2015</v>
      </c>
      <c r="Y201" t="b">
        <v>1</v>
      </c>
      <c r="Z201" t="b">
        <v>0</v>
      </c>
      <c r="AA201" t="s">
        <v>206</v>
      </c>
      <c r="AB201" t="s">
        <v>2046</v>
      </c>
      <c r="AC201" t="s">
        <v>2054</v>
      </c>
    </row>
    <row r="202" spans="1:29" ht="17" x14ac:dyDescent="0.2">
      <c r="A202">
        <v>1</v>
      </c>
      <c r="B202">
        <v>538</v>
      </c>
      <c r="C202" t="s">
        <v>1121</v>
      </c>
      <c r="D202" s="1" t="s">
        <v>1122</v>
      </c>
      <c r="E202" s="17">
        <v>151300</v>
      </c>
      <c r="F202" s="17">
        <v>57034</v>
      </c>
      <c r="G202" s="4">
        <f t="shared" si="18"/>
        <v>0.37695968274950431</v>
      </c>
      <c r="H202" t="s">
        <v>14</v>
      </c>
      <c r="I202">
        <v>1296</v>
      </c>
      <c r="J202" s="2">
        <f t="shared" si="19"/>
        <v>44.007716049382715</v>
      </c>
      <c r="K202" t="s">
        <v>21</v>
      </c>
      <c r="L202" t="s">
        <v>22</v>
      </c>
      <c r="M202">
        <v>1379826000</v>
      </c>
      <c r="N202">
        <v>1381208400</v>
      </c>
      <c r="O202" s="7">
        <f t="shared" si="20"/>
        <v>41539.208333333336</v>
      </c>
      <c r="P202" s="7" t="str" cm="1">
        <f t="array" ref="P202">_xlfn.IFS(Q202=1, "Jan", Q202=2, "Feb", Q202=3, "Mar", Q202=4, "Apr", Q202=5, "May", Q202=6, "June", Q202=7, "July", Q202=8, "Aug", Q202=9, "Sept", Q202=10, "Oct", Q202=11, "Nov", Q202=12, "Dec")</f>
        <v>Sept</v>
      </c>
      <c r="Q202" s="9">
        <f>MONTH(O202)</f>
        <v>9</v>
      </c>
      <c r="R202" s="9">
        <f>DAY(O202)</f>
        <v>22</v>
      </c>
      <c r="S202" s="9">
        <f>YEAR(O202)</f>
        <v>2013</v>
      </c>
      <c r="T202" s="7">
        <f>(((N202/60)/60)/24)+DATE(1970,1,1)</f>
        <v>41555.208333333336</v>
      </c>
      <c r="U202" s="7" t="str" cm="1">
        <f t="array" ref="U202">_xlfn.IFS(V202=1, "Jan", V202=2, "Feb", V202=3, "Mar", V202=4, "Apr", V202=5, "May", V202=6, "June", V202=7, "July", V202=8, "Aug", V202=9, "Sept", V202=10, "Oct", V202=11, "Nov", V202=12, "Dec")</f>
        <v>Oct</v>
      </c>
      <c r="V202" s="9">
        <f t="shared" si="21"/>
        <v>10</v>
      </c>
      <c r="W202" s="9">
        <f t="shared" si="22"/>
        <v>8</v>
      </c>
      <c r="X202" s="9">
        <f t="shared" si="23"/>
        <v>2013</v>
      </c>
      <c r="Y202" t="b">
        <v>0</v>
      </c>
      <c r="Z202" t="b">
        <v>0</v>
      </c>
      <c r="AA202" t="s">
        <v>292</v>
      </c>
      <c r="AB202" t="s">
        <v>2057</v>
      </c>
      <c r="AC202" t="s">
        <v>2061</v>
      </c>
    </row>
    <row r="203" spans="1:29" ht="17" x14ac:dyDescent="0.2">
      <c r="A203">
        <v>1</v>
      </c>
      <c r="B203">
        <v>824</v>
      </c>
      <c r="C203" t="s">
        <v>1681</v>
      </c>
      <c r="D203" s="1" t="s">
        <v>1682</v>
      </c>
      <c r="E203" s="17">
        <v>85000</v>
      </c>
      <c r="F203" s="17">
        <v>107516</v>
      </c>
      <c r="G203" s="4">
        <f t="shared" si="18"/>
        <v>1.2648941176470587</v>
      </c>
      <c r="H203" t="s">
        <v>20</v>
      </c>
      <c r="I203">
        <v>1280</v>
      </c>
      <c r="J203" s="2">
        <f t="shared" si="19"/>
        <v>83.996875000000003</v>
      </c>
      <c r="K203" t="s">
        <v>21</v>
      </c>
      <c r="L203" t="s">
        <v>22</v>
      </c>
      <c r="M203">
        <v>1276923600</v>
      </c>
      <c r="N203">
        <v>1279688400</v>
      </c>
      <c r="O203" s="7">
        <f t="shared" si="20"/>
        <v>40348.208333333336</v>
      </c>
      <c r="P203" s="7" t="str" cm="1">
        <f t="array" ref="P203">_xlfn.IFS(Q203=1, "Jan", Q203=2, "Feb", Q203=3, "Mar", Q203=4, "Apr", Q203=5, "May", Q203=6, "June", Q203=7, "July", Q203=8, "Aug", Q203=9, "Sept", Q203=10, "Oct", Q203=11, "Nov", Q203=12, "Dec")</f>
        <v>June</v>
      </c>
      <c r="Q203" s="9">
        <f>MONTH(O203)</f>
        <v>6</v>
      </c>
      <c r="R203" s="9">
        <f>DAY(O203)</f>
        <v>19</v>
      </c>
      <c r="S203" s="9">
        <f>YEAR(O203)</f>
        <v>2010</v>
      </c>
      <c r="T203" s="7">
        <f>(((N203/60)/60)/24)+DATE(1970,1,1)</f>
        <v>40380.208333333336</v>
      </c>
      <c r="U203" s="7" t="str" cm="1">
        <f t="array" ref="U203">_xlfn.IFS(V203=1, "Jan", V203=2, "Feb", V203=3, "Mar", V203=4, "Apr", V203=5, "May", V203=6, "June", V203=7, "July", V203=8, "Aug", V203=9, "Sept", V203=10, "Oct", V203=11, "Nov", V203=12, "Dec")</f>
        <v>July</v>
      </c>
      <c r="V203" s="9">
        <f t="shared" si="21"/>
        <v>7</v>
      </c>
      <c r="W203" s="9">
        <f t="shared" si="22"/>
        <v>21</v>
      </c>
      <c r="X203" s="9">
        <f t="shared" si="23"/>
        <v>2010</v>
      </c>
      <c r="Y203" t="b">
        <v>0</v>
      </c>
      <c r="Z203" t="b">
        <v>1</v>
      </c>
      <c r="AA203" t="s">
        <v>68</v>
      </c>
      <c r="AB203" t="s">
        <v>2046</v>
      </c>
      <c r="AC203" t="s">
        <v>2047</v>
      </c>
    </row>
    <row r="204" spans="1:29" ht="34" x14ac:dyDescent="0.2">
      <c r="A204">
        <v>1</v>
      </c>
      <c r="B204">
        <v>759</v>
      </c>
      <c r="C204" t="s">
        <v>1554</v>
      </c>
      <c r="D204" s="1" t="s">
        <v>1555</v>
      </c>
      <c r="E204" s="17">
        <v>167500</v>
      </c>
      <c r="F204" s="17">
        <v>114615</v>
      </c>
      <c r="G204" s="4">
        <f t="shared" si="18"/>
        <v>0.6842686567164179</v>
      </c>
      <c r="H204" t="s">
        <v>14</v>
      </c>
      <c r="I204">
        <v>1274</v>
      </c>
      <c r="J204" s="2">
        <f t="shared" si="19"/>
        <v>89.964678178963894</v>
      </c>
      <c r="K204" t="s">
        <v>21</v>
      </c>
      <c r="L204" t="s">
        <v>22</v>
      </c>
      <c r="M204">
        <v>1517810400</v>
      </c>
      <c r="N204">
        <v>1520402400</v>
      </c>
      <c r="O204" s="7">
        <f t="shared" si="20"/>
        <v>43136.25</v>
      </c>
      <c r="P204" s="7" t="str" cm="1">
        <f t="array" ref="P204">_xlfn.IFS(Q204=1, "Jan", Q204=2, "Feb", Q204=3, "Mar", Q204=4, "Apr", Q204=5, "May", Q204=6, "June", Q204=7, "July", Q204=8, "Aug", Q204=9, "Sept", Q204=10, "Oct", Q204=11, "Nov", Q204=12, "Dec")</f>
        <v>Feb</v>
      </c>
      <c r="Q204" s="9">
        <f>MONTH(O204)</f>
        <v>2</v>
      </c>
      <c r="R204" s="9">
        <f>DAY(O204)</f>
        <v>5</v>
      </c>
      <c r="S204" s="9">
        <f>YEAR(O204)</f>
        <v>2018</v>
      </c>
      <c r="T204" s="7">
        <f>(((N204/60)/60)/24)+DATE(1970,1,1)</f>
        <v>43166.25</v>
      </c>
      <c r="U204" s="7" t="str" cm="1">
        <f t="array" ref="U204">_xlfn.IFS(V204=1, "Jan", V204=2, "Feb", V204=3, "Mar", V204=4, "Apr", V204=5, "May", V204=6, "June", V204=7, "July", V204=8, "Aug", V204=9, "Sept", V204=10, "Oct", V204=11, "Nov", V204=12, "Dec")</f>
        <v>Mar</v>
      </c>
      <c r="V204" s="9">
        <f t="shared" si="21"/>
        <v>3</v>
      </c>
      <c r="W204" s="9">
        <f t="shared" si="22"/>
        <v>7</v>
      </c>
      <c r="X204" s="9">
        <f t="shared" si="23"/>
        <v>2018</v>
      </c>
      <c r="Y204" t="b">
        <v>0</v>
      </c>
      <c r="Z204" t="b">
        <v>0</v>
      </c>
      <c r="AA204" t="s">
        <v>50</v>
      </c>
      <c r="AB204" t="s">
        <v>2041</v>
      </c>
      <c r="AC204" t="s">
        <v>2043</v>
      </c>
    </row>
    <row r="205" spans="1:29" ht="17" x14ac:dyDescent="0.2">
      <c r="A205">
        <v>1</v>
      </c>
      <c r="B205">
        <v>169</v>
      </c>
      <c r="C205" t="s">
        <v>390</v>
      </c>
      <c r="D205" s="1" t="s">
        <v>391</v>
      </c>
      <c r="E205" s="17">
        <v>23300</v>
      </c>
      <c r="F205" s="17">
        <v>98811</v>
      </c>
      <c r="G205" s="4">
        <f t="shared" si="18"/>
        <v>4.240815450643777</v>
      </c>
      <c r="H205" t="s">
        <v>20</v>
      </c>
      <c r="I205">
        <v>1267</v>
      </c>
      <c r="J205" s="2">
        <f t="shared" si="19"/>
        <v>77.988161010260455</v>
      </c>
      <c r="K205" t="s">
        <v>21</v>
      </c>
      <c r="L205" t="s">
        <v>22</v>
      </c>
      <c r="M205">
        <v>1339909200</v>
      </c>
      <c r="N205">
        <v>1342328400</v>
      </c>
      <c r="O205" s="7">
        <f t="shared" si="20"/>
        <v>41077.208333333336</v>
      </c>
      <c r="P205" s="7" t="str" cm="1">
        <f t="array" ref="P205">_xlfn.IFS(Q205=1, "Jan", Q205=2, "Feb", Q205=3, "Mar", Q205=4, "Apr", Q205=5, "May", Q205=6, "June", Q205=7, "July", Q205=8, "Aug", Q205=9, "Sept", Q205=10, "Oct", Q205=11, "Nov", Q205=12, "Dec")</f>
        <v>June</v>
      </c>
      <c r="Q205" s="9">
        <f>MONTH(O205)</f>
        <v>6</v>
      </c>
      <c r="R205" s="9">
        <f>DAY(O205)</f>
        <v>17</v>
      </c>
      <c r="S205" s="9">
        <f>YEAR(O205)</f>
        <v>2012</v>
      </c>
      <c r="T205" s="7">
        <f>(((N205/60)/60)/24)+DATE(1970,1,1)</f>
        <v>41105.208333333336</v>
      </c>
      <c r="U205" s="7" t="str" cm="1">
        <f t="array" ref="U205">_xlfn.IFS(V205=1, "Jan", V205=2, "Feb", V205=3, "Mar", V205=4, "Apr", V205=5, "May", V205=6, "June", V205=7, "July", V205=8, "Aug", V205=9, "Sept", V205=10, "Oct", V205=11, "Nov", V205=12, "Dec")</f>
        <v>July</v>
      </c>
      <c r="V205" s="9">
        <f t="shared" si="21"/>
        <v>7</v>
      </c>
      <c r="W205" s="9">
        <f t="shared" si="22"/>
        <v>15</v>
      </c>
      <c r="X205" s="9">
        <f t="shared" si="23"/>
        <v>2012</v>
      </c>
      <c r="Y205" t="b">
        <v>0</v>
      </c>
      <c r="Z205" t="b">
        <v>1</v>
      </c>
      <c r="AA205" t="s">
        <v>100</v>
      </c>
      <c r="AB205" t="s">
        <v>2039</v>
      </c>
      <c r="AC205" t="s">
        <v>2060</v>
      </c>
    </row>
    <row r="206" spans="1:29" ht="17" x14ac:dyDescent="0.2">
      <c r="A206">
        <v>1</v>
      </c>
      <c r="B206">
        <v>509</v>
      </c>
      <c r="C206" t="s">
        <v>398</v>
      </c>
      <c r="D206" s="1" t="s">
        <v>1065</v>
      </c>
      <c r="E206" s="17">
        <v>168500</v>
      </c>
      <c r="F206" s="17">
        <v>119510</v>
      </c>
      <c r="G206" s="4">
        <f t="shared" si="18"/>
        <v>0.70925816023738875</v>
      </c>
      <c r="H206" t="s">
        <v>14</v>
      </c>
      <c r="I206">
        <v>1258</v>
      </c>
      <c r="J206" s="2">
        <f t="shared" si="19"/>
        <v>95</v>
      </c>
      <c r="K206" t="s">
        <v>21</v>
      </c>
      <c r="L206" t="s">
        <v>22</v>
      </c>
      <c r="M206">
        <v>1336194000</v>
      </c>
      <c r="N206">
        <v>1337058000</v>
      </c>
      <c r="O206" s="7">
        <f t="shared" si="20"/>
        <v>41034.208333333336</v>
      </c>
      <c r="P206" s="7" t="str" cm="1">
        <f t="array" ref="P206">_xlfn.IFS(Q206=1, "Jan", Q206=2, "Feb", Q206=3, "Mar", Q206=4, "Apr", Q206=5, "May", Q206=6, "June", Q206=7, "July", Q206=8, "Aug", Q206=9, "Sept", Q206=10, "Oct", Q206=11, "Nov", Q206=12, "Dec")</f>
        <v>May</v>
      </c>
      <c r="Q206" s="9">
        <f>MONTH(O206)</f>
        <v>5</v>
      </c>
      <c r="R206" s="9">
        <f>DAY(O206)</f>
        <v>5</v>
      </c>
      <c r="S206" s="9">
        <f>YEAR(O206)</f>
        <v>2012</v>
      </c>
      <c r="T206" s="7">
        <f>(((N206/60)/60)/24)+DATE(1970,1,1)</f>
        <v>41044.208333333336</v>
      </c>
      <c r="U206" s="7" t="str" cm="1">
        <f t="array" ref="U206">_xlfn.IFS(V206=1, "Jan", V206=2, "Feb", V206=3, "Mar", V206=4, "Apr", V206=5, "May", V206=6, "June", V206=7, "July", V206=8, "Aug", V206=9, "Sept", V206=10, "Oct", V206=11, "Nov", V206=12, "Dec")</f>
        <v>May</v>
      </c>
      <c r="V206" s="9">
        <f t="shared" si="21"/>
        <v>5</v>
      </c>
      <c r="W206" s="9">
        <f t="shared" si="22"/>
        <v>15</v>
      </c>
      <c r="X206" s="9">
        <f t="shared" si="23"/>
        <v>2012</v>
      </c>
      <c r="Y206" t="b">
        <v>0</v>
      </c>
      <c r="Z206" t="b">
        <v>0</v>
      </c>
      <c r="AA206" t="s">
        <v>33</v>
      </c>
      <c r="AB206" t="s">
        <v>2035</v>
      </c>
      <c r="AC206" t="s">
        <v>2036</v>
      </c>
    </row>
    <row r="207" spans="1:29" ht="34" x14ac:dyDescent="0.2">
      <c r="A207">
        <v>1</v>
      </c>
      <c r="B207">
        <v>341</v>
      </c>
      <c r="C207" t="s">
        <v>734</v>
      </c>
      <c r="D207" s="1" t="s">
        <v>735</v>
      </c>
      <c r="E207" s="17">
        <v>114300</v>
      </c>
      <c r="F207" s="17">
        <v>96777</v>
      </c>
      <c r="G207" s="4">
        <f t="shared" si="18"/>
        <v>0.84669291338582675</v>
      </c>
      <c r="H207" t="s">
        <v>14</v>
      </c>
      <c r="I207">
        <v>1257</v>
      </c>
      <c r="J207" s="2">
        <f t="shared" si="19"/>
        <v>76.990453460620529</v>
      </c>
      <c r="K207" t="s">
        <v>21</v>
      </c>
      <c r="L207" t="s">
        <v>22</v>
      </c>
      <c r="M207">
        <v>1440738000</v>
      </c>
      <c r="N207">
        <v>1441342800</v>
      </c>
      <c r="O207" s="7">
        <f t="shared" si="20"/>
        <v>42244.208333333328</v>
      </c>
      <c r="P207" s="7" t="str" cm="1">
        <f t="array" ref="P207">_xlfn.IFS(Q207=1, "Jan", Q207=2, "Feb", Q207=3, "Mar", Q207=4, "Apr", Q207=5, "May", Q207=6, "June", Q207=7, "July", Q207=8, "Aug", Q207=9, "Sept", Q207=10, "Oct", Q207=11, "Nov", Q207=12, "Dec")</f>
        <v>Aug</v>
      </c>
      <c r="Q207" s="9">
        <f>MONTH(O207)</f>
        <v>8</v>
      </c>
      <c r="R207" s="9">
        <f>DAY(O207)</f>
        <v>28</v>
      </c>
      <c r="S207" s="9">
        <f>YEAR(O207)</f>
        <v>2015</v>
      </c>
      <c r="T207" s="7">
        <f>(((N207/60)/60)/24)+DATE(1970,1,1)</f>
        <v>42251.208333333328</v>
      </c>
      <c r="U207" s="7" t="str" cm="1">
        <f t="array" ref="U207">_xlfn.IFS(V207=1, "Jan", V207=2, "Feb", V207=3, "Mar", V207=4, "Apr", V207=5, "May", V207=6, "June", V207=7, "July", V207=8, "Aug", V207=9, "Sept", V207=10, "Oct", V207=11, "Nov", V207=12, "Dec")</f>
        <v>Sept</v>
      </c>
      <c r="V207" s="9">
        <f t="shared" si="21"/>
        <v>9</v>
      </c>
      <c r="W207" s="9">
        <f t="shared" si="22"/>
        <v>4</v>
      </c>
      <c r="X207" s="9">
        <f t="shared" si="23"/>
        <v>2015</v>
      </c>
      <c r="Y207" t="b">
        <v>0</v>
      </c>
      <c r="Z207" t="b">
        <v>0</v>
      </c>
      <c r="AA207" t="s">
        <v>60</v>
      </c>
      <c r="AB207" t="s">
        <v>2041</v>
      </c>
      <c r="AC207" t="s">
        <v>2050</v>
      </c>
    </row>
    <row r="208" spans="1:29" ht="17" x14ac:dyDescent="0.2">
      <c r="A208">
        <v>1</v>
      </c>
      <c r="B208">
        <v>17</v>
      </c>
      <c r="C208" t="s">
        <v>69</v>
      </c>
      <c r="D208" s="1" t="s">
        <v>70</v>
      </c>
      <c r="E208" s="17">
        <v>84600</v>
      </c>
      <c r="F208" s="17">
        <v>134845</v>
      </c>
      <c r="G208" s="4">
        <f t="shared" si="18"/>
        <v>1.5939125295508274</v>
      </c>
      <c r="H208" t="s">
        <v>20</v>
      </c>
      <c r="I208">
        <v>1249</v>
      </c>
      <c r="J208" s="2">
        <f t="shared" si="19"/>
        <v>107.96236989591674</v>
      </c>
      <c r="K208" t="s">
        <v>21</v>
      </c>
      <c r="L208" t="s">
        <v>22</v>
      </c>
      <c r="M208">
        <v>1294812000</v>
      </c>
      <c r="N208">
        <v>1294898400</v>
      </c>
      <c r="O208" s="7">
        <f t="shared" si="20"/>
        <v>40555.25</v>
      </c>
      <c r="P208" s="7" t="str" cm="1">
        <f t="array" ref="P208">_xlfn.IFS(Q208=1, "Jan", Q208=2, "Feb", Q208=3, "Mar", Q208=4, "Apr", Q208=5, "May", Q208=6, "June", Q208=7, "July", Q208=8, "Aug", Q208=9, "Sept", Q208=10, "Oct", Q208=11, "Nov", Q208=12, "Dec")</f>
        <v>Jan</v>
      </c>
      <c r="Q208" s="9">
        <f>MONTH(O208)</f>
        <v>1</v>
      </c>
      <c r="R208" s="9">
        <f>DAY(O208)</f>
        <v>12</v>
      </c>
      <c r="S208" s="9">
        <f>YEAR(O208)</f>
        <v>2011</v>
      </c>
      <c r="T208" s="7">
        <f>(((N208/60)/60)/24)+DATE(1970,1,1)</f>
        <v>40556.25</v>
      </c>
      <c r="U208" s="7" t="str" cm="1">
        <f t="array" ref="U208">_xlfn.IFS(V208=1, "Jan", V208=2, "Feb", V208=3, "Mar", V208=4, "Apr", V208=5, "May", V208=6, "June", V208=7, "July", V208=8, "Aug", V208=9, "Sept", V208=10, "Oct", V208=11, "Nov", V208=12, "Dec")</f>
        <v>Jan</v>
      </c>
      <c r="V208" s="9">
        <f t="shared" si="21"/>
        <v>1</v>
      </c>
      <c r="W208" s="9">
        <f t="shared" si="22"/>
        <v>13</v>
      </c>
      <c r="X208" s="9">
        <f t="shared" si="23"/>
        <v>2011</v>
      </c>
      <c r="Y208" t="b">
        <v>0</v>
      </c>
      <c r="Z208" t="b">
        <v>0</v>
      </c>
      <c r="AA208" t="s">
        <v>71</v>
      </c>
      <c r="AB208" t="s">
        <v>2039</v>
      </c>
      <c r="AC208" t="s">
        <v>2040</v>
      </c>
    </row>
    <row r="209" spans="1:29" ht="17" x14ac:dyDescent="0.2">
      <c r="A209">
        <v>1</v>
      </c>
      <c r="B209">
        <v>877</v>
      </c>
      <c r="C209" t="s">
        <v>1786</v>
      </c>
      <c r="D209" s="1" t="s">
        <v>1787</v>
      </c>
      <c r="E209" s="17">
        <v>163600</v>
      </c>
      <c r="F209" s="17">
        <v>126628</v>
      </c>
      <c r="G209" s="4">
        <f t="shared" si="18"/>
        <v>0.77400977995110021</v>
      </c>
      <c r="H209" t="s">
        <v>14</v>
      </c>
      <c r="I209">
        <v>1229</v>
      </c>
      <c r="J209" s="2">
        <f t="shared" si="19"/>
        <v>103.033360455655</v>
      </c>
      <c r="K209" t="s">
        <v>21</v>
      </c>
      <c r="L209" t="s">
        <v>22</v>
      </c>
      <c r="M209">
        <v>1469509200</v>
      </c>
      <c r="N209">
        <v>1469595600</v>
      </c>
      <c r="O209" s="7">
        <f t="shared" si="20"/>
        <v>42577.208333333328</v>
      </c>
      <c r="P209" s="7" t="str" cm="1">
        <f t="array" ref="P209">_xlfn.IFS(Q209=1, "Jan", Q209=2, "Feb", Q209=3, "Mar", Q209=4, "Apr", Q209=5, "May", Q209=6, "June", Q209=7, "July", Q209=8, "Aug", Q209=9, "Sept", Q209=10, "Oct", Q209=11, "Nov", Q209=12, "Dec")</f>
        <v>July</v>
      </c>
      <c r="Q209" s="9">
        <f>MONTH(O209)</f>
        <v>7</v>
      </c>
      <c r="R209" s="9">
        <f>DAY(O209)</f>
        <v>26</v>
      </c>
      <c r="S209" s="9">
        <f>YEAR(O209)</f>
        <v>2016</v>
      </c>
      <c r="T209" s="7">
        <f>(((N209/60)/60)/24)+DATE(1970,1,1)</f>
        <v>42578.208333333328</v>
      </c>
      <c r="U209" s="7" t="str" cm="1">
        <f t="array" ref="U209">_xlfn.IFS(V209=1, "Jan", V209=2, "Feb", V209=3, "Mar", V209=4, "Apr", V209=5, "May", V209=6, "June", V209=7, "July", V209=8, "Aug", V209=9, "Sept", V209=10, "Oct", V209=11, "Nov", V209=12, "Dec")</f>
        <v>July</v>
      </c>
      <c r="V209" s="9">
        <f t="shared" si="21"/>
        <v>7</v>
      </c>
      <c r="W209" s="9">
        <f t="shared" si="22"/>
        <v>27</v>
      </c>
      <c r="X209" s="9">
        <f t="shared" si="23"/>
        <v>2016</v>
      </c>
      <c r="Y209" t="b">
        <v>0</v>
      </c>
      <c r="Z209" t="b">
        <v>0</v>
      </c>
      <c r="AA209" t="s">
        <v>17</v>
      </c>
      <c r="AB209" t="s">
        <v>2033</v>
      </c>
      <c r="AC209" t="s">
        <v>2034</v>
      </c>
    </row>
    <row r="210" spans="1:29" ht="17" x14ac:dyDescent="0.2">
      <c r="A210">
        <v>1</v>
      </c>
      <c r="B210">
        <v>799</v>
      </c>
      <c r="C210" t="s">
        <v>1633</v>
      </c>
      <c r="D210" s="1" t="s">
        <v>1634</v>
      </c>
      <c r="E210" s="17">
        <v>84500</v>
      </c>
      <c r="F210" s="17">
        <v>73522</v>
      </c>
      <c r="G210" s="4">
        <f t="shared" si="18"/>
        <v>0.87008284023668636</v>
      </c>
      <c r="H210" t="s">
        <v>14</v>
      </c>
      <c r="I210">
        <v>1225</v>
      </c>
      <c r="J210" s="2">
        <f t="shared" si="19"/>
        <v>60.017959183673469</v>
      </c>
      <c r="K210" t="s">
        <v>40</v>
      </c>
      <c r="L210" t="s">
        <v>41</v>
      </c>
      <c r="M210">
        <v>1454133600</v>
      </c>
      <c r="N210">
        <v>1454479200</v>
      </c>
      <c r="O210" s="7">
        <f t="shared" si="20"/>
        <v>42399.25</v>
      </c>
      <c r="P210" s="7" t="str" cm="1">
        <f t="array" ref="P210">_xlfn.IFS(Q210=1, "Jan", Q210=2, "Feb", Q210=3, "Mar", Q210=4, "Apr", Q210=5, "May", Q210=6, "June", Q210=7, "July", Q210=8, "Aug", Q210=9, "Sept", Q210=10, "Oct", Q210=11, "Nov", Q210=12, "Dec")</f>
        <v>Jan</v>
      </c>
      <c r="Q210" s="9">
        <f>MONTH(O210)</f>
        <v>1</v>
      </c>
      <c r="R210" s="9">
        <f>DAY(O210)</f>
        <v>30</v>
      </c>
      <c r="S210" s="9">
        <f>YEAR(O210)</f>
        <v>2016</v>
      </c>
      <c r="T210" s="7">
        <f>(((N210/60)/60)/24)+DATE(1970,1,1)</f>
        <v>42403.25</v>
      </c>
      <c r="U210" s="7" t="str" cm="1">
        <f t="array" ref="U210">_xlfn.IFS(V210=1, "Jan", V210=2, "Feb", V210=3, "Mar", V210=4, "Apr", V210=5, "May", V210=6, "June", V210=7, "July", V210=8, "Aug", V210=9, "Sept", V210=10, "Oct", V210=11, "Nov", V210=12, "Dec")</f>
        <v>Feb</v>
      </c>
      <c r="V210" s="9">
        <f t="shared" si="21"/>
        <v>2</v>
      </c>
      <c r="W210" s="9">
        <f t="shared" si="22"/>
        <v>3</v>
      </c>
      <c r="X210" s="9">
        <f t="shared" si="23"/>
        <v>2016</v>
      </c>
      <c r="Y210" t="b">
        <v>0</v>
      </c>
      <c r="Z210" t="b">
        <v>0</v>
      </c>
      <c r="AA210" t="s">
        <v>33</v>
      </c>
      <c r="AB210" t="s">
        <v>2035</v>
      </c>
      <c r="AC210" t="s">
        <v>2036</v>
      </c>
    </row>
    <row r="211" spans="1:29" ht="17" x14ac:dyDescent="0.2">
      <c r="A211">
        <v>1</v>
      </c>
      <c r="B211">
        <v>898</v>
      </c>
      <c r="C211" t="s">
        <v>1828</v>
      </c>
      <c r="D211" s="1" t="s">
        <v>1829</v>
      </c>
      <c r="E211" s="17">
        <v>179100</v>
      </c>
      <c r="F211" s="17">
        <v>93991</v>
      </c>
      <c r="G211" s="4">
        <f t="shared" si="18"/>
        <v>0.52479620323841425</v>
      </c>
      <c r="H211" t="s">
        <v>14</v>
      </c>
      <c r="I211">
        <v>1221</v>
      </c>
      <c r="J211" s="2">
        <f t="shared" si="19"/>
        <v>76.978705978705975</v>
      </c>
      <c r="K211" t="s">
        <v>21</v>
      </c>
      <c r="L211" t="s">
        <v>22</v>
      </c>
      <c r="M211">
        <v>1576476000</v>
      </c>
      <c r="N211">
        <v>1576994400</v>
      </c>
      <c r="O211" s="7">
        <f t="shared" si="20"/>
        <v>43815.25</v>
      </c>
      <c r="P211" s="7" t="str" cm="1">
        <f t="array" ref="P211">_xlfn.IFS(Q211=1, "Jan", Q211=2, "Feb", Q211=3, "Mar", Q211=4, "Apr", Q211=5, "May", Q211=6, "June", Q211=7, "July", Q211=8, "Aug", Q211=9, "Sept", Q211=10, "Oct", Q211=11, "Nov", Q211=12, "Dec")</f>
        <v>Dec</v>
      </c>
      <c r="Q211" s="9">
        <f>MONTH(O211)</f>
        <v>12</v>
      </c>
      <c r="R211" s="9">
        <f>DAY(O211)</f>
        <v>16</v>
      </c>
      <c r="S211" s="9">
        <f>YEAR(O211)</f>
        <v>2019</v>
      </c>
      <c r="T211" s="7">
        <f>(((N211/60)/60)/24)+DATE(1970,1,1)</f>
        <v>43821.25</v>
      </c>
      <c r="U211" s="7" t="str" cm="1">
        <f t="array" ref="U211">_xlfn.IFS(V211=1, "Jan", V211=2, "Feb", V211=3, "Mar", V211=4, "Apr", V211=5, "May", V211=6, "June", V211=7, "July", V211=8, "Aug", V211=9, "Sept", V211=10, "Oct", V211=11, "Nov", V211=12, "Dec")</f>
        <v>Dec</v>
      </c>
      <c r="V211" s="9">
        <f t="shared" si="21"/>
        <v>12</v>
      </c>
      <c r="W211" s="9">
        <f t="shared" si="22"/>
        <v>22</v>
      </c>
      <c r="X211" s="9">
        <f t="shared" si="23"/>
        <v>2019</v>
      </c>
      <c r="Y211" t="b">
        <v>0</v>
      </c>
      <c r="Z211" t="b">
        <v>0</v>
      </c>
      <c r="AA211" t="s">
        <v>42</v>
      </c>
      <c r="AB211" t="s">
        <v>2039</v>
      </c>
      <c r="AC211" t="s">
        <v>2053</v>
      </c>
    </row>
    <row r="212" spans="1:29" ht="17" x14ac:dyDescent="0.2">
      <c r="A212">
        <v>1</v>
      </c>
      <c r="B212">
        <v>98</v>
      </c>
      <c r="C212" t="s">
        <v>245</v>
      </c>
      <c r="D212" s="1" t="s">
        <v>246</v>
      </c>
      <c r="E212" s="17">
        <v>97800</v>
      </c>
      <c r="F212" s="17">
        <v>32951</v>
      </c>
      <c r="G212" s="4">
        <f t="shared" si="18"/>
        <v>0.33692229038854804</v>
      </c>
      <c r="H212" t="s">
        <v>14</v>
      </c>
      <c r="I212">
        <v>1220</v>
      </c>
      <c r="J212" s="2">
        <f t="shared" si="19"/>
        <v>27.009016393442622</v>
      </c>
      <c r="K212" t="s">
        <v>26</v>
      </c>
      <c r="L212" t="s">
        <v>27</v>
      </c>
      <c r="M212">
        <v>1437973200</v>
      </c>
      <c r="N212">
        <v>1438318800</v>
      </c>
      <c r="O212" s="7">
        <f t="shared" si="20"/>
        <v>42212.208333333328</v>
      </c>
      <c r="P212" s="7" t="str" cm="1">
        <f t="array" ref="P212">_xlfn.IFS(Q212=1, "Jan", Q212=2, "Feb", Q212=3, "Mar", Q212=4, "Apr", Q212=5, "May", Q212=6, "June", Q212=7, "July", Q212=8, "Aug", Q212=9, "Sept", Q212=10, "Oct", Q212=11, "Nov", Q212=12, "Dec")</f>
        <v>July</v>
      </c>
      <c r="Q212" s="9">
        <f>MONTH(O212)</f>
        <v>7</v>
      </c>
      <c r="R212" s="9">
        <f>DAY(O212)</f>
        <v>27</v>
      </c>
      <c r="S212" s="9">
        <f>YEAR(O212)</f>
        <v>2015</v>
      </c>
      <c r="T212" s="7">
        <f>(((N212/60)/60)/24)+DATE(1970,1,1)</f>
        <v>42216.208333333328</v>
      </c>
      <c r="U212" s="7" t="str" cm="1">
        <f t="array" ref="U212">_xlfn.IFS(V212=1, "Jan", V212=2, "Feb", V212=3, "Mar", V212=4, "Apr", V212=5, "May", V212=6, "June", V212=7, "July", V212=8, "Aug", V212=9, "Sept", V212=10, "Oct", V212=11, "Nov", V212=12, "Dec")</f>
        <v>July</v>
      </c>
      <c r="V212" s="9">
        <f t="shared" si="21"/>
        <v>7</v>
      </c>
      <c r="W212" s="9">
        <f t="shared" si="22"/>
        <v>31</v>
      </c>
      <c r="X212" s="9">
        <f t="shared" si="23"/>
        <v>2015</v>
      </c>
      <c r="Y212" t="b">
        <v>0</v>
      </c>
      <c r="Z212" t="b">
        <v>0</v>
      </c>
      <c r="AA212" t="s">
        <v>89</v>
      </c>
      <c r="AB212" t="s">
        <v>2057</v>
      </c>
      <c r="AC212" t="s">
        <v>2058</v>
      </c>
    </row>
    <row r="213" spans="1:29" ht="17" x14ac:dyDescent="0.2">
      <c r="A213">
        <v>1</v>
      </c>
      <c r="B213">
        <v>674</v>
      </c>
      <c r="C213" t="s">
        <v>1388</v>
      </c>
      <c r="D213" s="1" t="s">
        <v>1389</v>
      </c>
      <c r="E213" s="17">
        <v>170700</v>
      </c>
      <c r="F213" s="17">
        <v>57250</v>
      </c>
      <c r="G213" s="4">
        <f t="shared" si="18"/>
        <v>0.33538371411833628</v>
      </c>
      <c r="H213" t="s">
        <v>74</v>
      </c>
      <c r="I213">
        <v>1218</v>
      </c>
      <c r="J213" s="2">
        <f t="shared" si="19"/>
        <v>47.003284072249592</v>
      </c>
      <c r="K213" t="s">
        <v>21</v>
      </c>
      <c r="L213" t="s">
        <v>22</v>
      </c>
      <c r="M213">
        <v>1313730000</v>
      </c>
      <c r="N213">
        <v>1317790800</v>
      </c>
      <c r="O213" s="7">
        <f t="shared" si="20"/>
        <v>40774.208333333336</v>
      </c>
      <c r="P213" s="7" t="str" cm="1">
        <f t="array" ref="P213">_xlfn.IFS(Q213=1, "Jan", Q213=2, "Feb", Q213=3, "Mar", Q213=4, "Apr", Q213=5, "May", Q213=6, "June", Q213=7, "July", Q213=8, "Aug", Q213=9, "Sept", Q213=10, "Oct", Q213=11, "Nov", Q213=12, "Dec")</f>
        <v>Aug</v>
      </c>
      <c r="Q213" s="9">
        <f>MONTH(O213)</f>
        <v>8</v>
      </c>
      <c r="R213" s="9">
        <f>DAY(O213)</f>
        <v>19</v>
      </c>
      <c r="S213" s="9">
        <f>YEAR(O213)</f>
        <v>2011</v>
      </c>
      <c r="T213" s="7">
        <f>(((N213/60)/60)/24)+DATE(1970,1,1)</f>
        <v>40821.208333333336</v>
      </c>
      <c r="U213" s="7" t="str" cm="1">
        <f t="array" ref="U213">_xlfn.IFS(V213=1, "Jan", V213=2, "Feb", V213=3, "Mar", V213=4, "Apr", V213=5, "May", V213=6, "June", V213=7, "July", V213=8, "Aug", V213=9, "Sept", V213=10, "Oct", V213=11, "Nov", V213=12, "Dec")</f>
        <v>Oct</v>
      </c>
      <c r="V213" s="9">
        <f t="shared" si="21"/>
        <v>10</v>
      </c>
      <c r="W213" s="9">
        <f t="shared" si="22"/>
        <v>5</v>
      </c>
      <c r="X213" s="9">
        <f t="shared" si="23"/>
        <v>2011</v>
      </c>
      <c r="Y213" t="b">
        <v>0</v>
      </c>
      <c r="Z213" t="b">
        <v>0</v>
      </c>
      <c r="AA213" t="s">
        <v>122</v>
      </c>
      <c r="AB213" t="s">
        <v>2044</v>
      </c>
      <c r="AC213" t="s">
        <v>2045</v>
      </c>
    </row>
    <row r="214" spans="1:29" ht="17" x14ac:dyDescent="0.2">
      <c r="A214">
        <v>1</v>
      </c>
      <c r="B214">
        <v>618</v>
      </c>
      <c r="C214" t="s">
        <v>1278</v>
      </c>
      <c r="D214" s="1" t="s">
        <v>1279</v>
      </c>
      <c r="E214" s="17">
        <v>198600</v>
      </c>
      <c r="F214" s="17">
        <v>97037</v>
      </c>
      <c r="G214" s="4">
        <f t="shared" si="18"/>
        <v>0.48860523665659616</v>
      </c>
      <c r="H214" t="s">
        <v>14</v>
      </c>
      <c r="I214">
        <v>1198</v>
      </c>
      <c r="J214" s="2">
        <f t="shared" si="19"/>
        <v>80.999165275459092</v>
      </c>
      <c r="K214" t="s">
        <v>21</v>
      </c>
      <c r="L214" t="s">
        <v>22</v>
      </c>
      <c r="M214">
        <v>1367470800</v>
      </c>
      <c r="N214">
        <v>1369285200</v>
      </c>
      <c r="O214" s="7">
        <f t="shared" si="20"/>
        <v>41396.208333333336</v>
      </c>
      <c r="P214" s="7" t="str" cm="1">
        <f t="array" ref="P214">_xlfn.IFS(Q214=1, "Jan", Q214=2, "Feb", Q214=3, "Mar", Q214=4, "Apr", Q214=5, "May", Q214=6, "June", Q214=7, "July", Q214=8, "Aug", Q214=9, "Sept", Q214=10, "Oct", Q214=11, "Nov", Q214=12, "Dec")</f>
        <v>May</v>
      </c>
      <c r="Q214" s="9">
        <f>MONTH(O214)</f>
        <v>5</v>
      </c>
      <c r="R214" s="9">
        <f>DAY(O214)</f>
        <v>2</v>
      </c>
      <c r="S214" s="9">
        <f>YEAR(O214)</f>
        <v>2013</v>
      </c>
      <c r="T214" s="7">
        <f>(((N214/60)/60)/24)+DATE(1970,1,1)</f>
        <v>41417.208333333336</v>
      </c>
      <c r="U214" s="7" t="str" cm="1">
        <f t="array" ref="U214">_xlfn.IFS(V214=1, "Jan", V214=2, "Feb", V214=3, "Mar", V214=4, "Apr", V214=5, "May", V214=6, "June", V214=7, "July", V214=8, "Aug", V214=9, "Sept", V214=10, "Oct", V214=11, "Nov", V214=12, "Dec")</f>
        <v>May</v>
      </c>
      <c r="V214" s="9">
        <f t="shared" si="21"/>
        <v>5</v>
      </c>
      <c r="W214" s="9">
        <f t="shared" si="22"/>
        <v>23</v>
      </c>
      <c r="X214" s="9">
        <f t="shared" si="23"/>
        <v>2013</v>
      </c>
      <c r="Y214" t="b">
        <v>0</v>
      </c>
      <c r="Z214" t="b">
        <v>0</v>
      </c>
      <c r="AA214" t="s">
        <v>68</v>
      </c>
      <c r="AB214" t="s">
        <v>2046</v>
      </c>
      <c r="AC214" t="s">
        <v>2047</v>
      </c>
    </row>
    <row r="215" spans="1:29" ht="17" x14ac:dyDescent="0.2">
      <c r="A215">
        <v>1</v>
      </c>
      <c r="B215">
        <v>155</v>
      </c>
      <c r="C215" t="s">
        <v>362</v>
      </c>
      <c r="D215" s="1" t="s">
        <v>363</v>
      </c>
      <c r="E215" s="17">
        <v>139500</v>
      </c>
      <c r="F215" s="17">
        <v>90706</v>
      </c>
      <c r="G215" s="4">
        <f t="shared" si="18"/>
        <v>0.65022222222222226</v>
      </c>
      <c r="H215" t="s">
        <v>14</v>
      </c>
      <c r="I215">
        <v>1194</v>
      </c>
      <c r="J215" s="2">
        <f t="shared" si="19"/>
        <v>75.968174204355108</v>
      </c>
      <c r="K215" t="s">
        <v>21</v>
      </c>
      <c r="L215" t="s">
        <v>22</v>
      </c>
      <c r="M215">
        <v>1269493200</v>
      </c>
      <c r="N215">
        <v>1270789200</v>
      </c>
      <c r="O215" s="7">
        <f t="shared" si="20"/>
        <v>40262.208333333336</v>
      </c>
      <c r="P215" s="7" t="str" cm="1">
        <f t="array" ref="P215">_xlfn.IFS(Q215=1, "Jan", Q215=2, "Feb", Q215=3, "Mar", Q215=4, "Apr", Q215=5, "May", Q215=6, "June", Q215=7, "July", Q215=8, "Aug", Q215=9, "Sept", Q215=10, "Oct", Q215=11, "Nov", Q215=12, "Dec")</f>
        <v>Mar</v>
      </c>
      <c r="Q215" s="9">
        <f>MONTH(O215)</f>
        <v>3</v>
      </c>
      <c r="R215" s="9">
        <f>DAY(O215)</f>
        <v>25</v>
      </c>
      <c r="S215" s="9">
        <f>YEAR(O215)</f>
        <v>2010</v>
      </c>
      <c r="T215" s="7">
        <f>(((N215/60)/60)/24)+DATE(1970,1,1)</f>
        <v>40277.208333333336</v>
      </c>
      <c r="U215" s="7" t="str" cm="1">
        <f t="array" ref="U215">_xlfn.IFS(V215=1, "Jan", V215=2, "Feb", V215=3, "Mar", V215=4, "Apr", V215=5, "May", V215=6, "June", V215=7, "July", V215=8, "Aug", V215=9, "Sept", V215=10, "Oct", V215=11, "Nov", V215=12, "Dec")</f>
        <v>Apr</v>
      </c>
      <c r="V215" s="9">
        <f t="shared" si="21"/>
        <v>4</v>
      </c>
      <c r="W215" s="9">
        <f t="shared" si="22"/>
        <v>9</v>
      </c>
      <c r="X215" s="9">
        <f t="shared" si="23"/>
        <v>2010</v>
      </c>
      <c r="Y215" t="b">
        <v>0</v>
      </c>
      <c r="Z215" t="b">
        <v>0</v>
      </c>
      <c r="AA215" t="s">
        <v>33</v>
      </c>
      <c r="AB215" t="s">
        <v>2035</v>
      </c>
      <c r="AC215" t="s">
        <v>2036</v>
      </c>
    </row>
    <row r="216" spans="1:29" ht="34" x14ac:dyDescent="0.2">
      <c r="A216">
        <v>1</v>
      </c>
      <c r="B216">
        <v>453</v>
      </c>
      <c r="C216" t="s">
        <v>954</v>
      </c>
      <c r="D216" s="1" t="s">
        <v>955</v>
      </c>
      <c r="E216" s="17">
        <v>182400</v>
      </c>
      <c r="F216" s="17">
        <v>102749</v>
      </c>
      <c r="G216" s="4">
        <f t="shared" si="18"/>
        <v>0.56331688596491225</v>
      </c>
      <c r="H216" t="s">
        <v>14</v>
      </c>
      <c r="I216">
        <v>1181</v>
      </c>
      <c r="J216" s="2">
        <f t="shared" si="19"/>
        <v>87.001693480101608</v>
      </c>
      <c r="K216" t="s">
        <v>21</v>
      </c>
      <c r="L216" t="s">
        <v>22</v>
      </c>
      <c r="M216">
        <v>1480572000</v>
      </c>
      <c r="N216">
        <v>1484114400</v>
      </c>
      <c r="O216" s="7">
        <f t="shared" si="20"/>
        <v>42705.25</v>
      </c>
      <c r="P216" s="7" t="str" cm="1">
        <f t="array" ref="P216">_xlfn.IFS(Q216=1, "Jan", Q216=2, "Feb", Q216=3, "Mar", Q216=4, "Apr", Q216=5, "May", Q216=6, "June", Q216=7, "July", Q216=8, "Aug", Q216=9, "Sept", Q216=10, "Oct", Q216=11, "Nov", Q216=12, "Dec")</f>
        <v>Dec</v>
      </c>
      <c r="Q216" s="9">
        <f>MONTH(O216)</f>
        <v>12</v>
      </c>
      <c r="R216" s="9">
        <f>DAY(O216)</f>
        <v>1</v>
      </c>
      <c r="S216" s="9">
        <f>YEAR(O216)</f>
        <v>2016</v>
      </c>
      <c r="T216" s="7">
        <f>(((N216/60)/60)/24)+DATE(1970,1,1)</f>
        <v>42746.25</v>
      </c>
      <c r="U216" s="7" t="str" cm="1">
        <f t="array" ref="U216">_xlfn.IFS(V216=1, "Jan", V216=2, "Feb", V216=3, "Mar", V216=4, "Apr", V216=5, "May", V216=6, "June", V216=7, "July", V216=8, "Aug", V216=9, "Sept", V216=10, "Oct", V216=11, "Nov", V216=12, "Dec")</f>
        <v>Jan</v>
      </c>
      <c r="V216" s="9">
        <f t="shared" si="21"/>
        <v>1</v>
      </c>
      <c r="W216" s="9">
        <f t="shared" si="22"/>
        <v>11</v>
      </c>
      <c r="X216" s="9">
        <f t="shared" si="23"/>
        <v>2017</v>
      </c>
      <c r="Y216" t="b">
        <v>0</v>
      </c>
      <c r="Z216" t="b">
        <v>0</v>
      </c>
      <c r="AA216" t="s">
        <v>474</v>
      </c>
      <c r="AB216" t="s">
        <v>2039</v>
      </c>
      <c r="AC216" t="s">
        <v>2055</v>
      </c>
    </row>
    <row r="217" spans="1:29" ht="17" x14ac:dyDescent="0.2">
      <c r="A217">
        <v>1</v>
      </c>
      <c r="B217">
        <v>676</v>
      </c>
      <c r="C217" t="s">
        <v>1392</v>
      </c>
      <c r="D217" s="1" t="s">
        <v>1393</v>
      </c>
      <c r="E217" s="17">
        <v>62300</v>
      </c>
      <c r="F217" s="17">
        <v>118214</v>
      </c>
      <c r="G217" s="4">
        <f t="shared" si="18"/>
        <v>1.8974959871589085</v>
      </c>
      <c r="H217" t="s">
        <v>20</v>
      </c>
      <c r="I217">
        <v>1170</v>
      </c>
      <c r="J217" s="2">
        <f t="shared" si="19"/>
        <v>101.03760683760684</v>
      </c>
      <c r="K217" t="s">
        <v>21</v>
      </c>
      <c r="L217" t="s">
        <v>22</v>
      </c>
      <c r="M217">
        <v>1348635600</v>
      </c>
      <c r="N217">
        <v>1349413200</v>
      </c>
      <c r="O217" s="7">
        <f t="shared" si="20"/>
        <v>41178.208333333336</v>
      </c>
      <c r="P217" s="7" t="str" cm="1">
        <f t="array" ref="P217">_xlfn.IFS(Q217=1, "Jan", Q217=2, "Feb", Q217=3, "Mar", Q217=4, "Apr", Q217=5, "May", Q217=6, "June", Q217=7, "July", Q217=8, "Aug", Q217=9, "Sept", Q217=10, "Oct", Q217=11, "Nov", Q217=12, "Dec")</f>
        <v>Sept</v>
      </c>
      <c r="Q217" s="9">
        <f>MONTH(O217)</f>
        <v>9</v>
      </c>
      <c r="R217" s="9">
        <f>DAY(O217)</f>
        <v>26</v>
      </c>
      <c r="S217" s="9">
        <f>YEAR(O217)</f>
        <v>2012</v>
      </c>
      <c r="T217" s="7">
        <f>(((N217/60)/60)/24)+DATE(1970,1,1)</f>
        <v>41187.208333333336</v>
      </c>
      <c r="U217" s="7" t="str" cm="1">
        <f t="array" ref="U217">_xlfn.IFS(V217=1, "Jan", V217=2, "Feb", V217=3, "Mar", V217=4, "Apr", V217=5, "May", V217=6, "June", V217=7, "July", V217=8, "Aug", V217=9, "Sept", V217=10, "Oct", V217=11, "Nov", V217=12, "Dec")</f>
        <v>Oct</v>
      </c>
      <c r="V217" s="9">
        <f t="shared" si="21"/>
        <v>10</v>
      </c>
      <c r="W217" s="9">
        <f t="shared" si="22"/>
        <v>5</v>
      </c>
      <c r="X217" s="9">
        <f t="shared" si="23"/>
        <v>2012</v>
      </c>
      <c r="Y217" t="b">
        <v>0</v>
      </c>
      <c r="Z217" t="b">
        <v>0</v>
      </c>
      <c r="AA217" t="s">
        <v>122</v>
      </c>
      <c r="AB217" t="s">
        <v>2044</v>
      </c>
      <c r="AC217" t="s">
        <v>2045</v>
      </c>
    </row>
    <row r="218" spans="1:29" ht="17" x14ac:dyDescent="0.2">
      <c r="A218">
        <v>1</v>
      </c>
      <c r="B218">
        <v>389</v>
      </c>
      <c r="C218" t="s">
        <v>830</v>
      </c>
      <c r="D218" s="1" t="s">
        <v>831</v>
      </c>
      <c r="E218" s="17">
        <v>83000</v>
      </c>
      <c r="F218" s="17">
        <v>101352</v>
      </c>
      <c r="G218" s="4">
        <f t="shared" si="18"/>
        <v>1.2211084337349398</v>
      </c>
      <c r="H218" t="s">
        <v>20</v>
      </c>
      <c r="I218">
        <v>1152</v>
      </c>
      <c r="J218" s="2">
        <f t="shared" si="19"/>
        <v>87.979166666666671</v>
      </c>
      <c r="K218" t="s">
        <v>21</v>
      </c>
      <c r="L218" t="s">
        <v>22</v>
      </c>
      <c r="M218">
        <v>1288242000</v>
      </c>
      <c r="N218">
        <v>1290578400</v>
      </c>
      <c r="O218" s="7">
        <f t="shared" si="20"/>
        <v>40479.208333333336</v>
      </c>
      <c r="P218" s="7" t="str" cm="1">
        <f t="array" ref="P218">_xlfn.IFS(Q218=1, "Jan", Q218=2, "Feb", Q218=3, "Mar", Q218=4, "Apr", Q218=5, "May", Q218=6, "June", Q218=7, "July", Q218=8, "Aug", Q218=9, "Sept", Q218=10, "Oct", Q218=11, "Nov", Q218=12, "Dec")</f>
        <v>Oct</v>
      </c>
      <c r="Q218" s="9">
        <f>MONTH(O218)</f>
        <v>10</v>
      </c>
      <c r="R218" s="9">
        <f>DAY(O218)</f>
        <v>28</v>
      </c>
      <c r="S218" s="9">
        <f>YEAR(O218)</f>
        <v>2010</v>
      </c>
      <c r="T218" s="7">
        <f>(((N218/60)/60)/24)+DATE(1970,1,1)</f>
        <v>40506.25</v>
      </c>
      <c r="U218" s="7" t="str" cm="1">
        <f t="array" ref="U218">_xlfn.IFS(V218=1, "Jan", V218=2, "Feb", V218=3, "Mar", V218=4, "Apr", V218=5, "May", V218=6, "June", V218=7, "July", V218=8, "Aug", V218=9, "Sept", V218=10, "Oct", V218=11, "Nov", V218=12, "Dec")</f>
        <v>Nov</v>
      </c>
      <c r="V218" s="9">
        <f t="shared" si="21"/>
        <v>11</v>
      </c>
      <c r="W218" s="9">
        <f t="shared" si="22"/>
        <v>24</v>
      </c>
      <c r="X218" s="9">
        <f t="shared" si="23"/>
        <v>2010</v>
      </c>
      <c r="Y218" t="b">
        <v>0</v>
      </c>
      <c r="Z218" t="b">
        <v>0</v>
      </c>
      <c r="AA218" t="s">
        <v>33</v>
      </c>
      <c r="AB218" t="s">
        <v>2035</v>
      </c>
      <c r="AC218" t="s">
        <v>2036</v>
      </c>
    </row>
    <row r="219" spans="1:29" ht="34" x14ac:dyDescent="0.2">
      <c r="A219">
        <v>1</v>
      </c>
      <c r="B219">
        <v>602</v>
      </c>
      <c r="C219" t="s">
        <v>1246</v>
      </c>
      <c r="D219" s="1" t="s">
        <v>1247</v>
      </c>
      <c r="E219" s="17">
        <v>71100</v>
      </c>
      <c r="F219" s="17">
        <v>91176</v>
      </c>
      <c r="G219" s="4">
        <f t="shared" si="18"/>
        <v>1.2823628691983122</v>
      </c>
      <c r="H219" t="s">
        <v>20</v>
      </c>
      <c r="I219">
        <v>1140</v>
      </c>
      <c r="J219" s="2">
        <f t="shared" si="19"/>
        <v>79.978947368421046</v>
      </c>
      <c r="K219" t="s">
        <v>21</v>
      </c>
      <c r="L219" t="s">
        <v>22</v>
      </c>
      <c r="M219">
        <v>1433480400</v>
      </c>
      <c r="N219">
        <v>1434430800</v>
      </c>
      <c r="O219" s="7">
        <f t="shared" si="20"/>
        <v>42160.208333333328</v>
      </c>
      <c r="P219" s="7" t="str" cm="1">
        <f t="array" ref="P219">_xlfn.IFS(Q219=1, "Jan", Q219=2, "Feb", Q219=3, "Mar", Q219=4, "Apr", Q219=5, "May", Q219=6, "June", Q219=7, "July", Q219=8, "Aug", Q219=9, "Sept", Q219=10, "Oct", Q219=11, "Nov", Q219=12, "Dec")</f>
        <v>June</v>
      </c>
      <c r="Q219" s="9">
        <f>MONTH(O219)</f>
        <v>6</v>
      </c>
      <c r="R219" s="9">
        <f>DAY(O219)</f>
        <v>5</v>
      </c>
      <c r="S219" s="9">
        <f>YEAR(O219)</f>
        <v>2015</v>
      </c>
      <c r="T219" s="7">
        <f>(((N219/60)/60)/24)+DATE(1970,1,1)</f>
        <v>42171.208333333328</v>
      </c>
      <c r="U219" s="7" t="str" cm="1">
        <f t="array" ref="U219">_xlfn.IFS(V219=1, "Jan", V219=2, "Feb", V219=3, "Mar", V219=4, "Apr", V219=5, "May", V219=6, "June", V219=7, "July", V219=8, "Aug", V219=9, "Sept", V219=10, "Oct", V219=11, "Nov", V219=12, "Dec")</f>
        <v>June</v>
      </c>
      <c r="V219" s="9">
        <f t="shared" si="21"/>
        <v>6</v>
      </c>
      <c r="W219" s="9">
        <f t="shared" si="22"/>
        <v>16</v>
      </c>
      <c r="X219" s="9">
        <f t="shared" si="23"/>
        <v>2015</v>
      </c>
      <c r="Y219" t="b">
        <v>0</v>
      </c>
      <c r="Z219" t="b">
        <v>0</v>
      </c>
      <c r="AA219" t="s">
        <v>33</v>
      </c>
      <c r="AB219" t="s">
        <v>2035</v>
      </c>
      <c r="AC219" t="s">
        <v>2036</v>
      </c>
    </row>
    <row r="220" spans="1:29" ht="34" x14ac:dyDescent="0.2">
      <c r="A220">
        <v>1</v>
      </c>
      <c r="B220">
        <v>385</v>
      </c>
      <c r="C220" t="s">
        <v>822</v>
      </c>
      <c r="D220" s="1" t="s">
        <v>823</v>
      </c>
      <c r="E220" s="17">
        <v>38900</v>
      </c>
      <c r="F220" s="17">
        <v>56859</v>
      </c>
      <c r="G220" s="4">
        <f t="shared" si="18"/>
        <v>1.4616709511568124</v>
      </c>
      <c r="H220" t="s">
        <v>20</v>
      </c>
      <c r="I220">
        <v>1137</v>
      </c>
      <c r="J220" s="2">
        <f t="shared" si="19"/>
        <v>50.007915567282325</v>
      </c>
      <c r="K220" t="s">
        <v>21</v>
      </c>
      <c r="L220" t="s">
        <v>22</v>
      </c>
      <c r="M220">
        <v>1553835600</v>
      </c>
      <c r="N220">
        <v>1556600400</v>
      </c>
      <c r="O220" s="7">
        <f t="shared" si="20"/>
        <v>43553.208333333328</v>
      </c>
      <c r="P220" s="7" t="str" cm="1">
        <f t="array" ref="P220">_xlfn.IFS(Q220=1, "Jan", Q220=2, "Feb", Q220=3, "Mar", Q220=4, "Apr", Q220=5, "May", Q220=6, "June", Q220=7, "July", Q220=8, "Aug", Q220=9, "Sept", Q220=10, "Oct", Q220=11, "Nov", Q220=12, "Dec")</f>
        <v>Mar</v>
      </c>
      <c r="Q220" s="9">
        <f>MONTH(O220)</f>
        <v>3</v>
      </c>
      <c r="R220" s="9">
        <f>DAY(O220)</f>
        <v>29</v>
      </c>
      <c r="S220" s="9">
        <f>YEAR(O220)</f>
        <v>2019</v>
      </c>
      <c r="T220" s="7">
        <f>(((N220/60)/60)/24)+DATE(1970,1,1)</f>
        <v>43585.208333333328</v>
      </c>
      <c r="U220" s="7" t="str" cm="1">
        <f t="array" ref="U220">_xlfn.IFS(V220=1, "Jan", V220=2, "Feb", V220=3, "Mar", V220=4, "Apr", V220=5, "May", V220=6, "June", V220=7, "July", V220=8, "Aug", V220=9, "Sept", V220=10, "Oct", V220=11, "Nov", V220=12, "Dec")</f>
        <v>Apr</v>
      </c>
      <c r="V220" s="9">
        <f t="shared" si="21"/>
        <v>4</v>
      </c>
      <c r="W220" s="9">
        <f t="shared" si="22"/>
        <v>30</v>
      </c>
      <c r="X220" s="9">
        <f t="shared" si="23"/>
        <v>2019</v>
      </c>
      <c r="Y220" t="b">
        <v>0</v>
      </c>
      <c r="Z220" t="b">
        <v>0</v>
      </c>
      <c r="AA220" t="s">
        <v>68</v>
      </c>
      <c r="AB220" t="s">
        <v>2046</v>
      </c>
      <c r="AC220" t="s">
        <v>2047</v>
      </c>
    </row>
    <row r="221" spans="1:29" ht="17" x14ac:dyDescent="0.2">
      <c r="A221">
        <v>1</v>
      </c>
      <c r="B221">
        <v>175</v>
      </c>
      <c r="C221" t="s">
        <v>402</v>
      </c>
      <c r="D221" s="1" t="s">
        <v>403</v>
      </c>
      <c r="E221" s="17">
        <v>181200</v>
      </c>
      <c r="F221" s="17">
        <v>47459</v>
      </c>
      <c r="G221" s="4">
        <f t="shared" si="18"/>
        <v>0.26191501103752757</v>
      </c>
      <c r="H221" t="s">
        <v>14</v>
      </c>
      <c r="I221">
        <v>1130</v>
      </c>
      <c r="J221" s="2">
        <f t="shared" si="19"/>
        <v>41.999115044247787</v>
      </c>
      <c r="K221" t="s">
        <v>21</v>
      </c>
      <c r="L221" t="s">
        <v>22</v>
      </c>
      <c r="M221">
        <v>1472619600</v>
      </c>
      <c r="N221">
        <v>1474261200</v>
      </c>
      <c r="O221" s="7">
        <f t="shared" si="20"/>
        <v>42613.208333333328</v>
      </c>
      <c r="P221" s="7" t="str" cm="1">
        <f t="array" ref="P221">_xlfn.IFS(Q221=1, "Jan", Q221=2, "Feb", Q221=3, "Mar", Q221=4, "Apr", Q221=5, "May", Q221=6, "June", Q221=7, "July", Q221=8, "Aug", Q221=9, "Sept", Q221=10, "Oct", Q221=11, "Nov", Q221=12, "Dec")</f>
        <v>Aug</v>
      </c>
      <c r="Q221" s="9">
        <f>MONTH(O221)</f>
        <v>8</v>
      </c>
      <c r="R221" s="9">
        <f>DAY(O221)</f>
        <v>31</v>
      </c>
      <c r="S221" s="9">
        <f>YEAR(O221)</f>
        <v>2016</v>
      </c>
      <c r="T221" s="7">
        <f>(((N221/60)/60)/24)+DATE(1970,1,1)</f>
        <v>42632.208333333328</v>
      </c>
      <c r="U221" s="7" t="str" cm="1">
        <f t="array" ref="U221">_xlfn.IFS(V221=1, "Jan", V221=2, "Feb", V221=3, "Mar", V221=4, "Apr", V221=5, "May", V221=6, "June", V221=7, "July", V221=8, "Aug", V221=9, "Sept", V221=10, "Oct", V221=11, "Nov", V221=12, "Dec")</f>
        <v>Sept</v>
      </c>
      <c r="V221" s="9">
        <f t="shared" si="21"/>
        <v>9</v>
      </c>
      <c r="W221" s="9">
        <f t="shared" si="22"/>
        <v>19</v>
      </c>
      <c r="X221" s="9">
        <f t="shared" si="23"/>
        <v>2016</v>
      </c>
      <c r="Y221" t="b">
        <v>0</v>
      </c>
      <c r="Z221" t="b">
        <v>0</v>
      </c>
      <c r="AA221" t="s">
        <v>33</v>
      </c>
      <c r="AB221" t="s">
        <v>2035</v>
      </c>
      <c r="AC221" t="s">
        <v>2036</v>
      </c>
    </row>
    <row r="222" spans="1:29" ht="17" x14ac:dyDescent="0.2">
      <c r="A222">
        <v>1</v>
      </c>
      <c r="B222">
        <v>999</v>
      </c>
      <c r="C222" t="s">
        <v>2025</v>
      </c>
      <c r="D222" s="1" t="s">
        <v>2026</v>
      </c>
      <c r="E222" s="17">
        <v>111100</v>
      </c>
      <c r="F222" s="17">
        <v>62819</v>
      </c>
      <c r="G222" s="4">
        <f t="shared" si="18"/>
        <v>0.56542754275427543</v>
      </c>
      <c r="H222" t="s">
        <v>74</v>
      </c>
      <c r="I222">
        <v>1122</v>
      </c>
      <c r="J222" s="2">
        <f t="shared" si="19"/>
        <v>55.98841354723708</v>
      </c>
      <c r="K222" t="s">
        <v>21</v>
      </c>
      <c r="L222" t="s">
        <v>22</v>
      </c>
      <c r="M222">
        <v>1467176400</v>
      </c>
      <c r="N222">
        <v>1467781200</v>
      </c>
      <c r="O222" s="7">
        <f t="shared" si="20"/>
        <v>42550.208333333328</v>
      </c>
      <c r="P222" s="7" t="str" cm="1">
        <f t="array" ref="P222">_xlfn.IFS(Q222=1, "Jan", Q222=2, "Feb", Q222=3, "Mar", Q222=4, "Apr", Q222=5, "May", Q222=6, "June", Q222=7, "July", Q222=8, "Aug", Q222=9, "Sept", Q222=10, "Oct", Q222=11, "Nov", Q222=12, "Dec")</f>
        <v>June</v>
      </c>
      <c r="Q222" s="9">
        <f>MONTH(O222)</f>
        <v>6</v>
      </c>
      <c r="R222" s="9">
        <f>DAY(O222)</f>
        <v>29</v>
      </c>
      <c r="S222" s="9">
        <f>YEAR(O222)</f>
        <v>2016</v>
      </c>
      <c r="T222" s="7">
        <f>(((N222/60)/60)/24)+DATE(1970,1,1)</f>
        <v>42557.208333333328</v>
      </c>
      <c r="U222" s="7" t="str" cm="1">
        <f t="array" ref="U222">_xlfn.IFS(V222=1, "Jan", V222=2, "Feb", V222=3, "Mar", V222=4, "Apr", V222=5, "May", V222=6, "June", V222=7, "July", V222=8, "Aug", V222=9, "Sept", V222=10, "Oct", V222=11, "Nov", V222=12, "Dec")</f>
        <v>July</v>
      </c>
      <c r="V222" s="9">
        <f t="shared" si="21"/>
        <v>7</v>
      </c>
      <c r="W222" s="9">
        <f t="shared" si="22"/>
        <v>6</v>
      </c>
      <c r="X222" s="9">
        <f t="shared" si="23"/>
        <v>2016</v>
      </c>
      <c r="Y222" t="b">
        <v>0</v>
      </c>
      <c r="Z222" t="b">
        <v>0</v>
      </c>
      <c r="AA222" t="s">
        <v>17</v>
      </c>
      <c r="AB222" t="s">
        <v>2033</v>
      </c>
      <c r="AC222" t="s">
        <v>2034</v>
      </c>
    </row>
    <row r="223" spans="1:29" ht="17" x14ac:dyDescent="0.2">
      <c r="A223">
        <v>1</v>
      </c>
      <c r="B223">
        <v>732</v>
      </c>
      <c r="C223" t="s">
        <v>1502</v>
      </c>
      <c r="D223" s="1" t="s">
        <v>1503</v>
      </c>
      <c r="E223" s="17">
        <v>117000</v>
      </c>
      <c r="F223" s="17">
        <v>107622</v>
      </c>
      <c r="G223" s="4">
        <f t="shared" si="18"/>
        <v>0.91984615384615387</v>
      </c>
      <c r="H223" t="s">
        <v>14</v>
      </c>
      <c r="I223">
        <v>1121</v>
      </c>
      <c r="J223" s="2">
        <f t="shared" si="19"/>
        <v>96.005352363960753</v>
      </c>
      <c r="K223" t="s">
        <v>21</v>
      </c>
      <c r="L223" t="s">
        <v>22</v>
      </c>
      <c r="M223">
        <v>1490158800</v>
      </c>
      <c r="N223">
        <v>1492146000</v>
      </c>
      <c r="O223" s="7">
        <f t="shared" si="20"/>
        <v>42816.208333333328</v>
      </c>
      <c r="P223" s="7" t="str" cm="1">
        <f t="array" ref="P223">_xlfn.IFS(Q223=1, "Jan", Q223=2, "Feb", Q223=3, "Mar", Q223=4, "Apr", Q223=5, "May", Q223=6, "June", Q223=7, "July", Q223=8, "Aug", Q223=9, "Sept", Q223=10, "Oct", Q223=11, "Nov", Q223=12, "Dec")</f>
        <v>Mar</v>
      </c>
      <c r="Q223" s="9">
        <f>MONTH(O223)</f>
        <v>3</v>
      </c>
      <c r="R223" s="9">
        <f>DAY(O223)</f>
        <v>22</v>
      </c>
      <c r="S223" s="9">
        <f>YEAR(O223)</f>
        <v>2017</v>
      </c>
      <c r="T223" s="7">
        <f>(((N223/60)/60)/24)+DATE(1970,1,1)</f>
        <v>42839.208333333328</v>
      </c>
      <c r="U223" s="7" t="str" cm="1">
        <f t="array" ref="U223">_xlfn.IFS(V223=1, "Jan", V223=2, "Feb", V223=3, "Mar", V223=4, "Apr", V223=5, "May", V223=6, "June", V223=7, "July", V223=8, "Aug", V223=9, "Sept", V223=10, "Oct", V223=11, "Nov", V223=12, "Dec")</f>
        <v>Apr</v>
      </c>
      <c r="V223" s="9">
        <f t="shared" si="21"/>
        <v>4</v>
      </c>
      <c r="W223" s="9">
        <f t="shared" si="22"/>
        <v>14</v>
      </c>
      <c r="X223" s="9">
        <f t="shared" si="23"/>
        <v>2017</v>
      </c>
      <c r="Y223" t="b">
        <v>0</v>
      </c>
      <c r="Z223" t="b">
        <v>1</v>
      </c>
      <c r="AA223" t="s">
        <v>23</v>
      </c>
      <c r="AB223" t="s">
        <v>2041</v>
      </c>
      <c r="AC223" t="s">
        <v>2042</v>
      </c>
    </row>
    <row r="224" spans="1:29" ht="34" x14ac:dyDescent="0.2">
      <c r="A224">
        <v>1</v>
      </c>
      <c r="B224">
        <v>476</v>
      </c>
      <c r="C224" t="s">
        <v>999</v>
      </c>
      <c r="D224" s="1" t="s">
        <v>1000</v>
      </c>
      <c r="E224" s="17">
        <v>191500</v>
      </c>
      <c r="F224" s="17">
        <v>57122</v>
      </c>
      <c r="G224" s="4">
        <f t="shared" si="18"/>
        <v>0.29828720626631855</v>
      </c>
      <c r="H224" t="s">
        <v>14</v>
      </c>
      <c r="I224">
        <v>1120</v>
      </c>
      <c r="J224" s="2">
        <f t="shared" si="19"/>
        <v>51.001785714285717</v>
      </c>
      <c r="K224" t="s">
        <v>21</v>
      </c>
      <c r="L224" t="s">
        <v>22</v>
      </c>
      <c r="M224">
        <v>1533877200</v>
      </c>
      <c r="N224">
        <v>1534395600</v>
      </c>
      <c r="O224" s="7">
        <f t="shared" si="20"/>
        <v>43322.208333333328</v>
      </c>
      <c r="P224" s="7" t="str" cm="1">
        <f t="array" ref="P224">_xlfn.IFS(Q224=1, "Jan", Q224=2, "Feb", Q224=3, "Mar", Q224=4, "Apr", Q224=5, "May", Q224=6, "June", Q224=7, "July", Q224=8, "Aug", Q224=9, "Sept", Q224=10, "Oct", Q224=11, "Nov", Q224=12, "Dec")</f>
        <v>Aug</v>
      </c>
      <c r="Q224" s="9">
        <f>MONTH(O224)</f>
        <v>8</v>
      </c>
      <c r="R224" s="9">
        <f>DAY(O224)</f>
        <v>10</v>
      </c>
      <c r="S224" s="9">
        <f>YEAR(O224)</f>
        <v>2018</v>
      </c>
      <c r="T224" s="7">
        <f>(((N224/60)/60)/24)+DATE(1970,1,1)</f>
        <v>43328.208333333328</v>
      </c>
      <c r="U224" s="7" t="str" cm="1">
        <f t="array" ref="U224">_xlfn.IFS(V224=1, "Jan", V224=2, "Feb", V224=3, "Mar", V224=4, "Apr", V224=5, "May", V224=6, "June", V224=7, "July", V224=8, "Aug", V224=9, "Sept", V224=10, "Oct", V224=11, "Nov", V224=12, "Dec")</f>
        <v>Aug</v>
      </c>
      <c r="V224" s="9">
        <f t="shared" si="21"/>
        <v>8</v>
      </c>
      <c r="W224" s="9">
        <f t="shared" si="22"/>
        <v>16</v>
      </c>
      <c r="X224" s="9">
        <f t="shared" si="23"/>
        <v>2018</v>
      </c>
      <c r="Y224" t="b">
        <v>0</v>
      </c>
      <c r="Z224" t="b">
        <v>0</v>
      </c>
      <c r="AA224" t="s">
        <v>119</v>
      </c>
      <c r="AB224" t="s">
        <v>2046</v>
      </c>
      <c r="AC224" t="s">
        <v>2056</v>
      </c>
    </row>
    <row r="225" spans="1:29" ht="17" x14ac:dyDescent="0.2">
      <c r="A225">
        <v>1</v>
      </c>
      <c r="B225">
        <v>790</v>
      </c>
      <c r="C225" t="s">
        <v>1615</v>
      </c>
      <c r="D225" s="1" t="s">
        <v>1616</v>
      </c>
      <c r="E225" s="17">
        <v>185900</v>
      </c>
      <c r="F225" s="17">
        <v>56774</v>
      </c>
      <c r="G225" s="4">
        <f t="shared" si="18"/>
        <v>0.30540075309306081</v>
      </c>
      <c r="H225" t="s">
        <v>74</v>
      </c>
      <c r="I225">
        <v>1113</v>
      </c>
      <c r="J225" s="2">
        <f t="shared" si="19"/>
        <v>51.009883198562441</v>
      </c>
      <c r="K225" t="s">
        <v>21</v>
      </c>
      <c r="L225" t="s">
        <v>22</v>
      </c>
      <c r="M225">
        <v>1266127200</v>
      </c>
      <c r="N225">
        <v>1266645600</v>
      </c>
      <c r="O225" s="7">
        <f t="shared" si="20"/>
        <v>40223.25</v>
      </c>
      <c r="P225" s="7" t="str" cm="1">
        <f t="array" ref="P225">_xlfn.IFS(Q225=1, "Jan", Q225=2, "Feb", Q225=3, "Mar", Q225=4, "Apr", Q225=5, "May", Q225=6, "June", Q225=7, "July", Q225=8, "Aug", Q225=9, "Sept", Q225=10, "Oct", Q225=11, "Nov", Q225=12, "Dec")</f>
        <v>Feb</v>
      </c>
      <c r="Q225" s="9">
        <f>MONTH(O225)</f>
        <v>2</v>
      </c>
      <c r="R225" s="9">
        <f>DAY(O225)</f>
        <v>14</v>
      </c>
      <c r="S225" s="9">
        <f>YEAR(O225)</f>
        <v>2010</v>
      </c>
      <c r="T225" s="7">
        <f>(((N225/60)/60)/24)+DATE(1970,1,1)</f>
        <v>40229.25</v>
      </c>
      <c r="U225" s="7" t="str" cm="1">
        <f t="array" ref="U225">_xlfn.IFS(V225=1, "Jan", V225=2, "Feb", V225=3, "Mar", V225=4, "Apr", V225=5, "May", V225=6, "June", V225=7, "July", V225=8, "Aug", V225=9, "Sept", V225=10, "Oct", V225=11, "Nov", V225=12, "Dec")</f>
        <v>Feb</v>
      </c>
      <c r="V225" s="9">
        <f t="shared" si="21"/>
        <v>2</v>
      </c>
      <c r="W225" s="9">
        <f t="shared" si="22"/>
        <v>20</v>
      </c>
      <c r="X225" s="9">
        <f t="shared" si="23"/>
        <v>2010</v>
      </c>
      <c r="Y225" t="b">
        <v>0</v>
      </c>
      <c r="Z225" t="b">
        <v>0</v>
      </c>
      <c r="AA225" t="s">
        <v>33</v>
      </c>
      <c r="AB225" t="s">
        <v>2035</v>
      </c>
      <c r="AC225" t="s">
        <v>2036</v>
      </c>
    </row>
    <row r="226" spans="1:29" ht="17" x14ac:dyDescent="0.2">
      <c r="A226">
        <v>1</v>
      </c>
      <c r="B226">
        <v>334</v>
      </c>
      <c r="C226" t="s">
        <v>720</v>
      </c>
      <c r="D226" s="1" t="s">
        <v>721</v>
      </c>
      <c r="E226" s="17">
        <v>66200</v>
      </c>
      <c r="F226" s="17">
        <v>123538</v>
      </c>
      <c r="G226" s="4">
        <f t="shared" si="18"/>
        <v>1.8661329305135952</v>
      </c>
      <c r="H226" t="s">
        <v>20</v>
      </c>
      <c r="I226">
        <v>1113</v>
      </c>
      <c r="J226" s="2">
        <f t="shared" si="19"/>
        <v>110.99550763701707</v>
      </c>
      <c r="K226" t="s">
        <v>21</v>
      </c>
      <c r="L226" t="s">
        <v>22</v>
      </c>
      <c r="M226">
        <v>1515564000</v>
      </c>
      <c r="N226">
        <v>1516168800</v>
      </c>
      <c r="O226" s="7">
        <f t="shared" si="20"/>
        <v>43110.25</v>
      </c>
      <c r="P226" s="7" t="str" cm="1">
        <f t="array" ref="P226">_xlfn.IFS(Q226=1, "Jan", Q226=2, "Feb", Q226=3, "Mar", Q226=4, "Apr", Q226=5, "May", Q226=6, "June", Q226=7, "July", Q226=8, "Aug", Q226=9, "Sept", Q226=10, "Oct", Q226=11, "Nov", Q226=12, "Dec")</f>
        <v>Jan</v>
      </c>
      <c r="Q226" s="9">
        <f>MONTH(O226)</f>
        <v>1</v>
      </c>
      <c r="R226" s="9">
        <f>DAY(O226)</f>
        <v>10</v>
      </c>
      <c r="S226" s="9">
        <f>YEAR(O226)</f>
        <v>2018</v>
      </c>
      <c r="T226" s="7">
        <f>(((N226/60)/60)/24)+DATE(1970,1,1)</f>
        <v>43117.25</v>
      </c>
      <c r="U226" s="7" t="str" cm="1">
        <f t="array" ref="U226">_xlfn.IFS(V226=1, "Jan", V226=2, "Feb", V226=3, "Mar", V226=4, "Apr", V226=5, "May", V226=6, "June", V226=7, "July", V226=8, "Aug", V226=9, "Sept", V226=10, "Oct", V226=11, "Nov", V226=12, "Dec")</f>
        <v>Jan</v>
      </c>
      <c r="V226" s="9">
        <f t="shared" si="21"/>
        <v>1</v>
      </c>
      <c r="W226" s="9">
        <f t="shared" si="22"/>
        <v>17</v>
      </c>
      <c r="X226" s="9">
        <f t="shared" si="23"/>
        <v>2018</v>
      </c>
      <c r="Y226" t="b">
        <v>0</v>
      </c>
      <c r="Z226" t="b">
        <v>0</v>
      </c>
      <c r="AA226" t="s">
        <v>23</v>
      </c>
      <c r="AB226" t="s">
        <v>2041</v>
      </c>
      <c r="AC226" t="s">
        <v>2042</v>
      </c>
    </row>
    <row r="227" spans="1:29" ht="17" x14ac:dyDescent="0.2">
      <c r="A227">
        <v>1</v>
      </c>
      <c r="B227">
        <v>410</v>
      </c>
      <c r="C227" t="s">
        <v>870</v>
      </c>
      <c r="D227" s="1" t="s">
        <v>871</v>
      </c>
      <c r="E227" s="17">
        <v>153700</v>
      </c>
      <c r="F227" s="17">
        <v>55536</v>
      </c>
      <c r="G227" s="4">
        <f t="shared" si="18"/>
        <v>0.36132726089785294</v>
      </c>
      <c r="H227" t="s">
        <v>47</v>
      </c>
      <c r="I227">
        <v>1111</v>
      </c>
      <c r="J227" s="2">
        <f t="shared" si="19"/>
        <v>49.987398739873989</v>
      </c>
      <c r="K227" t="s">
        <v>21</v>
      </c>
      <c r="L227" t="s">
        <v>22</v>
      </c>
      <c r="M227">
        <v>1430197200</v>
      </c>
      <c r="N227">
        <v>1430197200</v>
      </c>
      <c r="O227" s="7">
        <f t="shared" si="20"/>
        <v>42122.208333333328</v>
      </c>
      <c r="P227" s="7" t="str" cm="1">
        <f t="array" ref="P227">_xlfn.IFS(Q227=1, "Jan", Q227=2, "Feb", Q227=3, "Mar", Q227=4, "Apr", Q227=5, "May", Q227=6, "June", Q227=7, "July", Q227=8, "Aug", Q227=9, "Sept", Q227=10, "Oct", Q227=11, "Nov", Q227=12, "Dec")</f>
        <v>Apr</v>
      </c>
      <c r="Q227" s="9">
        <f>MONTH(O227)</f>
        <v>4</v>
      </c>
      <c r="R227" s="9">
        <f>DAY(O227)</f>
        <v>28</v>
      </c>
      <c r="S227" s="9">
        <f>YEAR(O227)</f>
        <v>2015</v>
      </c>
      <c r="T227" s="7">
        <f>(((N227/60)/60)/24)+DATE(1970,1,1)</f>
        <v>42122.208333333328</v>
      </c>
      <c r="U227" s="7" t="str" cm="1">
        <f t="array" ref="U227">_xlfn.IFS(V227=1, "Jan", V227=2, "Feb", V227=3, "Mar", V227=4, "Apr", V227=5, "May", V227=6, "June", V227=7, "July", V227=8, "Aug", V227=9, "Sept", V227=10, "Oct", V227=11, "Nov", V227=12, "Dec")</f>
        <v>Apr</v>
      </c>
      <c r="V227" s="9">
        <f t="shared" si="21"/>
        <v>4</v>
      </c>
      <c r="W227" s="9">
        <f t="shared" si="22"/>
        <v>28</v>
      </c>
      <c r="X227" s="9">
        <f t="shared" si="23"/>
        <v>2015</v>
      </c>
      <c r="Y227" t="b">
        <v>0</v>
      </c>
      <c r="Z227" t="b">
        <v>0</v>
      </c>
      <c r="AA227" t="s">
        <v>292</v>
      </c>
      <c r="AB227" t="s">
        <v>2057</v>
      </c>
      <c r="AC227" t="s">
        <v>2061</v>
      </c>
    </row>
    <row r="228" spans="1:29" ht="34" x14ac:dyDescent="0.2">
      <c r="A228">
        <v>1</v>
      </c>
      <c r="B228">
        <v>670</v>
      </c>
      <c r="C228" t="s">
        <v>1334</v>
      </c>
      <c r="D228" s="1" t="s">
        <v>1381</v>
      </c>
      <c r="E228" s="17">
        <v>16200</v>
      </c>
      <c r="F228" s="17">
        <v>75955</v>
      </c>
      <c r="G228" s="4">
        <f t="shared" si="18"/>
        <v>4.6885802469135802</v>
      </c>
      <c r="H228" t="s">
        <v>20</v>
      </c>
      <c r="I228">
        <v>1101</v>
      </c>
      <c r="J228" s="2">
        <f t="shared" si="19"/>
        <v>68.987284287011803</v>
      </c>
      <c r="K228" t="s">
        <v>21</v>
      </c>
      <c r="L228" t="s">
        <v>22</v>
      </c>
      <c r="M228">
        <v>1456380000</v>
      </c>
      <c r="N228">
        <v>1457416800</v>
      </c>
      <c r="O228" s="7">
        <f t="shared" si="20"/>
        <v>42425.25</v>
      </c>
      <c r="P228" s="7" t="str" cm="1">
        <f t="array" ref="P228">_xlfn.IFS(Q228=1, "Jan", Q228=2, "Feb", Q228=3, "Mar", Q228=4, "Apr", Q228=5, "May", Q228=6, "June", Q228=7, "July", Q228=8, "Aug", Q228=9, "Sept", Q228=10, "Oct", Q228=11, "Nov", Q228=12, "Dec")</f>
        <v>Feb</v>
      </c>
      <c r="Q228" s="9">
        <f>MONTH(O228)</f>
        <v>2</v>
      </c>
      <c r="R228" s="9">
        <f>DAY(O228)</f>
        <v>25</v>
      </c>
      <c r="S228" s="9">
        <f>YEAR(O228)</f>
        <v>2016</v>
      </c>
      <c r="T228" s="7">
        <f>(((N228/60)/60)/24)+DATE(1970,1,1)</f>
        <v>42437.25</v>
      </c>
      <c r="U228" s="7" t="str" cm="1">
        <f t="array" ref="U228">_xlfn.IFS(V228=1, "Jan", V228=2, "Feb", V228=3, "Mar", V228=4, "Apr", V228=5, "May", V228=6, "June", V228=7, "July", V228=8, "Aug", V228=9, "Sept", V228=10, "Oct", V228=11, "Nov", V228=12, "Dec")</f>
        <v>Mar</v>
      </c>
      <c r="V228" s="9">
        <f t="shared" si="21"/>
        <v>3</v>
      </c>
      <c r="W228" s="9">
        <f t="shared" si="22"/>
        <v>8</v>
      </c>
      <c r="X228" s="9">
        <f t="shared" si="23"/>
        <v>2016</v>
      </c>
      <c r="Y228" t="b">
        <v>0</v>
      </c>
      <c r="Z228" t="b">
        <v>0</v>
      </c>
      <c r="AA228" t="s">
        <v>60</v>
      </c>
      <c r="AB228" t="s">
        <v>2041</v>
      </c>
      <c r="AC228" t="s">
        <v>2050</v>
      </c>
    </row>
    <row r="229" spans="1:29" ht="17" x14ac:dyDescent="0.2">
      <c r="A229">
        <v>1</v>
      </c>
      <c r="B229">
        <v>337</v>
      </c>
      <c r="C229" t="s">
        <v>726</v>
      </c>
      <c r="D229" s="1" t="s">
        <v>727</v>
      </c>
      <c r="E229" s="17">
        <v>94500</v>
      </c>
      <c r="F229" s="17">
        <v>116064</v>
      </c>
      <c r="G229" s="4">
        <f t="shared" si="18"/>
        <v>1.2281904761904763</v>
      </c>
      <c r="H229" t="s">
        <v>20</v>
      </c>
      <c r="I229">
        <v>1095</v>
      </c>
      <c r="J229" s="2">
        <f t="shared" si="19"/>
        <v>105.9945205479452</v>
      </c>
      <c r="K229" t="s">
        <v>21</v>
      </c>
      <c r="L229" t="s">
        <v>22</v>
      </c>
      <c r="M229">
        <v>1573452000</v>
      </c>
      <c r="N229">
        <v>1573538400</v>
      </c>
      <c r="O229" s="7">
        <f t="shared" si="20"/>
        <v>43780.25</v>
      </c>
      <c r="P229" s="7" t="str" cm="1">
        <f t="array" ref="P229">_xlfn.IFS(Q229=1, "Jan", Q229=2, "Feb", Q229=3, "Mar", Q229=4, "Apr", Q229=5, "May", Q229=6, "June", Q229=7, "July", Q229=8, "Aug", Q229=9, "Sept", Q229=10, "Oct", Q229=11, "Nov", Q229=12, "Dec")</f>
        <v>Nov</v>
      </c>
      <c r="Q229" s="9">
        <f>MONTH(O229)</f>
        <v>11</v>
      </c>
      <c r="R229" s="9">
        <f>DAY(O229)</f>
        <v>11</v>
      </c>
      <c r="S229" s="9">
        <f>YEAR(O229)</f>
        <v>2019</v>
      </c>
      <c r="T229" s="7">
        <f>(((N229/60)/60)/24)+DATE(1970,1,1)</f>
        <v>43781.25</v>
      </c>
      <c r="U229" s="7" t="str" cm="1">
        <f t="array" ref="U229">_xlfn.IFS(V229=1, "Jan", V229=2, "Feb", V229=3, "Mar", V229=4, "Apr", V229=5, "May", V229=6, "June", V229=7, "July", V229=8, "Aug", V229=9, "Sept", V229=10, "Oct", V229=11, "Nov", V229=12, "Dec")</f>
        <v>Nov</v>
      </c>
      <c r="V229" s="9">
        <f t="shared" si="21"/>
        <v>11</v>
      </c>
      <c r="W229" s="9">
        <f t="shared" si="22"/>
        <v>12</v>
      </c>
      <c r="X229" s="9">
        <f t="shared" si="23"/>
        <v>2019</v>
      </c>
      <c r="Y229" t="b">
        <v>0</v>
      </c>
      <c r="Z229" t="b">
        <v>0</v>
      </c>
      <c r="AA229" t="s">
        <v>33</v>
      </c>
      <c r="AB229" t="s">
        <v>2035</v>
      </c>
      <c r="AC229" t="s">
        <v>2036</v>
      </c>
    </row>
    <row r="230" spans="1:29" ht="17" x14ac:dyDescent="0.2">
      <c r="A230">
        <v>1</v>
      </c>
      <c r="B230">
        <v>413</v>
      </c>
      <c r="C230" t="s">
        <v>876</v>
      </c>
      <c r="D230" s="1" t="s">
        <v>877</v>
      </c>
      <c r="E230" s="17">
        <v>189500</v>
      </c>
      <c r="F230" s="17">
        <v>117628</v>
      </c>
      <c r="G230" s="4">
        <f t="shared" si="18"/>
        <v>0.62072823218997364</v>
      </c>
      <c r="H230" t="s">
        <v>47</v>
      </c>
      <c r="I230">
        <v>1089</v>
      </c>
      <c r="J230" s="2">
        <f t="shared" si="19"/>
        <v>108.01469237832875</v>
      </c>
      <c r="K230" t="s">
        <v>21</v>
      </c>
      <c r="L230" t="s">
        <v>22</v>
      </c>
      <c r="M230">
        <v>1543298400</v>
      </c>
      <c r="N230">
        <v>1545631200</v>
      </c>
      <c r="O230" s="7">
        <f t="shared" si="20"/>
        <v>43431.25</v>
      </c>
      <c r="P230" s="7" t="str" cm="1">
        <f t="array" ref="P230">_xlfn.IFS(Q230=1, "Jan", Q230=2, "Feb", Q230=3, "Mar", Q230=4, "Apr", Q230=5, "May", Q230=6, "June", Q230=7, "July", Q230=8, "Aug", Q230=9, "Sept", Q230=10, "Oct", Q230=11, "Nov", Q230=12, "Dec")</f>
        <v>Nov</v>
      </c>
      <c r="Q230" s="9">
        <f>MONTH(O230)</f>
        <v>11</v>
      </c>
      <c r="R230" s="9">
        <f>DAY(O230)</f>
        <v>27</v>
      </c>
      <c r="S230" s="9">
        <f>YEAR(O230)</f>
        <v>2018</v>
      </c>
      <c r="T230" s="7">
        <f>(((N230/60)/60)/24)+DATE(1970,1,1)</f>
        <v>43458.25</v>
      </c>
      <c r="U230" s="7" t="str" cm="1">
        <f t="array" ref="U230">_xlfn.IFS(V230=1, "Jan", V230=2, "Feb", V230=3, "Mar", V230=4, "Apr", V230=5, "May", V230=6, "June", V230=7, "July", V230=8, "Aug", V230=9, "Sept", V230=10, "Oct", V230=11, "Nov", V230=12, "Dec")</f>
        <v>Dec</v>
      </c>
      <c r="V230" s="9">
        <f t="shared" si="21"/>
        <v>12</v>
      </c>
      <c r="W230" s="9">
        <f t="shared" si="22"/>
        <v>24</v>
      </c>
      <c r="X230" s="9">
        <f t="shared" si="23"/>
        <v>2018</v>
      </c>
      <c r="Y230" t="b">
        <v>0</v>
      </c>
      <c r="Z230" t="b">
        <v>0</v>
      </c>
      <c r="AA230" t="s">
        <v>71</v>
      </c>
      <c r="AB230" t="s">
        <v>2039</v>
      </c>
      <c r="AC230" t="s">
        <v>2040</v>
      </c>
    </row>
    <row r="231" spans="1:29" ht="34" x14ac:dyDescent="0.2">
      <c r="A231">
        <v>1</v>
      </c>
      <c r="B231">
        <v>671</v>
      </c>
      <c r="C231" t="s">
        <v>1382</v>
      </c>
      <c r="D231" s="1" t="s">
        <v>1383</v>
      </c>
      <c r="E231" s="17">
        <v>97600</v>
      </c>
      <c r="F231" s="17">
        <v>119127</v>
      </c>
      <c r="G231" s="4">
        <f t="shared" si="18"/>
        <v>1.220563524590164</v>
      </c>
      <c r="H231" t="s">
        <v>20</v>
      </c>
      <c r="I231">
        <v>1073</v>
      </c>
      <c r="J231" s="2">
        <f t="shared" si="19"/>
        <v>111.02236719478098</v>
      </c>
      <c r="K231" t="s">
        <v>21</v>
      </c>
      <c r="L231" t="s">
        <v>22</v>
      </c>
      <c r="M231">
        <v>1280552400</v>
      </c>
      <c r="N231">
        <v>1280898000</v>
      </c>
      <c r="O231" s="7">
        <f t="shared" si="20"/>
        <v>40390.208333333336</v>
      </c>
      <c r="P231" s="7" t="str" cm="1">
        <f t="array" ref="P231">_xlfn.IFS(Q231=1, "Jan", Q231=2, "Feb", Q231=3, "Mar", Q231=4, "Apr", Q231=5, "May", Q231=6, "June", Q231=7, "July", Q231=8, "Aug", Q231=9, "Sept", Q231=10, "Oct", Q231=11, "Nov", Q231=12, "Dec")</f>
        <v>July</v>
      </c>
      <c r="Q231" s="9">
        <f>MONTH(O231)</f>
        <v>7</v>
      </c>
      <c r="R231" s="9">
        <f>DAY(O231)</f>
        <v>31</v>
      </c>
      <c r="S231" s="9">
        <f>YEAR(O231)</f>
        <v>2010</v>
      </c>
      <c r="T231" s="7">
        <f>(((N231/60)/60)/24)+DATE(1970,1,1)</f>
        <v>40394.208333333336</v>
      </c>
      <c r="U231" s="7" t="str" cm="1">
        <f t="array" ref="U231">_xlfn.IFS(V231=1, "Jan", V231=2, "Feb", V231=3, "Mar", V231=4, "Apr", V231=5, "May", V231=6, "June", V231=7, "July", V231=8, "Aug", V231=9, "Sept", V231=10, "Oct", V231=11, "Nov", V231=12, "Dec")</f>
        <v>Aug</v>
      </c>
      <c r="V231" s="9">
        <f t="shared" si="21"/>
        <v>8</v>
      </c>
      <c r="W231" s="9">
        <f t="shared" si="22"/>
        <v>4</v>
      </c>
      <c r="X231" s="9">
        <f t="shared" si="23"/>
        <v>2010</v>
      </c>
      <c r="Y231" t="b">
        <v>0</v>
      </c>
      <c r="Z231" t="b">
        <v>1</v>
      </c>
      <c r="AA231" t="s">
        <v>33</v>
      </c>
      <c r="AB231" t="s">
        <v>2035</v>
      </c>
      <c r="AC231" t="s">
        <v>2036</v>
      </c>
    </row>
    <row r="232" spans="1:29" ht="17" x14ac:dyDescent="0.2">
      <c r="A232">
        <v>1</v>
      </c>
      <c r="B232">
        <v>336</v>
      </c>
      <c r="C232" t="s">
        <v>724</v>
      </c>
      <c r="D232" s="1" t="s">
        <v>725</v>
      </c>
      <c r="E232" s="17">
        <v>70700</v>
      </c>
      <c r="F232" s="17">
        <v>68602</v>
      </c>
      <c r="G232" s="4">
        <f t="shared" si="18"/>
        <v>0.97032531824611035</v>
      </c>
      <c r="H232" t="s">
        <v>14</v>
      </c>
      <c r="I232">
        <v>1072</v>
      </c>
      <c r="J232" s="2">
        <f t="shared" si="19"/>
        <v>63.994402985074629</v>
      </c>
      <c r="K232" t="s">
        <v>21</v>
      </c>
      <c r="L232" t="s">
        <v>22</v>
      </c>
      <c r="M232">
        <v>1292392800</v>
      </c>
      <c r="N232">
        <v>1292479200</v>
      </c>
      <c r="O232" s="7">
        <f t="shared" si="20"/>
        <v>40527.25</v>
      </c>
      <c r="P232" s="7" t="str" cm="1">
        <f t="array" ref="P232">_xlfn.IFS(Q232=1, "Jan", Q232=2, "Feb", Q232=3, "Mar", Q232=4, "Apr", Q232=5, "May", Q232=6, "June", Q232=7, "July", Q232=8, "Aug", Q232=9, "Sept", Q232=10, "Oct", Q232=11, "Nov", Q232=12, "Dec")</f>
        <v>Dec</v>
      </c>
      <c r="Q232" s="9">
        <f>MONTH(O232)</f>
        <v>12</v>
      </c>
      <c r="R232" s="9">
        <f>DAY(O232)</f>
        <v>15</v>
      </c>
      <c r="S232" s="9">
        <f>YEAR(O232)</f>
        <v>2010</v>
      </c>
      <c r="T232" s="7">
        <f>(((N232/60)/60)/24)+DATE(1970,1,1)</f>
        <v>40528.25</v>
      </c>
      <c r="U232" s="7" t="str" cm="1">
        <f t="array" ref="U232">_xlfn.IFS(V232=1, "Jan", V232=2, "Feb", V232=3, "Mar", V232=4, "Apr", V232=5, "May", V232=6, "June", V232=7, "July", V232=8, "Aug", V232=9, "Sept", V232=10, "Oct", V232=11, "Nov", V232=12, "Dec")</f>
        <v>Dec</v>
      </c>
      <c r="V232" s="9">
        <f t="shared" si="21"/>
        <v>12</v>
      </c>
      <c r="W232" s="9">
        <f t="shared" si="22"/>
        <v>16</v>
      </c>
      <c r="X232" s="9">
        <f t="shared" si="23"/>
        <v>2010</v>
      </c>
      <c r="Y232" t="b">
        <v>0</v>
      </c>
      <c r="Z232" t="b">
        <v>1</v>
      </c>
      <c r="AA232" t="s">
        <v>23</v>
      </c>
      <c r="AB232" t="s">
        <v>2041</v>
      </c>
      <c r="AC232" t="s">
        <v>2042</v>
      </c>
    </row>
    <row r="233" spans="1:29" ht="17" x14ac:dyDescent="0.2">
      <c r="A233">
        <v>1</v>
      </c>
      <c r="B233">
        <v>141</v>
      </c>
      <c r="C233" t="s">
        <v>334</v>
      </c>
      <c r="D233" s="1" t="s">
        <v>335</v>
      </c>
      <c r="E233" s="17">
        <v>64300</v>
      </c>
      <c r="F233" s="17">
        <v>65323</v>
      </c>
      <c r="G233" s="4">
        <f t="shared" si="18"/>
        <v>1.0159097978227061</v>
      </c>
      <c r="H233" t="s">
        <v>20</v>
      </c>
      <c r="I233">
        <v>1071</v>
      </c>
      <c r="J233" s="2">
        <f t="shared" si="19"/>
        <v>60.992530345471522</v>
      </c>
      <c r="K233" t="s">
        <v>21</v>
      </c>
      <c r="L233" t="s">
        <v>22</v>
      </c>
      <c r="M233">
        <v>1434085200</v>
      </c>
      <c r="N233">
        <v>1434603600</v>
      </c>
      <c r="O233" s="7">
        <f t="shared" si="20"/>
        <v>42167.208333333328</v>
      </c>
      <c r="P233" s="7" t="str" cm="1">
        <f t="array" ref="P233">_xlfn.IFS(Q233=1, "Jan", Q233=2, "Feb", Q233=3, "Mar", Q233=4, "Apr", Q233=5, "May", Q233=6, "June", Q233=7, "July", Q233=8, "Aug", Q233=9, "Sept", Q233=10, "Oct", Q233=11, "Nov", Q233=12, "Dec")</f>
        <v>June</v>
      </c>
      <c r="Q233" s="9">
        <f>MONTH(O233)</f>
        <v>6</v>
      </c>
      <c r="R233" s="9">
        <f>DAY(O233)</f>
        <v>12</v>
      </c>
      <c r="S233" s="9">
        <f>YEAR(O233)</f>
        <v>2015</v>
      </c>
      <c r="T233" s="7">
        <f>(((N233/60)/60)/24)+DATE(1970,1,1)</f>
        <v>42173.208333333328</v>
      </c>
      <c r="U233" s="7" t="str" cm="1">
        <f t="array" ref="U233">_xlfn.IFS(V233=1, "Jan", V233=2, "Feb", V233=3, "Mar", V233=4, "Apr", V233=5, "May", V233=6, "June", V233=7, "July", V233=8, "Aug", V233=9, "Sept", V233=10, "Oct", V233=11, "Nov", V233=12, "Dec")</f>
        <v>June</v>
      </c>
      <c r="V233" s="9">
        <f t="shared" si="21"/>
        <v>6</v>
      </c>
      <c r="W233" s="9">
        <f t="shared" si="22"/>
        <v>18</v>
      </c>
      <c r="X233" s="9">
        <f t="shared" si="23"/>
        <v>2015</v>
      </c>
      <c r="Y233" t="b">
        <v>0</v>
      </c>
      <c r="Z233" t="b">
        <v>0</v>
      </c>
      <c r="AA233" t="s">
        <v>28</v>
      </c>
      <c r="AB233" t="s">
        <v>2037</v>
      </c>
      <c r="AC233" t="s">
        <v>2038</v>
      </c>
    </row>
    <row r="234" spans="1:29" ht="17" x14ac:dyDescent="0.2">
      <c r="A234">
        <v>1</v>
      </c>
      <c r="B234">
        <v>730</v>
      </c>
      <c r="C234" t="s">
        <v>1498</v>
      </c>
      <c r="D234" s="1" t="s">
        <v>1499</v>
      </c>
      <c r="E234" s="17">
        <v>28800</v>
      </c>
      <c r="F234" s="17">
        <v>118847</v>
      </c>
      <c r="G234" s="4">
        <f t="shared" si="18"/>
        <v>4.1266319444444441</v>
      </c>
      <c r="H234" t="s">
        <v>20</v>
      </c>
      <c r="I234">
        <v>1071</v>
      </c>
      <c r="J234" s="2">
        <f t="shared" si="19"/>
        <v>110.96825396825396</v>
      </c>
      <c r="K234" t="s">
        <v>15</v>
      </c>
      <c r="L234" t="s">
        <v>16</v>
      </c>
      <c r="M234">
        <v>1432357200</v>
      </c>
      <c r="N234">
        <v>1432875600</v>
      </c>
      <c r="O234" s="7">
        <f t="shared" si="20"/>
        <v>42147.208333333328</v>
      </c>
      <c r="P234" s="7" t="str" cm="1">
        <f t="array" ref="P234">_xlfn.IFS(Q234=1, "Jan", Q234=2, "Feb", Q234=3, "Mar", Q234=4, "Apr", Q234=5, "May", Q234=6, "June", Q234=7, "July", Q234=8, "Aug", Q234=9, "Sept", Q234=10, "Oct", Q234=11, "Nov", Q234=12, "Dec")</f>
        <v>May</v>
      </c>
      <c r="Q234" s="9">
        <f>MONTH(O234)</f>
        <v>5</v>
      </c>
      <c r="R234" s="9">
        <f>DAY(O234)</f>
        <v>23</v>
      </c>
      <c r="S234" s="9">
        <f>YEAR(O234)</f>
        <v>2015</v>
      </c>
      <c r="T234" s="7">
        <f>(((N234/60)/60)/24)+DATE(1970,1,1)</f>
        <v>42153.208333333328</v>
      </c>
      <c r="U234" s="7" t="str" cm="1">
        <f t="array" ref="U234">_xlfn.IFS(V234=1, "Jan", V234=2, "Feb", V234=3, "Mar", V234=4, "Apr", V234=5, "May", V234=6, "June", V234=7, "July", V234=8, "Aug", V234=9, "Sept", V234=10, "Oct", V234=11, "Nov", V234=12, "Dec")</f>
        <v>May</v>
      </c>
      <c r="V234" s="9">
        <f t="shared" si="21"/>
        <v>5</v>
      </c>
      <c r="W234" s="9">
        <f t="shared" si="22"/>
        <v>29</v>
      </c>
      <c r="X234" s="9">
        <f t="shared" si="23"/>
        <v>2015</v>
      </c>
      <c r="Y234" t="b">
        <v>0</v>
      </c>
      <c r="Z234" t="b">
        <v>0</v>
      </c>
      <c r="AA234" t="s">
        <v>65</v>
      </c>
      <c r="AB234" t="s">
        <v>2037</v>
      </c>
      <c r="AC234" t="s">
        <v>2051</v>
      </c>
    </row>
    <row r="235" spans="1:29" ht="34" x14ac:dyDescent="0.2">
      <c r="A235">
        <v>1</v>
      </c>
      <c r="B235">
        <v>386</v>
      </c>
      <c r="C235" t="s">
        <v>824</v>
      </c>
      <c r="D235" s="1" t="s">
        <v>825</v>
      </c>
      <c r="E235" s="17">
        <v>135500</v>
      </c>
      <c r="F235" s="17">
        <v>103554</v>
      </c>
      <c r="G235" s="4">
        <f t="shared" si="18"/>
        <v>0.76423616236162362</v>
      </c>
      <c r="H235" t="s">
        <v>14</v>
      </c>
      <c r="I235">
        <v>1068</v>
      </c>
      <c r="J235" s="2">
        <f t="shared" si="19"/>
        <v>96.960674157303373</v>
      </c>
      <c r="K235" t="s">
        <v>21</v>
      </c>
      <c r="L235" t="s">
        <v>22</v>
      </c>
      <c r="M235">
        <v>1277528400</v>
      </c>
      <c r="N235">
        <v>1278565200</v>
      </c>
      <c r="O235" s="7">
        <f t="shared" si="20"/>
        <v>40355.208333333336</v>
      </c>
      <c r="P235" s="7" t="str" cm="1">
        <f t="array" ref="P235">_xlfn.IFS(Q235=1, "Jan", Q235=2, "Feb", Q235=3, "Mar", Q235=4, "Apr", Q235=5, "May", Q235=6, "June", Q235=7, "July", Q235=8, "Aug", Q235=9, "Sept", Q235=10, "Oct", Q235=11, "Nov", Q235=12, "Dec")</f>
        <v>June</v>
      </c>
      <c r="Q235" s="9">
        <f>MONTH(O235)</f>
        <v>6</v>
      </c>
      <c r="R235" s="9">
        <f>DAY(O235)</f>
        <v>26</v>
      </c>
      <c r="S235" s="9">
        <f>YEAR(O235)</f>
        <v>2010</v>
      </c>
      <c r="T235" s="7">
        <f>(((N235/60)/60)/24)+DATE(1970,1,1)</f>
        <v>40367.208333333336</v>
      </c>
      <c r="U235" s="7" t="str" cm="1">
        <f t="array" ref="U235">_xlfn.IFS(V235=1, "Jan", V235=2, "Feb", V235=3, "Mar", V235=4, "Apr", V235=5, "May", V235=6, "June", V235=7, "July", V235=8, "Aug", V235=9, "Sept", V235=10, "Oct", V235=11, "Nov", V235=12, "Dec")</f>
        <v>July</v>
      </c>
      <c r="V235" s="9">
        <f t="shared" si="21"/>
        <v>7</v>
      </c>
      <c r="W235" s="9">
        <f t="shared" si="22"/>
        <v>8</v>
      </c>
      <c r="X235" s="9">
        <f t="shared" si="23"/>
        <v>2010</v>
      </c>
      <c r="Y235" t="b">
        <v>0</v>
      </c>
      <c r="Z235" t="b">
        <v>0</v>
      </c>
      <c r="AA235" t="s">
        <v>33</v>
      </c>
      <c r="AB235" t="s">
        <v>2035</v>
      </c>
      <c r="AC235" t="s">
        <v>2036</v>
      </c>
    </row>
    <row r="236" spans="1:29" ht="17" x14ac:dyDescent="0.2">
      <c r="A236">
        <v>1</v>
      </c>
      <c r="B236">
        <v>664</v>
      </c>
      <c r="C236" t="s">
        <v>708</v>
      </c>
      <c r="D236" s="1" t="s">
        <v>1370</v>
      </c>
      <c r="E236" s="17">
        <v>79400</v>
      </c>
      <c r="F236" s="17">
        <v>26571</v>
      </c>
      <c r="G236" s="4">
        <f t="shared" si="18"/>
        <v>0.33464735516372796</v>
      </c>
      <c r="H236" t="s">
        <v>14</v>
      </c>
      <c r="I236">
        <v>1063</v>
      </c>
      <c r="J236" s="2">
        <f t="shared" si="19"/>
        <v>24.99623706491063</v>
      </c>
      <c r="K236" t="s">
        <v>21</v>
      </c>
      <c r="L236" t="s">
        <v>22</v>
      </c>
      <c r="M236">
        <v>1329717600</v>
      </c>
      <c r="N236">
        <v>1330581600</v>
      </c>
      <c r="O236" s="7">
        <f t="shared" si="20"/>
        <v>40959.25</v>
      </c>
      <c r="P236" s="7" t="str" cm="1">
        <f t="array" ref="P236">_xlfn.IFS(Q236=1, "Jan", Q236=2, "Feb", Q236=3, "Mar", Q236=4, "Apr", Q236=5, "May", Q236=6, "June", Q236=7, "July", Q236=8, "Aug", Q236=9, "Sept", Q236=10, "Oct", Q236=11, "Nov", Q236=12, "Dec")</f>
        <v>Feb</v>
      </c>
      <c r="Q236" s="9">
        <f>MONTH(O236)</f>
        <v>2</v>
      </c>
      <c r="R236" s="9">
        <f>DAY(O236)</f>
        <v>20</v>
      </c>
      <c r="S236" s="9">
        <f>YEAR(O236)</f>
        <v>2012</v>
      </c>
      <c r="T236" s="7">
        <f>(((N236/60)/60)/24)+DATE(1970,1,1)</f>
        <v>40969.25</v>
      </c>
      <c r="U236" s="7" t="str" cm="1">
        <f t="array" ref="U236">_xlfn.IFS(V236=1, "Jan", V236=2, "Feb", V236=3, "Mar", V236=4, "Apr", V236=5, "May", V236=6, "June", V236=7, "July", V236=8, "Aug", V236=9, "Sept", V236=10, "Oct", V236=11, "Nov", V236=12, "Dec")</f>
        <v>Mar</v>
      </c>
      <c r="V236" s="9">
        <f t="shared" si="21"/>
        <v>3</v>
      </c>
      <c r="W236" s="9">
        <f t="shared" si="22"/>
        <v>1</v>
      </c>
      <c r="X236" s="9">
        <f t="shared" si="23"/>
        <v>2012</v>
      </c>
      <c r="Y236" t="b">
        <v>0</v>
      </c>
      <c r="Z236" t="b">
        <v>0</v>
      </c>
      <c r="AA236" t="s">
        <v>159</v>
      </c>
      <c r="AB236" t="s">
        <v>2041</v>
      </c>
      <c r="AC236" t="s">
        <v>2049</v>
      </c>
    </row>
    <row r="237" spans="1:29" ht="17" x14ac:dyDescent="0.2">
      <c r="A237">
        <v>1</v>
      </c>
      <c r="B237">
        <v>154</v>
      </c>
      <c r="C237" t="s">
        <v>360</v>
      </c>
      <c r="D237" s="1" t="s">
        <v>361</v>
      </c>
      <c r="E237" s="17">
        <v>171300</v>
      </c>
      <c r="F237" s="17">
        <v>100650</v>
      </c>
      <c r="G237" s="4">
        <f t="shared" si="18"/>
        <v>0.58756567425569173</v>
      </c>
      <c r="H237" t="s">
        <v>14</v>
      </c>
      <c r="I237">
        <v>1059</v>
      </c>
      <c r="J237" s="2">
        <f t="shared" si="19"/>
        <v>95.042492917847028</v>
      </c>
      <c r="K237" t="s">
        <v>21</v>
      </c>
      <c r="L237" t="s">
        <v>22</v>
      </c>
      <c r="M237">
        <v>1463029200</v>
      </c>
      <c r="N237">
        <v>1465016400</v>
      </c>
      <c r="O237" s="7">
        <f t="shared" si="20"/>
        <v>42502.208333333328</v>
      </c>
      <c r="P237" s="7" t="str" cm="1">
        <f t="array" ref="P237">_xlfn.IFS(Q237=1, "Jan", Q237=2, "Feb", Q237=3, "Mar", Q237=4, "Apr", Q237=5, "May", Q237=6, "June", Q237=7, "July", Q237=8, "Aug", Q237=9, "Sept", Q237=10, "Oct", Q237=11, "Nov", Q237=12, "Dec")</f>
        <v>May</v>
      </c>
      <c r="Q237" s="9">
        <f>MONTH(O237)</f>
        <v>5</v>
      </c>
      <c r="R237" s="9">
        <f>DAY(O237)</f>
        <v>12</v>
      </c>
      <c r="S237" s="9">
        <f>YEAR(O237)</f>
        <v>2016</v>
      </c>
      <c r="T237" s="7">
        <f>(((N237/60)/60)/24)+DATE(1970,1,1)</f>
        <v>42525.208333333328</v>
      </c>
      <c r="U237" s="7" t="str" cm="1">
        <f t="array" ref="U237">_xlfn.IFS(V237=1, "Jan", V237=2, "Feb", V237=3, "Mar", V237=4, "Apr", V237=5, "May", V237=6, "June", V237=7, "July", V237=8, "Aug", V237=9, "Sept", V237=10, "Oct", V237=11, "Nov", V237=12, "Dec")</f>
        <v>June</v>
      </c>
      <c r="V237" s="9">
        <f t="shared" si="21"/>
        <v>6</v>
      </c>
      <c r="W237" s="9">
        <f t="shared" si="22"/>
        <v>4</v>
      </c>
      <c r="X237" s="9">
        <f t="shared" si="23"/>
        <v>2016</v>
      </c>
      <c r="Y237" t="b">
        <v>0</v>
      </c>
      <c r="Z237" t="b">
        <v>1</v>
      </c>
      <c r="AA237" t="s">
        <v>60</v>
      </c>
      <c r="AB237" t="s">
        <v>2041</v>
      </c>
      <c r="AC237" t="s">
        <v>2050</v>
      </c>
    </row>
    <row r="238" spans="1:29" ht="17" x14ac:dyDescent="0.2">
      <c r="A238">
        <v>1</v>
      </c>
      <c r="B238">
        <v>537</v>
      </c>
      <c r="C238" t="s">
        <v>1119</v>
      </c>
      <c r="D238" s="1" t="s">
        <v>1120</v>
      </c>
      <c r="E238" s="17">
        <v>84400</v>
      </c>
      <c r="F238" s="17">
        <v>98935</v>
      </c>
      <c r="G238" s="4">
        <f t="shared" si="18"/>
        <v>1.1722156398104266</v>
      </c>
      <c r="H238" t="s">
        <v>20</v>
      </c>
      <c r="I238">
        <v>1052</v>
      </c>
      <c r="J238" s="2">
        <f t="shared" si="19"/>
        <v>94.044676806083643</v>
      </c>
      <c r="K238" t="s">
        <v>36</v>
      </c>
      <c r="L238" t="s">
        <v>37</v>
      </c>
      <c r="M238">
        <v>1535605200</v>
      </c>
      <c r="N238">
        <v>1537592400</v>
      </c>
      <c r="O238" s="7">
        <f t="shared" si="20"/>
        <v>43342.208333333328</v>
      </c>
      <c r="P238" s="7" t="str" cm="1">
        <f t="array" ref="P238">_xlfn.IFS(Q238=1, "Jan", Q238=2, "Feb", Q238=3, "Mar", Q238=4, "Apr", Q238=5, "May", Q238=6, "June", Q238=7, "July", Q238=8, "Aug", Q238=9, "Sept", Q238=10, "Oct", Q238=11, "Nov", Q238=12, "Dec")</f>
        <v>Aug</v>
      </c>
      <c r="Q238" s="9">
        <f>MONTH(O238)</f>
        <v>8</v>
      </c>
      <c r="R238" s="9">
        <f>DAY(O238)</f>
        <v>30</v>
      </c>
      <c r="S238" s="9">
        <f>YEAR(O238)</f>
        <v>2018</v>
      </c>
      <c r="T238" s="7">
        <f>(((N238/60)/60)/24)+DATE(1970,1,1)</f>
        <v>43365.208333333328</v>
      </c>
      <c r="U238" s="7" t="str" cm="1">
        <f t="array" ref="U238">_xlfn.IFS(V238=1, "Jan", V238=2, "Feb", V238=3, "Mar", V238=4, "Apr", V238=5, "May", V238=6, "June", V238=7, "July", V238=8, "Aug", V238=9, "Sept", V238=10, "Oct", V238=11, "Nov", V238=12, "Dec")</f>
        <v>Sept</v>
      </c>
      <c r="V238" s="9">
        <f t="shared" si="21"/>
        <v>9</v>
      </c>
      <c r="W238" s="9">
        <f t="shared" si="22"/>
        <v>22</v>
      </c>
      <c r="X238" s="9">
        <f t="shared" si="23"/>
        <v>2018</v>
      </c>
      <c r="Y238" t="b">
        <v>1</v>
      </c>
      <c r="Z238" t="b">
        <v>1</v>
      </c>
      <c r="AA238" t="s">
        <v>42</v>
      </c>
      <c r="AB238" t="s">
        <v>2039</v>
      </c>
      <c r="AC238" t="s">
        <v>2053</v>
      </c>
    </row>
    <row r="239" spans="1:29" ht="34" x14ac:dyDescent="0.2">
      <c r="A239">
        <v>1</v>
      </c>
      <c r="B239">
        <v>553</v>
      </c>
      <c r="C239" t="s">
        <v>1151</v>
      </c>
      <c r="D239" s="1" t="s">
        <v>1152</v>
      </c>
      <c r="E239" s="17">
        <v>170600</v>
      </c>
      <c r="F239" s="17">
        <v>75022</v>
      </c>
      <c r="G239" s="4">
        <f t="shared" si="18"/>
        <v>0.43975381008206332</v>
      </c>
      <c r="H239" t="s">
        <v>14</v>
      </c>
      <c r="I239">
        <v>1028</v>
      </c>
      <c r="J239" s="2">
        <f t="shared" si="19"/>
        <v>72.978599221789878</v>
      </c>
      <c r="K239" t="s">
        <v>21</v>
      </c>
      <c r="L239" t="s">
        <v>22</v>
      </c>
      <c r="M239">
        <v>1293948000</v>
      </c>
      <c r="N239">
        <v>1294034400</v>
      </c>
      <c r="O239" s="7">
        <f t="shared" si="20"/>
        <v>40545.25</v>
      </c>
      <c r="P239" s="7" t="str" cm="1">
        <f t="array" ref="P239">_xlfn.IFS(Q239=1, "Jan", Q239=2, "Feb", Q239=3, "Mar", Q239=4, "Apr", Q239=5, "May", Q239=6, "June", Q239=7, "July", Q239=8, "Aug", Q239=9, "Sept", Q239=10, "Oct", Q239=11, "Nov", Q239=12, "Dec")</f>
        <v>Jan</v>
      </c>
      <c r="Q239" s="9">
        <f>MONTH(O239)</f>
        <v>1</v>
      </c>
      <c r="R239" s="9">
        <f>DAY(O239)</f>
        <v>2</v>
      </c>
      <c r="S239" s="9">
        <f>YEAR(O239)</f>
        <v>2011</v>
      </c>
      <c r="T239" s="7">
        <f>(((N239/60)/60)/24)+DATE(1970,1,1)</f>
        <v>40546.25</v>
      </c>
      <c r="U239" s="7" t="str" cm="1">
        <f t="array" ref="U239">_xlfn.IFS(V239=1, "Jan", V239=2, "Feb", V239=3, "Mar", V239=4, "Apr", V239=5, "May", V239=6, "June", V239=7, "July", V239=8, "Aug", V239=9, "Sept", V239=10, "Oct", V239=11, "Nov", V239=12, "Dec")</f>
        <v>Jan</v>
      </c>
      <c r="V239" s="9">
        <f t="shared" si="21"/>
        <v>1</v>
      </c>
      <c r="W239" s="9">
        <f t="shared" si="22"/>
        <v>3</v>
      </c>
      <c r="X239" s="9">
        <f t="shared" si="23"/>
        <v>2011</v>
      </c>
      <c r="Y239" t="b">
        <v>0</v>
      </c>
      <c r="Z239" t="b">
        <v>0</v>
      </c>
      <c r="AA239" t="s">
        <v>23</v>
      </c>
      <c r="AB239" t="s">
        <v>2041</v>
      </c>
      <c r="AC239" t="s">
        <v>2042</v>
      </c>
    </row>
    <row r="240" spans="1:29" ht="17" x14ac:dyDescent="0.2">
      <c r="A240">
        <v>1</v>
      </c>
      <c r="B240">
        <v>559</v>
      </c>
      <c r="C240" t="s">
        <v>1162</v>
      </c>
      <c r="D240" s="1" t="s">
        <v>1163</v>
      </c>
      <c r="E240" s="17">
        <v>105300</v>
      </c>
      <c r="F240" s="17">
        <v>106321</v>
      </c>
      <c r="G240" s="4">
        <f t="shared" si="18"/>
        <v>1.009696106362773</v>
      </c>
      <c r="H240" t="s">
        <v>20</v>
      </c>
      <c r="I240">
        <v>1022</v>
      </c>
      <c r="J240" s="2">
        <f t="shared" si="19"/>
        <v>104.03228962818004</v>
      </c>
      <c r="K240" t="s">
        <v>21</v>
      </c>
      <c r="L240" t="s">
        <v>22</v>
      </c>
      <c r="M240">
        <v>1470114000</v>
      </c>
      <c r="N240">
        <v>1470718800</v>
      </c>
      <c r="O240" s="7">
        <f t="shared" si="20"/>
        <v>42584.208333333328</v>
      </c>
      <c r="P240" s="7" t="str" cm="1">
        <f t="array" ref="P240">_xlfn.IFS(Q240=1, "Jan", Q240=2, "Feb", Q240=3, "Mar", Q240=4, "Apr", Q240=5, "May", Q240=6, "June", Q240=7, "July", Q240=8, "Aug", Q240=9, "Sept", Q240=10, "Oct", Q240=11, "Nov", Q240=12, "Dec")</f>
        <v>Aug</v>
      </c>
      <c r="Q240" s="9">
        <f>MONTH(O240)</f>
        <v>8</v>
      </c>
      <c r="R240" s="9">
        <f>DAY(O240)</f>
        <v>2</v>
      </c>
      <c r="S240" s="9">
        <f>YEAR(O240)</f>
        <v>2016</v>
      </c>
      <c r="T240" s="7">
        <f>(((N240/60)/60)/24)+DATE(1970,1,1)</f>
        <v>42591.208333333328</v>
      </c>
      <c r="U240" s="7" t="str" cm="1">
        <f t="array" ref="U240">_xlfn.IFS(V240=1, "Jan", V240=2, "Feb", V240=3, "Mar", V240=4, "Apr", V240=5, "May", V240=6, "June", V240=7, "July", V240=8, "Aug", V240=9, "Sept", V240=10, "Oct", V240=11, "Nov", V240=12, "Dec")</f>
        <v>Aug</v>
      </c>
      <c r="V240" s="9">
        <f t="shared" si="21"/>
        <v>8</v>
      </c>
      <c r="W240" s="9">
        <f t="shared" si="22"/>
        <v>9</v>
      </c>
      <c r="X240" s="9">
        <f t="shared" si="23"/>
        <v>2016</v>
      </c>
      <c r="Y240" t="b">
        <v>0</v>
      </c>
      <c r="Z240" t="b">
        <v>0</v>
      </c>
      <c r="AA240" t="s">
        <v>33</v>
      </c>
      <c r="AB240" t="s">
        <v>2035</v>
      </c>
      <c r="AC240" t="s">
        <v>2036</v>
      </c>
    </row>
    <row r="241" spans="1:29" ht="17" x14ac:dyDescent="0.2">
      <c r="A241">
        <v>1</v>
      </c>
      <c r="B241">
        <v>979</v>
      </c>
      <c r="C241" t="s">
        <v>1986</v>
      </c>
      <c r="D241" s="1" t="s">
        <v>1987</v>
      </c>
      <c r="E241" s="17">
        <v>60200</v>
      </c>
      <c r="F241" s="17">
        <v>86244</v>
      </c>
      <c r="G241" s="4">
        <f t="shared" si="18"/>
        <v>1.432624584717608</v>
      </c>
      <c r="H241" t="s">
        <v>20</v>
      </c>
      <c r="I241">
        <v>1015</v>
      </c>
      <c r="J241" s="2">
        <f t="shared" si="19"/>
        <v>84.969458128078813</v>
      </c>
      <c r="K241" t="s">
        <v>40</v>
      </c>
      <c r="L241" t="s">
        <v>41</v>
      </c>
      <c r="M241">
        <v>1426395600</v>
      </c>
      <c r="N241">
        <v>1426914000</v>
      </c>
      <c r="O241" s="7">
        <f t="shared" si="20"/>
        <v>42078.208333333328</v>
      </c>
      <c r="P241" s="7" t="str" cm="1">
        <f t="array" ref="P241">_xlfn.IFS(Q241=1, "Jan", Q241=2, "Feb", Q241=3, "Mar", Q241=4, "Apr", Q241=5, "May", Q241=6, "June", Q241=7, "July", Q241=8, "Aug", Q241=9, "Sept", Q241=10, "Oct", Q241=11, "Nov", Q241=12, "Dec")</f>
        <v>Mar</v>
      </c>
      <c r="Q241" s="9">
        <f>MONTH(O241)</f>
        <v>3</v>
      </c>
      <c r="R241" s="9">
        <f>DAY(O241)</f>
        <v>15</v>
      </c>
      <c r="S241" s="9">
        <f>YEAR(O241)</f>
        <v>2015</v>
      </c>
      <c r="T241" s="7">
        <f>(((N241/60)/60)/24)+DATE(1970,1,1)</f>
        <v>42084.208333333328</v>
      </c>
      <c r="U241" s="7" t="str" cm="1">
        <f t="array" ref="U241">_xlfn.IFS(V241=1, "Jan", V241=2, "Feb", V241=3, "Mar", V241=4, "Apr", V241=5, "May", V241=6, "June", V241=7, "July", V241=8, "Aug", V241=9, "Sept", V241=10, "Oct", V241=11, "Nov", V241=12, "Dec")</f>
        <v>Mar</v>
      </c>
      <c r="V241" s="9">
        <f t="shared" si="21"/>
        <v>3</v>
      </c>
      <c r="W241" s="9">
        <f t="shared" si="22"/>
        <v>21</v>
      </c>
      <c r="X241" s="9">
        <f t="shared" si="23"/>
        <v>2015</v>
      </c>
      <c r="Y241" t="b">
        <v>0</v>
      </c>
      <c r="Z241" t="b">
        <v>0</v>
      </c>
      <c r="AA241" t="s">
        <v>33</v>
      </c>
      <c r="AB241" t="s">
        <v>2035</v>
      </c>
      <c r="AC241" t="s">
        <v>2036</v>
      </c>
    </row>
    <row r="242" spans="1:29" ht="17" x14ac:dyDescent="0.2">
      <c r="A242">
        <v>1</v>
      </c>
      <c r="B242">
        <v>83</v>
      </c>
      <c r="C242" t="s">
        <v>215</v>
      </c>
      <c r="D242" s="1" t="s">
        <v>216</v>
      </c>
      <c r="E242" s="17">
        <v>106400</v>
      </c>
      <c r="F242" s="17">
        <v>39996</v>
      </c>
      <c r="G242" s="4">
        <f t="shared" si="18"/>
        <v>0.37590225563909774</v>
      </c>
      <c r="H242" t="s">
        <v>14</v>
      </c>
      <c r="I242">
        <v>1000</v>
      </c>
      <c r="J242" s="2">
        <f t="shared" si="19"/>
        <v>39.996000000000002</v>
      </c>
      <c r="K242" t="s">
        <v>21</v>
      </c>
      <c r="L242" t="s">
        <v>22</v>
      </c>
      <c r="M242">
        <v>1469682000</v>
      </c>
      <c r="N242">
        <v>1471582800</v>
      </c>
      <c r="O242" s="7">
        <f t="shared" si="20"/>
        <v>42579.208333333328</v>
      </c>
      <c r="P242" s="7" t="str" cm="1">
        <f t="array" ref="P242">_xlfn.IFS(Q242=1, "Jan", Q242=2, "Feb", Q242=3, "Mar", Q242=4, "Apr", Q242=5, "May", Q242=6, "June", Q242=7, "July", Q242=8, "Aug", Q242=9, "Sept", Q242=10, "Oct", Q242=11, "Nov", Q242=12, "Dec")</f>
        <v>July</v>
      </c>
      <c r="Q242" s="9">
        <f>MONTH(O242)</f>
        <v>7</v>
      </c>
      <c r="R242" s="9">
        <f>DAY(O242)</f>
        <v>28</v>
      </c>
      <c r="S242" s="9">
        <f>YEAR(O242)</f>
        <v>2016</v>
      </c>
      <c r="T242" s="7">
        <f>(((N242/60)/60)/24)+DATE(1970,1,1)</f>
        <v>42601.208333333328</v>
      </c>
      <c r="U242" s="7" t="str" cm="1">
        <f t="array" ref="U242">_xlfn.IFS(V242=1, "Jan", V242=2, "Feb", V242=3, "Mar", V242=4, "Apr", V242=5, "May", V242=6, "June", V242=7, "July", V242=8, "Aug", V242=9, "Sept", V242=10, "Oct", V242=11, "Nov", V242=12, "Dec")</f>
        <v>Aug</v>
      </c>
      <c r="V242" s="9">
        <f t="shared" si="21"/>
        <v>8</v>
      </c>
      <c r="W242" s="9">
        <f t="shared" si="22"/>
        <v>19</v>
      </c>
      <c r="X242" s="9">
        <f t="shared" si="23"/>
        <v>2016</v>
      </c>
      <c r="Y242" t="b">
        <v>0</v>
      </c>
      <c r="Z242" t="b">
        <v>0</v>
      </c>
      <c r="AA242" t="s">
        <v>50</v>
      </c>
      <c r="AB242" t="s">
        <v>2041</v>
      </c>
      <c r="AC242" t="s">
        <v>2043</v>
      </c>
    </row>
    <row r="243" spans="1:29" ht="17" x14ac:dyDescent="0.2">
      <c r="A243">
        <v>1</v>
      </c>
      <c r="B243">
        <v>733</v>
      </c>
      <c r="C243" t="s">
        <v>1504</v>
      </c>
      <c r="D243" s="1" t="s">
        <v>1505</v>
      </c>
      <c r="E243" s="17">
        <v>15800</v>
      </c>
      <c r="F243" s="17">
        <v>83267</v>
      </c>
      <c r="G243" s="4">
        <f t="shared" si="18"/>
        <v>5.2700632911392402</v>
      </c>
      <c r="H243" t="s">
        <v>20</v>
      </c>
      <c r="I243">
        <v>980</v>
      </c>
      <c r="J243" s="2">
        <f t="shared" si="19"/>
        <v>84.96632653061225</v>
      </c>
      <c r="K243" t="s">
        <v>21</v>
      </c>
      <c r="L243" t="s">
        <v>22</v>
      </c>
      <c r="M243">
        <v>1406178000</v>
      </c>
      <c r="N243">
        <v>1407301200</v>
      </c>
      <c r="O243" s="7">
        <f t="shared" si="20"/>
        <v>41844.208333333336</v>
      </c>
      <c r="P243" s="7" t="str" cm="1">
        <f t="array" ref="P243">_xlfn.IFS(Q243=1, "Jan", Q243=2, "Feb", Q243=3, "Mar", Q243=4, "Apr", Q243=5, "May", Q243=6, "June", Q243=7, "July", Q243=8, "Aug", Q243=9, "Sept", Q243=10, "Oct", Q243=11, "Nov", Q243=12, "Dec")</f>
        <v>July</v>
      </c>
      <c r="Q243" s="9">
        <f>MONTH(O243)</f>
        <v>7</v>
      </c>
      <c r="R243" s="9">
        <f>DAY(O243)</f>
        <v>24</v>
      </c>
      <c r="S243" s="9">
        <f>YEAR(O243)</f>
        <v>2014</v>
      </c>
      <c r="T243" s="7">
        <f>(((N243/60)/60)/24)+DATE(1970,1,1)</f>
        <v>41857.208333333336</v>
      </c>
      <c r="U243" s="7" t="str" cm="1">
        <f t="array" ref="U243">_xlfn.IFS(V243=1, "Jan", V243=2, "Feb", V243=3, "Mar", V243=4, "Apr", V243=5, "May", V243=6, "June", V243=7, "July", V243=8, "Aug", V243=9, "Sept", V243=10, "Oct", V243=11, "Nov", V243=12, "Dec")</f>
        <v>Aug</v>
      </c>
      <c r="V243" s="9">
        <f t="shared" si="21"/>
        <v>8</v>
      </c>
      <c r="W243" s="9">
        <f t="shared" si="22"/>
        <v>6</v>
      </c>
      <c r="X243" s="9">
        <f t="shared" si="23"/>
        <v>2014</v>
      </c>
      <c r="Y243" t="b">
        <v>0</v>
      </c>
      <c r="Z243" t="b">
        <v>0</v>
      </c>
      <c r="AA243" t="s">
        <v>148</v>
      </c>
      <c r="AB243" t="s">
        <v>2041</v>
      </c>
      <c r="AC243" t="s">
        <v>2048</v>
      </c>
    </row>
    <row r="244" spans="1:29" ht="17" x14ac:dyDescent="0.2">
      <c r="A244">
        <v>1</v>
      </c>
      <c r="B244">
        <v>937</v>
      </c>
      <c r="C244" t="s">
        <v>1905</v>
      </c>
      <c r="D244" s="1" t="s">
        <v>1906</v>
      </c>
      <c r="E244" s="17">
        <v>171000</v>
      </c>
      <c r="F244" s="17">
        <v>84891</v>
      </c>
      <c r="G244" s="4">
        <f t="shared" si="18"/>
        <v>0.49643859649122807</v>
      </c>
      <c r="H244" t="s">
        <v>74</v>
      </c>
      <c r="I244">
        <v>976</v>
      </c>
      <c r="J244" s="2">
        <f t="shared" si="19"/>
        <v>86.978483606557376</v>
      </c>
      <c r="K244" t="s">
        <v>21</v>
      </c>
      <c r="L244" t="s">
        <v>22</v>
      </c>
      <c r="M244">
        <v>1448517600</v>
      </c>
      <c r="N244">
        <v>1449295200</v>
      </c>
      <c r="O244" s="7">
        <f t="shared" si="20"/>
        <v>42334.25</v>
      </c>
      <c r="P244" s="7" t="str" cm="1">
        <f t="array" ref="P244">_xlfn.IFS(Q244=1, "Jan", Q244=2, "Feb", Q244=3, "Mar", Q244=4, "Apr", Q244=5, "May", Q244=6, "June", Q244=7, "July", Q244=8, "Aug", Q244=9, "Sept", Q244=10, "Oct", Q244=11, "Nov", Q244=12, "Dec")</f>
        <v>Nov</v>
      </c>
      <c r="Q244" s="9">
        <f>MONTH(O244)</f>
        <v>11</v>
      </c>
      <c r="R244" s="9">
        <f>DAY(O244)</f>
        <v>26</v>
      </c>
      <c r="S244" s="9">
        <f>YEAR(O244)</f>
        <v>2015</v>
      </c>
      <c r="T244" s="7">
        <f>(((N244/60)/60)/24)+DATE(1970,1,1)</f>
        <v>42343.25</v>
      </c>
      <c r="U244" s="7" t="str" cm="1">
        <f t="array" ref="U244">_xlfn.IFS(V244=1, "Jan", V244=2, "Feb", V244=3, "Mar", V244=4, "Apr", V244=5, "May", V244=6, "June", V244=7, "July", V244=8, "Aug", V244=9, "Sept", V244=10, "Oct", V244=11, "Nov", V244=12, "Dec")</f>
        <v>Dec</v>
      </c>
      <c r="V244" s="9">
        <f t="shared" si="21"/>
        <v>12</v>
      </c>
      <c r="W244" s="9">
        <f t="shared" si="22"/>
        <v>5</v>
      </c>
      <c r="X244" s="9">
        <f t="shared" si="23"/>
        <v>2015</v>
      </c>
      <c r="Y244" t="b">
        <v>0</v>
      </c>
      <c r="Z244" t="b">
        <v>0</v>
      </c>
      <c r="AA244" t="s">
        <v>42</v>
      </c>
      <c r="AB244" t="s">
        <v>2039</v>
      </c>
      <c r="AC244" t="s">
        <v>2053</v>
      </c>
    </row>
    <row r="245" spans="1:29" ht="17" x14ac:dyDescent="0.2">
      <c r="A245">
        <v>1</v>
      </c>
      <c r="B245">
        <v>168</v>
      </c>
      <c r="C245" t="s">
        <v>388</v>
      </c>
      <c r="D245" s="1" t="s">
        <v>389</v>
      </c>
      <c r="E245" s="17">
        <v>128100</v>
      </c>
      <c r="F245" s="17">
        <v>40107</v>
      </c>
      <c r="G245" s="4">
        <f t="shared" si="18"/>
        <v>0.3130913348946136</v>
      </c>
      <c r="H245" t="s">
        <v>14</v>
      </c>
      <c r="I245">
        <v>955</v>
      </c>
      <c r="J245" s="2">
        <f t="shared" si="19"/>
        <v>41.996858638743454</v>
      </c>
      <c r="K245" t="s">
        <v>36</v>
      </c>
      <c r="L245" t="s">
        <v>37</v>
      </c>
      <c r="M245">
        <v>1550815200</v>
      </c>
      <c r="N245">
        <v>1552798800</v>
      </c>
      <c r="O245" s="7">
        <f t="shared" si="20"/>
        <v>43518.25</v>
      </c>
      <c r="P245" s="7" t="str" cm="1">
        <f t="array" ref="P245">_xlfn.IFS(Q245=1, "Jan", Q245=2, "Feb", Q245=3, "Mar", Q245=4, "Apr", Q245=5, "May", Q245=6, "June", Q245=7, "July", Q245=8, "Aug", Q245=9, "Sept", Q245=10, "Oct", Q245=11, "Nov", Q245=12, "Dec")</f>
        <v>Feb</v>
      </c>
      <c r="Q245" s="9">
        <f>MONTH(O245)</f>
        <v>2</v>
      </c>
      <c r="R245" s="9">
        <f>DAY(O245)</f>
        <v>22</v>
      </c>
      <c r="S245" s="9">
        <f>YEAR(O245)</f>
        <v>2019</v>
      </c>
      <c r="T245" s="7">
        <f>(((N245/60)/60)/24)+DATE(1970,1,1)</f>
        <v>43541.208333333328</v>
      </c>
      <c r="U245" s="7" t="str" cm="1">
        <f t="array" ref="U245">_xlfn.IFS(V245=1, "Jan", V245=2, "Feb", V245=3, "Mar", V245=4, "Apr", V245=5, "May", V245=6, "June", V245=7, "July", V245=8, "Aug", V245=9, "Sept", V245=10, "Oct", V245=11, "Nov", V245=12, "Dec")</f>
        <v>Mar</v>
      </c>
      <c r="V245" s="9">
        <f t="shared" si="21"/>
        <v>3</v>
      </c>
      <c r="W245" s="9">
        <f t="shared" si="22"/>
        <v>17</v>
      </c>
      <c r="X245" s="9">
        <f t="shared" si="23"/>
        <v>2019</v>
      </c>
      <c r="Y245" t="b">
        <v>0</v>
      </c>
      <c r="Z245" t="b">
        <v>1</v>
      </c>
      <c r="AA245" t="s">
        <v>60</v>
      </c>
      <c r="AB245" t="s">
        <v>2041</v>
      </c>
      <c r="AC245" t="s">
        <v>2050</v>
      </c>
    </row>
    <row r="246" spans="1:29" ht="17" x14ac:dyDescent="0.2">
      <c r="A246">
        <v>1</v>
      </c>
      <c r="B246">
        <v>227</v>
      </c>
      <c r="C246" t="s">
        <v>506</v>
      </c>
      <c r="D246" s="1" t="s">
        <v>507</v>
      </c>
      <c r="E246" s="17">
        <v>60900</v>
      </c>
      <c r="F246" s="17">
        <v>102751</v>
      </c>
      <c r="G246" s="4">
        <f t="shared" si="18"/>
        <v>1.687208538587849</v>
      </c>
      <c r="H246" t="s">
        <v>20</v>
      </c>
      <c r="I246">
        <v>943</v>
      </c>
      <c r="J246" s="2">
        <f t="shared" si="19"/>
        <v>108.96182396606575</v>
      </c>
      <c r="K246" t="s">
        <v>21</v>
      </c>
      <c r="L246" t="s">
        <v>22</v>
      </c>
      <c r="M246">
        <v>1431666000</v>
      </c>
      <c r="N246">
        <v>1432184400</v>
      </c>
      <c r="O246" s="7">
        <f t="shared" si="20"/>
        <v>42139.208333333328</v>
      </c>
      <c r="P246" s="7" t="str" cm="1">
        <f t="array" ref="P246">_xlfn.IFS(Q246=1, "Jan", Q246=2, "Feb", Q246=3, "Mar", Q246=4, "Apr", Q246=5, "May", Q246=6, "June", Q246=7, "July", Q246=8, "Aug", Q246=9, "Sept", Q246=10, "Oct", Q246=11, "Nov", Q246=12, "Dec")</f>
        <v>May</v>
      </c>
      <c r="Q246" s="9">
        <f>MONTH(O246)</f>
        <v>5</v>
      </c>
      <c r="R246" s="9">
        <f>DAY(O246)</f>
        <v>15</v>
      </c>
      <c r="S246" s="9">
        <f>YEAR(O246)</f>
        <v>2015</v>
      </c>
      <c r="T246" s="7">
        <f>(((N246/60)/60)/24)+DATE(1970,1,1)</f>
        <v>42145.208333333328</v>
      </c>
      <c r="U246" s="7" t="str" cm="1">
        <f t="array" ref="U246">_xlfn.IFS(V246=1, "Jan", V246=2, "Feb", V246=3, "Mar", V246=4, "Apr", V246=5, "May", V246=6, "June", V246=7, "July", V246=8, "Aug", V246=9, "Sept", V246=10, "Oct", V246=11, "Nov", V246=12, "Dec")</f>
        <v>May</v>
      </c>
      <c r="V246" s="9">
        <f t="shared" si="21"/>
        <v>5</v>
      </c>
      <c r="W246" s="9">
        <f t="shared" si="22"/>
        <v>21</v>
      </c>
      <c r="X246" s="9">
        <f t="shared" si="23"/>
        <v>2015</v>
      </c>
      <c r="Y246" t="b">
        <v>0</v>
      </c>
      <c r="Z246" t="b">
        <v>0</v>
      </c>
      <c r="AA246" t="s">
        <v>292</v>
      </c>
      <c r="AB246" t="s">
        <v>2057</v>
      </c>
      <c r="AC246" t="s">
        <v>2061</v>
      </c>
    </row>
    <row r="247" spans="1:29" ht="17" x14ac:dyDescent="0.2">
      <c r="A247">
        <v>1</v>
      </c>
      <c r="B247">
        <v>399</v>
      </c>
      <c r="C247" t="s">
        <v>849</v>
      </c>
      <c r="D247" s="1" t="s">
        <v>850</v>
      </c>
      <c r="E247" s="17">
        <v>97300</v>
      </c>
      <c r="F247" s="17">
        <v>62127</v>
      </c>
      <c r="G247" s="4">
        <f t="shared" si="18"/>
        <v>0.63850976361767731</v>
      </c>
      <c r="H247" t="s">
        <v>14</v>
      </c>
      <c r="I247">
        <v>941</v>
      </c>
      <c r="J247" s="2">
        <f t="shared" si="19"/>
        <v>66.022316684378325</v>
      </c>
      <c r="K247" t="s">
        <v>21</v>
      </c>
      <c r="L247" t="s">
        <v>22</v>
      </c>
      <c r="M247">
        <v>1296626400</v>
      </c>
      <c r="N247">
        <v>1297231200</v>
      </c>
      <c r="O247" s="7">
        <f t="shared" si="20"/>
        <v>40576.25</v>
      </c>
      <c r="P247" s="7" t="str" cm="1">
        <f t="array" ref="P247">_xlfn.IFS(Q247=1, "Jan", Q247=2, "Feb", Q247=3, "Mar", Q247=4, "Apr", Q247=5, "May", Q247=6, "June", Q247=7, "July", Q247=8, "Aug", Q247=9, "Sept", Q247=10, "Oct", Q247=11, "Nov", Q247=12, "Dec")</f>
        <v>Feb</v>
      </c>
      <c r="Q247" s="9">
        <f>MONTH(O247)</f>
        <v>2</v>
      </c>
      <c r="R247" s="9">
        <f>DAY(O247)</f>
        <v>2</v>
      </c>
      <c r="S247" s="9">
        <f>YEAR(O247)</f>
        <v>2011</v>
      </c>
      <c r="T247" s="7">
        <f>(((N247/60)/60)/24)+DATE(1970,1,1)</f>
        <v>40583.25</v>
      </c>
      <c r="U247" s="7" t="str" cm="1">
        <f t="array" ref="U247">_xlfn.IFS(V247=1, "Jan", V247=2, "Feb", V247=3, "Mar", V247=4, "Apr", V247=5, "May", V247=6, "June", V247=7, "July", V247=8, "Aug", V247=9, "Sept", V247=10, "Oct", V247=11, "Nov", V247=12, "Dec")</f>
        <v>Feb</v>
      </c>
      <c r="V247" s="9">
        <f t="shared" si="21"/>
        <v>2</v>
      </c>
      <c r="W247" s="9">
        <f t="shared" si="22"/>
        <v>9</v>
      </c>
      <c r="X247" s="9">
        <f t="shared" si="23"/>
        <v>2011</v>
      </c>
      <c r="Y247" t="b">
        <v>0</v>
      </c>
      <c r="Z247" t="b">
        <v>0</v>
      </c>
      <c r="AA247" t="s">
        <v>60</v>
      </c>
      <c r="AB247" t="s">
        <v>2041</v>
      </c>
      <c r="AC247" t="s">
        <v>2050</v>
      </c>
    </row>
    <row r="248" spans="1:29" ht="17" x14ac:dyDescent="0.2">
      <c r="A248">
        <v>1</v>
      </c>
      <c r="B248">
        <v>134</v>
      </c>
      <c r="C248" t="s">
        <v>320</v>
      </c>
      <c r="D248" s="1" t="s">
        <v>321</v>
      </c>
      <c r="E248" s="17">
        <v>99500</v>
      </c>
      <c r="F248" s="17">
        <v>89288</v>
      </c>
      <c r="G248" s="4">
        <f t="shared" si="18"/>
        <v>0.89736683417085428</v>
      </c>
      <c r="H248" t="s">
        <v>14</v>
      </c>
      <c r="I248">
        <v>940</v>
      </c>
      <c r="J248" s="2">
        <f t="shared" si="19"/>
        <v>94.987234042553197</v>
      </c>
      <c r="K248" t="s">
        <v>98</v>
      </c>
      <c r="L248" t="s">
        <v>99</v>
      </c>
      <c r="M248">
        <v>1308459600</v>
      </c>
      <c r="N248">
        <v>1312693200</v>
      </c>
      <c r="O248" s="7">
        <f t="shared" si="20"/>
        <v>40713.208333333336</v>
      </c>
      <c r="P248" s="7" t="str" cm="1">
        <f t="array" ref="P248">_xlfn.IFS(Q248=1, "Jan", Q248=2, "Feb", Q248=3, "Mar", Q248=4, "Apr", Q248=5, "May", Q248=6, "June", Q248=7, "July", Q248=8, "Aug", Q248=9, "Sept", Q248=10, "Oct", Q248=11, "Nov", Q248=12, "Dec")</f>
        <v>June</v>
      </c>
      <c r="Q248" s="9">
        <f>MONTH(O248)</f>
        <v>6</v>
      </c>
      <c r="R248" s="9">
        <f>DAY(O248)</f>
        <v>19</v>
      </c>
      <c r="S248" s="9">
        <f>YEAR(O248)</f>
        <v>2011</v>
      </c>
      <c r="T248" s="7">
        <f>(((N248/60)/60)/24)+DATE(1970,1,1)</f>
        <v>40762.208333333336</v>
      </c>
      <c r="U248" s="7" t="str" cm="1">
        <f t="array" ref="U248">_xlfn.IFS(V248=1, "Jan", V248=2, "Feb", V248=3, "Mar", V248=4, "Apr", V248=5, "May", V248=6, "June", V248=7, "July", V248=8, "Aug", V248=9, "Sept", V248=10, "Oct", V248=11, "Nov", V248=12, "Dec")</f>
        <v>Aug</v>
      </c>
      <c r="V248" s="9">
        <f t="shared" si="21"/>
        <v>8</v>
      </c>
      <c r="W248" s="9">
        <f t="shared" si="22"/>
        <v>7</v>
      </c>
      <c r="X248" s="9">
        <f t="shared" si="23"/>
        <v>2011</v>
      </c>
      <c r="Y248" t="b">
        <v>0</v>
      </c>
      <c r="Z248" t="b">
        <v>1</v>
      </c>
      <c r="AA248" t="s">
        <v>42</v>
      </c>
      <c r="AB248" t="s">
        <v>2039</v>
      </c>
      <c r="AC248" t="s">
        <v>2053</v>
      </c>
    </row>
    <row r="249" spans="1:29" ht="17" x14ac:dyDescent="0.2">
      <c r="A249">
        <v>1</v>
      </c>
      <c r="B249">
        <v>217</v>
      </c>
      <c r="C249" t="s">
        <v>487</v>
      </c>
      <c r="D249" s="1" t="s">
        <v>488</v>
      </c>
      <c r="E249" s="17">
        <v>129400</v>
      </c>
      <c r="F249" s="17">
        <v>57911</v>
      </c>
      <c r="G249" s="4">
        <f t="shared" si="18"/>
        <v>0.44753477588871715</v>
      </c>
      <c r="H249" t="s">
        <v>14</v>
      </c>
      <c r="I249">
        <v>934</v>
      </c>
      <c r="J249" s="2">
        <f t="shared" si="19"/>
        <v>62.003211991434689</v>
      </c>
      <c r="K249" t="s">
        <v>21</v>
      </c>
      <c r="L249" t="s">
        <v>22</v>
      </c>
      <c r="M249">
        <v>1556427600</v>
      </c>
      <c r="N249">
        <v>1557205200</v>
      </c>
      <c r="O249" s="7">
        <f t="shared" si="20"/>
        <v>43583.208333333328</v>
      </c>
      <c r="P249" s="7" t="str" cm="1">
        <f t="array" ref="P249">_xlfn.IFS(Q249=1, "Jan", Q249=2, "Feb", Q249=3, "Mar", Q249=4, "Apr", Q249=5, "May", Q249=6, "June", Q249=7, "July", Q249=8, "Aug", Q249=9, "Sept", Q249=10, "Oct", Q249=11, "Nov", Q249=12, "Dec")</f>
        <v>Apr</v>
      </c>
      <c r="Q249" s="9">
        <f>MONTH(O249)</f>
        <v>4</v>
      </c>
      <c r="R249" s="9">
        <f>DAY(O249)</f>
        <v>28</v>
      </c>
      <c r="S249" s="9">
        <f>YEAR(O249)</f>
        <v>2019</v>
      </c>
      <c r="T249" s="7">
        <f>(((N249/60)/60)/24)+DATE(1970,1,1)</f>
        <v>43592.208333333328</v>
      </c>
      <c r="U249" s="7" t="str" cm="1">
        <f t="array" ref="U249">_xlfn.IFS(V249=1, "Jan", V249=2, "Feb", V249=3, "Mar", V249=4, "Apr", V249=5, "May", V249=6, "June", V249=7, "July", V249=8, "Aug", V249=9, "Sept", V249=10, "Oct", V249=11, "Nov", V249=12, "Dec")</f>
        <v>May</v>
      </c>
      <c r="V249" s="9">
        <f t="shared" si="21"/>
        <v>5</v>
      </c>
      <c r="W249" s="9">
        <f t="shared" si="22"/>
        <v>7</v>
      </c>
      <c r="X249" s="9">
        <f t="shared" si="23"/>
        <v>2019</v>
      </c>
      <c r="Y249" t="b">
        <v>0</v>
      </c>
      <c r="Z249" t="b">
        <v>0</v>
      </c>
      <c r="AA249" t="s">
        <v>474</v>
      </c>
      <c r="AB249" t="s">
        <v>2039</v>
      </c>
      <c r="AC249" t="s">
        <v>2055</v>
      </c>
    </row>
    <row r="250" spans="1:29" ht="17" x14ac:dyDescent="0.2">
      <c r="A250">
        <v>1</v>
      </c>
      <c r="B250">
        <v>223</v>
      </c>
      <c r="C250" t="s">
        <v>499</v>
      </c>
      <c r="D250" s="1" t="s">
        <v>500</v>
      </c>
      <c r="E250" s="17">
        <v>87300</v>
      </c>
      <c r="F250" s="17">
        <v>81897</v>
      </c>
      <c r="G250" s="4">
        <f t="shared" si="18"/>
        <v>0.93810996563573879</v>
      </c>
      <c r="H250" t="s">
        <v>14</v>
      </c>
      <c r="I250">
        <v>931</v>
      </c>
      <c r="J250" s="2">
        <f t="shared" si="19"/>
        <v>87.966702470461868</v>
      </c>
      <c r="K250" t="s">
        <v>21</v>
      </c>
      <c r="L250" t="s">
        <v>22</v>
      </c>
      <c r="M250">
        <v>1458104400</v>
      </c>
      <c r="N250">
        <v>1459314000</v>
      </c>
      <c r="O250" s="7">
        <f t="shared" si="20"/>
        <v>42445.208333333328</v>
      </c>
      <c r="P250" s="7" t="str" cm="1">
        <f t="array" ref="P250">_xlfn.IFS(Q250=1, "Jan", Q250=2, "Feb", Q250=3, "Mar", Q250=4, "Apr", Q250=5, "May", Q250=6, "June", Q250=7, "July", Q250=8, "Aug", Q250=9, "Sept", Q250=10, "Oct", Q250=11, "Nov", Q250=12, "Dec")</f>
        <v>Mar</v>
      </c>
      <c r="Q250" s="9">
        <f>MONTH(O250)</f>
        <v>3</v>
      </c>
      <c r="R250" s="9">
        <f>DAY(O250)</f>
        <v>16</v>
      </c>
      <c r="S250" s="9">
        <f>YEAR(O250)</f>
        <v>2016</v>
      </c>
      <c r="T250" s="7">
        <f>(((N250/60)/60)/24)+DATE(1970,1,1)</f>
        <v>42459.208333333328</v>
      </c>
      <c r="U250" s="7" t="str" cm="1">
        <f t="array" ref="U250">_xlfn.IFS(V250=1, "Jan", V250=2, "Feb", V250=3, "Mar", V250=4, "Apr", V250=5, "May", V250=6, "June", V250=7, "July", V250=8, "Aug", V250=9, "Sept", V250=10, "Oct", V250=11, "Nov", V250=12, "Dec")</f>
        <v>Mar</v>
      </c>
      <c r="V250" s="9">
        <f t="shared" si="21"/>
        <v>3</v>
      </c>
      <c r="W250" s="9">
        <f t="shared" si="22"/>
        <v>30</v>
      </c>
      <c r="X250" s="9">
        <f t="shared" si="23"/>
        <v>2016</v>
      </c>
      <c r="Y250" t="b">
        <v>0</v>
      </c>
      <c r="Z250" t="b">
        <v>0</v>
      </c>
      <c r="AA250" t="s">
        <v>33</v>
      </c>
      <c r="AB250" t="s">
        <v>2035</v>
      </c>
      <c r="AC250" t="s">
        <v>2036</v>
      </c>
    </row>
    <row r="251" spans="1:29" ht="17" x14ac:dyDescent="0.2">
      <c r="A251">
        <v>1</v>
      </c>
      <c r="B251">
        <v>685</v>
      </c>
      <c r="C251" t="s">
        <v>1409</v>
      </c>
      <c r="D251" s="1" t="s">
        <v>1410</v>
      </c>
      <c r="E251" s="17">
        <v>140000</v>
      </c>
      <c r="F251" s="17">
        <v>94501</v>
      </c>
      <c r="G251" s="4">
        <f t="shared" si="18"/>
        <v>0.67500714285714281</v>
      </c>
      <c r="H251" t="s">
        <v>14</v>
      </c>
      <c r="I251">
        <v>926</v>
      </c>
      <c r="J251" s="2">
        <f t="shared" si="19"/>
        <v>102.05291576673866</v>
      </c>
      <c r="K251" t="s">
        <v>15</v>
      </c>
      <c r="L251" t="s">
        <v>16</v>
      </c>
      <c r="M251">
        <v>1440306000</v>
      </c>
      <c r="N251">
        <v>1442379600</v>
      </c>
      <c r="O251" s="7">
        <f t="shared" si="20"/>
        <v>42239.208333333328</v>
      </c>
      <c r="P251" s="7" t="str" cm="1">
        <f t="array" ref="P251">_xlfn.IFS(Q251=1, "Jan", Q251=2, "Feb", Q251=3, "Mar", Q251=4, "Apr", Q251=5, "May", Q251=6, "June", Q251=7, "July", Q251=8, "Aug", Q251=9, "Sept", Q251=10, "Oct", Q251=11, "Nov", Q251=12, "Dec")</f>
        <v>Aug</v>
      </c>
      <c r="Q251" s="9">
        <f>MONTH(O251)</f>
        <v>8</v>
      </c>
      <c r="R251" s="9">
        <f>DAY(O251)</f>
        <v>23</v>
      </c>
      <c r="S251" s="9">
        <f>YEAR(O251)</f>
        <v>2015</v>
      </c>
      <c r="T251" s="7">
        <f>(((N251/60)/60)/24)+DATE(1970,1,1)</f>
        <v>42263.208333333328</v>
      </c>
      <c r="U251" s="7" t="str" cm="1">
        <f t="array" ref="U251">_xlfn.IFS(V251=1, "Jan", V251=2, "Feb", V251=3, "Mar", V251=4, "Apr", V251=5, "May", V251=6, "June", V251=7, "July", V251=8, "Aug", V251=9, "Sept", V251=10, "Oct", V251=11, "Nov", V251=12, "Dec")</f>
        <v>Sept</v>
      </c>
      <c r="V251" s="9">
        <f t="shared" si="21"/>
        <v>9</v>
      </c>
      <c r="W251" s="9">
        <f t="shared" si="22"/>
        <v>16</v>
      </c>
      <c r="X251" s="9">
        <f t="shared" si="23"/>
        <v>2015</v>
      </c>
      <c r="Y251" t="b">
        <v>0</v>
      </c>
      <c r="Z251" t="b">
        <v>0</v>
      </c>
      <c r="AA251" t="s">
        <v>33</v>
      </c>
      <c r="AB251" t="s">
        <v>2035</v>
      </c>
      <c r="AC251" t="s">
        <v>2036</v>
      </c>
    </row>
    <row r="252" spans="1:29" ht="17" x14ac:dyDescent="0.2">
      <c r="A252">
        <v>1</v>
      </c>
      <c r="B252">
        <v>349</v>
      </c>
      <c r="C252" t="s">
        <v>750</v>
      </c>
      <c r="D252" s="1" t="s">
        <v>751</v>
      </c>
      <c r="E252" s="17">
        <v>180800</v>
      </c>
      <c r="F252" s="17">
        <v>95958</v>
      </c>
      <c r="G252" s="4">
        <f t="shared" si="18"/>
        <v>0.53074115044247783</v>
      </c>
      <c r="H252" t="s">
        <v>14</v>
      </c>
      <c r="I252">
        <v>923</v>
      </c>
      <c r="J252" s="2">
        <f t="shared" si="19"/>
        <v>103.96316359696641</v>
      </c>
      <c r="K252" t="s">
        <v>21</v>
      </c>
      <c r="L252" t="s">
        <v>22</v>
      </c>
      <c r="M252">
        <v>1500008400</v>
      </c>
      <c r="N252">
        <v>1502600400</v>
      </c>
      <c r="O252" s="7">
        <f t="shared" si="20"/>
        <v>42930.208333333328</v>
      </c>
      <c r="P252" s="7" t="str" cm="1">
        <f t="array" ref="P252">_xlfn.IFS(Q252=1, "Jan", Q252=2, "Feb", Q252=3, "Mar", Q252=4, "Apr", Q252=5, "May", Q252=6, "June", Q252=7, "July", Q252=8, "Aug", Q252=9, "Sept", Q252=10, "Oct", Q252=11, "Nov", Q252=12, "Dec")</f>
        <v>July</v>
      </c>
      <c r="Q252" s="9">
        <f>MONTH(O252)</f>
        <v>7</v>
      </c>
      <c r="R252" s="9">
        <f>DAY(O252)</f>
        <v>14</v>
      </c>
      <c r="S252" s="9">
        <f>YEAR(O252)</f>
        <v>2017</v>
      </c>
      <c r="T252" s="7">
        <f>(((N252/60)/60)/24)+DATE(1970,1,1)</f>
        <v>42960.208333333328</v>
      </c>
      <c r="U252" s="7" t="str" cm="1">
        <f t="array" ref="U252">_xlfn.IFS(V252=1, "Jan", V252=2, "Feb", V252=3, "Mar", V252=4, "Apr", V252=5, "May", V252=6, "June", V252=7, "July", V252=8, "Aug", V252=9, "Sept", V252=10, "Oct", V252=11, "Nov", V252=12, "Dec")</f>
        <v>Aug</v>
      </c>
      <c r="V252" s="9">
        <f t="shared" si="21"/>
        <v>8</v>
      </c>
      <c r="W252" s="9">
        <f t="shared" si="22"/>
        <v>13</v>
      </c>
      <c r="X252" s="9">
        <f t="shared" si="23"/>
        <v>2017</v>
      </c>
      <c r="Y252" t="b">
        <v>0</v>
      </c>
      <c r="Z252" t="b">
        <v>0</v>
      </c>
      <c r="AA252" t="s">
        <v>33</v>
      </c>
      <c r="AB252" t="s">
        <v>2035</v>
      </c>
      <c r="AC252" t="s">
        <v>2036</v>
      </c>
    </row>
    <row r="253" spans="1:29" ht="34" x14ac:dyDescent="0.2">
      <c r="A253">
        <v>1</v>
      </c>
      <c r="B253">
        <v>583</v>
      </c>
      <c r="C253" t="s">
        <v>1209</v>
      </c>
      <c r="D253" s="1" t="s">
        <v>1210</v>
      </c>
      <c r="E253" s="17">
        <v>18900</v>
      </c>
      <c r="F253" s="17">
        <v>60934</v>
      </c>
      <c r="G253" s="4">
        <f t="shared" si="18"/>
        <v>3.2240211640211642</v>
      </c>
      <c r="H253" t="s">
        <v>20</v>
      </c>
      <c r="I253">
        <v>909</v>
      </c>
      <c r="J253" s="2">
        <f t="shared" si="19"/>
        <v>67.034103410341032</v>
      </c>
      <c r="K253" t="s">
        <v>21</v>
      </c>
      <c r="L253" t="s">
        <v>22</v>
      </c>
      <c r="M253">
        <v>1329717600</v>
      </c>
      <c r="N253">
        <v>1331186400</v>
      </c>
      <c r="O253" s="7">
        <f t="shared" si="20"/>
        <v>40959.25</v>
      </c>
      <c r="P253" s="7" t="str" cm="1">
        <f t="array" ref="P253">_xlfn.IFS(Q253=1, "Jan", Q253=2, "Feb", Q253=3, "Mar", Q253=4, "Apr", Q253=5, "May", Q253=6, "June", Q253=7, "July", Q253=8, "Aug", Q253=9, "Sept", Q253=10, "Oct", Q253=11, "Nov", Q253=12, "Dec")</f>
        <v>Feb</v>
      </c>
      <c r="Q253" s="9">
        <f>MONTH(O253)</f>
        <v>2</v>
      </c>
      <c r="R253" s="9">
        <f>DAY(O253)</f>
        <v>20</v>
      </c>
      <c r="S253" s="9">
        <f>YEAR(O253)</f>
        <v>2012</v>
      </c>
      <c r="T253" s="7">
        <f>(((N253/60)/60)/24)+DATE(1970,1,1)</f>
        <v>40976.25</v>
      </c>
      <c r="U253" s="7" t="str" cm="1">
        <f t="array" ref="U253">_xlfn.IFS(V253=1, "Jan", V253=2, "Feb", V253=3, "Mar", V253=4, "Apr", V253=5, "May", V253=6, "June", V253=7, "July", V253=8, "Aug", V253=9, "Sept", V253=10, "Oct", V253=11, "Nov", V253=12, "Dec")</f>
        <v>Mar</v>
      </c>
      <c r="V253" s="9">
        <f t="shared" si="21"/>
        <v>3</v>
      </c>
      <c r="W253" s="9">
        <f t="shared" si="22"/>
        <v>8</v>
      </c>
      <c r="X253" s="9">
        <f t="shared" si="23"/>
        <v>2012</v>
      </c>
      <c r="Y253" t="b">
        <v>0</v>
      </c>
      <c r="Z253" t="b">
        <v>0</v>
      </c>
      <c r="AA253" t="s">
        <v>42</v>
      </c>
      <c r="AB253" t="s">
        <v>2039</v>
      </c>
      <c r="AC253" t="s">
        <v>2053</v>
      </c>
    </row>
    <row r="254" spans="1:29" ht="17" x14ac:dyDescent="0.2">
      <c r="A254">
        <v>1</v>
      </c>
      <c r="B254">
        <v>290</v>
      </c>
      <c r="C254" t="s">
        <v>632</v>
      </c>
      <c r="D254" s="1" t="s">
        <v>633</v>
      </c>
      <c r="E254" s="17">
        <v>168600</v>
      </c>
      <c r="F254" s="17">
        <v>91722</v>
      </c>
      <c r="G254" s="4">
        <f t="shared" si="18"/>
        <v>0.54402135231316728</v>
      </c>
      <c r="H254" t="s">
        <v>14</v>
      </c>
      <c r="I254">
        <v>908</v>
      </c>
      <c r="J254" s="2">
        <f t="shared" si="19"/>
        <v>101.01541850220265</v>
      </c>
      <c r="K254" t="s">
        <v>21</v>
      </c>
      <c r="L254" t="s">
        <v>22</v>
      </c>
      <c r="M254">
        <v>1368162000</v>
      </c>
      <c r="N254">
        <v>1370926800</v>
      </c>
      <c r="O254" s="7">
        <f t="shared" si="20"/>
        <v>41404.208333333336</v>
      </c>
      <c r="P254" s="7" t="str" cm="1">
        <f t="array" ref="P254">_xlfn.IFS(Q254=1, "Jan", Q254=2, "Feb", Q254=3, "Mar", Q254=4, "Apr", Q254=5, "May", Q254=6, "June", Q254=7, "July", Q254=8, "Aug", Q254=9, "Sept", Q254=10, "Oct", Q254=11, "Nov", Q254=12, "Dec")</f>
        <v>May</v>
      </c>
      <c r="Q254" s="9">
        <f>MONTH(O254)</f>
        <v>5</v>
      </c>
      <c r="R254" s="9">
        <f>DAY(O254)</f>
        <v>10</v>
      </c>
      <c r="S254" s="9">
        <f>YEAR(O254)</f>
        <v>2013</v>
      </c>
      <c r="T254" s="7">
        <f>(((N254/60)/60)/24)+DATE(1970,1,1)</f>
        <v>41436.208333333336</v>
      </c>
      <c r="U254" s="7" t="str" cm="1">
        <f t="array" ref="U254">_xlfn.IFS(V254=1, "Jan", V254=2, "Feb", V254=3, "Mar", V254=4, "Apr", V254=5, "May", V254=6, "June", V254=7, "July", V254=8, "Aug", V254=9, "Sept", V254=10, "Oct", V254=11, "Nov", V254=12, "Dec")</f>
        <v>June</v>
      </c>
      <c r="V254" s="9">
        <f t="shared" si="21"/>
        <v>6</v>
      </c>
      <c r="W254" s="9">
        <f t="shared" si="22"/>
        <v>11</v>
      </c>
      <c r="X254" s="9">
        <f t="shared" si="23"/>
        <v>2013</v>
      </c>
      <c r="Y254" t="b">
        <v>0</v>
      </c>
      <c r="Z254" t="b">
        <v>1</v>
      </c>
      <c r="AA254" t="s">
        <v>42</v>
      </c>
      <c r="AB254" t="s">
        <v>2039</v>
      </c>
      <c r="AC254" t="s">
        <v>2053</v>
      </c>
    </row>
    <row r="255" spans="1:29" ht="17" x14ac:dyDescent="0.2">
      <c r="A255">
        <v>1</v>
      </c>
      <c r="B255">
        <v>121</v>
      </c>
      <c r="C255" t="s">
        <v>293</v>
      </c>
      <c r="D255" s="1" t="s">
        <v>294</v>
      </c>
      <c r="E255" s="17">
        <v>45300</v>
      </c>
      <c r="F255" s="17">
        <v>99361</v>
      </c>
      <c r="G255" s="4">
        <f t="shared" si="18"/>
        <v>2.1933995584988963</v>
      </c>
      <c r="H255" t="s">
        <v>20</v>
      </c>
      <c r="I255">
        <v>903</v>
      </c>
      <c r="J255" s="2">
        <f t="shared" si="19"/>
        <v>110.0343300110742</v>
      </c>
      <c r="K255" t="s">
        <v>21</v>
      </c>
      <c r="L255" t="s">
        <v>22</v>
      </c>
      <c r="M255">
        <v>1412485200</v>
      </c>
      <c r="N255">
        <v>1413608400</v>
      </c>
      <c r="O255" s="7">
        <f t="shared" si="20"/>
        <v>41917.208333333336</v>
      </c>
      <c r="P255" s="7" t="str" cm="1">
        <f t="array" ref="P255">_xlfn.IFS(Q255=1, "Jan", Q255=2, "Feb", Q255=3, "Mar", Q255=4, "Apr", Q255=5, "May", Q255=6, "June", Q255=7, "July", Q255=8, "Aug", Q255=9, "Sept", Q255=10, "Oct", Q255=11, "Nov", Q255=12, "Dec")</f>
        <v>Oct</v>
      </c>
      <c r="Q255" s="9">
        <f>MONTH(O255)</f>
        <v>10</v>
      </c>
      <c r="R255" s="9">
        <f>DAY(O255)</f>
        <v>5</v>
      </c>
      <c r="S255" s="9">
        <f>YEAR(O255)</f>
        <v>2014</v>
      </c>
      <c r="T255" s="7">
        <f>(((N255/60)/60)/24)+DATE(1970,1,1)</f>
        <v>41930.208333333336</v>
      </c>
      <c r="U255" s="7" t="str" cm="1">
        <f t="array" ref="U255">_xlfn.IFS(V255=1, "Jan", V255=2, "Feb", V255=3, "Mar", V255=4, "Apr", V255=5, "May", V255=6, "June", V255=7, "July", V255=8, "Aug", V255=9, "Sept", V255=10, "Oct", V255=11, "Nov", V255=12, "Dec")</f>
        <v>Oct</v>
      </c>
      <c r="V255" s="9">
        <f t="shared" si="21"/>
        <v>10</v>
      </c>
      <c r="W255" s="9">
        <f t="shared" si="22"/>
        <v>18</v>
      </c>
      <c r="X255" s="9">
        <f t="shared" si="23"/>
        <v>2014</v>
      </c>
      <c r="Y255" t="b">
        <v>0</v>
      </c>
      <c r="Z255" t="b">
        <v>0</v>
      </c>
      <c r="AA255" t="s">
        <v>89</v>
      </c>
      <c r="AB255" t="s">
        <v>2057</v>
      </c>
      <c r="AC255" t="s">
        <v>2058</v>
      </c>
    </row>
    <row r="256" spans="1:29" ht="17" x14ac:dyDescent="0.2">
      <c r="A256">
        <v>1</v>
      </c>
      <c r="B256">
        <v>866</v>
      </c>
      <c r="C256" t="s">
        <v>1764</v>
      </c>
      <c r="D256" s="1" t="s">
        <v>1765</v>
      </c>
      <c r="E256" s="17">
        <v>182800</v>
      </c>
      <c r="F256" s="17">
        <v>79045</v>
      </c>
      <c r="G256" s="4">
        <f t="shared" si="18"/>
        <v>0.43241247264770238</v>
      </c>
      <c r="H256" t="s">
        <v>74</v>
      </c>
      <c r="I256">
        <v>898</v>
      </c>
      <c r="J256" s="2">
        <f t="shared" si="19"/>
        <v>88.023385300668153</v>
      </c>
      <c r="K256" t="s">
        <v>21</v>
      </c>
      <c r="L256" t="s">
        <v>22</v>
      </c>
      <c r="M256">
        <v>1304830800</v>
      </c>
      <c r="N256">
        <v>1304917200</v>
      </c>
      <c r="O256" s="7">
        <f t="shared" si="20"/>
        <v>40671.208333333336</v>
      </c>
      <c r="P256" s="7" t="str" cm="1">
        <f t="array" ref="P256">_xlfn.IFS(Q256=1, "Jan", Q256=2, "Feb", Q256=3, "Mar", Q256=4, "Apr", Q256=5, "May", Q256=6, "June", Q256=7, "July", Q256=8, "Aug", Q256=9, "Sept", Q256=10, "Oct", Q256=11, "Nov", Q256=12, "Dec")</f>
        <v>May</v>
      </c>
      <c r="Q256" s="9">
        <f>MONTH(O256)</f>
        <v>5</v>
      </c>
      <c r="R256" s="9">
        <f>DAY(O256)</f>
        <v>8</v>
      </c>
      <c r="S256" s="9">
        <f>YEAR(O256)</f>
        <v>2011</v>
      </c>
      <c r="T256" s="7">
        <f>(((N256/60)/60)/24)+DATE(1970,1,1)</f>
        <v>40672.208333333336</v>
      </c>
      <c r="U256" s="7" t="str" cm="1">
        <f t="array" ref="U256">_xlfn.IFS(V256=1, "Jan", V256=2, "Feb", V256=3, "Mar", V256=4, "Apr", V256=5, "May", V256=6, "June", V256=7, "July", V256=8, "Aug", V256=9, "Sept", V256=10, "Oct", V256=11, "Nov", V256=12, "Dec")</f>
        <v>May</v>
      </c>
      <c r="V256" s="9">
        <f t="shared" si="21"/>
        <v>5</v>
      </c>
      <c r="W256" s="9">
        <f t="shared" si="22"/>
        <v>9</v>
      </c>
      <c r="X256" s="9">
        <f t="shared" si="23"/>
        <v>2011</v>
      </c>
      <c r="Y256" t="b">
        <v>0</v>
      </c>
      <c r="Z256" t="b">
        <v>0</v>
      </c>
      <c r="AA256" t="s">
        <v>122</v>
      </c>
      <c r="AB256" t="s">
        <v>2044</v>
      </c>
      <c r="AC256" t="s">
        <v>2045</v>
      </c>
    </row>
    <row r="257" spans="1:29" ht="17" x14ac:dyDescent="0.2">
      <c r="A257">
        <v>1</v>
      </c>
      <c r="B257">
        <v>22</v>
      </c>
      <c r="C257" t="s">
        <v>81</v>
      </c>
      <c r="D257" s="1" t="s">
        <v>82</v>
      </c>
      <c r="E257" s="17">
        <v>59100</v>
      </c>
      <c r="F257" s="17">
        <v>75690</v>
      </c>
      <c r="G257" s="4">
        <f t="shared" si="18"/>
        <v>1.2807106598984772</v>
      </c>
      <c r="H257" t="s">
        <v>20</v>
      </c>
      <c r="I257">
        <v>890</v>
      </c>
      <c r="J257" s="2">
        <f t="shared" si="19"/>
        <v>85.044943820224717</v>
      </c>
      <c r="K257" t="s">
        <v>21</v>
      </c>
      <c r="L257" t="s">
        <v>22</v>
      </c>
      <c r="M257">
        <v>1522731600</v>
      </c>
      <c r="N257">
        <v>1524027600</v>
      </c>
      <c r="O257" s="7">
        <f t="shared" si="20"/>
        <v>43193.208333333328</v>
      </c>
      <c r="P257" s="7" t="str" cm="1">
        <f t="array" ref="P257">_xlfn.IFS(Q257=1, "Jan", Q257=2, "Feb", Q257=3, "Mar", Q257=4, "Apr", Q257=5, "May", Q257=6, "June", Q257=7, "July", Q257=8, "Aug", Q257=9, "Sept", Q257=10, "Oct", Q257=11, "Nov", Q257=12, "Dec")</f>
        <v>Apr</v>
      </c>
      <c r="Q257" s="9">
        <f>MONTH(O257)</f>
        <v>4</v>
      </c>
      <c r="R257" s="9">
        <f>DAY(O257)</f>
        <v>3</v>
      </c>
      <c r="S257" s="9">
        <f>YEAR(O257)</f>
        <v>2018</v>
      </c>
      <c r="T257" s="7">
        <f>(((N257/60)/60)/24)+DATE(1970,1,1)</f>
        <v>43208.208333333328</v>
      </c>
      <c r="U257" s="7" t="str" cm="1">
        <f t="array" ref="U257">_xlfn.IFS(V257=1, "Jan", V257=2, "Feb", V257=3, "Mar", V257=4, "Apr", V257=5, "May", V257=6, "June", V257=7, "July", V257=8, "Aug", V257=9, "Sept", V257=10, "Oct", V257=11, "Nov", V257=12, "Dec")</f>
        <v>Apr</v>
      </c>
      <c r="V257" s="9">
        <f t="shared" si="21"/>
        <v>4</v>
      </c>
      <c r="W257" s="9">
        <f t="shared" si="22"/>
        <v>18</v>
      </c>
      <c r="X257" s="9">
        <f t="shared" si="23"/>
        <v>2018</v>
      </c>
      <c r="Y257" t="b">
        <v>0</v>
      </c>
      <c r="Z257" t="b">
        <v>0</v>
      </c>
      <c r="AA257" t="s">
        <v>33</v>
      </c>
      <c r="AB257" t="s">
        <v>2035</v>
      </c>
      <c r="AC257" t="s">
        <v>2036</v>
      </c>
    </row>
    <row r="258" spans="1:29" ht="17" x14ac:dyDescent="0.2">
      <c r="A258">
        <v>1</v>
      </c>
      <c r="B258">
        <v>696</v>
      </c>
      <c r="C258" t="s">
        <v>1431</v>
      </c>
      <c r="D258" s="1" t="s">
        <v>1432</v>
      </c>
      <c r="E258" s="17">
        <v>164100</v>
      </c>
      <c r="F258" s="17">
        <v>96888</v>
      </c>
      <c r="G258" s="4">
        <f t="shared" ref="G258:G321" si="24">F258/E258</f>
        <v>0.59042047531992692</v>
      </c>
      <c r="H258" t="s">
        <v>14</v>
      </c>
      <c r="I258">
        <v>889</v>
      </c>
      <c r="J258" s="2">
        <f t="shared" ref="J258:J321" si="25">F258/I258</f>
        <v>108.98537682789652</v>
      </c>
      <c r="K258" t="s">
        <v>21</v>
      </c>
      <c r="L258" t="s">
        <v>22</v>
      </c>
      <c r="M258">
        <v>1429506000</v>
      </c>
      <c r="N258">
        <v>1429592400</v>
      </c>
      <c r="O258" s="7">
        <f t="shared" ref="O258:O321" si="26">(((M258/60)/60)/24)+DATE(1970,1,1)</f>
        <v>42114.208333333328</v>
      </c>
      <c r="P258" s="7" t="str" cm="1">
        <f t="array" ref="P258">_xlfn.IFS(Q258=1, "Jan", Q258=2, "Feb", Q258=3, "Mar", Q258=4, "Apr", Q258=5, "May", Q258=6, "June", Q258=7, "July", Q258=8, "Aug", Q258=9, "Sept", Q258=10, "Oct", Q258=11, "Nov", Q258=12, "Dec")</f>
        <v>Apr</v>
      </c>
      <c r="Q258" s="9">
        <f>MONTH(O258)</f>
        <v>4</v>
      </c>
      <c r="R258" s="9">
        <f>DAY(O258)</f>
        <v>20</v>
      </c>
      <c r="S258" s="9">
        <f>YEAR(O258)</f>
        <v>2015</v>
      </c>
      <c r="T258" s="7">
        <f>(((N258/60)/60)/24)+DATE(1970,1,1)</f>
        <v>42115.208333333328</v>
      </c>
      <c r="U258" s="7" t="str" cm="1">
        <f t="array" ref="U258">_xlfn.IFS(V258=1, "Jan", V258=2, "Feb", V258=3, "Mar", V258=4, "Apr", V258=5, "May", V258=6, "June", V258=7, "July", V258=8, "Aug", V258=9, "Sept", V258=10, "Oct", V258=11, "Nov", V258=12, "Dec")</f>
        <v>Apr</v>
      </c>
      <c r="V258" s="9">
        <f t="shared" ref="V258:V321" si="27">MONTH(T258)</f>
        <v>4</v>
      </c>
      <c r="W258" s="9">
        <f t="shared" ref="W258:W321" si="28">DAY(T258)</f>
        <v>21</v>
      </c>
      <c r="X258" s="9">
        <f t="shared" ref="X258:X321" si="29">YEAR(T258)</f>
        <v>2015</v>
      </c>
      <c r="Y258" t="b">
        <v>0</v>
      </c>
      <c r="Z258" t="b">
        <v>1</v>
      </c>
      <c r="AA258" t="s">
        <v>33</v>
      </c>
      <c r="AB258" t="s">
        <v>2035</v>
      </c>
      <c r="AC258" t="s">
        <v>2036</v>
      </c>
    </row>
    <row r="259" spans="1:29" ht="17" x14ac:dyDescent="0.2">
      <c r="A259">
        <v>1</v>
      </c>
      <c r="B259">
        <v>186</v>
      </c>
      <c r="C259" t="s">
        <v>424</v>
      </c>
      <c r="D259" s="1" t="s">
        <v>425</v>
      </c>
      <c r="E259" s="17">
        <v>88800</v>
      </c>
      <c r="F259" s="17">
        <v>28358</v>
      </c>
      <c r="G259" s="4">
        <f t="shared" si="24"/>
        <v>0.31934684684684683</v>
      </c>
      <c r="H259" t="s">
        <v>14</v>
      </c>
      <c r="I259">
        <v>886</v>
      </c>
      <c r="J259" s="2">
        <f t="shared" si="25"/>
        <v>32.006772009029348</v>
      </c>
      <c r="K259" t="s">
        <v>21</v>
      </c>
      <c r="L259" t="s">
        <v>22</v>
      </c>
      <c r="M259">
        <v>1400821200</v>
      </c>
      <c r="N259">
        <v>1402117200</v>
      </c>
      <c r="O259" s="7">
        <f t="shared" si="26"/>
        <v>41782.208333333336</v>
      </c>
      <c r="P259" s="7" t="str" cm="1">
        <f t="array" ref="P259">_xlfn.IFS(Q259=1, "Jan", Q259=2, "Feb", Q259=3, "Mar", Q259=4, "Apr", Q259=5, "May", Q259=6, "June", Q259=7, "July", Q259=8, "Aug", Q259=9, "Sept", Q259=10, "Oct", Q259=11, "Nov", Q259=12, "Dec")</f>
        <v>May</v>
      </c>
      <c r="Q259" s="9">
        <f>MONTH(O259)</f>
        <v>5</v>
      </c>
      <c r="R259" s="9">
        <f>DAY(O259)</f>
        <v>23</v>
      </c>
      <c r="S259" s="9">
        <f>YEAR(O259)</f>
        <v>2014</v>
      </c>
      <c r="T259" s="7">
        <f>(((N259/60)/60)/24)+DATE(1970,1,1)</f>
        <v>41797.208333333336</v>
      </c>
      <c r="U259" s="7" t="str" cm="1">
        <f t="array" ref="U259">_xlfn.IFS(V259=1, "Jan", V259=2, "Feb", V259=3, "Mar", V259=4, "Apr", V259=5, "May", V259=6, "June", V259=7, "July", V259=8, "Aug", V259=9, "Sept", V259=10, "Oct", V259=11, "Nov", V259=12, "Dec")</f>
        <v>June</v>
      </c>
      <c r="V259" s="9">
        <f t="shared" si="27"/>
        <v>6</v>
      </c>
      <c r="W259" s="9">
        <f t="shared" si="28"/>
        <v>7</v>
      </c>
      <c r="X259" s="9">
        <f t="shared" si="29"/>
        <v>2014</v>
      </c>
      <c r="Y259" t="b">
        <v>0</v>
      </c>
      <c r="Z259" t="b">
        <v>0</v>
      </c>
      <c r="AA259" t="s">
        <v>33</v>
      </c>
      <c r="AB259" t="s">
        <v>2035</v>
      </c>
      <c r="AC259" t="s">
        <v>2036</v>
      </c>
    </row>
    <row r="260" spans="1:29" ht="17" x14ac:dyDescent="0.2">
      <c r="A260">
        <v>1</v>
      </c>
      <c r="B260">
        <v>787</v>
      </c>
      <c r="C260" t="s">
        <v>1609</v>
      </c>
      <c r="D260" s="1" t="s">
        <v>1610</v>
      </c>
      <c r="E260" s="17">
        <v>61200</v>
      </c>
      <c r="F260" s="17">
        <v>60994</v>
      </c>
      <c r="G260" s="4">
        <f t="shared" si="24"/>
        <v>0.99663398692810456</v>
      </c>
      <c r="H260" t="s">
        <v>14</v>
      </c>
      <c r="I260">
        <v>859</v>
      </c>
      <c r="J260" s="2">
        <f t="shared" si="25"/>
        <v>71.005820721769496</v>
      </c>
      <c r="K260" t="s">
        <v>15</v>
      </c>
      <c r="L260" t="s">
        <v>16</v>
      </c>
      <c r="M260">
        <v>1305954000</v>
      </c>
      <c r="N260">
        <v>1306731600</v>
      </c>
      <c r="O260" s="7">
        <f t="shared" si="26"/>
        <v>40684.208333333336</v>
      </c>
      <c r="P260" s="7" t="str" cm="1">
        <f t="array" ref="P260">_xlfn.IFS(Q260=1, "Jan", Q260=2, "Feb", Q260=3, "Mar", Q260=4, "Apr", Q260=5, "May", Q260=6, "June", Q260=7, "July", Q260=8, "Aug", Q260=9, "Sept", Q260=10, "Oct", Q260=11, "Nov", Q260=12, "Dec")</f>
        <v>May</v>
      </c>
      <c r="Q260" s="9">
        <f>MONTH(O260)</f>
        <v>5</v>
      </c>
      <c r="R260" s="9">
        <f>DAY(O260)</f>
        <v>21</v>
      </c>
      <c r="S260" s="9">
        <f>YEAR(O260)</f>
        <v>2011</v>
      </c>
      <c r="T260" s="7">
        <f>(((N260/60)/60)/24)+DATE(1970,1,1)</f>
        <v>40693.208333333336</v>
      </c>
      <c r="U260" s="7" t="str" cm="1">
        <f t="array" ref="U260">_xlfn.IFS(V260=1, "Jan", V260=2, "Feb", V260=3, "Mar", V260=4, "Apr", V260=5, "May", V260=6, "June", V260=7, "July", V260=8, "Aug", V260=9, "Sept", V260=10, "Oct", V260=11, "Nov", V260=12, "Dec")</f>
        <v>May</v>
      </c>
      <c r="V260" s="9">
        <f t="shared" si="27"/>
        <v>5</v>
      </c>
      <c r="W260" s="9">
        <f t="shared" si="28"/>
        <v>30</v>
      </c>
      <c r="X260" s="9">
        <f t="shared" si="29"/>
        <v>2011</v>
      </c>
      <c r="Y260" t="b">
        <v>0</v>
      </c>
      <c r="Z260" t="b">
        <v>0</v>
      </c>
      <c r="AA260" t="s">
        <v>23</v>
      </c>
      <c r="AB260" t="s">
        <v>2041</v>
      </c>
      <c r="AC260" t="s">
        <v>2042</v>
      </c>
    </row>
    <row r="261" spans="1:29" ht="17" x14ac:dyDescent="0.2">
      <c r="A261">
        <v>1</v>
      </c>
      <c r="B261">
        <v>516</v>
      </c>
      <c r="C261" t="s">
        <v>1078</v>
      </c>
      <c r="D261" s="1" t="s">
        <v>1079</v>
      </c>
      <c r="E261" s="17">
        <v>125400</v>
      </c>
      <c r="F261" s="17">
        <v>53324</v>
      </c>
      <c r="G261" s="4">
        <f t="shared" si="24"/>
        <v>0.42523125996810207</v>
      </c>
      <c r="H261" t="s">
        <v>14</v>
      </c>
      <c r="I261">
        <v>846</v>
      </c>
      <c r="J261" s="2">
        <f t="shared" si="25"/>
        <v>63.030732860520096</v>
      </c>
      <c r="K261" t="s">
        <v>21</v>
      </c>
      <c r="L261" t="s">
        <v>22</v>
      </c>
      <c r="M261">
        <v>1281070800</v>
      </c>
      <c r="N261">
        <v>1284354000</v>
      </c>
      <c r="O261" s="7">
        <f t="shared" si="26"/>
        <v>40396.208333333336</v>
      </c>
      <c r="P261" s="7" t="str" cm="1">
        <f t="array" ref="P261">_xlfn.IFS(Q261=1, "Jan", Q261=2, "Feb", Q261=3, "Mar", Q261=4, "Apr", Q261=5, "May", Q261=6, "June", Q261=7, "July", Q261=8, "Aug", Q261=9, "Sept", Q261=10, "Oct", Q261=11, "Nov", Q261=12, "Dec")</f>
        <v>Aug</v>
      </c>
      <c r="Q261" s="9">
        <f>MONTH(O261)</f>
        <v>8</v>
      </c>
      <c r="R261" s="9">
        <f>DAY(O261)</f>
        <v>6</v>
      </c>
      <c r="S261" s="9">
        <f>YEAR(O261)</f>
        <v>2010</v>
      </c>
      <c r="T261" s="7">
        <f>(((N261/60)/60)/24)+DATE(1970,1,1)</f>
        <v>40434.208333333336</v>
      </c>
      <c r="U261" s="7" t="str" cm="1">
        <f t="array" ref="U261">_xlfn.IFS(V261=1, "Jan", V261=2, "Feb", V261=3, "Mar", V261=4, "Apr", V261=5, "May", V261=6, "June", V261=7, "July", V261=8, "Aug", V261=9, "Sept", V261=10, "Oct", V261=11, "Nov", V261=12, "Dec")</f>
        <v>Sept</v>
      </c>
      <c r="V261" s="9">
        <f t="shared" si="27"/>
        <v>9</v>
      </c>
      <c r="W261" s="9">
        <f t="shared" si="28"/>
        <v>13</v>
      </c>
      <c r="X261" s="9">
        <f t="shared" si="29"/>
        <v>2010</v>
      </c>
      <c r="Y261" t="b">
        <v>0</v>
      </c>
      <c r="Z261" t="b">
        <v>0</v>
      </c>
      <c r="AA261" t="s">
        <v>68</v>
      </c>
      <c r="AB261" t="s">
        <v>2046</v>
      </c>
      <c r="AC261" t="s">
        <v>2047</v>
      </c>
    </row>
    <row r="262" spans="1:29" ht="17" x14ac:dyDescent="0.2">
      <c r="A262">
        <v>1</v>
      </c>
      <c r="B262">
        <v>994</v>
      </c>
      <c r="C262" t="s">
        <v>2015</v>
      </c>
      <c r="D262" s="1" t="s">
        <v>2016</v>
      </c>
      <c r="E262" s="17">
        <v>141100</v>
      </c>
      <c r="F262" s="17">
        <v>74073</v>
      </c>
      <c r="G262" s="4">
        <f t="shared" si="24"/>
        <v>0.52496810772501767</v>
      </c>
      <c r="H262" t="s">
        <v>14</v>
      </c>
      <c r="I262">
        <v>842</v>
      </c>
      <c r="J262" s="2">
        <f t="shared" si="25"/>
        <v>87.972684085510693</v>
      </c>
      <c r="K262" t="s">
        <v>21</v>
      </c>
      <c r="L262" t="s">
        <v>22</v>
      </c>
      <c r="M262">
        <v>1413522000</v>
      </c>
      <c r="N262">
        <v>1414040400</v>
      </c>
      <c r="O262" s="7">
        <f t="shared" si="26"/>
        <v>41929.208333333336</v>
      </c>
      <c r="P262" s="7" t="str" cm="1">
        <f t="array" ref="P262">_xlfn.IFS(Q262=1, "Jan", Q262=2, "Feb", Q262=3, "Mar", Q262=4, "Apr", Q262=5, "May", Q262=6, "June", Q262=7, "July", Q262=8, "Aug", Q262=9, "Sept", Q262=10, "Oct", Q262=11, "Nov", Q262=12, "Dec")</f>
        <v>Oct</v>
      </c>
      <c r="Q262" s="9">
        <f>MONTH(O262)</f>
        <v>10</v>
      </c>
      <c r="R262" s="9">
        <f>DAY(O262)</f>
        <v>17</v>
      </c>
      <c r="S262" s="9">
        <f>YEAR(O262)</f>
        <v>2014</v>
      </c>
      <c r="T262" s="7">
        <f>(((N262/60)/60)/24)+DATE(1970,1,1)</f>
        <v>41935.208333333336</v>
      </c>
      <c r="U262" s="7" t="str" cm="1">
        <f t="array" ref="U262">_xlfn.IFS(V262=1, "Jan", V262=2, "Feb", V262=3, "Mar", V262=4, "Apr", V262=5, "May", V262=6, "June", V262=7, "July", V262=8, "Aug", V262=9, "Sept", V262=10, "Oct", V262=11, "Nov", V262=12, "Dec")</f>
        <v>Oct</v>
      </c>
      <c r="V262" s="9">
        <f t="shared" si="27"/>
        <v>10</v>
      </c>
      <c r="W262" s="9">
        <f t="shared" si="28"/>
        <v>23</v>
      </c>
      <c r="X262" s="9">
        <f t="shared" si="29"/>
        <v>2014</v>
      </c>
      <c r="Y262" t="b">
        <v>0</v>
      </c>
      <c r="Z262" t="b">
        <v>1</v>
      </c>
      <c r="AA262" t="s">
        <v>206</v>
      </c>
      <c r="AB262" t="s">
        <v>2046</v>
      </c>
      <c r="AC262" t="s">
        <v>2054</v>
      </c>
    </row>
    <row r="263" spans="1:29" ht="17" x14ac:dyDescent="0.2">
      <c r="A263">
        <v>1</v>
      </c>
      <c r="B263">
        <v>79</v>
      </c>
      <c r="C263" t="s">
        <v>207</v>
      </c>
      <c r="D263" s="1" t="s">
        <v>208</v>
      </c>
      <c r="E263" s="17">
        <v>57800</v>
      </c>
      <c r="F263" s="17">
        <v>40228</v>
      </c>
      <c r="G263" s="4">
        <f t="shared" si="24"/>
        <v>0.6959861591695502</v>
      </c>
      <c r="H263" t="s">
        <v>14</v>
      </c>
      <c r="I263">
        <v>838</v>
      </c>
      <c r="J263" s="2">
        <f t="shared" si="25"/>
        <v>48.004773269689736</v>
      </c>
      <c r="K263" t="s">
        <v>21</v>
      </c>
      <c r="L263" t="s">
        <v>22</v>
      </c>
      <c r="M263">
        <v>1529125200</v>
      </c>
      <c r="N263">
        <v>1529557200</v>
      </c>
      <c r="O263" s="7">
        <f t="shared" si="26"/>
        <v>43267.208333333328</v>
      </c>
      <c r="P263" s="7" t="str" cm="1">
        <f t="array" ref="P263">_xlfn.IFS(Q263=1, "Jan", Q263=2, "Feb", Q263=3, "Mar", Q263=4, "Apr", Q263=5, "May", Q263=6, "June", Q263=7, "July", Q263=8, "Aug", Q263=9, "Sept", Q263=10, "Oct", Q263=11, "Nov", Q263=12, "Dec")</f>
        <v>June</v>
      </c>
      <c r="Q263" s="9">
        <f>MONTH(O263)</f>
        <v>6</v>
      </c>
      <c r="R263" s="9">
        <f>DAY(O263)</f>
        <v>16</v>
      </c>
      <c r="S263" s="9">
        <f>YEAR(O263)</f>
        <v>2018</v>
      </c>
      <c r="T263" s="7">
        <f>(((N263/60)/60)/24)+DATE(1970,1,1)</f>
        <v>43272.208333333328</v>
      </c>
      <c r="U263" s="7" t="str" cm="1">
        <f t="array" ref="U263">_xlfn.IFS(V263=1, "Jan", V263=2, "Feb", V263=3, "Mar", V263=4, "Apr", V263=5, "May", V263=6, "June", V263=7, "July", V263=8, "Aug", V263=9, "Sept", V263=10, "Oct", V263=11, "Nov", V263=12, "Dec")</f>
        <v>June</v>
      </c>
      <c r="V263" s="9">
        <f t="shared" si="27"/>
        <v>6</v>
      </c>
      <c r="W263" s="9">
        <f t="shared" si="28"/>
        <v>21</v>
      </c>
      <c r="X263" s="9">
        <f t="shared" si="29"/>
        <v>2018</v>
      </c>
      <c r="Y263" t="b">
        <v>0</v>
      </c>
      <c r="Z263" t="b">
        <v>0</v>
      </c>
      <c r="AA263" t="s">
        <v>33</v>
      </c>
      <c r="AB263" t="s">
        <v>2035</v>
      </c>
      <c r="AC263" t="s">
        <v>2036</v>
      </c>
    </row>
    <row r="264" spans="1:29" ht="17" x14ac:dyDescent="0.2">
      <c r="A264">
        <v>1</v>
      </c>
      <c r="B264">
        <v>779</v>
      </c>
      <c r="C264" t="s">
        <v>1593</v>
      </c>
      <c r="D264" s="1" t="s">
        <v>1594</v>
      </c>
      <c r="E264" s="17">
        <v>108700</v>
      </c>
      <c r="F264" s="17">
        <v>87293</v>
      </c>
      <c r="G264" s="4">
        <f t="shared" si="24"/>
        <v>0.80306347746090156</v>
      </c>
      <c r="H264" t="s">
        <v>14</v>
      </c>
      <c r="I264">
        <v>831</v>
      </c>
      <c r="J264" s="2">
        <f t="shared" si="25"/>
        <v>105.04572803850782</v>
      </c>
      <c r="K264" t="s">
        <v>21</v>
      </c>
      <c r="L264" t="s">
        <v>22</v>
      </c>
      <c r="M264">
        <v>1439528400</v>
      </c>
      <c r="N264">
        <v>1440306000</v>
      </c>
      <c r="O264" s="7">
        <f t="shared" si="26"/>
        <v>42230.208333333328</v>
      </c>
      <c r="P264" s="7" t="str" cm="1">
        <f t="array" ref="P264">_xlfn.IFS(Q264=1, "Jan", Q264=2, "Feb", Q264=3, "Mar", Q264=4, "Apr", Q264=5, "May", Q264=6, "June", Q264=7, "July", Q264=8, "Aug", Q264=9, "Sept", Q264=10, "Oct", Q264=11, "Nov", Q264=12, "Dec")</f>
        <v>Aug</v>
      </c>
      <c r="Q264" s="9">
        <f>MONTH(O264)</f>
        <v>8</v>
      </c>
      <c r="R264" s="9">
        <f>DAY(O264)</f>
        <v>14</v>
      </c>
      <c r="S264" s="9">
        <f>YEAR(O264)</f>
        <v>2015</v>
      </c>
      <c r="T264" s="7">
        <f>(((N264/60)/60)/24)+DATE(1970,1,1)</f>
        <v>42239.208333333328</v>
      </c>
      <c r="U264" s="7" t="str" cm="1">
        <f t="array" ref="U264">_xlfn.IFS(V264=1, "Jan", V264=2, "Feb", V264=3, "Mar", V264=4, "Apr", V264=5, "May", V264=6, "June", V264=7, "July", V264=8, "Aug", V264=9, "Sept", V264=10, "Oct", V264=11, "Nov", V264=12, "Dec")</f>
        <v>Aug</v>
      </c>
      <c r="V264" s="9">
        <f t="shared" si="27"/>
        <v>8</v>
      </c>
      <c r="W264" s="9">
        <f t="shared" si="28"/>
        <v>23</v>
      </c>
      <c r="X264" s="9">
        <f t="shared" si="29"/>
        <v>2015</v>
      </c>
      <c r="Y264" t="b">
        <v>0</v>
      </c>
      <c r="Z264" t="b">
        <v>1</v>
      </c>
      <c r="AA264" t="s">
        <v>33</v>
      </c>
      <c r="AB264" t="s">
        <v>2035</v>
      </c>
      <c r="AC264" t="s">
        <v>2036</v>
      </c>
    </row>
    <row r="265" spans="1:29" ht="17" x14ac:dyDescent="0.2">
      <c r="A265">
        <v>1</v>
      </c>
      <c r="B265">
        <v>344</v>
      </c>
      <c r="C265" t="s">
        <v>740</v>
      </c>
      <c r="D265" s="1" t="s">
        <v>741</v>
      </c>
      <c r="E265" s="17">
        <v>197600</v>
      </c>
      <c r="F265" s="17">
        <v>82959</v>
      </c>
      <c r="G265" s="4">
        <f t="shared" si="24"/>
        <v>0.41983299595141699</v>
      </c>
      <c r="H265" t="s">
        <v>14</v>
      </c>
      <c r="I265">
        <v>830</v>
      </c>
      <c r="J265" s="2">
        <f t="shared" si="25"/>
        <v>99.950602409638549</v>
      </c>
      <c r="K265" t="s">
        <v>21</v>
      </c>
      <c r="L265" t="s">
        <v>22</v>
      </c>
      <c r="M265">
        <v>1516600800</v>
      </c>
      <c r="N265">
        <v>1520056800</v>
      </c>
      <c r="O265" s="7">
        <f t="shared" si="26"/>
        <v>43122.25</v>
      </c>
      <c r="P265" s="7" t="str" cm="1">
        <f t="array" ref="P265">_xlfn.IFS(Q265=1, "Jan", Q265=2, "Feb", Q265=3, "Mar", Q265=4, "Apr", Q265=5, "May", Q265=6, "June", Q265=7, "July", Q265=8, "Aug", Q265=9, "Sept", Q265=10, "Oct", Q265=11, "Nov", Q265=12, "Dec")</f>
        <v>Jan</v>
      </c>
      <c r="Q265" s="9">
        <f>MONTH(O265)</f>
        <v>1</v>
      </c>
      <c r="R265" s="9">
        <f>DAY(O265)</f>
        <v>22</v>
      </c>
      <c r="S265" s="9">
        <f>YEAR(O265)</f>
        <v>2018</v>
      </c>
      <c r="T265" s="7">
        <f>(((N265/60)/60)/24)+DATE(1970,1,1)</f>
        <v>43162.25</v>
      </c>
      <c r="U265" s="7" t="str" cm="1">
        <f t="array" ref="U265">_xlfn.IFS(V265=1, "Jan", V265=2, "Feb", V265=3, "Mar", V265=4, "Apr", V265=5, "May", V265=6, "June", V265=7, "July", V265=8, "Aug", V265=9, "Sept", V265=10, "Oct", V265=11, "Nov", V265=12, "Dec")</f>
        <v>Mar</v>
      </c>
      <c r="V265" s="9">
        <f t="shared" si="27"/>
        <v>3</v>
      </c>
      <c r="W265" s="9">
        <f t="shared" si="28"/>
        <v>3</v>
      </c>
      <c r="X265" s="9">
        <f t="shared" si="29"/>
        <v>2018</v>
      </c>
      <c r="Y265" t="b">
        <v>0</v>
      </c>
      <c r="Z265" t="b">
        <v>0</v>
      </c>
      <c r="AA265" t="s">
        <v>89</v>
      </c>
      <c r="AB265" t="s">
        <v>2057</v>
      </c>
      <c r="AC265" t="s">
        <v>2058</v>
      </c>
    </row>
    <row r="266" spans="1:29" ht="17" x14ac:dyDescent="0.2">
      <c r="A266">
        <v>1</v>
      </c>
      <c r="B266">
        <v>956</v>
      </c>
      <c r="C266" t="s">
        <v>1942</v>
      </c>
      <c r="D266" s="1" t="s">
        <v>1943</v>
      </c>
      <c r="E266" s="17">
        <v>187600</v>
      </c>
      <c r="F266" s="17">
        <v>35698</v>
      </c>
      <c r="G266" s="4">
        <f t="shared" si="24"/>
        <v>0.19028784648187633</v>
      </c>
      <c r="H266" t="s">
        <v>14</v>
      </c>
      <c r="I266">
        <v>830</v>
      </c>
      <c r="J266" s="2">
        <f t="shared" si="25"/>
        <v>43.00963855421687</v>
      </c>
      <c r="K266" t="s">
        <v>21</v>
      </c>
      <c r="L266" t="s">
        <v>22</v>
      </c>
      <c r="M266">
        <v>1450764000</v>
      </c>
      <c r="N266">
        <v>1451109600</v>
      </c>
      <c r="O266" s="7">
        <f t="shared" si="26"/>
        <v>42360.25</v>
      </c>
      <c r="P266" s="7" t="str" cm="1">
        <f t="array" ref="P266">_xlfn.IFS(Q266=1, "Jan", Q266=2, "Feb", Q266=3, "Mar", Q266=4, "Apr", Q266=5, "May", Q266=6, "June", Q266=7, "July", Q266=8, "Aug", Q266=9, "Sept", Q266=10, "Oct", Q266=11, "Nov", Q266=12, "Dec")</f>
        <v>Dec</v>
      </c>
      <c r="Q266" s="9">
        <f>MONTH(O266)</f>
        <v>12</v>
      </c>
      <c r="R266" s="9">
        <f>DAY(O266)</f>
        <v>22</v>
      </c>
      <c r="S266" s="9">
        <f>YEAR(O266)</f>
        <v>2015</v>
      </c>
      <c r="T266" s="7">
        <f>(((N266/60)/60)/24)+DATE(1970,1,1)</f>
        <v>42364.25</v>
      </c>
      <c r="U266" s="7" t="str" cm="1">
        <f t="array" ref="U266">_xlfn.IFS(V266=1, "Jan", V266=2, "Feb", V266=3, "Mar", V266=4, "Apr", V266=5, "May", V266=6, "June", V266=7, "July", V266=8, "Aug", V266=9, "Sept", V266=10, "Oct", V266=11, "Nov", V266=12, "Dec")</f>
        <v>Dec</v>
      </c>
      <c r="V266" s="9">
        <f t="shared" si="27"/>
        <v>12</v>
      </c>
      <c r="W266" s="9">
        <f t="shared" si="28"/>
        <v>26</v>
      </c>
      <c r="X266" s="9">
        <f t="shared" si="29"/>
        <v>2015</v>
      </c>
      <c r="Y266" t="b">
        <v>0</v>
      </c>
      <c r="Z266" t="b">
        <v>0</v>
      </c>
      <c r="AA266" t="s">
        <v>474</v>
      </c>
      <c r="AB266" t="s">
        <v>2039</v>
      </c>
      <c r="AC266" t="s">
        <v>2055</v>
      </c>
    </row>
    <row r="267" spans="1:29" ht="34" x14ac:dyDescent="0.2">
      <c r="A267">
        <v>1</v>
      </c>
      <c r="B267">
        <v>701</v>
      </c>
      <c r="C267" t="s">
        <v>1440</v>
      </c>
      <c r="D267" s="1" t="s">
        <v>1441</v>
      </c>
      <c r="E267" s="17">
        <v>52000</v>
      </c>
      <c r="F267" s="17">
        <v>91014</v>
      </c>
      <c r="G267" s="4">
        <f t="shared" si="24"/>
        <v>1.7502692307692307</v>
      </c>
      <c r="H267" t="s">
        <v>20</v>
      </c>
      <c r="I267">
        <v>820</v>
      </c>
      <c r="J267" s="2">
        <f t="shared" si="25"/>
        <v>110.99268292682927</v>
      </c>
      <c r="K267" t="s">
        <v>21</v>
      </c>
      <c r="L267" t="s">
        <v>22</v>
      </c>
      <c r="M267">
        <v>1301202000</v>
      </c>
      <c r="N267">
        <v>1301806800</v>
      </c>
      <c r="O267" s="7">
        <f t="shared" si="26"/>
        <v>40629.208333333336</v>
      </c>
      <c r="P267" s="7" t="str" cm="1">
        <f t="array" ref="P267">_xlfn.IFS(Q267=1, "Jan", Q267=2, "Feb", Q267=3, "Mar", Q267=4, "Apr", Q267=5, "May", Q267=6, "June", Q267=7, "July", Q267=8, "Aug", Q267=9, "Sept", Q267=10, "Oct", Q267=11, "Nov", Q267=12, "Dec")</f>
        <v>Mar</v>
      </c>
      <c r="Q267" s="9">
        <f>MONTH(O267)</f>
        <v>3</v>
      </c>
      <c r="R267" s="9">
        <f>DAY(O267)</f>
        <v>27</v>
      </c>
      <c r="S267" s="9">
        <f>YEAR(O267)</f>
        <v>2011</v>
      </c>
      <c r="T267" s="7">
        <f>(((N267/60)/60)/24)+DATE(1970,1,1)</f>
        <v>40636.208333333336</v>
      </c>
      <c r="U267" s="7" t="str" cm="1">
        <f t="array" ref="U267">_xlfn.IFS(V267=1, "Jan", V267=2, "Feb", V267=3, "Mar", V267=4, "Apr", V267=5, "May", V267=6, "June", V267=7, "July", V267=8, "Aug", V267=9, "Sept", V267=10, "Oct", V267=11, "Nov", V267=12, "Dec")</f>
        <v>Apr</v>
      </c>
      <c r="V267" s="9">
        <f t="shared" si="27"/>
        <v>4</v>
      </c>
      <c r="W267" s="9">
        <f t="shared" si="28"/>
        <v>3</v>
      </c>
      <c r="X267" s="9">
        <f t="shared" si="29"/>
        <v>2011</v>
      </c>
      <c r="Y267" t="b">
        <v>1</v>
      </c>
      <c r="Z267" t="b">
        <v>0</v>
      </c>
      <c r="AA267" t="s">
        <v>33</v>
      </c>
      <c r="AB267" t="s">
        <v>2035</v>
      </c>
      <c r="AC267" t="s">
        <v>2036</v>
      </c>
    </row>
    <row r="268" spans="1:29" ht="17" x14ac:dyDescent="0.2">
      <c r="A268">
        <v>1</v>
      </c>
      <c r="B268">
        <v>209</v>
      </c>
      <c r="C268" t="s">
        <v>470</v>
      </c>
      <c r="D268" s="1" t="s">
        <v>471</v>
      </c>
      <c r="E268" s="17">
        <v>194500</v>
      </c>
      <c r="F268" s="17">
        <v>41212</v>
      </c>
      <c r="G268" s="4">
        <f t="shared" si="24"/>
        <v>0.21188688946015424</v>
      </c>
      <c r="H268" t="s">
        <v>47</v>
      </c>
      <c r="I268">
        <v>808</v>
      </c>
      <c r="J268" s="2">
        <f t="shared" si="25"/>
        <v>51.004950495049506</v>
      </c>
      <c r="K268" t="s">
        <v>26</v>
      </c>
      <c r="L268" t="s">
        <v>27</v>
      </c>
      <c r="M268">
        <v>1462510800</v>
      </c>
      <c r="N268">
        <v>1463115600</v>
      </c>
      <c r="O268" s="7">
        <f t="shared" si="26"/>
        <v>42496.208333333328</v>
      </c>
      <c r="P268" s="7" t="str" cm="1">
        <f t="array" ref="P268">_xlfn.IFS(Q268=1, "Jan", Q268=2, "Feb", Q268=3, "Mar", Q268=4, "Apr", Q268=5, "May", Q268=6, "June", Q268=7, "July", Q268=8, "Aug", Q268=9, "Sept", Q268=10, "Oct", Q268=11, "Nov", Q268=12, "Dec")</f>
        <v>May</v>
      </c>
      <c r="Q268" s="9">
        <f>MONTH(O268)</f>
        <v>5</v>
      </c>
      <c r="R268" s="9">
        <f>DAY(O268)</f>
        <v>6</v>
      </c>
      <c r="S268" s="9">
        <f>YEAR(O268)</f>
        <v>2016</v>
      </c>
      <c r="T268" s="7">
        <f>(((N268/60)/60)/24)+DATE(1970,1,1)</f>
        <v>42503.208333333328</v>
      </c>
      <c r="U268" s="7" t="str" cm="1">
        <f t="array" ref="U268">_xlfn.IFS(V268=1, "Jan", V268=2, "Feb", V268=3, "Mar", V268=4, "Apr", V268=5, "May", V268=6, "June", V268=7, "July", V268=8, "Aug", V268=9, "Sept", V268=10, "Oct", V268=11, "Nov", V268=12, "Dec")</f>
        <v>May</v>
      </c>
      <c r="V268" s="9">
        <f t="shared" si="27"/>
        <v>5</v>
      </c>
      <c r="W268" s="9">
        <f t="shared" si="28"/>
        <v>13</v>
      </c>
      <c r="X268" s="9">
        <f t="shared" si="29"/>
        <v>2016</v>
      </c>
      <c r="Y268" t="b">
        <v>0</v>
      </c>
      <c r="Z268" t="b">
        <v>0</v>
      </c>
      <c r="AA268" t="s">
        <v>42</v>
      </c>
      <c r="AB268" t="s">
        <v>2039</v>
      </c>
      <c r="AC268" t="s">
        <v>2053</v>
      </c>
    </row>
    <row r="269" spans="1:29" ht="17" x14ac:dyDescent="0.2">
      <c r="A269">
        <v>1</v>
      </c>
      <c r="B269">
        <v>308</v>
      </c>
      <c r="C269" t="s">
        <v>668</v>
      </c>
      <c r="D269" s="1" t="s">
        <v>669</v>
      </c>
      <c r="E269" s="17">
        <v>118200</v>
      </c>
      <c r="F269" s="17">
        <v>87560</v>
      </c>
      <c r="G269" s="4">
        <f t="shared" si="24"/>
        <v>0.74077834179357027</v>
      </c>
      <c r="H269" t="s">
        <v>14</v>
      </c>
      <c r="I269">
        <v>803</v>
      </c>
      <c r="J269" s="2">
        <f t="shared" si="25"/>
        <v>109.04109589041096</v>
      </c>
      <c r="K269" t="s">
        <v>21</v>
      </c>
      <c r="L269" t="s">
        <v>22</v>
      </c>
      <c r="M269">
        <v>1303102800</v>
      </c>
      <c r="N269">
        <v>1303189200</v>
      </c>
      <c r="O269" s="7">
        <f t="shared" si="26"/>
        <v>40651.208333333336</v>
      </c>
      <c r="P269" s="7" t="str" cm="1">
        <f t="array" ref="P269">_xlfn.IFS(Q269=1, "Jan", Q269=2, "Feb", Q269=3, "Mar", Q269=4, "Apr", Q269=5, "May", Q269=6, "June", Q269=7, "July", Q269=8, "Aug", Q269=9, "Sept", Q269=10, "Oct", Q269=11, "Nov", Q269=12, "Dec")</f>
        <v>Apr</v>
      </c>
      <c r="Q269" s="9">
        <f>MONTH(O269)</f>
        <v>4</v>
      </c>
      <c r="R269" s="9">
        <f>DAY(O269)</f>
        <v>18</v>
      </c>
      <c r="S269" s="9">
        <f>YEAR(O269)</f>
        <v>2011</v>
      </c>
      <c r="T269" s="7">
        <f>(((N269/60)/60)/24)+DATE(1970,1,1)</f>
        <v>40652.208333333336</v>
      </c>
      <c r="U269" s="7" t="str" cm="1">
        <f t="array" ref="U269">_xlfn.IFS(V269=1, "Jan", V269=2, "Feb", V269=3, "Mar", V269=4, "Apr", V269=5, "May", V269=6, "June", V269=7, "July", V269=8, "Aug", V269=9, "Sept", V269=10, "Oct", V269=11, "Nov", V269=12, "Dec")</f>
        <v>Apr</v>
      </c>
      <c r="V269" s="9">
        <f t="shared" si="27"/>
        <v>4</v>
      </c>
      <c r="W269" s="9">
        <f t="shared" si="28"/>
        <v>19</v>
      </c>
      <c r="X269" s="9">
        <f t="shared" si="29"/>
        <v>2011</v>
      </c>
      <c r="Y269" t="b">
        <v>0</v>
      </c>
      <c r="Z269" t="b">
        <v>0</v>
      </c>
      <c r="AA269" t="s">
        <v>33</v>
      </c>
      <c r="AB269" t="s">
        <v>2035</v>
      </c>
      <c r="AC269" t="s">
        <v>2036</v>
      </c>
    </row>
    <row r="270" spans="1:29" ht="17" x14ac:dyDescent="0.2">
      <c r="A270">
        <v>1</v>
      </c>
      <c r="B270">
        <v>433</v>
      </c>
      <c r="C270" t="s">
        <v>915</v>
      </c>
      <c r="D270" s="1" t="s">
        <v>916</v>
      </c>
      <c r="E270" s="17">
        <v>121400</v>
      </c>
      <c r="F270" s="17">
        <v>65755</v>
      </c>
      <c r="G270" s="4">
        <f t="shared" si="24"/>
        <v>0.54163920922570019</v>
      </c>
      <c r="H270" t="s">
        <v>14</v>
      </c>
      <c r="I270">
        <v>792</v>
      </c>
      <c r="J270" s="2">
        <f t="shared" si="25"/>
        <v>83.023989898989896</v>
      </c>
      <c r="K270" t="s">
        <v>21</v>
      </c>
      <c r="L270" t="s">
        <v>22</v>
      </c>
      <c r="M270">
        <v>1385359200</v>
      </c>
      <c r="N270">
        <v>1386741600</v>
      </c>
      <c r="O270" s="7">
        <f t="shared" si="26"/>
        <v>41603.25</v>
      </c>
      <c r="P270" s="7" t="str" cm="1">
        <f t="array" ref="P270">_xlfn.IFS(Q270=1, "Jan", Q270=2, "Feb", Q270=3, "Mar", Q270=4, "Apr", Q270=5, "May", Q270=6, "June", Q270=7, "July", Q270=8, "Aug", Q270=9, "Sept", Q270=10, "Oct", Q270=11, "Nov", Q270=12, "Dec")</f>
        <v>Nov</v>
      </c>
      <c r="Q270" s="9">
        <f>MONTH(O270)</f>
        <v>11</v>
      </c>
      <c r="R270" s="9">
        <f>DAY(O270)</f>
        <v>25</v>
      </c>
      <c r="S270" s="9">
        <f>YEAR(O270)</f>
        <v>2013</v>
      </c>
      <c r="T270" s="7">
        <f>(((N270/60)/60)/24)+DATE(1970,1,1)</f>
        <v>41619.25</v>
      </c>
      <c r="U270" s="7" t="str" cm="1">
        <f t="array" ref="U270">_xlfn.IFS(V270=1, "Jan", V270=2, "Feb", V270=3, "Mar", V270=4, "Apr", V270=5, "May", V270=6, "June", V270=7, "July", V270=8, "Aug", V270=9, "Sept", V270=10, "Oct", V270=11, "Nov", V270=12, "Dec")</f>
        <v>Dec</v>
      </c>
      <c r="V270" s="9">
        <f t="shared" si="27"/>
        <v>12</v>
      </c>
      <c r="W270" s="9">
        <f t="shared" si="28"/>
        <v>11</v>
      </c>
      <c r="X270" s="9">
        <f t="shared" si="29"/>
        <v>2013</v>
      </c>
      <c r="Y270" t="b">
        <v>0</v>
      </c>
      <c r="Z270" t="b">
        <v>1</v>
      </c>
      <c r="AA270" t="s">
        <v>42</v>
      </c>
      <c r="AB270" t="s">
        <v>2039</v>
      </c>
      <c r="AC270" t="s">
        <v>2053</v>
      </c>
    </row>
    <row r="271" spans="1:29" ht="34" x14ac:dyDescent="0.2">
      <c r="A271">
        <v>1</v>
      </c>
      <c r="B271">
        <v>176</v>
      </c>
      <c r="C271" t="s">
        <v>404</v>
      </c>
      <c r="D271" s="1" t="s">
        <v>405</v>
      </c>
      <c r="E271" s="17">
        <v>115000</v>
      </c>
      <c r="F271" s="17">
        <v>86060</v>
      </c>
      <c r="G271" s="4">
        <f t="shared" si="24"/>
        <v>0.74834782608695649</v>
      </c>
      <c r="H271" t="s">
        <v>14</v>
      </c>
      <c r="I271">
        <v>782</v>
      </c>
      <c r="J271" s="2">
        <f t="shared" si="25"/>
        <v>110.05115089514067</v>
      </c>
      <c r="K271" t="s">
        <v>21</v>
      </c>
      <c r="L271" t="s">
        <v>22</v>
      </c>
      <c r="M271">
        <v>1472878800</v>
      </c>
      <c r="N271">
        <v>1473656400</v>
      </c>
      <c r="O271" s="7">
        <f t="shared" si="26"/>
        <v>42616.208333333328</v>
      </c>
      <c r="P271" s="7" t="str" cm="1">
        <f t="array" ref="P271">_xlfn.IFS(Q271=1, "Jan", Q271=2, "Feb", Q271=3, "Mar", Q271=4, "Apr", Q271=5, "May", Q271=6, "June", Q271=7, "July", Q271=8, "Aug", Q271=9, "Sept", Q271=10, "Oct", Q271=11, "Nov", Q271=12, "Dec")</f>
        <v>Sept</v>
      </c>
      <c r="Q271" s="9">
        <f>MONTH(O271)</f>
        <v>9</v>
      </c>
      <c r="R271" s="9">
        <f>DAY(O271)</f>
        <v>3</v>
      </c>
      <c r="S271" s="9">
        <f>YEAR(O271)</f>
        <v>2016</v>
      </c>
      <c r="T271" s="7">
        <f>(((N271/60)/60)/24)+DATE(1970,1,1)</f>
        <v>42625.208333333328</v>
      </c>
      <c r="U271" s="7" t="str" cm="1">
        <f t="array" ref="U271">_xlfn.IFS(V271=1, "Jan", V271=2, "Feb", V271=3, "Mar", V271=4, "Apr", V271=5, "May", V271=6, "June", V271=7, "July", V271=8, "Aug", V271=9, "Sept", V271=10, "Oct", V271=11, "Nov", V271=12, "Dec")</f>
        <v>Sept</v>
      </c>
      <c r="V271" s="9">
        <f t="shared" si="27"/>
        <v>9</v>
      </c>
      <c r="W271" s="9">
        <f t="shared" si="28"/>
        <v>12</v>
      </c>
      <c r="X271" s="9">
        <f t="shared" si="29"/>
        <v>2016</v>
      </c>
      <c r="Y271" t="b">
        <v>0</v>
      </c>
      <c r="Z271" t="b">
        <v>0</v>
      </c>
      <c r="AA271" t="s">
        <v>33</v>
      </c>
      <c r="AB271" t="s">
        <v>2035</v>
      </c>
      <c r="AC271" t="s">
        <v>2036</v>
      </c>
    </row>
    <row r="272" spans="1:29" ht="17" x14ac:dyDescent="0.2">
      <c r="A272">
        <v>1</v>
      </c>
      <c r="B272">
        <v>126</v>
      </c>
      <c r="C272" t="s">
        <v>303</v>
      </c>
      <c r="D272" s="1" t="s">
        <v>304</v>
      </c>
      <c r="E272" s="17">
        <v>180200</v>
      </c>
      <c r="F272" s="17">
        <v>69617</v>
      </c>
      <c r="G272" s="4">
        <f t="shared" si="24"/>
        <v>0.38633185349611543</v>
      </c>
      <c r="H272" t="s">
        <v>14</v>
      </c>
      <c r="I272">
        <v>774</v>
      </c>
      <c r="J272" s="2">
        <f t="shared" si="25"/>
        <v>89.944444444444443</v>
      </c>
      <c r="K272" t="s">
        <v>21</v>
      </c>
      <c r="L272" t="s">
        <v>22</v>
      </c>
      <c r="M272">
        <v>1471150800</v>
      </c>
      <c r="N272">
        <v>1473570000</v>
      </c>
      <c r="O272" s="7">
        <f t="shared" si="26"/>
        <v>42596.208333333328</v>
      </c>
      <c r="P272" s="7" t="str" cm="1">
        <f t="array" ref="P272">_xlfn.IFS(Q272=1, "Jan", Q272=2, "Feb", Q272=3, "Mar", Q272=4, "Apr", Q272=5, "May", Q272=6, "June", Q272=7, "July", Q272=8, "Aug", Q272=9, "Sept", Q272=10, "Oct", Q272=11, "Nov", Q272=12, "Dec")</f>
        <v>Aug</v>
      </c>
      <c r="Q272" s="9">
        <f>MONTH(O272)</f>
        <v>8</v>
      </c>
      <c r="R272" s="9">
        <f>DAY(O272)</f>
        <v>14</v>
      </c>
      <c r="S272" s="9">
        <f>YEAR(O272)</f>
        <v>2016</v>
      </c>
      <c r="T272" s="7">
        <f>(((N272/60)/60)/24)+DATE(1970,1,1)</f>
        <v>42624.208333333328</v>
      </c>
      <c r="U272" s="7" t="str" cm="1">
        <f t="array" ref="U272">_xlfn.IFS(V272=1, "Jan", V272=2, "Feb", V272=3, "Mar", V272=4, "Apr", V272=5, "May", V272=6, "June", V272=7, "July", V272=8, "Aug", V272=9, "Sept", V272=10, "Oct", V272=11, "Nov", V272=12, "Dec")</f>
        <v>Sept</v>
      </c>
      <c r="V272" s="9">
        <f t="shared" si="27"/>
        <v>9</v>
      </c>
      <c r="W272" s="9">
        <f t="shared" si="28"/>
        <v>11</v>
      </c>
      <c r="X272" s="9">
        <f t="shared" si="29"/>
        <v>2016</v>
      </c>
      <c r="Y272" t="b">
        <v>0</v>
      </c>
      <c r="Z272" t="b">
        <v>1</v>
      </c>
      <c r="AA272" t="s">
        <v>33</v>
      </c>
      <c r="AB272" t="s">
        <v>2035</v>
      </c>
      <c r="AC272" t="s">
        <v>2036</v>
      </c>
    </row>
    <row r="273" spans="1:29" ht="17" x14ac:dyDescent="0.2">
      <c r="A273">
        <v>1</v>
      </c>
      <c r="B273">
        <v>145</v>
      </c>
      <c r="C273" t="s">
        <v>342</v>
      </c>
      <c r="D273" s="1" t="s">
        <v>343</v>
      </c>
      <c r="E273" s="17">
        <v>25000</v>
      </c>
      <c r="F273" s="17">
        <v>59128</v>
      </c>
      <c r="G273" s="4">
        <f t="shared" si="24"/>
        <v>2.3651200000000001</v>
      </c>
      <c r="H273" t="s">
        <v>20</v>
      </c>
      <c r="I273">
        <v>768</v>
      </c>
      <c r="J273" s="2">
        <f t="shared" si="25"/>
        <v>76.989583333333329</v>
      </c>
      <c r="K273" t="s">
        <v>98</v>
      </c>
      <c r="L273" t="s">
        <v>99</v>
      </c>
      <c r="M273">
        <v>1410066000</v>
      </c>
      <c r="N273">
        <v>1410498000</v>
      </c>
      <c r="O273" s="7">
        <f t="shared" si="26"/>
        <v>41889.208333333336</v>
      </c>
      <c r="P273" s="7" t="str" cm="1">
        <f t="array" ref="P273">_xlfn.IFS(Q273=1, "Jan", Q273=2, "Feb", Q273=3, "Mar", Q273=4, "Apr", Q273=5, "May", Q273=6, "June", Q273=7, "July", Q273=8, "Aug", Q273=9, "Sept", Q273=10, "Oct", Q273=11, "Nov", Q273=12, "Dec")</f>
        <v>Sept</v>
      </c>
      <c r="Q273" s="9">
        <f>MONTH(O273)</f>
        <v>9</v>
      </c>
      <c r="R273" s="9">
        <f>DAY(O273)</f>
        <v>7</v>
      </c>
      <c r="S273" s="9">
        <f>YEAR(O273)</f>
        <v>2014</v>
      </c>
      <c r="T273" s="7">
        <f>(((N273/60)/60)/24)+DATE(1970,1,1)</f>
        <v>41894.208333333336</v>
      </c>
      <c r="U273" s="7" t="str" cm="1">
        <f t="array" ref="U273">_xlfn.IFS(V273=1, "Jan", V273=2, "Feb", V273=3, "Mar", V273=4, "Apr", V273=5, "May", V273=6, "June", V273=7, "July", V273=8, "Aug", V273=9, "Sept", V273=10, "Oct", V273=11, "Nov", V273=12, "Dec")</f>
        <v>Sept</v>
      </c>
      <c r="V273" s="9">
        <f t="shared" si="27"/>
        <v>9</v>
      </c>
      <c r="W273" s="9">
        <f t="shared" si="28"/>
        <v>12</v>
      </c>
      <c r="X273" s="9">
        <f t="shared" si="29"/>
        <v>2014</v>
      </c>
      <c r="Y273" t="b">
        <v>0</v>
      </c>
      <c r="Z273" t="b">
        <v>0</v>
      </c>
      <c r="AA273" t="s">
        <v>65</v>
      </c>
      <c r="AB273" t="s">
        <v>2037</v>
      </c>
      <c r="AC273" t="s">
        <v>2051</v>
      </c>
    </row>
    <row r="274" spans="1:29" ht="34" x14ac:dyDescent="0.2">
      <c r="A274">
        <v>1</v>
      </c>
      <c r="B274">
        <v>549</v>
      </c>
      <c r="C274" t="s">
        <v>1143</v>
      </c>
      <c r="D274" s="1" t="s">
        <v>1144</v>
      </c>
      <c r="E274" s="17">
        <v>29500</v>
      </c>
      <c r="F274" s="17">
        <v>83843</v>
      </c>
      <c r="G274" s="4">
        <f t="shared" si="24"/>
        <v>2.8421355932203389</v>
      </c>
      <c r="H274" t="s">
        <v>20</v>
      </c>
      <c r="I274">
        <v>762</v>
      </c>
      <c r="J274" s="2">
        <f t="shared" si="25"/>
        <v>110.03018372703411</v>
      </c>
      <c r="K274" t="s">
        <v>21</v>
      </c>
      <c r="L274" t="s">
        <v>22</v>
      </c>
      <c r="M274">
        <v>1369717200</v>
      </c>
      <c r="N274">
        <v>1370494800</v>
      </c>
      <c r="O274" s="7">
        <f t="shared" si="26"/>
        <v>41422.208333333336</v>
      </c>
      <c r="P274" s="7" t="str" cm="1">
        <f t="array" ref="P274">_xlfn.IFS(Q274=1, "Jan", Q274=2, "Feb", Q274=3, "Mar", Q274=4, "Apr", Q274=5, "May", Q274=6, "June", Q274=7, "July", Q274=8, "Aug", Q274=9, "Sept", Q274=10, "Oct", Q274=11, "Nov", Q274=12, "Dec")</f>
        <v>May</v>
      </c>
      <c r="Q274" s="9">
        <f>MONTH(O274)</f>
        <v>5</v>
      </c>
      <c r="R274" s="9">
        <f>DAY(O274)</f>
        <v>28</v>
      </c>
      <c r="S274" s="9">
        <f>YEAR(O274)</f>
        <v>2013</v>
      </c>
      <c r="T274" s="7">
        <f>(((N274/60)/60)/24)+DATE(1970,1,1)</f>
        <v>41431.208333333336</v>
      </c>
      <c r="U274" s="7" t="str" cm="1">
        <f t="array" ref="U274">_xlfn.IFS(V274=1, "Jan", V274=2, "Feb", V274=3, "Mar", V274=4, "Apr", V274=5, "May", V274=6, "June", V274=7, "July", V274=8, "Aug", V274=9, "Sept", V274=10, "Oct", V274=11, "Nov", V274=12, "Dec")</f>
        <v>June</v>
      </c>
      <c r="V274" s="9">
        <f t="shared" si="27"/>
        <v>6</v>
      </c>
      <c r="W274" s="9">
        <f t="shared" si="28"/>
        <v>6</v>
      </c>
      <c r="X274" s="9">
        <f t="shared" si="29"/>
        <v>2013</v>
      </c>
      <c r="Y274" t="b">
        <v>0</v>
      </c>
      <c r="Z274" t="b">
        <v>0</v>
      </c>
      <c r="AA274" t="s">
        <v>65</v>
      </c>
      <c r="AB274" t="s">
        <v>2037</v>
      </c>
      <c r="AC274" t="s">
        <v>2051</v>
      </c>
    </row>
    <row r="275" spans="1:29" ht="17" x14ac:dyDescent="0.2">
      <c r="A275">
        <v>1</v>
      </c>
      <c r="B275">
        <v>661</v>
      </c>
      <c r="C275" t="s">
        <v>1364</v>
      </c>
      <c r="D275" s="1" t="s">
        <v>1365</v>
      </c>
      <c r="E275" s="17">
        <v>106800</v>
      </c>
      <c r="F275" s="17">
        <v>57872</v>
      </c>
      <c r="G275" s="4">
        <f t="shared" si="24"/>
        <v>0.54187265917603</v>
      </c>
      <c r="H275" t="s">
        <v>14</v>
      </c>
      <c r="I275">
        <v>752</v>
      </c>
      <c r="J275" s="2">
        <f t="shared" si="25"/>
        <v>76.957446808510639</v>
      </c>
      <c r="K275" t="s">
        <v>36</v>
      </c>
      <c r="L275" t="s">
        <v>37</v>
      </c>
      <c r="M275">
        <v>1332910800</v>
      </c>
      <c r="N275">
        <v>1335502800</v>
      </c>
      <c r="O275" s="7">
        <f t="shared" si="26"/>
        <v>40996.208333333336</v>
      </c>
      <c r="P275" s="7" t="str" cm="1">
        <f t="array" ref="P275">_xlfn.IFS(Q275=1, "Jan", Q275=2, "Feb", Q275=3, "Mar", Q275=4, "Apr", Q275=5, "May", Q275=6, "June", Q275=7, "July", Q275=8, "Aug", Q275=9, "Sept", Q275=10, "Oct", Q275=11, "Nov", Q275=12, "Dec")</f>
        <v>Mar</v>
      </c>
      <c r="Q275" s="9">
        <f>MONTH(O275)</f>
        <v>3</v>
      </c>
      <c r="R275" s="9">
        <f>DAY(O275)</f>
        <v>28</v>
      </c>
      <c r="S275" s="9">
        <f>YEAR(O275)</f>
        <v>2012</v>
      </c>
      <c r="T275" s="7">
        <f>(((N275/60)/60)/24)+DATE(1970,1,1)</f>
        <v>41026.208333333336</v>
      </c>
      <c r="U275" s="7" t="str" cm="1">
        <f t="array" ref="U275">_xlfn.IFS(V275=1, "Jan", V275=2, "Feb", V275=3, "Mar", V275=4, "Apr", V275=5, "May", V275=6, "June", V275=7, "July", V275=8, "Aug", V275=9, "Sept", V275=10, "Oct", V275=11, "Nov", V275=12, "Dec")</f>
        <v>Apr</v>
      </c>
      <c r="V275" s="9">
        <f t="shared" si="27"/>
        <v>4</v>
      </c>
      <c r="W275" s="9">
        <f t="shared" si="28"/>
        <v>27</v>
      </c>
      <c r="X275" s="9">
        <f t="shared" si="29"/>
        <v>2012</v>
      </c>
      <c r="Y275" t="b">
        <v>0</v>
      </c>
      <c r="Z275" t="b">
        <v>0</v>
      </c>
      <c r="AA275" t="s">
        <v>159</v>
      </c>
      <c r="AB275" t="s">
        <v>2041</v>
      </c>
      <c r="AC275" t="s">
        <v>2049</v>
      </c>
    </row>
    <row r="276" spans="1:29" ht="17" x14ac:dyDescent="0.2">
      <c r="A276">
        <v>1</v>
      </c>
      <c r="B276">
        <v>659</v>
      </c>
      <c r="C276" t="s">
        <v>1360</v>
      </c>
      <c r="D276" s="1" t="s">
        <v>1361</v>
      </c>
      <c r="E276" s="17">
        <v>120700</v>
      </c>
      <c r="F276" s="17">
        <v>57010</v>
      </c>
      <c r="G276" s="4">
        <f t="shared" si="24"/>
        <v>0.47232808616404309</v>
      </c>
      <c r="H276" t="s">
        <v>14</v>
      </c>
      <c r="I276">
        <v>750</v>
      </c>
      <c r="J276" s="2">
        <f t="shared" si="25"/>
        <v>76.013333333333335</v>
      </c>
      <c r="K276" t="s">
        <v>40</v>
      </c>
      <c r="L276" t="s">
        <v>41</v>
      </c>
      <c r="M276">
        <v>1296108000</v>
      </c>
      <c r="N276">
        <v>1296194400</v>
      </c>
      <c r="O276" s="7">
        <f t="shared" si="26"/>
        <v>40570.25</v>
      </c>
      <c r="P276" s="7" t="str" cm="1">
        <f t="array" ref="P276">_xlfn.IFS(Q276=1, "Jan", Q276=2, "Feb", Q276=3, "Mar", Q276=4, "Apr", Q276=5, "May", Q276=6, "June", Q276=7, "July", Q276=8, "Aug", Q276=9, "Sept", Q276=10, "Oct", Q276=11, "Nov", Q276=12, "Dec")</f>
        <v>Jan</v>
      </c>
      <c r="Q276" s="9">
        <f>MONTH(O276)</f>
        <v>1</v>
      </c>
      <c r="R276" s="9">
        <f>DAY(O276)</f>
        <v>27</v>
      </c>
      <c r="S276" s="9">
        <f>YEAR(O276)</f>
        <v>2011</v>
      </c>
      <c r="T276" s="7">
        <f>(((N276/60)/60)/24)+DATE(1970,1,1)</f>
        <v>40571.25</v>
      </c>
      <c r="U276" s="7" t="str" cm="1">
        <f t="array" ref="U276">_xlfn.IFS(V276=1, "Jan", V276=2, "Feb", V276=3, "Mar", V276=4, "Apr", V276=5, "May", V276=6, "June", V276=7, "July", V276=8, "Aug", V276=9, "Sept", V276=10, "Oct", V276=11, "Nov", V276=12, "Dec")</f>
        <v>Jan</v>
      </c>
      <c r="V276" s="9">
        <f t="shared" si="27"/>
        <v>1</v>
      </c>
      <c r="W276" s="9">
        <f t="shared" si="28"/>
        <v>28</v>
      </c>
      <c r="X276" s="9">
        <f t="shared" si="29"/>
        <v>2011</v>
      </c>
      <c r="Y276" t="b">
        <v>0</v>
      </c>
      <c r="Z276" t="b">
        <v>0</v>
      </c>
      <c r="AA276" t="s">
        <v>42</v>
      </c>
      <c r="AB276" t="s">
        <v>2039</v>
      </c>
      <c r="AC276" t="s">
        <v>2053</v>
      </c>
    </row>
    <row r="277" spans="1:29" ht="17" x14ac:dyDescent="0.2">
      <c r="A277">
        <v>1</v>
      </c>
      <c r="B277">
        <v>629</v>
      </c>
      <c r="C277" t="s">
        <v>1300</v>
      </c>
      <c r="D277" s="1" t="s">
        <v>1301</v>
      </c>
      <c r="E277" s="17">
        <v>85900</v>
      </c>
      <c r="F277" s="17">
        <v>55476</v>
      </c>
      <c r="G277" s="4">
        <f t="shared" si="24"/>
        <v>0.64582072176949945</v>
      </c>
      <c r="H277" t="s">
        <v>14</v>
      </c>
      <c r="I277">
        <v>750</v>
      </c>
      <c r="J277" s="2">
        <f t="shared" si="25"/>
        <v>73.968000000000004</v>
      </c>
      <c r="K277" t="s">
        <v>21</v>
      </c>
      <c r="L277" t="s">
        <v>22</v>
      </c>
      <c r="M277">
        <v>1467781200</v>
      </c>
      <c r="N277">
        <v>1467954000</v>
      </c>
      <c r="O277" s="7">
        <f t="shared" si="26"/>
        <v>42557.208333333328</v>
      </c>
      <c r="P277" s="7" t="str" cm="1">
        <f t="array" ref="P277">_xlfn.IFS(Q277=1, "Jan", Q277=2, "Feb", Q277=3, "Mar", Q277=4, "Apr", Q277=5, "May", Q277=6, "June", Q277=7, "July", Q277=8, "Aug", Q277=9, "Sept", Q277=10, "Oct", Q277=11, "Nov", Q277=12, "Dec")</f>
        <v>July</v>
      </c>
      <c r="Q277" s="9">
        <f>MONTH(O277)</f>
        <v>7</v>
      </c>
      <c r="R277" s="9">
        <f>DAY(O277)</f>
        <v>6</v>
      </c>
      <c r="S277" s="9">
        <f>YEAR(O277)</f>
        <v>2016</v>
      </c>
      <c r="T277" s="7">
        <f>(((N277/60)/60)/24)+DATE(1970,1,1)</f>
        <v>42559.208333333328</v>
      </c>
      <c r="U277" s="7" t="str" cm="1">
        <f t="array" ref="U277">_xlfn.IFS(V277=1, "Jan", V277=2, "Feb", V277=3, "Mar", V277=4, "Apr", V277=5, "May", V277=6, "June", V277=7, "July", V277=8, "Aug", V277=9, "Sept", V277=10, "Oct", V277=11, "Nov", V277=12, "Dec")</f>
        <v>July</v>
      </c>
      <c r="V277" s="9">
        <f t="shared" si="27"/>
        <v>7</v>
      </c>
      <c r="W277" s="9">
        <f t="shared" si="28"/>
        <v>8</v>
      </c>
      <c r="X277" s="9">
        <f t="shared" si="29"/>
        <v>2016</v>
      </c>
      <c r="Y277" t="b">
        <v>0</v>
      </c>
      <c r="Z277" t="b">
        <v>1</v>
      </c>
      <c r="AA277" t="s">
        <v>33</v>
      </c>
      <c r="AB277" t="s">
        <v>2035</v>
      </c>
      <c r="AC277" t="s">
        <v>2036</v>
      </c>
    </row>
    <row r="278" spans="1:29" ht="17" x14ac:dyDescent="0.2">
      <c r="A278">
        <v>1</v>
      </c>
      <c r="B278">
        <v>428</v>
      </c>
      <c r="C278" t="s">
        <v>905</v>
      </c>
      <c r="D278" s="1" t="s">
        <v>906</v>
      </c>
      <c r="E278" s="17">
        <v>101400</v>
      </c>
      <c r="F278" s="17">
        <v>47037</v>
      </c>
      <c r="G278" s="4">
        <f t="shared" si="24"/>
        <v>0.46387573964497042</v>
      </c>
      <c r="H278" t="s">
        <v>14</v>
      </c>
      <c r="I278">
        <v>747</v>
      </c>
      <c r="J278" s="2">
        <f t="shared" si="25"/>
        <v>62.967871485943775</v>
      </c>
      <c r="K278" t="s">
        <v>21</v>
      </c>
      <c r="L278" t="s">
        <v>22</v>
      </c>
      <c r="M278">
        <v>1297404000</v>
      </c>
      <c r="N278">
        <v>1298008800</v>
      </c>
      <c r="O278" s="7">
        <f t="shared" si="26"/>
        <v>40585.25</v>
      </c>
      <c r="P278" s="7" t="str" cm="1">
        <f t="array" ref="P278">_xlfn.IFS(Q278=1, "Jan", Q278=2, "Feb", Q278=3, "Mar", Q278=4, "Apr", Q278=5, "May", Q278=6, "June", Q278=7, "July", Q278=8, "Aug", Q278=9, "Sept", Q278=10, "Oct", Q278=11, "Nov", Q278=12, "Dec")</f>
        <v>Feb</v>
      </c>
      <c r="Q278" s="9">
        <f>MONTH(O278)</f>
        <v>2</v>
      </c>
      <c r="R278" s="9">
        <f>DAY(O278)</f>
        <v>11</v>
      </c>
      <c r="S278" s="9">
        <f>YEAR(O278)</f>
        <v>2011</v>
      </c>
      <c r="T278" s="7">
        <f>(((N278/60)/60)/24)+DATE(1970,1,1)</f>
        <v>40592.25</v>
      </c>
      <c r="U278" s="7" t="str" cm="1">
        <f t="array" ref="U278">_xlfn.IFS(V278=1, "Jan", V278=2, "Feb", V278=3, "Mar", V278=4, "Apr", V278=5, "May", V278=6, "June", V278=7, "July", V278=8, "Aug", V278=9, "Sept", V278=10, "Oct", V278=11, "Nov", V278=12, "Dec")</f>
        <v>Feb</v>
      </c>
      <c r="V278" s="9">
        <f t="shared" si="27"/>
        <v>2</v>
      </c>
      <c r="W278" s="9">
        <f t="shared" si="28"/>
        <v>18</v>
      </c>
      <c r="X278" s="9">
        <f t="shared" si="29"/>
        <v>2011</v>
      </c>
      <c r="Y278" t="b">
        <v>0</v>
      </c>
      <c r="Z278" t="b">
        <v>0</v>
      </c>
      <c r="AA278" t="s">
        <v>71</v>
      </c>
      <c r="AB278" t="s">
        <v>2039</v>
      </c>
      <c r="AC278" t="s">
        <v>2040</v>
      </c>
    </row>
    <row r="279" spans="1:29" ht="17" x14ac:dyDescent="0.2">
      <c r="A279">
        <v>1</v>
      </c>
      <c r="B279">
        <v>980</v>
      </c>
      <c r="C279" t="s">
        <v>1988</v>
      </c>
      <c r="D279" s="1" t="s">
        <v>1989</v>
      </c>
      <c r="E279" s="17">
        <v>195200</v>
      </c>
      <c r="F279" s="17">
        <v>78630</v>
      </c>
      <c r="G279" s="4">
        <f t="shared" si="24"/>
        <v>0.40281762295081969</v>
      </c>
      <c r="H279" t="s">
        <v>14</v>
      </c>
      <c r="I279">
        <v>742</v>
      </c>
      <c r="J279" s="2">
        <f t="shared" si="25"/>
        <v>105.97035040431267</v>
      </c>
      <c r="K279" t="s">
        <v>21</v>
      </c>
      <c r="L279" t="s">
        <v>22</v>
      </c>
      <c r="M279">
        <v>1446181200</v>
      </c>
      <c r="N279">
        <v>1446616800</v>
      </c>
      <c r="O279" s="7">
        <f t="shared" si="26"/>
        <v>42307.208333333328</v>
      </c>
      <c r="P279" s="7" t="str" cm="1">
        <f t="array" ref="P279">_xlfn.IFS(Q279=1, "Jan", Q279=2, "Feb", Q279=3, "Mar", Q279=4, "Apr", Q279=5, "May", Q279=6, "June", Q279=7, "July", Q279=8, "Aug", Q279=9, "Sept", Q279=10, "Oct", Q279=11, "Nov", Q279=12, "Dec")</f>
        <v>Oct</v>
      </c>
      <c r="Q279" s="9">
        <f>MONTH(O279)</f>
        <v>10</v>
      </c>
      <c r="R279" s="9">
        <f>DAY(O279)</f>
        <v>30</v>
      </c>
      <c r="S279" s="9">
        <f>YEAR(O279)</f>
        <v>2015</v>
      </c>
      <c r="T279" s="7">
        <f>(((N279/60)/60)/24)+DATE(1970,1,1)</f>
        <v>42312.25</v>
      </c>
      <c r="U279" s="7" t="str" cm="1">
        <f t="array" ref="U279">_xlfn.IFS(V279=1, "Jan", V279=2, "Feb", V279=3, "Mar", V279=4, "Apr", V279=5, "May", V279=6, "June", V279=7, "July", V279=8, "Aug", V279=9, "Sept", V279=10, "Oct", V279=11, "Nov", V279=12, "Dec")</f>
        <v>Nov</v>
      </c>
      <c r="V279" s="9">
        <f t="shared" si="27"/>
        <v>11</v>
      </c>
      <c r="W279" s="9">
        <f t="shared" si="28"/>
        <v>4</v>
      </c>
      <c r="X279" s="9">
        <f t="shared" si="29"/>
        <v>2015</v>
      </c>
      <c r="Y279" t="b">
        <v>1</v>
      </c>
      <c r="Z279" t="b">
        <v>0</v>
      </c>
      <c r="AA279" t="s">
        <v>68</v>
      </c>
      <c r="AB279" t="s">
        <v>2046</v>
      </c>
      <c r="AC279" t="s">
        <v>2047</v>
      </c>
    </row>
    <row r="280" spans="1:29" ht="17" x14ac:dyDescent="0.2">
      <c r="A280">
        <v>1</v>
      </c>
      <c r="B280">
        <v>648</v>
      </c>
      <c r="C280" t="s">
        <v>1338</v>
      </c>
      <c r="D280" s="1" t="s">
        <v>1339</v>
      </c>
      <c r="E280" s="17">
        <v>98600</v>
      </c>
      <c r="F280" s="17">
        <v>62174</v>
      </c>
      <c r="G280" s="4">
        <f t="shared" si="24"/>
        <v>0.63056795131845844</v>
      </c>
      <c r="H280" t="s">
        <v>74</v>
      </c>
      <c r="I280">
        <v>723</v>
      </c>
      <c r="J280" s="2">
        <f t="shared" si="25"/>
        <v>85.994467496542185</v>
      </c>
      <c r="K280" t="s">
        <v>21</v>
      </c>
      <c r="L280" t="s">
        <v>22</v>
      </c>
      <c r="M280">
        <v>1499317200</v>
      </c>
      <c r="N280">
        <v>1500872400</v>
      </c>
      <c r="O280" s="7">
        <f t="shared" si="26"/>
        <v>42922.208333333328</v>
      </c>
      <c r="P280" s="7" t="str" cm="1">
        <f t="array" ref="P280">_xlfn.IFS(Q280=1, "Jan", Q280=2, "Feb", Q280=3, "Mar", Q280=4, "Apr", Q280=5, "May", Q280=6, "June", Q280=7, "July", Q280=8, "Aug", Q280=9, "Sept", Q280=10, "Oct", Q280=11, "Nov", Q280=12, "Dec")</f>
        <v>July</v>
      </c>
      <c r="Q280" s="9">
        <f>MONTH(O280)</f>
        <v>7</v>
      </c>
      <c r="R280" s="9">
        <f>DAY(O280)</f>
        <v>6</v>
      </c>
      <c r="S280" s="9">
        <f>YEAR(O280)</f>
        <v>2017</v>
      </c>
      <c r="T280" s="7">
        <f>(((N280/60)/60)/24)+DATE(1970,1,1)</f>
        <v>42940.208333333328</v>
      </c>
      <c r="U280" s="7" t="str" cm="1">
        <f t="array" ref="U280">_xlfn.IFS(V280=1, "Jan", V280=2, "Feb", V280=3, "Mar", V280=4, "Apr", V280=5, "May", V280=6, "June", V280=7, "July", V280=8, "Aug", V280=9, "Sept", V280=10, "Oct", V280=11, "Nov", V280=12, "Dec")</f>
        <v>July</v>
      </c>
      <c r="V280" s="9">
        <f t="shared" si="27"/>
        <v>7</v>
      </c>
      <c r="W280" s="9">
        <f t="shared" si="28"/>
        <v>24</v>
      </c>
      <c r="X280" s="9">
        <f t="shared" si="29"/>
        <v>2017</v>
      </c>
      <c r="Y280" t="b">
        <v>1</v>
      </c>
      <c r="Z280" t="b">
        <v>0</v>
      </c>
      <c r="AA280" t="s">
        <v>17</v>
      </c>
      <c r="AB280" t="s">
        <v>2033</v>
      </c>
      <c r="AC280" t="s">
        <v>2034</v>
      </c>
    </row>
    <row r="281" spans="1:29" ht="34" x14ac:dyDescent="0.2">
      <c r="A281">
        <v>1</v>
      </c>
      <c r="B281">
        <v>614</v>
      </c>
      <c r="C281" t="s">
        <v>1270</v>
      </c>
      <c r="D281" s="1" t="s">
        <v>1271</v>
      </c>
      <c r="E281" s="17">
        <v>26500</v>
      </c>
      <c r="F281" s="17">
        <v>41205</v>
      </c>
      <c r="G281" s="4">
        <f t="shared" si="24"/>
        <v>1.5549056603773586</v>
      </c>
      <c r="H281" t="s">
        <v>20</v>
      </c>
      <c r="I281">
        <v>723</v>
      </c>
      <c r="J281" s="2">
        <f t="shared" si="25"/>
        <v>56.991701244813278</v>
      </c>
      <c r="K281" t="s">
        <v>21</v>
      </c>
      <c r="L281" t="s">
        <v>22</v>
      </c>
      <c r="M281">
        <v>1484114400</v>
      </c>
      <c r="N281">
        <v>1485669600</v>
      </c>
      <c r="O281" s="7">
        <f t="shared" si="26"/>
        <v>42746.25</v>
      </c>
      <c r="P281" s="7" t="str" cm="1">
        <f t="array" ref="P281">_xlfn.IFS(Q281=1, "Jan", Q281=2, "Feb", Q281=3, "Mar", Q281=4, "Apr", Q281=5, "May", Q281=6, "June", Q281=7, "July", Q281=8, "Aug", Q281=9, "Sept", Q281=10, "Oct", Q281=11, "Nov", Q281=12, "Dec")</f>
        <v>Jan</v>
      </c>
      <c r="Q281" s="9">
        <f>MONTH(O281)</f>
        <v>1</v>
      </c>
      <c r="R281" s="9">
        <f>DAY(O281)</f>
        <v>11</v>
      </c>
      <c r="S281" s="9">
        <f>YEAR(O281)</f>
        <v>2017</v>
      </c>
      <c r="T281" s="7">
        <f>(((N281/60)/60)/24)+DATE(1970,1,1)</f>
        <v>42764.25</v>
      </c>
      <c r="U281" s="7" t="str" cm="1">
        <f t="array" ref="U281">_xlfn.IFS(V281=1, "Jan", V281=2, "Feb", V281=3, "Mar", V281=4, "Apr", V281=5, "May", V281=6, "June", V281=7, "July", V281=8, "Aug", V281=9, "Sept", V281=10, "Oct", V281=11, "Nov", V281=12, "Dec")</f>
        <v>Jan</v>
      </c>
      <c r="V281" s="9">
        <f t="shared" si="27"/>
        <v>1</v>
      </c>
      <c r="W281" s="9">
        <f t="shared" si="28"/>
        <v>29</v>
      </c>
      <c r="X281" s="9">
        <f t="shared" si="29"/>
        <v>2017</v>
      </c>
      <c r="Y281" t="b">
        <v>0</v>
      </c>
      <c r="Z281" t="b">
        <v>0</v>
      </c>
      <c r="AA281" t="s">
        <v>33</v>
      </c>
      <c r="AB281" t="s">
        <v>2035</v>
      </c>
      <c r="AC281" t="s">
        <v>2036</v>
      </c>
    </row>
    <row r="282" spans="1:29" ht="17" x14ac:dyDescent="0.2">
      <c r="A282">
        <v>1</v>
      </c>
      <c r="B282">
        <v>409</v>
      </c>
      <c r="C282" t="s">
        <v>243</v>
      </c>
      <c r="D282" s="1" t="s">
        <v>869</v>
      </c>
      <c r="E282" s="17">
        <v>135600</v>
      </c>
      <c r="F282" s="17">
        <v>62804</v>
      </c>
      <c r="G282" s="4">
        <f t="shared" si="24"/>
        <v>0.46315634218289087</v>
      </c>
      <c r="H282" t="s">
        <v>14</v>
      </c>
      <c r="I282">
        <v>714</v>
      </c>
      <c r="J282" s="2">
        <f t="shared" si="25"/>
        <v>87.960784313725483</v>
      </c>
      <c r="K282" t="s">
        <v>21</v>
      </c>
      <c r="L282" t="s">
        <v>22</v>
      </c>
      <c r="M282">
        <v>1492491600</v>
      </c>
      <c r="N282">
        <v>1492837200</v>
      </c>
      <c r="O282" s="7">
        <f t="shared" si="26"/>
        <v>42843.208333333328</v>
      </c>
      <c r="P282" s="7" t="str" cm="1">
        <f t="array" ref="P282">_xlfn.IFS(Q282=1, "Jan", Q282=2, "Feb", Q282=3, "Mar", Q282=4, "Apr", Q282=5, "May", Q282=6, "June", Q282=7, "July", Q282=8, "Aug", Q282=9, "Sept", Q282=10, "Oct", Q282=11, "Nov", Q282=12, "Dec")</f>
        <v>Apr</v>
      </c>
      <c r="Q282" s="9">
        <f>MONTH(O282)</f>
        <v>4</v>
      </c>
      <c r="R282" s="9">
        <f>DAY(O282)</f>
        <v>18</v>
      </c>
      <c r="S282" s="9">
        <f>YEAR(O282)</f>
        <v>2017</v>
      </c>
      <c r="T282" s="7">
        <f>(((N282/60)/60)/24)+DATE(1970,1,1)</f>
        <v>42847.208333333328</v>
      </c>
      <c r="U282" s="7" t="str" cm="1">
        <f t="array" ref="U282">_xlfn.IFS(V282=1, "Jan", V282=2, "Feb", V282=3, "Mar", V282=4, "Apr", V282=5, "May", V282=6, "June", V282=7, "July", V282=8, "Aug", V282=9, "Sept", V282=10, "Oct", V282=11, "Nov", V282=12, "Dec")</f>
        <v>Apr</v>
      </c>
      <c r="V282" s="9">
        <f t="shared" si="27"/>
        <v>4</v>
      </c>
      <c r="W282" s="9">
        <f t="shared" si="28"/>
        <v>22</v>
      </c>
      <c r="X282" s="9">
        <f t="shared" si="29"/>
        <v>2017</v>
      </c>
      <c r="Y282" t="b">
        <v>0</v>
      </c>
      <c r="Z282" t="b">
        <v>0</v>
      </c>
      <c r="AA282" t="s">
        <v>23</v>
      </c>
      <c r="AB282" t="s">
        <v>2041</v>
      </c>
      <c r="AC282" t="s">
        <v>2042</v>
      </c>
    </row>
    <row r="283" spans="1:29" ht="17" x14ac:dyDescent="0.2">
      <c r="A283">
        <v>1</v>
      </c>
      <c r="B283">
        <v>8</v>
      </c>
      <c r="C283" t="s">
        <v>45</v>
      </c>
      <c r="D283" s="1" t="s">
        <v>46</v>
      </c>
      <c r="E283" s="17">
        <v>110100</v>
      </c>
      <c r="F283" s="17">
        <v>21946</v>
      </c>
      <c r="G283" s="4">
        <f t="shared" si="24"/>
        <v>0.19932788374205268</v>
      </c>
      <c r="H283" t="s">
        <v>47</v>
      </c>
      <c r="I283">
        <v>708</v>
      </c>
      <c r="J283" s="2">
        <f t="shared" si="25"/>
        <v>30.997175141242938</v>
      </c>
      <c r="K283" t="s">
        <v>36</v>
      </c>
      <c r="L283" t="s">
        <v>37</v>
      </c>
      <c r="M283">
        <v>1281330000</v>
      </c>
      <c r="N283">
        <v>1281502800</v>
      </c>
      <c r="O283" s="7">
        <f t="shared" si="26"/>
        <v>40399.208333333336</v>
      </c>
      <c r="P283" s="7" t="str" cm="1">
        <f t="array" ref="P283">_xlfn.IFS(Q283=1, "Jan", Q283=2, "Feb", Q283=3, "Mar", Q283=4, "Apr", Q283=5, "May", Q283=6, "June", Q283=7, "July", Q283=8, "Aug", Q283=9, "Sept", Q283=10, "Oct", Q283=11, "Nov", Q283=12, "Dec")</f>
        <v>Aug</v>
      </c>
      <c r="Q283" s="9">
        <f>MONTH(O283)</f>
        <v>8</v>
      </c>
      <c r="R283" s="9">
        <f>DAY(O283)</f>
        <v>9</v>
      </c>
      <c r="S283" s="9">
        <f>YEAR(O283)</f>
        <v>2010</v>
      </c>
      <c r="T283" s="7">
        <f>(((N283/60)/60)/24)+DATE(1970,1,1)</f>
        <v>40401.208333333336</v>
      </c>
      <c r="U283" s="7" t="str" cm="1">
        <f t="array" ref="U283">_xlfn.IFS(V283=1, "Jan", V283=2, "Feb", V283=3, "Mar", V283=4, "Apr", V283=5, "May", V283=6, "June", V283=7, "July", V283=8, "Aug", V283=9, "Sept", V283=10, "Oct", V283=11, "Nov", V283=12, "Dec")</f>
        <v>Aug</v>
      </c>
      <c r="V283" s="9">
        <f t="shared" si="27"/>
        <v>8</v>
      </c>
      <c r="W283" s="9">
        <f t="shared" si="28"/>
        <v>11</v>
      </c>
      <c r="X283" s="9">
        <f t="shared" si="29"/>
        <v>2010</v>
      </c>
      <c r="Y283" t="b">
        <v>0</v>
      </c>
      <c r="Z283" t="b">
        <v>0</v>
      </c>
      <c r="AA283" t="s">
        <v>33</v>
      </c>
      <c r="AB283" t="s">
        <v>2035</v>
      </c>
      <c r="AC283" t="s">
        <v>2036</v>
      </c>
    </row>
    <row r="284" spans="1:29" ht="17" x14ac:dyDescent="0.2">
      <c r="A284">
        <v>1</v>
      </c>
      <c r="B284">
        <v>91</v>
      </c>
      <c r="C284" t="s">
        <v>231</v>
      </c>
      <c r="D284" s="1" t="s">
        <v>232</v>
      </c>
      <c r="E284" s="17">
        <v>154300</v>
      </c>
      <c r="F284" s="17">
        <v>74688</v>
      </c>
      <c r="G284" s="4">
        <f t="shared" si="24"/>
        <v>0.48404406999351912</v>
      </c>
      <c r="H284" t="s">
        <v>14</v>
      </c>
      <c r="I284">
        <v>679</v>
      </c>
      <c r="J284" s="2">
        <f t="shared" si="25"/>
        <v>109.99705449189985</v>
      </c>
      <c r="K284" t="s">
        <v>107</v>
      </c>
      <c r="L284" t="s">
        <v>108</v>
      </c>
      <c r="M284">
        <v>1470459600</v>
      </c>
      <c r="N284">
        <v>1472878800</v>
      </c>
      <c r="O284" s="7">
        <f t="shared" si="26"/>
        <v>42588.208333333328</v>
      </c>
      <c r="P284" s="7" t="str" cm="1">
        <f t="array" ref="P284">_xlfn.IFS(Q284=1, "Jan", Q284=2, "Feb", Q284=3, "Mar", Q284=4, "Apr", Q284=5, "May", Q284=6, "June", Q284=7, "July", Q284=8, "Aug", Q284=9, "Sept", Q284=10, "Oct", Q284=11, "Nov", Q284=12, "Dec")</f>
        <v>Aug</v>
      </c>
      <c r="Q284" s="9">
        <f>MONTH(O284)</f>
        <v>8</v>
      </c>
      <c r="R284" s="9">
        <f>DAY(O284)</f>
        <v>6</v>
      </c>
      <c r="S284" s="9">
        <f>YEAR(O284)</f>
        <v>2016</v>
      </c>
      <c r="T284" s="7">
        <f>(((N284/60)/60)/24)+DATE(1970,1,1)</f>
        <v>42616.208333333328</v>
      </c>
      <c r="U284" s="7" t="str" cm="1">
        <f t="array" ref="U284">_xlfn.IFS(V284=1, "Jan", V284=2, "Feb", V284=3, "Mar", V284=4, "Apr", V284=5, "May", V284=6, "June", V284=7, "July", V284=8, "Aug", V284=9, "Sept", V284=10, "Oct", V284=11, "Nov", V284=12, "Dec")</f>
        <v>Sept</v>
      </c>
      <c r="V284" s="9">
        <f t="shared" si="27"/>
        <v>9</v>
      </c>
      <c r="W284" s="9">
        <f t="shared" si="28"/>
        <v>3</v>
      </c>
      <c r="X284" s="9">
        <f t="shared" si="29"/>
        <v>2016</v>
      </c>
      <c r="Y284" t="b">
        <v>0</v>
      </c>
      <c r="Z284" t="b">
        <v>0</v>
      </c>
      <c r="AA284" t="s">
        <v>206</v>
      </c>
      <c r="AB284" t="s">
        <v>2046</v>
      </c>
      <c r="AC284" t="s">
        <v>2054</v>
      </c>
    </row>
    <row r="285" spans="1:29" ht="17" x14ac:dyDescent="0.2">
      <c r="A285">
        <v>1</v>
      </c>
      <c r="B285">
        <v>811</v>
      </c>
      <c r="C285" t="s">
        <v>1656</v>
      </c>
      <c r="D285" s="1" t="s">
        <v>1657</v>
      </c>
      <c r="E285" s="17">
        <v>92500</v>
      </c>
      <c r="F285" s="17">
        <v>71320</v>
      </c>
      <c r="G285" s="4">
        <f t="shared" si="24"/>
        <v>0.77102702702702708</v>
      </c>
      <c r="H285" t="s">
        <v>14</v>
      </c>
      <c r="I285">
        <v>679</v>
      </c>
      <c r="J285" s="2">
        <f t="shared" si="25"/>
        <v>105.03681885125184</v>
      </c>
      <c r="K285" t="s">
        <v>21</v>
      </c>
      <c r="L285" t="s">
        <v>22</v>
      </c>
      <c r="M285">
        <v>1452319200</v>
      </c>
      <c r="N285">
        <v>1452492000</v>
      </c>
      <c r="O285" s="7">
        <f t="shared" si="26"/>
        <v>42378.25</v>
      </c>
      <c r="P285" s="7" t="str" cm="1">
        <f t="array" ref="P285">_xlfn.IFS(Q285=1, "Jan", Q285=2, "Feb", Q285=3, "Mar", Q285=4, "Apr", Q285=5, "May", Q285=6, "June", Q285=7, "July", Q285=8, "Aug", Q285=9, "Sept", Q285=10, "Oct", Q285=11, "Nov", Q285=12, "Dec")</f>
        <v>Jan</v>
      </c>
      <c r="Q285" s="9">
        <f>MONTH(O285)</f>
        <v>1</v>
      </c>
      <c r="R285" s="9">
        <f>DAY(O285)</f>
        <v>9</v>
      </c>
      <c r="S285" s="9">
        <f>YEAR(O285)</f>
        <v>2016</v>
      </c>
      <c r="T285" s="7">
        <f>(((N285/60)/60)/24)+DATE(1970,1,1)</f>
        <v>42380.25</v>
      </c>
      <c r="U285" s="7" t="str" cm="1">
        <f t="array" ref="U285">_xlfn.IFS(V285=1, "Jan", V285=2, "Feb", V285=3, "Mar", V285=4, "Apr", V285=5, "May", V285=6, "June", V285=7, "July", V285=8, "Aug", V285=9, "Sept", V285=10, "Oct", V285=11, "Nov", V285=12, "Dec")</f>
        <v>Jan</v>
      </c>
      <c r="V285" s="9">
        <f t="shared" si="27"/>
        <v>1</v>
      </c>
      <c r="W285" s="9">
        <f t="shared" si="28"/>
        <v>11</v>
      </c>
      <c r="X285" s="9">
        <f t="shared" si="29"/>
        <v>2016</v>
      </c>
      <c r="Y285" t="b">
        <v>0</v>
      </c>
      <c r="Z285" t="b">
        <v>1</v>
      </c>
      <c r="AA285" t="s">
        <v>89</v>
      </c>
      <c r="AB285" t="s">
        <v>2057</v>
      </c>
      <c r="AC285" t="s">
        <v>2058</v>
      </c>
    </row>
    <row r="286" spans="1:29" ht="17" x14ac:dyDescent="0.2">
      <c r="A286">
        <v>1</v>
      </c>
      <c r="B286">
        <v>777</v>
      </c>
      <c r="C286" t="s">
        <v>1589</v>
      </c>
      <c r="D286" s="1" t="s">
        <v>1590</v>
      </c>
      <c r="E286" s="17">
        <v>93800</v>
      </c>
      <c r="F286" s="17">
        <v>45987</v>
      </c>
      <c r="G286" s="4">
        <f t="shared" si="24"/>
        <v>0.49026652452025588</v>
      </c>
      <c r="H286" t="s">
        <v>14</v>
      </c>
      <c r="I286">
        <v>676</v>
      </c>
      <c r="J286" s="2">
        <f t="shared" si="25"/>
        <v>68.028106508875737</v>
      </c>
      <c r="K286" t="s">
        <v>21</v>
      </c>
      <c r="L286" t="s">
        <v>22</v>
      </c>
      <c r="M286">
        <v>1316754000</v>
      </c>
      <c r="N286">
        <v>1319259600</v>
      </c>
      <c r="O286" s="7">
        <f t="shared" si="26"/>
        <v>40809.208333333336</v>
      </c>
      <c r="P286" s="7" t="str" cm="1">
        <f t="array" ref="P286">_xlfn.IFS(Q286=1, "Jan", Q286=2, "Feb", Q286=3, "Mar", Q286=4, "Apr", Q286=5, "May", Q286=6, "June", Q286=7, "July", Q286=8, "Aug", Q286=9, "Sept", Q286=10, "Oct", Q286=11, "Nov", Q286=12, "Dec")</f>
        <v>Sept</v>
      </c>
      <c r="Q286" s="9">
        <f>MONTH(O286)</f>
        <v>9</v>
      </c>
      <c r="R286" s="9">
        <f>DAY(O286)</f>
        <v>23</v>
      </c>
      <c r="S286" s="9">
        <f>YEAR(O286)</f>
        <v>2011</v>
      </c>
      <c r="T286" s="7">
        <f>(((N286/60)/60)/24)+DATE(1970,1,1)</f>
        <v>40838.208333333336</v>
      </c>
      <c r="U286" s="7" t="str" cm="1">
        <f t="array" ref="U286">_xlfn.IFS(V286=1, "Jan", V286=2, "Feb", V286=3, "Mar", V286=4, "Apr", V286=5, "May", V286=6, "June", V286=7, "July", V286=8, "Aug", V286=9, "Sept", V286=10, "Oct", V286=11, "Nov", V286=12, "Dec")</f>
        <v>Oct</v>
      </c>
      <c r="V286" s="9">
        <f t="shared" si="27"/>
        <v>10</v>
      </c>
      <c r="W286" s="9">
        <f t="shared" si="28"/>
        <v>22</v>
      </c>
      <c r="X286" s="9">
        <f t="shared" si="29"/>
        <v>2011</v>
      </c>
      <c r="Y286" t="b">
        <v>0</v>
      </c>
      <c r="Z286" t="b">
        <v>0</v>
      </c>
      <c r="AA286" t="s">
        <v>33</v>
      </c>
      <c r="AB286" t="s">
        <v>2035</v>
      </c>
      <c r="AC286" t="s">
        <v>2036</v>
      </c>
    </row>
    <row r="287" spans="1:29" ht="17" x14ac:dyDescent="0.2">
      <c r="A287">
        <v>1</v>
      </c>
      <c r="B287">
        <v>111</v>
      </c>
      <c r="C287" t="s">
        <v>272</v>
      </c>
      <c r="D287" s="1" t="s">
        <v>273</v>
      </c>
      <c r="E287" s="17">
        <v>61400</v>
      </c>
      <c r="F287" s="17">
        <v>73653</v>
      </c>
      <c r="G287" s="4">
        <f t="shared" si="24"/>
        <v>1.1995602605863191</v>
      </c>
      <c r="H287" t="s">
        <v>20</v>
      </c>
      <c r="I287">
        <v>676</v>
      </c>
      <c r="J287" s="2">
        <f t="shared" si="25"/>
        <v>108.95414201183432</v>
      </c>
      <c r="K287" t="s">
        <v>21</v>
      </c>
      <c r="L287" t="s">
        <v>22</v>
      </c>
      <c r="M287">
        <v>1348290000</v>
      </c>
      <c r="N287">
        <v>1348808400</v>
      </c>
      <c r="O287" s="7">
        <f t="shared" si="26"/>
        <v>41174.208333333336</v>
      </c>
      <c r="P287" s="7" t="str" cm="1">
        <f t="array" ref="P287">_xlfn.IFS(Q287=1, "Jan", Q287=2, "Feb", Q287=3, "Mar", Q287=4, "Apr", Q287=5, "May", Q287=6, "June", Q287=7, "July", Q287=8, "Aug", Q287=9, "Sept", Q287=10, "Oct", Q287=11, "Nov", Q287=12, "Dec")</f>
        <v>Sept</v>
      </c>
      <c r="Q287" s="9">
        <f>MONTH(O287)</f>
        <v>9</v>
      </c>
      <c r="R287" s="9">
        <f>DAY(O287)</f>
        <v>22</v>
      </c>
      <c r="S287" s="9">
        <f>YEAR(O287)</f>
        <v>2012</v>
      </c>
      <c r="T287" s="7">
        <f>(((N287/60)/60)/24)+DATE(1970,1,1)</f>
        <v>41180.208333333336</v>
      </c>
      <c r="U287" s="7" t="str" cm="1">
        <f t="array" ref="U287">_xlfn.IFS(V287=1, "Jan", V287=2, "Feb", V287=3, "Mar", V287=4, "Apr", V287=5, "May", V287=6, "June", V287=7, "July", V287=8, "Aug", V287=9, "Sept", V287=10, "Oct", V287=11, "Nov", V287=12, "Dec")</f>
        <v>Sept</v>
      </c>
      <c r="V287" s="9">
        <f t="shared" si="27"/>
        <v>9</v>
      </c>
      <c r="W287" s="9">
        <f t="shared" si="28"/>
        <v>28</v>
      </c>
      <c r="X287" s="9">
        <f t="shared" si="29"/>
        <v>2012</v>
      </c>
      <c r="Y287" t="b">
        <v>0</v>
      </c>
      <c r="Z287" t="b">
        <v>0</v>
      </c>
      <c r="AA287" t="s">
        <v>133</v>
      </c>
      <c r="AB287" t="s">
        <v>2046</v>
      </c>
      <c r="AC287" t="s">
        <v>2059</v>
      </c>
    </row>
    <row r="288" spans="1:29" ht="17" x14ac:dyDescent="0.2">
      <c r="A288">
        <v>1</v>
      </c>
      <c r="B288">
        <v>19</v>
      </c>
      <c r="C288" t="s">
        <v>75</v>
      </c>
      <c r="D288" s="1" t="s">
        <v>76</v>
      </c>
      <c r="E288" s="17">
        <v>62500</v>
      </c>
      <c r="F288" s="17">
        <v>30331</v>
      </c>
      <c r="G288" s="4">
        <f t="shared" si="24"/>
        <v>0.48529600000000001</v>
      </c>
      <c r="H288" t="s">
        <v>14</v>
      </c>
      <c r="I288">
        <v>674</v>
      </c>
      <c r="J288" s="2">
        <f t="shared" si="25"/>
        <v>45.001483679525222</v>
      </c>
      <c r="K288" t="s">
        <v>21</v>
      </c>
      <c r="L288" t="s">
        <v>22</v>
      </c>
      <c r="M288">
        <v>1551679200</v>
      </c>
      <c r="N288">
        <v>1553490000</v>
      </c>
      <c r="O288" s="7">
        <f t="shared" si="26"/>
        <v>43528.25</v>
      </c>
      <c r="P288" s="7" t="str" cm="1">
        <f t="array" ref="P288">_xlfn.IFS(Q288=1, "Jan", Q288=2, "Feb", Q288=3, "Mar", Q288=4, "Apr", Q288=5, "May", Q288=6, "June", Q288=7, "July", Q288=8, "Aug", Q288=9, "Sept", Q288=10, "Oct", Q288=11, "Nov", Q288=12, "Dec")</f>
        <v>Mar</v>
      </c>
      <c r="Q288" s="9">
        <f>MONTH(O288)</f>
        <v>3</v>
      </c>
      <c r="R288" s="9">
        <f>DAY(O288)</f>
        <v>4</v>
      </c>
      <c r="S288" s="9">
        <f>YEAR(O288)</f>
        <v>2019</v>
      </c>
      <c r="T288" s="7">
        <f>(((N288/60)/60)/24)+DATE(1970,1,1)</f>
        <v>43549.208333333328</v>
      </c>
      <c r="U288" s="7" t="str" cm="1">
        <f t="array" ref="U288">_xlfn.IFS(V288=1, "Jan", V288=2, "Feb", V288=3, "Mar", V288=4, "Apr", V288=5, "May", V288=6, "June", V288=7, "July", V288=8, "Aug", V288=9, "Sept", V288=10, "Oct", V288=11, "Nov", V288=12, "Dec")</f>
        <v>Mar</v>
      </c>
      <c r="V288" s="9">
        <f t="shared" si="27"/>
        <v>3</v>
      </c>
      <c r="W288" s="9">
        <f t="shared" si="28"/>
        <v>25</v>
      </c>
      <c r="X288" s="9">
        <f t="shared" si="29"/>
        <v>2019</v>
      </c>
      <c r="Y288" t="b">
        <v>0</v>
      </c>
      <c r="Z288" t="b">
        <v>1</v>
      </c>
      <c r="AA288" t="s">
        <v>33</v>
      </c>
      <c r="AB288" t="s">
        <v>2035</v>
      </c>
      <c r="AC288" t="s">
        <v>2036</v>
      </c>
    </row>
    <row r="289" spans="1:29" ht="17" x14ac:dyDescent="0.2">
      <c r="A289">
        <v>1</v>
      </c>
      <c r="B289">
        <v>127</v>
      </c>
      <c r="C289" t="s">
        <v>305</v>
      </c>
      <c r="D289" s="1" t="s">
        <v>306</v>
      </c>
      <c r="E289" s="17">
        <v>103200</v>
      </c>
      <c r="F289" s="17">
        <v>53067</v>
      </c>
      <c r="G289" s="4">
        <f t="shared" si="24"/>
        <v>0.51421511627906979</v>
      </c>
      <c r="H289" t="s">
        <v>14</v>
      </c>
      <c r="I289">
        <v>672</v>
      </c>
      <c r="J289" s="2">
        <f t="shared" si="25"/>
        <v>78.96875</v>
      </c>
      <c r="K289" t="s">
        <v>15</v>
      </c>
      <c r="L289" t="s">
        <v>16</v>
      </c>
      <c r="M289">
        <v>1273640400</v>
      </c>
      <c r="N289">
        <v>1273899600</v>
      </c>
      <c r="O289" s="7">
        <f t="shared" si="26"/>
        <v>40310.208333333336</v>
      </c>
      <c r="P289" s="7" t="str" cm="1">
        <f t="array" ref="P289">_xlfn.IFS(Q289=1, "Jan", Q289=2, "Feb", Q289=3, "Mar", Q289=4, "Apr", Q289=5, "May", Q289=6, "June", Q289=7, "July", Q289=8, "Aug", Q289=9, "Sept", Q289=10, "Oct", Q289=11, "Nov", Q289=12, "Dec")</f>
        <v>May</v>
      </c>
      <c r="Q289" s="9">
        <f>MONTH(O289)</f>
        <v>5</v>
      </c>
      <c r="R289" s="9">
        <f>DAY(O289)</f>
        <v>12</v>
      </c>
      <c r="S289" s="9">
        <f>YEAR(O289)</f>
        <v>2010</v>
      </c>
      <c r="T289" s="7">
        <f>(((N289/60)/60)/24)+DATE(1970,1,1)</f>
        <v>40313.208333333336</v>
      </c>
      <c r="U289" s="7" t="str" cm="1">
        <f t="array" ref="U289">_xlfn.IFS(V289=1, "Jan", V289=2, "Feb", V289=3, "Mar", V289=4, "Apr", V289=5, "May", V289=6, "June", V289=7, "July", V289=8, "Aug", V289=9, "Sept", V289=10, "Oct", V289=11, "Nov", V289=12, "Dec")</f>
        <v>May</v>
      </c>
      <c r="V289" s="9">
        <f t="shared" si="27"/>
        <v>5</v>
      </c>
      <c r="W289" s="9">
        <f t="shared" si="28"/>
        <v>15</v>
      </c>
      <c r="X289" s="9">
        <f t="shared" si="29"/>
        <v>2010</v>
      </c>
      <c r="Y289" t="b">
        <v>0</v>
      </c>
      <c r="Z289" t="b">
        <v>0</v>
      </c>
      <c r="AA289" t="s">
        <v>33</v>
      </c>
      <c r="AB289" t="s">
        <v>2035</v>
      </c>
      <c r="AC289" t="s">
        <v>2036</v>
      </c>
    </row>
    <row r="290" spans="1:29" ht="17" x14ac:dyDescent="0.2">
      <c r="A290">
        <v>1</v>
      </c>
      <c r="B290">
        <v>123</v>
      </c>
      <c r="C290" t="s">
        <v>297</v>
      </c>
      <c r="D290" s="1" t="s">
        <v>298</v>
      </c>
      <c r="E290" s="17">
        <v>177700</v>
      </c>
      <c r="F290" s="17">
        <v>33092</v>
      </c>
      <c r="G290" s="4">
        <f t="shared" si="24"/>
        <v>0.18622397298818233</v>
      </c>
      <c r="H290" t="s">
        <v>14</v>
      </c>
      <c r="I290">
        <v>662</v>
      </c>
      <c r="J290" s="2">
        <f t="shared" si="25"/>
        <v>49.987915407854985</v>
      </c>
      <c r="K290" t="s">
        <v>15</v>
      </c>
      <c r="L290" t="s">
        <v>16</v>
      </c>
      <c r="M290">
        <v>1448344800</v>
      </c>
      <c r="N290">
        <v>1448604000</v>
      </c>
      <c r="O290" s="7">
        <f t="shared" si="26"/>
        <v>42332.25</v>
      </c>
      <c r="P290" s="7" t="str" cm="1">
        <f t="array" ref="P290">_xlfn.IFS(Q290=1, "Jan", Q290=2, "Feb", Q290=3, "Mar", Q290=4, "Apr", Q290=5, "May", Q290=6, "June", Q290=7, "July", Q290=8, "Aug", Q290=9, "Sept", Q290=10, "Oct", Q290=11, "Nov", Q290=12, "Dec")</f>
        <v>Nov</v>
      </c>
      <c r="Q290" s="9">
        <f>MONTH(O290)</f>
        <v>11</v>
      </c>
      <c r="R290" s="9">
        <f>DAY(O290)</f>
        <v>24</v>
      </c>
      <c r="S290" s="9">
        <f>YEAR(O290)</f>
        <v>2015</v>
      </c>
      <c r="T290" s="7">
        <f>(((N290/60)/60)/24)+DATE(1970,1,1)</f>
        <v>42335.25</v>
      </c>
      <c r="U290" s="7" t="str" cm="1">
        <f t="array" ref="U290">_xlfn.IFS(V290=1, "Jan", V290=2, "Feb", V290=3, "Mar", V290=4, "Apr", V290=5, "May", V290=6, "June", V290=7, "July", V290=8, "Aug", V290=9, "Sept", V290=10, "Oct", V290=11, "Nov", V290=12, "Dec")</f>
        <v>Nov</v>
      </c>
      <c r="V290" s="9">
        <f t="shared" si="27"/>
        <v>11</v>
      </c>
      <c r="W290" s="9">
        <f t="shared" si="28"/>
        <v>27</v>
      </c>
      <c r="X290" s="9">
        <f t="shared" si="29"/>
        <v>2015</v>
      </c>
      <c r="Y290" t="b">
        <v>1</v>
      </c>
      <c r="Z290" t="b">
        <v>0</v>
      </c>
      <c r="AA290" t="s">
        <v>33</v>
      </c>
      <c r="AB290" t="s">
        <v>2035</v>
      </c>
      <c r="AC290" t="s">
        <v>2036</v>
      </c>
    </row>
    <row r="291" spans="1:29" ht="17" x14ac:dyDescent="0.2">
      <c r="A291">
        <v>1</v>
      </c>
      <c r="B291">
        <v>307</v>
      </c>
      <c r="C291" t="s">
        <v>666</v>
      </c>
      <c r="D291" s="1" t="s">
        <v>667</v>
      </c>
      <c r="E291" s="17">
        <v>32900</v>
      </c>
      <c r="F291" s="17">
        <v>43473</v>
      </c>
      <c r="G291" s="4">
        <f t="shared" si="24"/>
        <v>1.3213677811550153</v>
      </c>
      <c r="H291" t="s">
        <v>20</v>
      </c>
      <c r="I291">
        <v>659</v>
      </c>
      <c r="J291" s="2">
        <f t="shared" si="25"/>
        <v>65.968133535660087</v>
      </c>
      <c r="K291" t="s">
        <v>36</v>
      </c>
      <c r="L291" t="s">
        <v>37</v>
      </c>
      <c r="M291">
        <v>1338958800</v>
      </c>
      <c r="N291">
        <v>1340686800</v>
      </c>
      <c r="O291" s="7">
        <f t="shared" si="26"/>
        <v>41066.208333333336</v>
      </c>
      <c r="P291" s="7" t="str" cm="1">
        <f t="array" ref="P291">_xlfn.IFS(Q291=1, "Jan", Q291=2, "Feb", Q291=3, "Mar", Q291=4, "Apr", Q291=5, "May", Q291=6, "June", Q291=7, "July", Q291=8, "Aug", Q291=9, "Sept", Q291=10, "Oct", Q291=11, "Nov", Q291=12, "Dec")</f>
        <v>June</v>
      </c>
      <c r="Q291" s="9">
        <f>MONTH(O291)</f>
        <v>6</v>
      </c>
      <c r="R291" s="9">
        <f>DAY(O291)</f>
        <v>6</v>
      </c>
      <c r="S291" s="9">
        <f>YEAR(O291)</f>
        <v>2012</v>
      </c>
      <c r="T291" s="7">
        <f>(((N291/60)/60)/24)+DATE(1970,1,1)</f>
        <v>41086.208333333336</v>
      </c>
      <c r="U291" s="7" t="str" cm="1">
        <f t="array" ref="U291">_xlfn.IFS(V291=1, "Jan", V291=2, "Feb", V291=3, "Mar", V291=4, "Apr", V291=5, "May", V291=6, "June", V291=7, "July", V291=8, "Aug", V291=9, "Sept", V291=10, "Oct", V291=11, "Nov", V291=12, "Dec")</f>
        <v>June</v>
      </c>
      <c r="V291" s="9">
        <f t="shared" si="27"/>
        <v>6</v>
      </c>
      <c r="W291" s="9">
        <f t="shared" si="28"/>
        <v>26</v>
      </c>
      <c r="X291" s="9">
        <f t="shared" si="29"/>
        <v>2012</v>
      </c>
      <c r="Y291" t="b">
        <v>0</v>
      </c>
      <c r="Z291" t="b">
        <v>1</v>
      </c>
      <c r="AA291" t="s">
        <v>119</v>
      </c>
      <c r="AB291" t="s">
        <v>2046</v>
      </c>
      <c r="AC291" t="s">
        <v>2056</v>
      </c>
    </row>
    <row r="292" spans="1:29" ht="17" x14ac:dyDescent="0.2">
      <c r="A292">
        <v>1</v>
      </c>
      <c r="B292">
        <v>715</v>
      </c>
      <c r="C292" t="s">
        <v>1468</v>
      </c>
      <c r="D292" s="1" t="s">
        <v>1469</v>
      </c>
      <c r="E292" s="17">
        <v>118000</v>
      </c>
      <c r="F292" s="17">
        <v>28870</v>
      </c>
      <c r="G292" s="4">
        <f t="shared" si="24"/>
        <v>0.24466101694915254</v>
      </c>
      <c r="H292" t="s">
        <v>14</v>
      </c>
      <c r="I292">
        <v>656</v>
      </c>
      <c r="J292" s="2">
        <f t="shared" si="25"/>
        <v>44.009146341463413</v>
      </c>
      <c r="K292" t="s">
        <v>21</v>
      </c>
      <c r="L292" t="s">
        <v>22</v>
      </c>
      <c r="M292">
        <v>1281157200</v>
      </c>
      <c r="N292">
        <v>1281589200</v>
      </c>
      <c r="O292" s="7">
        <f t="shared" si="26"/>
        <v>40397.208333333336</v>
      </c>
      <c r="P292" s="7" t="str" cm="1">
        <f t="array" ref="P292">_xlfn.IFS(Q292=1, "Jan", Q292=2, "Feb", Q292=3, "Mar", Q292=4, "Apr", Q292=5, "May", Q292=6, "June", Q292=7, "July", Q292=8, "Aug", Q292=9, "Sept", Q292=10, "Oct", Q292=11, "Nov", Q292=12, "Dec")</f>
        <v>Aug</v>
      </c>
      <c r="Q292" s="9">
        <f>MONTH(O292)</f>
        <v>8</v>
      </c>
      <c r="R292" s="9">
        <f>DAY(O292)</f>
        <v>7</v>
      </c>
      <c r="S292" s="9">
        <f>YEAR(O292)</f>
        <v>2010</v>
      </c>
      <c r="T292" s="7">
        <f>(((N292/60)/60)/24)+DATE(1970,1,1)</f>
        <v>40402.208333333336</v>
      </c>
      <c r="U292" s="7" t="str" cm="1">
        <f t="array" ref="U292">_xlfn.IFS(V292=1, "Jan", V292=2, "Feb", V292=3, "Mar", V292=4, "Apr", V292=5, "May", V292=6, "June", V292=7, "July", V292=8, "Aug", V292=9, "Sept", V292=10, "Oct", V292=11, "Nov", V292=12, "Dec")</f>
        <v>Aug</v>
      </c>
      <c r="V292" s="9">
        <f t="shared" si="27"/>
        <v>8</v>
      </c>
      <c r="W292" s="9">
        <f t="shared" si="28"/>
        <v>12</v>
      </c>
      <c r="X292" s="9">
        <f t="shared" si="29"/>
        <v>2010</v>
      </c>
      <c r="Y292" t="b">
        <v>0</v>
      </c>
      <c r="Z292" t="b">
        <v>0</v>
      </c>
      <c r="AA292" t="s">
        <v>292</v>
      </c>
      <c r="AB292" t="s">
        <v>2057</v>
      </c>
      <c r="AC292" t="s">
        <v>2061</v>
      </c>
    </row>
    <row r="293" spans="1:29" ht="17" x14ac:dyDescent="0.2">
      <c r="A293">
        <v>1</v>
      </c>
      <c r="B293">
        <v>619</v>
      </c>
      <c r="C293" t="s">
        <v>1280</v>
      </c>
      <c r="D293" s="1" t="s">
        <v>1281</v>
      </c>
      <c r="E293" s="17">
        <v>195900</v>
      </c>
      <c r="F293" s="17">
        <v>55757</v>
      </c>
      <c r="G293" s="4">
        <f t="shared" si="24"/>
        <v>0.28461970393057684</v>
      </c>
      <c r="H293" t="s">
        <v>14</v>
      </c>
      <c r="I293">
        <v>648</v>
      </c>
      <c r="J293" s="2">
        <f t="shared" si="25"/>
        <v>86.044753086419746</v>
      </c>
      <c r="K293" t="s">
        <v>21</v>
      </c>
      <c r="L293" t="s">
        <v>22</v>
      </c>
      <c r="M293">
        <v>1304658000</v>
      </c>
      <c r="N293">
        <v>1304744400</v>
      </c>
      <c r="O293" s="7">
        <f t="shared" si="26"/>
        <v>40669.208333333336</v>
      </c>
      <c r="P293" s="7" t="str" cm="1">
        <f t="array" ref="P293">_xlfn.IFS(Q293=1, "Jan", Q293=2, "Feb", Q293=3, "Mar", Q293=4, "Apr", Q293=5, "May", Q293=6, "June", Q293=7, "July", Q293=8, "Aug", Q293=9, "Sept", Q293=10, "Oct", Q293=11, "Nov", Q293=12, "Dec")</f>
        <v>May</v>
      </c>
      <c r="Q293" s="9">
        <f>MONTH(O293)</f>
        <v>5</v>
      </c>
      <c r="R293" s="9">
        <f>DAY(O293)</f>
        <v>6</v>
      </c>
      <c r="S293" s="9">
        <f>YEAR(O293)</f>
        <v>2011</v>
      </c>
      <c r="T293" s="7">
        <f>(((N293/60)/60)/24)+DATE(1970,1,1)</f>
        <v>40670.208333333336</v>
      </c>
      <c r="U293" s="7" t="str" cm="1">
        <f t="array" ref="U293">_xlfn.IFS(V293=1, "Jan", V293=2, "Feb", V293=3, "Mar", V293=4, "Apr", V293=5, "May", V293=6, "June", V293=7, "July", V293=8, "Aug", V293=9, "Sept", V293=10, "Oct", V293=11, "Nov", V293=12, "Dec")</f>
        <v>May</v>
      </c>
      <c r="V293" s="9">
        <f t="shared" si="27"/>
        <v>5</v>
      </c>
      <c r="W293" s="9">
        <f t="shared" si="28"/>
        <v>7</v>
      </c>
      <c r="X293" s="9">
        <f t="shared" si="29"/>
        <v>2011</v>
      </c>
      <c r="Y293" t="b">
        <v>1</v>
      </c>
      <c r="Z293" t="b">
        <v>1</v>
      </c>
      <c r="AA293" t="s">
        <v>33</v>
      </c>
      <c r="AB293" t="s">
        <v>2035</v>
      </c>
      <c r="AC293" t="s">
        <v>2036</v>
      </c>
    </row>
    <row r="294" spans="1:29" ht="34" x14ac:dyDescent="0.2">
      <c r="A294">
        <v>1</v>
      </c>
      <c r="B294">
        <v>485</v>
      </c>
      <c r="C294" t="s">
        <v>1017</v>
      </c>
      <c r="D294" s="1" t="s">
        <v>1018</v>
      </c>
      <c r="E294" s="17">
        <v>90600</v>
      </c>
      <c r="F294" s="17">
        <v>27844</v>
      </c>
      <c r="G294" s="4">
        <f t="shared" si="24"/>
        <v>0.30732891832229581</v>
      </c>
      <c r="H294" t="s">
        <v>14</v>
      </c>
      <c r="I294">
        <v>648</v>
      </c>
      <c r="J294" s="2">
        <f t="shared" si="25"/>
        <v>42.969135802469133</v>
      </c>
      <c r="K294" t="s">
        <v>40</v>
      </c>
      <c r="L294" t="s">
        <v>41</v>
      </c>
      <c r="M294">
        <v>1560142800</v>
      </c>
      <c r="N294">
        <v>1563685200</v>
      </c>
      <c r="O294" s="7">
        <f t="shared" si="26"/>
        <v>43626.208333333328</v>
      </c>
      <c r="P294" s="7" t="str" cm="1">
        <f t="array" ref="P294">_xlfn.IFS(Q294=1, "Jan", Q294=2, "Feb", Q294=3, "Mar", Q294=4, "Apr", Q294=5, "May", Q294=6, "June", Q294=7, "July", Q294=8, "Aug", Q294=9, "Sept", Q294=10, "Oct", Q294=11, "Nov", Q294=12, "Dec")</f>
        <v>June</v>
      </c>
      <c r="Q294" s="9">
        <f>MONTH(O294)</f>
        <v>6</v>
      </c>
      <c r="R294" s="9">
        <f>DAY(O294)</f>
        <v>10</v>
      </c>
      <c r="S294" s="9">
        <f>YEAR(O294)</f>
        <v>2019</v>
      </c>
      <c r="T294" s="7">
        <f>(((N294/60)/60)/24)+DATE(1970,1,1)</f>
        <v>43667.208333333328</v>
      </c>
      <c r="U294" s="7" t="str" cm="1">
        <f t="array" ref="U294">_xlfn.IFS(V294=1, "Jan", V294=2, "Feb", V294=3, "Mar", V294=4, "Apr", V294=5, "May", V294=6, "June", V294=7, "July", V294=8, "Aug", V294=9, "Sept", V294=10, "Oct", V294=11, "Nov", V294=12, "Dec")</f>
        <v>July</v>
      </c>
      <c r="V294" s="9">
        <f t="shared" si="27"/>
        <v>7</v>
      </c>
      <c r="W294" s="9">
        <f t="shared" si="28"/>
        <v>21</v>
      </c>
      <c r="X294" s="9">
        <f t="shared" si="29"/>
        <v>2019</v>
      </c>
      <c r="Y294" t="b">
        <v>0</v>
      </c>
      <c r="Z294" t="b">
        <v>0</v>
      </c>
      <c r="AA294" t="s">
        <v>33</v>
      </c>
      <c r="AB294" t="s">
        <v>2035</v>
      </c>
      <c r="AC294" t="s">
        <v>2036</v>
      </c>
    </row>
    <row r="295" spans="1:29" ht="17" x14ac:dyDescent="0.2">
      <c r="A295">
        <v>1</v>
      </c>
      <c r="B295">
        <v>406</v>
      </c>
      <c r="C295" t="s">
        <v>863</v>
      </c>
      <c r="D295" s="1" t="s">
        <v>864</v>
      </c>
      <c r="E295" s="17">
        <v>39300</v>
      </c>
      <c r="F295" s="17">
        <v>71583</v>
      </c>
      <c r="G295" s="4">
        <f t="shared" si="24"/>
        <v>1.8214503816793892</v>
      </c>
      <c r="H295" t="s">
        <v>20</v>
      </c>
      <c r="I295">
        <v>645</v>
      </c>
      <c r="J295" s="2">
        <f t="shared" si="25"/>
        <v>110.98139534883721</v>
      </c>
      <c r="K295" t="s">
        <v>21</v>
      </c>
      <c r="L295" t="s">
        <v>22</v>
      </c>
      <c r="M295">
        <v>1359525600</v>
      </c>
      <c r="N295">
        <v>1360562400</v>
      </c>
      <c r="O295" s="7">
        <f t="shared" si="26"/>
        <v>41304.25</v>
      </c>
      <c r="P295" s="7" t="str" cm="1">
        <f t="array" ref="P295">_xlfn.IFS(Q295=1, "Jan", Q295=2, "Feb", Q295=3, "Mar", Q295=4, "Apr", Q295=5, "May", Q295=6, "June", Q295=7, "July", Q295=8, "Aug", Q295=9, "Sept", Q295=10, "Oct", Q295=11, "Nov", Q295=12, "Dec")</f>
        <v>Jan</v>
      </c>
      <c r="Q295" s="9">
        <f>MONTH(O295)</f>
        <v>1</v>
      </c>
      <c r="R295" s="9">
        <f>DAY(O295)</f>
        <v>30</v>
      </c>
      <c r="S295" s="9">
        <f>YEAR(O295)</f>
        <v>2013</v>
      </c>
      <c r="T295" s="7">
        <f>(((N295/60)/60)/24)+DATE(1970,1,1)</f>
        <v>41316.25</v>
      </c>
      <c r="U295" s="7" t="str" cm="1">
        <f t="array" ref="U295">_xlfn.IFS(V295=1, "Jan", V295=2, "Feb", V295=3, "Mar", V295=4, "Apr", V295=5, "May", V295=6, "June", V295=7, "July", V295=8, "Aug", V295=9, "Sept", V295=10, "Oct", V295=11, "Nov", V295=12, "Dec")</f>
        <v>Feb</v>
      </c>
      <c r="V295" s="9">
        <f t="shared" si="27"/>
        <v>2</v>
      </c>
      <c r="W295" s="9">
        <f t="shared" si="28"/>
        <v>11</v>
      </c>
      <c r="X295" s="9">
        <f t="shared" si="29"/>
        <v>2013</v>
      </c>
      <c r="Y295" t="b">
        <v>1</v>
      </c>
      <c r="Z295" t="b">
        <v>0</v>
      </c>
      <c r="AA295" t="s">
        <v>42</v>
      </c>
      <c r="AB295" t="s">
        <v>2039</v>
      </c>
      <c r="AC295" t="s">
        <v>2053</v>
      </c>
    </row>
    <row r="296" spans="1:29" ht="17" x14ac:dyDescent="0.2">
      <c r="A296">
        <v>1</v>
      </c>
      <c r="B296">
        <v>748</v>
      </c>
      <c r="C296" t="s">
        <v>1532</v>
      </c>
      <c r="D296" s="1" t="s">
        <v>1533</v>
      </c>
      <c r="E296" s="17">
        <v>194900</v>
      </c>
      <c r="F296" s="17">
        <v>68137</v>
      </c>
      <c r="G296" s="4">
        <f t="shared" si="24"/>
        <v>0.34959979476654696</v>
      </c>
      <c r="H296" t="s">
        <v>74</v>
      </c>
      <c r="I296">
        <v>614</v>
      </c>
      <c r="J296" s="2">
        <f t="shared" si="25"/>
        <v>110.97231270358306</v>
      </c>
      <c r="K296" t="s">
        <v>21</v>
      </c>
      <c r="L296" t="s">
        <v>22</v>
      </c>
      <c r="M296">
        <v>1267423200</v>
      </c>
      <c r="N296">
        <v>1269579600</v>
      </c>
      <c r="O296" s="7">
        <f t="shared" si="26"/>
        <v>40238.25</v>
      </c>
      <c r="P296" s="7" t="str" cm="1">
        <f t="array" ref="P296">_xlfn.IFS(Q296=1, "Jan", Q296=2, "Feb", Q296=3, "Mar", Q296=4, "Apr", Q296=5, "May", Q296=6, "June", Q296=7, "July", Q296=8, "Aug", Q296=9, "Sept", Q296=10, "Oct", Q296=11, "Nov", Q296=12, "Dec")</f>
        <v>Mar</v>
      </c>
      <c r="Q296" s="9">
        <f>MONTH(O296)</f>
        <v>3</v>
      </c>
      <c r="R296" s="9">
        <f>DAY(O296)</f>
        <v>1</v>
      </c>
      <c r="S296" s="9">
        <f>YEAR(O296)</f>
        <v>2010</v>
      </c>
      <c r="T296" s="7">
        <f>(((N296/60)/60)/24)+DATE(1970,1,1)</f>
        <v>40263.208333333336</v>
      </c>
      <c r="U296" s="7" t="str" cm="1">
        <f t="array" ref="U296">_xlfn.IFS(V296=1, "Jan", V296=2, "Feb", V296=3, "Mar", V296=4, "Apr", V296=5, "May", V296=6, "June", V296=7, "July", V296=8, "Aug", V296=9, "Sept", V296=10, "Oct", V296=11, "Nov", V296=12, "Dec")</f>
        <v>Mar</v>
      </c>
      <c r="V296" s="9">
        <f t="shared" si="27"/>
        <v>3</v>
      </c>
      <c r="W296" s="9">
        <f t="shared" si="28"/>
        <v>26</v>
      </c>
      <c r="X296" s="9">
        <f t="shared" si="29"/>
        <v>2010</v>
      </c>
      <c r="Y296" t="b">
        <v>0</v>
      </c>
      <c r="Z296" t="b">
        <v>1</v>
      </c>
      <c r="AA296" t="s">
        <v>71</v>
      </c>
      <c r="AB296" t="s">
        <v>2039</v>
      </c>
      <c r="AC296" t="s">
        <v>2040</v>
      </c>
    </row>
    <row r="297" spans="1:29" ht="17" x14ac:dyDescent="0.2">
      <c r="A297">
        <v>1</v>
      </c>
      <c r="B297">
        <v>93</v>
      </c>
      <c r="C297" t="s">
        <v>235</v>
      </c>
      <c r="D297" s="1" t="s">
        <v>236</v>
      </c>
      <c r="E297" s="17">
        <v>108800</v>
      </c>
      <c r="F297" s="17">
        <v>65877</v>
      </c>
      <c r="G297" s="4">
        <f t="shared" si="24"/>
        <v>0.60548713235294116</v>
      </c>
      <c r="H297" t="s">
        <v>74</v>
      </c>
      <c r="I297">
        <v>610</v>
      </c>
      <c r="J297" s="2">
        <f t="shared" si="25"/>
        <v>107.99508196721311</v>
      </c>
      <c r="K297" t="s">
        <v>21</v>
      </c>
      <c r="L297" t="s">
        <v>22</v>
      </c>
      <c r="M297">
        <v>1350709200</v>
      </c>
      <c r="N297">
        <v>1351054800</v>
      </c>
      <c r="O297" s="7">
        <f t="shared" si="26"/>
        <v>41202.208333333336</v>
      </c>
      <c r="P297" s="7" t="str" cm="1">
        <f t="array" ref="P297">_xlfn.IFS(Q297=1, "Jan", Q297=2, "Feb", Q297=3, "Mar", Q297=4, "Apr", Q297=5, "May", Q297=6, "June", Q297=7, "July", Q297=8, "Aug", Q297=9, "Sept", Q297=10, "Oct", Q297=11, "Nov", Q297=12, "Dec")</f>
        <v>Oct</v>
      </c>
      <c r="Q297" s="9">
        <f>MONTH(O297)</f>
        <v>10</v>
      </c>
      <c r="R297" s="9">
        <f>DAY(O297)</f>
        <v>20</v>
      </c>
      <c r="S297" s="9">
        <f>YEAR(O297)</f>
        <v>2012</v>
      </c>
      <c r="T297" s="7">
        <f>(((N297/60)/60)/24)+DATE(1970,1,1)</f>
        <v>41206.208333333336</v>
      </c>
      <c r="U297" s="7" t="str" cm="1">
        <f t="array" ref="U297">_xlfn.IFS(V297=1, "Jan", V297=2, "Feb", V297=3, "Mar", V297=4, "Apr", V297=5, "May", V297=6, "June", V297=7, "July", V297=8, "Aug", V297=9, "Sept", V297=10, "Oct", V297=11, "Nov", V297=12, "Dec")</f>
        <v>Oct</v>
      </c>
      <c r="V297" s="9">
        <f t="shared" si="27"/>
        <v>10</v>
      </c>
      <c r="W297" s="9">
        <f t="shared" si="28"/>
        <v>24</v>
      </c>
      <c r="X297" s="9">
        <f t="shared" si="29"/>
        <v>2012</v>
      </c>
      <c r="Y297" t="b">
        <v>0</v>
      </c>
      <c r="Z297" t="b">
        <v>1</v>
      </c>
      <c r="AA297" t="s">
        <v>33</v>
      </c>
      <c r="AB297" t="s">
        <v>2035</v>
      </c>
      <c r="AC297" t="s">
        <v>2036</v>
      </c>
    </row>
    <row r="298" spans="1:29" ht="17" x14ac:dyDescent="0.2">
      <c r="A298">
        <v>1</v>
      </c>
      <c r="B298">
        <v>448</v>
      </c>
      <c r="C298" t="s">
        <v>944</v>
      </c>
      <c r="D298" s="1" t="s">
        <v>945</v>
      </c>
      <c r="E298" s="17">
        <v>89900</v>
      </c>
      <c r="F298" s="17">
        <v>45384</v>
      </c>
      <c r="G298" s="4">
        <f t="shared" si="24"/>
        <v>0.50482758620689661</v>
      </c>
      <c r="H298" t="s">
        <v>14</v>
      </c>
      <c r="I298">
        <v>605</v>
      </c>
      <c r="J298" s="2">
        <f t="shared" si="25"/>
        <v>75.014876033057845</v>
      </c>
      <c r="K298" t="s">
        <v>21</v>
      </c>
      <c r="L298" t="s">
        <v>22</v>
      </c>
      <c r="M298">
        <v>1365915600</v>
      </c>
      <c r="N298">
        <v>1366088400</v>
      </c>
      <c r="O298" s="7">
        <f t="shared" si="26"/>
        <v>41378.208333333336</v>
      </c>
      <c r="P298" s="7" t="str" cm="1">
        <f t="array" ref="P298">_xlfn.IFS(Q298=1, "Jan", Q298=2, "Feb", Q298=3, "Mar", Q298=4, "Apr", Q298=5, "May", Q298=6, "June", Q298=7, "July", Q298=8, "Aug", Q298=9, "Sept", Q298=10, "Oct", Q298=11, "Nov", Q298=12, "Dec")</f>
        <v>Apr</v>
      </c>
      <c r="Q298" s="9">
        <f>MONTH(O298)</f>
        <v>4</v>
      </c>
      <c r="R298" s="9">
        <f>DAY(O298)</f>
        <v>14</v>
      </c>
      <c r="S298" s="9">
        <f>YEAR(O298)</f>
        <v>2013</v>
      </c>
      <c r="T298" s="7">
        <f>(((N298/60)/60)/24)+DATE(1970,1,1)</f>
        <v>41380.208333333336</v>
      </c>
      <c r="U298" s="7" t="str" cm="1">
        <f t="array" ref="U298">_xlfn.IFS(V298=1, "Jan", V298=2, "Feb", V298=3, "Mar", V298=4, "Apr", V298=5, "May", V298=6, "June", V298=7, "July", V298=8, "Aug", V298=9, "Sept", V298=10, "Oct", V298=11, "Nov", V298=12, "Dec")</f>
        <v>Apr</v>
      </c>
      <c r="V298" s="9">
        <f t="shared" si="27"/>
        <v>4</v>
      </c>
      <c r="W298" s="9">
        <f t="shared" si="28"/>
        <v>16</v>
      </c>
      <c r="X298" s="9">
        <f t="shared" si="29"/>
        <v>2013</v>
      </c>
      <c r="Y298" t="b">
        <v>0</v>
      </c>
      <c r="Z298" t="b">
        <v>1</v>
      </c>
      <c r="AA298" t="s">
        <v>89</v>
      </c>
      <c r="AB298" t="s">
        <v>2057</v>
      </c>
      <c r="AC298" t="s">
        <v>2058</v>
      </c>
    </row>
    <row r="299" spans="1:29" ht="17" x14ac:dyDescent="0.2">
      <c r="A299">
        <v>1</v>
      </c>
      <c r="B299">
        <v>649</v>
      </c>
      <c r="C299" t="s">
        <v>1340</v>
      </c>
      <c r="D299" s="1" t="s">
        <v>1341</v>
      </c>
      <c r="E299" s="17">
        <v>121700</v>
      </c>
      <c r="F299" s="17">
        <v>59003</v>
      </c>
      <c r="G299" s="4">
        <f t="shared" si="24"/>
        <v>0.48482333607230893</v>
      </c>
      <c r="H299" t="s">
        <v>14</v>
      </c>
      <c r="I299">
        <v>602</v>
      </c>
      <c r="J299" s="2">
        <f t="shared" si="25"/>
        <v>98.011627906976742</v>
      </c>
      <c r="K299" t="s">
        <v>98</v>
      </c>
      <c r="L299" t="s">
        <v>99</v>
      </c>
      <c r="M299">
        <v>1287550800</v>
      </c>
      <c r="N299">
        <v>1288501200</v>
      </c>
      <c r="O299" s="7">
        <f t="shared" si="26"/>
        <v>40471.208333333336</v>
      </c>
      <c r="P299" s="7" t="str" cm="1">
        <f t="array" ref="P299">_xlfn.IFS(Q299=1, "Jan", Q299=2, "Feb", Q299=3, "Mar", Q299=4, "Apr", Q299=5, "May", Q299=6, "June", Q299=7, "July", Q299=8, "Aug", Q299=9, "Sept", Q299=10, "Oct", Q299=11, "Nov", Q299=12, "Dec")</f>
        <v>Oct</v>
      </c>
      <c r="Q299" s="9">
        <f>MONTH(O299)</f>
        <v>10</v>
      </c>
      <c r="R299" s="9">
        <f>DAY(O299)</f>
        <v>20</v>
      </c>
      <c r="S299" s="9">
        <f>YEAR(O299)</f>
        <v>2010</v>
      </c>
      <c r="T299" s="7">
        <f>(((N299/60)/60)/24)+DATE(1970,1,1)</f>
        <v>40482.208333333336</v>
      </c>
      <c r="U299" s="7" t="str" cm="1">
        <f t="array" ref="U299">_xlfn.IFS(V299=1, "Jan", V299=2, "Feb", V299=3, "Mar", V299=4, "Apr", V299=5, "May", V299=6, "June", V299=7, "July", V299=8, "Aug", V299=9, "Sept", V299=10, "Oct", V299=11, "Nov", V299=12, "Dec")</f>
        <v>Oct</v>
      </c>
      <c r="V299" s="9">
        <f t="shared" si="27"/>
        <v>10</v>
      </c>
      <c r="W299" s="9">
        <f t="shared" si="28"/>
        <v>31</v>
      </c>
      <c r="X299" s="9">
        <f t="shared" si="29"/>
        <v>2010</v>
      </c>
      <c r="Y299" t="b">
        <v>1</v>
      </c>
      <c r="Z299" t="b">
        <v>1</v>
      </c>
      <c r="AA299" t="s">
        <v>33</v>
      </c>
      <c r="AB299" t="s">
        <v>2035</v>
      </c>
      <c r="AC299" t="s">
        <v>2036</v>
      </c>
    </row>
    <row r="300" spans="1:29" ht="17" x14ac:dyDescent="0.2">
      <c r="A300">
        <v>1</v>
      </c>
      <c r="B300">
        <v>492</v>
      </c>
      <c r="C300" t="s">
        <v>1032</v>
      </c>
      <c r="D300" s="1" t="s">
        <v>1033</v>
      </c>
      <c r="E300" s="17">
        <v>191000</v>
      </c>
      <c r="F300" s="17">
        <v>45831</v>
      </c>
      <c r="G300" s="4">
        <f t="shared" si="24"/>
        <v>0.23995287958115183</v>
      </c>
      <c r="H300" t="s">
        <v>74</v>
      </c>
      <c r="I300">
        <v>595</v>
      </c>
      <c r="J300" s="2">
        <f t="shared" si="25"/>
        <v>77.026890756302521</v>
      </c>
      <c r="K300" t="s">
        <v>21</v>
      </c>
      <c r="L300" t="s">
        <v>22</v>
      </c>
      <c r="M300">
        <v>1275886800</v>
      </c>
      <c r="N300">
        <v>1278910800</v>
      </c>
      <c r="O300" s="7">
        <f t="shared" si="26"/>
        <v>40336.208333333336</v>
      </c>
      <c r="P300" s="7" t="str" cm="1">
        <f t="array" ref="P300">_xlfn.IFS(Q300=1, "Jan", Q300=2, "Feb", Q300=3, "Mar", Q300=4, "Apr", Q300=5, "May", Q300=6, "June", Q300=7, "July", Q300=8, "Aug", Q300=9, "Sept", Q300=10, "Oct", Q300=11, "Nov", Q300=12, "Dec")</f>
        <v>June</v>
      </c>
      <c r="Q300" s="9">
        <f>MONTH(O300)</f>
        <v>6</v>
      </c>
      <c r="R300" s="9">
        <f>DAY(O300)</f>
        <v>7</v>
      </c>
      <c r="S300" s="9">
        <f>YEAR(O300)</f>
        <v>2010</v>
      </c>
      <c r="T300" s="7">
        <f>(((N300/60)/60)/24)+DATE(1970,1,1)</f>
        <v>40371.208333333336</v>
      </c>
      <c r="U300" s="7" t="str" cm="1">
        <f t="array" ref="U300">_xlfn.IFS(V300=1, "Jan", V300=2, "Feb", V300=3, "Mar", V300=4, "Apr", V300=5, "May", V300=6, "June", V300=7, "July", V300=8, "Aug", V300=9, "Sept", V300=10, "Oct", V300=11, "Nov", V300=12, "Dec")</f>
        <v>July</v>
      </c>
      <c r="V300" s="9">
        <f t="shared" si="27"/>
        <v>7</v>
      </c>
      <c r="W300" s="9">
        <f t="shared" si="28"/>
        <v>12</v>
      </c>
      <c r="X300" s="9">
        <f t="shared" si="29"/>
        <v>2010</v>
      </c>
      <c r="Y300" t="b">
        <v>1</v>
      </c>
      <c r="Z300" t="b">
        <v>1</v>
      </c>
      <c r="AA300" t="s">
        <v>100</v>
      </c>
      <c r="AB300" t="s">
        <v>2039</v>
      </c>
      <c r="AC300" t="s">
        <v>2060</v>
      </c>
    </row>
    <row r="301" spans="1:29" ht="34" x14ac:dyDescent="0.2">
      <c r="A301">
        <v>1</v>
      </c>
      <c r="B301">
        <v>970</v>
      </c>
      <c r="C301" t="s">
        <v>1969</v>
      </c>
      <c r="D301" s="1" t="s">
        <v>1970</v>
      </c>
      <c r="E301" s="17">
        <v>94900</v>
      </c>
      <c r="F301" s="17">
        <v>57659</v>
      </c>
      <c r="G301" s="4">
        <f t="shared" si="24"/>
        <v>0.60757639620653314</v>
      </c>
      <c r="H301" t="s">
        <v>14</v>
      </c>
      <c r="I301">
        <v>594</v>
      </c>
      <c r="J301" s="2">
        <f t="shared" si="25"/>
        <v>97.069023569023571</v>
      </c>
      <c r="K301" t="s">
        <v>21</v>
      </c>
      <c r="L301" t="s">
        <v>22</v>
      </c>
      <c r="M301">
        <v>1304917200</v>
      </c>
      <c r="N301">
        <v>1305003600</v>
      </c>
      <c r="O301" s="7">
        <f t="shared" si="26"/>
        <v>40672.208333333336</v>
      </c>
      <c r="P301" s="7" t="str" cm="1">
        <f t="array" ref="P301">_xlfn.IFS(Q301=1, "Jan", Q301=2, "Feb", Q301=3, "Mar", Q301=4, "Apr", Q301=5, "May", Q301=6, "June", Q301=7, "July", Q301=8, "Aug", Q301=9, "Sept", Q301=10, "Oct", Q301=11, "Nov", Q301=12, "Dec")</f>
        <v>May</v>
      </c>
      <c r="Q301" s="9">
        <f>MONTH(O301)</f>
        <v>5</v>
      </c>
      <c r="R301" s="9">
        <f>DAY(O301)</f>
        <v>9</v>
      </c>
      <c r="S301" s="9">
        <f>YEAR(O301)</f>
        <v>2011</v>
      </c>
      <c r="T301" s="7">
        <f>(((N301/60)/60)/24)+DATE(1970,1,1)</f>
        <v>40673.208333333336</v>
      </c>
      <c r="U301" s="7" t="str" cm="1">
        <f t="array" ref="U301">_xlfn.IFS(V301=1, "Jan", V301=2, "Feb", V301=3, "Mar", V301=4, "Apr", V301=5, "May", V301=6, "June", V301=7, "July", V301=8, "Aug", V301=9, "Sept", V301=10, "Oct", V301=11, "Nov", V301=12, "Dec")</f>
        <v>May</v>
      </c>
      <c r="V301" s="9">
        <f t="shared" si="27"/>
        <v>5</v>
      </c>
      <c r="W301" s="9">
        <f t="shared" si="28"/>
        <v>10</v>
      </c>
      <c r="X301" s="9">
        <f t="shared" si="29"/>
        <v>2011</v>
      </c>
      <c r="Y301" t="b">
        <v>0</v>
      </c>
      <c r="Z301" t="b">
        <v>0</v>
      </c>
      <c r="AA301" t="s">
        <v>33</v>
      </c>
      <c r="AB301" t="s">
        <v>2035</v>
      </c>
      <c r="AC301" t="s">
        <v>2036</v>
      </c>
    </row>
    <row r="302" spans="1:29" ht="17" x14ac:dyDescent="0.2">
      <c r="A302">
        <v>1</v>
      </c>
      <c r="B302">
        <v>569</v>
      </c>
      <c r="C302" t="s">
        <v>1182</v>
      </c>
      <c r="D302" s="1" t="s">
        <v>1183</v>
      </c>
      <c r="E302" s="17">
        <v>20100</v>
      </c>
      <c r="F302" s="17">
        <v>47705</v>
      </c>
      <c r="G302" s="4">
        <f t="shared" si="24"/>
        <v>2.3733830845771142</v>
      </c>
      <c r="H302" t="s">
        <v>20</v>
      </c>
      <c r="I302">
        <v>589</v>
      </c>
      <c r="J302" s="2">
        <f t="shared" si="25"/>
        <v>80.993208828522924</v>
      </c>
      <c r="K302" t="s">
        <v>107</v>
      </c>
      <c r="L302" t="s">
        <v>108</v>
      </c>
      <c r="M302">
        <v>1294725600</v>
      </c>
      <c r="N302">
        <v>1295762400</v>
      </c>
      <c r="O302" s="7">
        <f t="shared" si="26"/>
        <v>40554.25</v>
      </c>
      <c r="P302" s="7" t="str" cm="1">
        <f t="array" ref="P302">_xlfn.IFS(Q302=1, "Jan", Q302=2, "Feb", Q302=3, "Mar", Q302=4, "Apr", Q302=5, "May", Q302=6, "June", Q302=7, "July", Q302=8, "Aug", Q302=9, "Sept", Q302=10, "Oct", Q302=11, "Nov", Q302=12, "Dec")</f>
        <v>Jan</v>
      </c>
      <c r="Q302" s="9">
        <f>MONTH(O302)</f>
        <v>1</v>
      </c>
      <c r="R302" s="9">
        <f>DAY(O302)</f>
        <v>11</v>
      </c>
      <c r="S302" s="9">
        <f>YEAR(O302)</f>
        <v>2011</v>
      </c>
      <c r="T302" s="7">
        <f>(((N302/60)/60)/24)+DATE(1970,1,1)</f>
        <v>40566.25</v>
      </c>
      <c r="U302" s="7" t="str" cm="1">
        <f t="array" ref="U302">_xlfn.IFS(V302=1, "Jan", V302=2, "Feb", V302=3, "Mar", V302=4, "Apr", V302=5, "May", V302=6, "June", V302=7, "July", V302=8, "Aug", V302=9, "Sept", V302=10, "Oct", V302=11, "Nov", V302=12, "Dec")</f>
        <v>Jan</v>
      </c>
      <c r="V302" s="9">
        <f t="shared" si="27"/>
        <v>1</v>
      </c>
      <c r="W302" s="9">
        <f t="shared" si="28"/>
        <v>23</v>
      </c>
      <c r="X302" s="9">
        <f t="shared" si="29"/>
        <v>2011</v>
      </c>
      <c r="Y302" t="b">
        <v>0</v>
      </c>
      <c r="Z302" t="b">
        <v>0</v>
      </c>
      <c r="AA302" t="s">
        <v>71</v>
      </c>
      <c r="AB302" t="s">
        <v>2039</v>
      </c>
      <c r="AC302" t="s">
        <v>2040</v>
      </c>
    </row>
    <row r="303" spans="1:29" ht="17" x14ac:dyDescent="0.2">
      <c r="A303">
        <v>1</v>
      </c>
      <c r="B303">
        <v>498</v>
      </c>
      <c r="C303" t="s">
        <v>1044</v>
      </c>
      <c r="D303" s="1" t="s">
        <v>1045</v>
      </c>
      <c r="E303" s="17">
        <v>193400</v>
      </c>
      <c r="F303" s="17">
        <v>46317</v>
      </c>
      <c r="G303" s="4">
        <f t="shared" si="24"/>
        <v>0.239488107549121</v>
      </c>
      <c r="H303" t="s">
        <v>14</v>
      </c>
      <c r="I303">
        <v>579</v>
      </c>
      <c r="J303" s="2">
        <f t="shared" si="25"/>
        <v>79.994818652849744</v>
      </c>
      <c r="K303" t="s">
        <v>36</v>
      </c>
      <c r="L303" t="s">
        <v>37</v>
      </c>
      <c r="M303">
        <v>1420092000</v>
      </c>
      <c r="N303">
        <v>1420264800</v>
      </c>
      <c r="O303" s="7">
        <f t="shared" si="26"/>
        <v>42005.25</v>
      </c>
      <c r="P303" s="7" t="str" cm="1">
        <f t="array" ref="P303">_xlfn.IFS(Q303=1, "Jan", Q303=2, "Feb", Q303=3, "Mar", Q303=4, "Apr", Q303=5, "May", Q303=6, "June", Q303=7, "July", Q303=8, "Aug", Q303=9, "Sept", Q303=10, "Oct", Q303=11, "Nov", Q303=12, "Dec")</f>
        <v>Jan</v>
      </c>
      <c r="Q303" s="9">
        <f>MONTH(O303)</f>
        <v>1</v>
      </c>
      <c r="R303" s="9">
        <f>DAY(O303)</f>
        <v>1</v>
      </c>
      <c r="S303" s="9">
        <f>YEAR(O303)</f>
        <v>2015</v>
      </c>
      <c r="T303" s="7">
        <f>(((N303/60)/60)/24)+DATE(1970,1,1)</f>
        <v>42007.25</v>
      </c>
      <c r="U303" s="7" t="str" cm="1">
        <f t="array" ref="U303">_xlfn.IFS(V303=1, "Jan", V303=2, "Feb", V303=3, "Mar", V303=4, "Apr", V303=5, "May", V303=6, "June", V303=7, "July", V303=8, "Aug", V303=9, "Sept", V303=10, "Oct", V303=11, "Nov", V303=12, "Dec")</f>
        <v>Jan</v>
      </c>
      <c r="V303" s="9">
        <f t="shared" si="27"/>
        <v>1</v>
      </c>
      <c r="W303" s="9">
        <f t="shared" si="28"/>
        <v>3</v>
      </c>
      <c r="X303" s="9">
        <f t="shared" si="29"/>
        <v>2015</v>
      </c>
      <c r="Y303" t="b">
        <v>0</v>
      </c>
      <c r="Z303" t="b">
        <v>0</v>
      </c>
      <c r="AA303" t="s">
        <v>28</v>
      </c>
      <c r="AB303" t="s">
        <v>2037</v>
      </c>
      <c r="AC303" t="s">
        <v>2038</v>
      </c>
    </row>
    <row r="304" spans="1:29" ht="34" x14ac:dyDescent="0.2">
      <c r="A304">
        <v>1</v>
      </c>
      <c r="B304">
        <v>472</v>
      </c>
      <c r="C304" t="s">
        <v>991</v>
      </c>
      <c r="D304" s="1" t="s">
        <v>992</v>
      </c>
      <c r="E304" s="17">
        <v>153800</v>
      </c>
      <c r="F304" s="17">
        <v>60342</v>
      </c>
      <c r="G304" s="4">
        <f t="shared" si="24"/>
        <v>0.39234070221066319</v>
      </c>
      <c r="H304" t="s">
        <v>14</v>
      </c>
      <c r="I304">
        <v>575</v>
      </c>
      <c r="J304" s="2">
        <f t="shared" si="25"/>
        <v>104.94260869565217</v>
      </c>
      <c r="K304" t="s">
        <v>21</v>
      </c>
      <c r="L304" t="s">
        <v>22</v>
      </c>
      <c r="M304">
        <v>1552280400</v>
      </c>
      <c r="N304">
        <v>1556946000</v>
      </c>
      <c r="O304" s="7">
        <f t="shared" si="26"/>
        <v>43535.208333333328</v>
      </c>
      <c r="P304" s="7" t="str" cm="1">
        <f t="array" ref="P304">_xlfn.IFS(Q304=1, "Jan", Q304=2, "Feb", Q304=3, "Mar", Q304=4, "Apr", Q304=5, "May", Q304=6, "June", Q304=7, "July", Q304=8, "Aug", Q304=9, "Sept", Q304=10, "Oct", Q304=11, "Nov", Q304=12, "Dec")</f>
        <v>Mar</v>
      </c>
      <c r="Q304" s="9">
        <f>MONTH(O304)</f>
        <v>3</v>
      </c>
      <c r="R304" s="9">
        <f>DAY(O304)</f>
        <v>11</v>
      </c>
      <c r="S304" s="9">
        <f>YEAR(O304)</f>
        <v>2019</v>
      </c>
      <c r="T304" s="7">
        <f>(((N304/60)/60)/24)+DATE(1970,1,1)</f>
        <v>43589.208333333328</v>
      </c>
      <c r="U304" s="7" t="str" cm="1">
        <f t="array" ref="U304">_xlfn.IFS(V304=1, "Jan", V304=2, "Feb", V304=3, "Mar", V304=4, "Apr", V304=5, "May", V304=6, "June", V304=7, "July", V304=8, "Aug", V304=9, "Sept", V304=10, "Oct", V304=11, "Nov", V304=12, "Dec")</f>
        <v>May</v>
      </c>
      <c r="V304" s="9">
        <f t="shared" si="27"/>
        <v>5</v>
      </c>
      <c r="W304" s="9">
        <f t="shared" si="28"/>
        <v>4</v>
      </c>
      <c r="X304" s="9">
        <f t="shared" si="29"/>
        <v>2019</v>
      </c>
      <c r="Y304" t="b">
        <v>0</v>
      </c>
      <c r="Z304" t="b">
        <v>0</v>
      </c>
      <c r="AA304" t="s">
        <v>23</v>
      </c>
      <c r="AB304" t="s">
        <v>2041</v>
      </c>
      <c r="AC304" t="s">
        <v>2042</v>
      </c>
    </row>
    <row r="305" spans="1:29" ht="17" x14ac:dyDescent="0.2">
      <c r="A305">
        <v>1</v>
      </c>
      <c r="B305">
        <v>21</v>
      </c>
      <c r="C305" t="s">
        <v>79</v>
      </c>
      <c r="D305" s="1" t="s">
        <v>80</v>
      </c>
      <c r="E305" s="17">
        <v>94000</v>
      </c>
      <c r="F305" s="17">
        <v>38533</v>
      </c>
      <c r="G305" s="4">
        <f t="shared" si="24"/>
        <v>0.40992553191489361</v>
      </c>
      <c r="H305" t="s">
        <v>14</v>
      </c>
      <c r="I305">
        <v>558</v>
      </c>
      <c r="J305" s="2">
        <f t="shared" si="25"/>
        <v>69.055555555555557</v>
      </c>
      <c r="K305" t="s">
        <v>21</v>
      </c>
      <c r="L305" t="s">
        <v>22</v>
      </c>
      <c r="M305">
        <v>1313384400</v>
      </c>
      <c r="N305">
        <v>1316322000</v>
      </c>
      <c r="O305" s="7">
        <f t="shared" si="26"/>
        <v>40770.208333333336</v>
      </c>
      <c r="P305" s="7" t="str" cm="1">
        <f t="array" ref="P305">_xlfn.IFS(Q305=1, "Jan", Q305=2, "Feb", Q305=3, "Mar", Q305=4, "Apr", Q305=5, "May", Q305=6, "June", Q305=7, "July", Q305=8, "Aug", Q305=9, "Sept", Q305=10, "Oct", Q305=11, "Nov", Q305=12, "Dec")</f>
        <v>Aug</v>
      </c>
      <c r="Q305" s="9">
        <f>MONTH(O305)</f>
        <v>8</v>
      </c>
      <c r="R305" s="9">
        <f>DAY(O305)</f>
        <v>15</v>
      </c>
      <c r="S305" s="9">
        <f>YEAR(O305)</f>
        <v>2011</v>
      </c>
      <c r="T305" s="7">
        <f>(((N305/60)/60)/24)+DATE(1970,1,1)</f>
        <v>40804.208333333336</v>
      </c>
      <c r="U305" s="7" t="str" cm="1">
        <f t="array" ref="U305">_xlfn.IFS(V305=1, "Jan", V305=2, "Feb", V305=3, "Mar", V305=4, "Apr", V305=5, "May", V305=6, "June", V305=7, "July", V305=8, "Aug", V305=9, "Sept", V305=10, "Oct", V305=11, "Nov", V305=12, "Dec")</f>
        <v>Sept</v>
      </c>
      <c r="V305" s="9">
        <f t="shared" si="27"/>
        <v>9</v>
      </c>
      <c r="W305" s="9">
        <f t="shared" si="28"/>
        <v>18</v>
      </c>
      <c r="X305" s="9">
        <f t="shared" si="29"/>
        <v>2011</v>
      </c>
      <c r="Y305" t="b">
        <v>0</v>
      </c>
      <c r="Z305" t="b">
        <v>0</v>
      </c>
      <c r="AA305" t="s">
        <v>33</v>
      </c>
      <c r="AB305" t="s">
        <v>2035</v>
      </c>
      <c r="AC305" t="s">
        <v>2036</v>
      </c>
    </row>
    <row r="306" spans="1:29" ht="17" x14ac:dyDescent="0.2">
      <c r="A306">
        <v>1</v>
      </c>
      <c r="B306">
        <v>575</v>
      </c>
      <c r="C306" t="s">
        <v>1194</v>
      </c>
      <c r="D306" s="1" t="s">
        <v>1195</v>
      </c>
      <c r="E306" s="17">
        <v>83300</v>
      </c>
      <c r="F306" s="17">
        <v>52421</v>
      </c>
      <c r="G306" s="4">
        <f t="shared" si="24"/>
        <v>0.62930372148859548</v>
      </c>
      <c r="H306" t="s">
        <v>14</v>
      </c>
      <c r="I306">
        <v>558</v>
      </c>
      <c r="J306" s="2">
        <f t="shared" si="25"/>
        <v>93.944444444444443</v>
      </c>
      <c r="K306" t="s">
        <v>21</v>
      </c>
      <c r="L306" t="s">
        <v>22</v>
      </c>
      <c r="M306">
        <v>1400562000</v>
      </c>
      <c r="N306">
        <v>1400821200</v>
      </c>
      <c r="O306" s="7">
        <f t="shared" si="26"/>
        <v>41779.208333333336</v>
      </c>
      <c r="P306" s="7" t="str" cm="1">
        <f t="array" ref="P306">_xlfn.IFS(Q306=1, "Jan", Q306=2, "Feb", Q306=3, "Mar", Q306=4, "Apr", Q306=5, "May", Q306=6, "June", Q306=7, "July", Q306=8, "Aug", Q306=9, "Sept", Q306=10, "Oct", Q306=11, "Nov", Q306=12, "Dec")</f>
        <v>May</v>
      </c>
      <c r="Q306" s="9">
        <f>MONTH(O306)</f>
        <v>5</v>
      </c>
      <c r="R306" s="9">
        <f>DAY(O306)</f>
        <v>20</v>
      </c>
      <c r="S306" s="9">
        <f>YEAR(O306)</f>
        <v>2014</v>
      </c>
      <c r="T306" s="7">
        <f>(((N306/60)/60)/24)+DATE(1970,1,1)</f>
        <v>41782.208333333336</v>
      </c>
      <c r="U306" s="7" t="str" cm="1">
        <f t="array" ref="U306">_xlfn.IFS(V306=1, "Jan", V306=2, "Feb", V306=3, "Mar", V306=4, "Apr", V306=5, "May", V306=6, "June", V306=7, "July", V306=8, "Aug", V306=9, "Sept", V306=10, "Oct", V306=11, "Nov", V306=12, "Dec")</f>
        <v>May</v>
      </c>
      <c r="V306" s="9">
        <f t="shared" si="27"/>
        <v>5</v>
      </c>
      <c r="W306" s="9">
        <f t="shared" si="28"/>
        <v>23</v>
      </c>
      <c r="X306" s="9">
        <f t="shared" si="29"/>
        <v>2014</v>
      </c>
      <c r="Y306" t="b">
        <v>0</v>
      </c>
      <c r="Z306" t="b">
        <v>1</v>
      </c>
      <c r="AA306" t="s">
        <v>33</v>
      </c>
      <c r="AB306" t="s">
        <v>2035</v>
      </c>
      <c r="AC306" t="s">
        <v>2036</v>
      </c>
    </row>
    <row r="307" spans="1:29" ht="34" x14ac:dyDescent="0.2">
      <c r="A307">
        <v>1</v>
      </c>
      <c r="B307">
        <v>717</v>
      </c>
      <c r="C307" t="s">
        <v>1472</v>
      </c>
      <c r="D307" s="1" t="s">
        <v>1473</v>
      </c>
      <c r="E307" s="17">
        <v>5600</v>
      </c>
      <c r="F307" s="17">
        <v>13868</v>
      </c>
      <c r="G307" s="4">
        <f t="shared" si="24"/>
        <v>2.4764285714285714</v>
      </c>
      <c r="H307" t="s">
        <v>20</v>
      </c>
      <c r="I307">
        <v>555</v>
      </c>
      <c r="J307" s="2">
        <f t="shared" si="25"/>
        <v>24.987387387387386</v>
      </c>
      <c r="K307" t="s">
        <v>21</v>
      </c>
      <c r="L307" t="s">
        <v>22</v>
      </c>
      <c r="M307">
        <v>1313989200</v>
      </c>
      <c r="N307">
        <v>1315803600</v>
      </c>
      <c r="O307" s="7">
        <f t="shared" si="26"/>
        <v>40777.208333333336</v>
      </c>
      <c r="P307" s="7" t="str" cm="1">
        <f t="array" ref="P307">_xlfn.IFS(Q307=1, "Jan", Q307=2, "Feb", Q307=3, "Mar", Q307=4, "Apr", Q307=5, "May", Q307=6, "June", Q307=7, "July", Q307=8, "Aug", Q307=9, "Sept", Q307=10, "Oct", Q307=11, "Nov", Q307=12, "Dec")</f>
        <v>Aug</v>
      </c>
      <c r="Q307" s="9">
        <f>MONTH(O307)</f>
        <v>8</v>
      </c>
      <c r="R307" s="9">
        <f>DAY(O307)</f>
        <v>22</v>
      </c>
      <c r="S307" s="9">
        <f>YEAR(O307)</f>
        <v>2011</v>
      </c>
      <c r="T307" s="7">
        <f>(((N307/60)/60)/24)+DATE(1970,1,1)</f>
        <v>40798.208333333336</v>
      </c>
      <c r="U307" s="7" t="str" cm="1">
        <f t="array" ref="U307">_xlfn.IFS(V307=1, "Jan", V307=2, "Feb", V307=3, "Mar", V307=4, "Apr", V307=5, "May", V307=6, "June", V307=7, "July", V307=8, "Aug", V307=9, "Sept", V307=10, "Oct", V307=11, "Nov", V307=12, "Dec")</f>
        <v>Sept</v>
      </c>
      <c r="V307" s="9">
        <f t="shared" si="27"/>
        <v>9</v>
      </c>
      <c r="W307" s="9">
        <f t="shared" si="28"/>
        <v>12</v>
      </c>
      <c r="X307" s="9">
        <f t="shared" si="29"/>
        <v>2011</v>
      </c>
      <c r="Y307" t="b">
        <v>0</v>
      </c>
      <c r="Z307" t="b">
        <v>0</v>
      </c>
      <c r="AA307" t="s">
        <v>42</v>
      </c>
      <c r="AB307" t="s">
        <v>2039</v>
      </c>
      <c r="AC307" t="s">
        <v>2053</v>
      </c>
    </row>
    <row r="308" spans="1:29" ht="17" x14ac:dyDescent="0.2">
      <c r="A308">
        <v>1</v>
      </c>
      <c r="B308">
        <v>483</v>
      </c>
      <c r="C308" t="s">
        <v>1013</v>
      </c>
      <c r="D308" s="1" t="s">
        <v>1014</v>
      </c>
      <c r="E308" s="17">
        <v>91400</v>
      </c>
      <c r="F308" s="17">
        <v>48236</v>
      </c>
      <c r="G308" s="4">
        <f t="shared" si="24"/>
        <v>0.52774617067833696</v>
      </c>
      <c r="H308" t="s">
        <v>14</v>
      </c>
      <c r="I308">
        <v>554</v>
      </c>
      <c r="J308" s="2">
        <f t="shared" si="25"/>
        <v>87.068592057761734</v>
      </c>
      <c r="K308" t="s">
        <v>21</v>
      </c>
      <c r="L308" t="s">
        <v>22</v>
      </c>
      <c r="M308">
        <v>1576130400</v>
      </c>
      <c r="N308">
        <v>1576735200</v>
      </c>
      <c r="O308" s="7">
        <f t="shared" si="26"/>
        <v>43811.25</v>
      </c>
      <c r="P308" s="7" t="str" cm="1">
        <f t="array" ref="P308">_xlfn.IFS(Q308=1, "Jan", Q308=2, "Feb", Q308=3, "Mar", Q308=4, "Apr", Q308=5, "May", Q308=6, "June", Q308=7, "July", Q308=8, "Aug", Q308=9, "Sept", Q308=10, "Oct", Q308=11, "Nov", Q308=12, "Dec")</f>
        <v>Dec</v>
      </c>
      <c r="Q308" s="9">
        <f>MONTH(O308)</f>
        <v>12</v>
      </c>
      <c r="R308" s="9">
        <f>DAY(O308)</f>
        <v>12</v>
      </c>
      <c r="S308" s="9">
        <f>YEAR(O308)</f>
        <v>2019</v>
      </c>
      <c r="T308" s="7">
        <f>(((N308/60)/60)/24)+DATE(1970,1,1)</f>
        <v>43818.25</v>
      </c>
      <c r="U308" s="7" t="str" cm="1">
        <f t="array" ref="U308">_xlfn.IFS(V308=1, "Jan", V308=2, "Feb", V308=3, "Mar", V308=4, "Apr", V308=5, "May", V308=6, "June", V308=7, "July", V308=8, "Aug", V308=9, "Sept", V308=10, "Oct", V308=11, "Nov", V308=12, "Dec")</f>
        <v>Dec</v>
      </c>
      <c r="V308" s="9">
        <f t="shared" si="27"/>
        <v>12</v>
      </c>
      <c r="W308" s="9">
        <f t="shared" si="28"/>
        <v>19</v>
      </c>
      <c r="X308" s="9">
        <f t="shared" si="29"/>
        <v>2019</v>
      </c>
      <c r="Y308" t="b">
        <v>0</v>
      </c>
      <c r="Z308" t="b">
        <v>0</v>
      </c>
      <c r="AA308" t="s">
        <v>33</v>
      </c>
      <c r="AB308" t="s">
        <v>2035</v>
      </c>
      <c r="AC308" t="s">
        <v>2036</v>
      </c>
    </row>
    <row r="309" spans="1:29" ht="34" x14ac:dyDescent="0.2">
      <c r="A309">
        <v>1</v>
      </c>
      <c r="B309">
        <v>554</v>
      </c>
      <c r="C309" t="s">
        <v>1153</v>
      </c>
      <c r="D309" s="1" t="s">
        <v>1154</v>
      </c>
      <c r="E309" s="17">
        <v>9500</v>
      </c>
      <c r="F309" s="17">
        <v>14408</v>
      </c>
      <c r="G309" s="4">
        <f t="shared" si="24"/>
        <v>1.5166315789473683</v>
      </c>
      <c r="H309" t="s">
        <v>20</v>
      </c>
      <c r="I309">
        <v>554</v>
      </c>
      <c r="J309" s="2">
        <f t="shared" si="25"/>
        <v>26.007220216606498</v>
      </c>
      <c r="K309" t="s">
        <v>15</v>
      </c>
      <c r="L309" t="s">
        <v>16</v>
      </c>
      <c r="M309">
        <v>1482127200</v>
      </c>
      <c r="N309">
        <v>1482645600</v>
      </c>
      <c r="O309" s="7">
        <f t="shared" si="26"/>
        <v>42723.25</v>
      </c>
      <c r="P309" s="7" t="str" cm="1">
        <f t="array" ref="P309">_xlfn.IFS(Q309=1, "Jan", Q309=2, "Feb", Q309=3, "Mar", Q309=4, "Apr", Q309=5, "May", Q309=6, "June", Q309=7, "July", Q309=8, "Aug", Q309=9, "Sept", Q309=10, "Oct", Q309=11, "Nov", Q309=12, "Dec")</f>
        <v>Dec</v>
      </c>
      <c r="Q309" s="9">
        <f>MONTH(O309)</f>
        <v>12</v>
      </c>
      <c r="R309" s="9">
        <f>DAY(O309)</f>
        <v>19</v>
      </c>
      <c r="S309" s="9">
        <f>YEAR(O309)</f>
        <v>2016</v>
      </c>
      <c r="T309" s="7">
        <f>(((N309/60)/60)/24)+DATE(1970,1,1)</f>
        <v>42729.25</v>
      </c>
      <c r="U309" s="7" t="str" cm="1">
        <f t="array" ref="U309">_xlfn.IFS(V309=1, "Jan", V309=2, "Feb", V309=3, "Mar", V309=4, "Apr", V309=5, "May", V309=6, "June", V309=7, "July", V309=8, "Aug", V309=9, "Sept", V309=10, "Oct", V309=11, "Nov", V309=12, "Dec")</f>
        <v>Dec</v>
      </c>
      <c r="V309" s="9">
        <f t="shared" si="27"/>
        <v>12</v>
      </c>
      <c r="W309" s="9">
        <f t="shared" si="28"/>
        <v>25</v>
      </c>
      <c r="X309" s="9">
        <f t="shared" si="29"/>
        <v>2016</v>
      </c>
      <c r="Y309" t="b">
        <v>0</v>
      </c>
      <c r="Z309" t="b">
        <v>0</v>
      </c>
      <c r="AA309" t="s">
        <v>60</v>
      </c>
      <c r="AB309" t="s">
        <v>2041</v>
      </c>
      <c r="AC309" t="s">
        <v>2050</v>
      </c>
    </row>
    <row r="310" spans="1:29" ht="17" x14ac:dyDescent="0.2">
      <c r="A310">
        <v>1</v>
      </c>
      <c r="B310">
        <v>279</v>
      </c>
      <c r="C310" t="s">
        <v>610</v>
      </c>
      <c r="D310" s="1" t="s">
        <v>611</v>
      </c>
      <c r="E310" s="17">
        <v>8000</v>
      </c>
      <c r="F310" s="17">
        <v>13656</v>
      </c>
      <c r="G310" s="4">
        <f t="shared" si="24"/>
        <v>1.7070000000000001</v>
      </c>
      <c r="H310" t="s">
        <v>20</v>
      </c>
      <c r="I310">
        <v>546</v>
      </c>
      <c r="J310" s="2">
        <f t="shared" si="25"/>
        <v>25.010989010989011</v>
      </c>
      <c r="K310" t="s">
        <v>21</v>
      </c>
      <c r="L310" t="s">
        <v>22</v>
      </c>
      <c r="M310">
        <v>1535950800</v>
      </c>
      <c r="N310">
        <v>1536210000</v>
      </c>
      <c r="O310" s="7">
        <f t="shared" si="26"/>
        <v>43346.208333333328</v>
      </c>
      <c r="P310" s="7" t="str" cm="1">
        <f t="array" ref="P310">_xlfn.IFS(Q310=1, "Jan", Q310=2, "Feb", Q310=3, "Mar", Q310=4, "Apr", Q310=5, "May", Q310=6, "June", Q310=7, "July", Q310=8, "Aug", Q310=9, "Sept", Q310=10, "Oct", Q310=11, "Nov", Q310=12, "Dec")</f>
        <v>Sept</v>
      </c>
      <c r="Q310" s="9">
        <f>MONTH(O310)</f>
        <v>9</v>
      </c>
      <c r="R310" s="9">
        <f>DAY(O310)</f>
        <v>3</v>
      </c>
      <c r="S310" s="9">
        <f>YEAR(O310)</f>
        <v>2018</v>
      </c>
      <c r="T310" s="7">
        <f>(((N310/60)/60)/24)+DATE(1970,1,1)</f>
        <v>43349.208333333328</v>
      </c>
      <c r="U310" s="7" t="str" cm="1">
        <f t="array" ref="U310">_xlfn.IFS(V310=1, "Jan", V310=2, "Feb", V310=3, "Mar", V310=4, "Apr", V310=5, "May", V310=6, "June", V310=7, "July", V310=8, "Aug", V310=9, "Sept", V310=10, "Oct", V310=11, "Nov", V310=12, "Dec")</f>
        <v>Sept</v>
      </c>
      <c r="V310" s="9">
        <f t="shared" si="27"/>
        <v>9</v>
      </c>
      <c r="W310" s="9">
        <f t="shared" si="28"/>
        <v>6</v>
      </c>
      <c r="X310" s="9">
        <f t="shared" si="29"/>
        <v>2018</v>
      </c>
      <c r="Y310" t="b">
        <v>0</v>
      </c>
      <c r="Z310" t="b">
        <v>0</v>
      </c>
      <c r="AA310" t="s">
        <v>33</v>
      </c>
      <c r="AB310" t="s">
        <v>2035</v>
      </c>
      <c r="AC310" t="s">
        <v>2036</v>
      </c>
    </row>
    <row r="311" spans="1:29" ht="17" x14ac:dyDescent="0.2">
      <c r="A311">
        <v>1</v>
      </c>
      <c r="B311">
        <v>734</v>
      </c>
      <c r="C311" t="s">
        <v>1506</v>
      </c>
      <c r="D311" s="1" t="s">
        <v>1507</v>
      </c>
      <c r="E311" s="17">
        <v>4200</v>
      </c>
      <c r="F311" s="17">
        <v>13404</v>
      </c>
      <c r="G311" s="4">
        <f t="shared" si="24"/>
        <v>3.1914285714285713</v>
      </c>
      <c r="H311" t="s">
        <v>20</v>
      </c>
      <c r="I311">
        <v>536</v>
      </c>
      <c r="J311" s="2">
        <f t="shared" si="25"/>
        <v>25.007462686567163</v>
      </c>
      <c r="K311" t="s">
        <v>21</v>
      </c>
      <c r="L311" t="s">
        <v>22</v>
      </c>
      <c r="M311">
        <v>1485583200</v>
      </c>
      <c r="N311">
        <v>1486620000</v>
      </c>
      <c r="O311" s="7">
        <f t="shared" si="26"/>
        <v>42763.25</v>
      </c>
      <c r="P311" s="7" t="str" cm="1">
        <f t="array" ref="P311">_xlfn.IFS(Q311=1, "Jan", Q311=2, "Feb", Q311=3, "Mar", Q311=4, "Apr", Q311=5, "May", Q311=6, "June", Q311=7, "July", Q311=8, "Aug", Q311=9, "Sept", Q311=10, "Oct", Q311=11, "Nov", Q311=12, "Dec")</f>
        <v>Jan</v>
      </c>
      <c r="Q311" s="9">
        <f>MONTH(O311)</f>
        <v>1</v>
      </c>
      <c r="R311" s="9">
        <f>DAY(O311)</f>
        <v>28</v>
      </c>
      <c r="S311" s="9">
        <f>YEAR(O311)</f>
        <v>2017</v>
      </c>
      <c r="T311" s="7">
        <f>(((N311/60)/60)/24)+DATE(1970,1,1)</f>
        <v>42775.25</v>
      </c>
      <c r="U311" s="7" t="str" cm="1">
        <f t="array" ref="U311">_xlfn.IFS(V311=1, "Jan", V311=2, "Feb", V311=3, "Mar", V311=4, "Apr", V311=5, "May", V311=6, "June", V311=7, "July", V311=8, "Aug", V311=9, "Sept", V311=10, "Oct", V311=11, "Nov", V311=12, "Dec")</f>
        <v>Feb</v>
      </c>
      <c r="V311" s="9">
        <f t="shared" si="27"/>
        <v>2</v>
      </c>
      <c r="W311" s="9">
        <f t="shared" si="28"/>
        <v>9</v>
      </c>
      <c r="X311" s="9">
        <f t="shared" si="29"/>
        <v>2017</v>
      </c>
      <c r="Y311" t="b">
        <v>0</v>
      </c>
      <c r="Z311" t="b">
        <v>1</v>
      </c>
      <c r="AA311" t="s">
        <v>33</v>
      </c>
      <c r="AB311" t="s">
        <v>2035</v>
      </c>
      <c r="AC311" t="s">
        <v>2036</v>
      </c>
    </row>
    <row r="312" spans="1:29" ht="17" x14ac:dyDescent="0.2">
      <c r="A312">
        <v>1</v>
      </c>
      <c r="B312">
        <v>462</v>
      </c>
      <c r="C312" t="s">
        <v>972</v>
      </c>
      <c r="D312" s="1" t="s">
        <v>973</v>
      </c>
      <c r="E312" s="17">
        <v>188800</v>
      </c>
      <c r="F312" s="17">
        <v>57734</v>
      </c>
      <c r="G312" s="4">
        <f t="shared" si="24"/>
        <v>0.30579449152542371</v>
      </c>
      <c r="H312" t="s">
        <v>14</v>
      </c>
      <c r="I312">
        <v>535</v>
      </c>
      <c r="J312" s="2">
        <f t="shared" si="25"/>
        <v>107.91401869158878</v>
      </c>
      <c r="K312" t="s">
        <v>21</v>
      </c>
      <c r="L312" t="s">
        <v>22</v>
      </c>
      <c r="M312">
        <v>1359525600</v>
      </c>
      <c r="N312">
        <v>1362808800</v>
      </c>
      <c r="O312" s="7">
        <f t="shared" si="26"/>
        <v>41304.25</v>
      </c>
      <c r="P312" s="7" t="str" cm="1">
        <f t="array" ref="P312">_xlfn.IFS(Q312=1, "Jan", Q312=2, "Feb", Q312=3, "Mar", Q312=4, "Apr", Q312=5, "May", Q312=6, "June", Q312=7, "July", Q312=8, "Aug", Q312=9, "Sept", Q312=10, "Oct", Q312=11, "Nov", Q312=12, "Dec")</f>
        <v>Jan</v>
      </c>
      <c r="Q312" s="9">
        <f>MONTH(O312)</f>
        <v>1</v>
      </c>
      <c r="R312" s="9">
        <f>DAY(O312)</f>
        <v>30</v>
      </c>
      <c r="S312" s="9">
        <f>YEAR(O312)</f>
        <v>2013</v>
      </c>
      <c r="T312" s="7">
        <f>(((N312/60)/60)/24)+DATE(1970,1,1)</f>
        <v>41342.25</v>
      </c>
      <c r="U312" s="7" t="str" cm="1">
        <f t="array" ref="U312">_xlfn.IFS(V312=1, "Jan", V312=2, "Feb", V312=3, "Mar", V312=4, "Apr", V312=5, "May", V312=6, "June", V312=7, "July", V312=8, "Aug", V312=9, "Sept", V312=10, "Oct", V312=11, "Nov", V312=12, "Dec")</f>
        <v>Mar</v>
      </c>
      <c r="V312" s="9">
        <f t="shared" si="27"/>
        <v>3</v>
      </c>
      <c r="W312" s="9">
        <f t="shared" si="28"/>
        <v>9</v>
      </c>
      <c r="X312" s="9">
        <f t="shared" si="29"/>
        <v>2013</v>
      </c>
      <c r="Y312" t="b">
        <v>0</v>
      </c>
      <c r="Z312" t="b">
        <v>0</v>
      </c>
      <c r="AA312" t="s">
        <v>292</v>
      </c>
      <c r="AB312" t="s">
        <v>2057</v>
      </c>
      <c r="AC312" t="s">
        <v>2061</v>
      </c>
    </row>
    <row r="313" spans="1:29" ht="17" x14ac:dyDescent="0.2">
      <c r="A313">
        <v>1</v>
      </c>
      <c r="B313">
        <v>130</v>
      </c>
      <c r="C313" t="s">
        <v>311</v>
      </c>
      <c r="D313" s="1" t="s">
        <v>312</v>
      </c>
      <c r="E313" s="17">
        <v>9600</v>
      </c>
      <c r="F313" s="17">
        <v>14925</v>
      </c>
      <c r="G313" s="4">
        <f t="shared" si="24"/>
        <v>1.5546875</v>
      </c>
      <c r="H313" t="s">
        <v>20</v>
      </c>
      <c r="I313">
        <v>533</v>
      </c>
      <c r="J313" s="2">
        <f t="shared" si="25"/>
        <v>28.001876172607879</v>
      </c>
      <c r="K313" t="s">
        <v>36</v>
      </c>
      <c r="L313" t="s">
        <v>37</v>
      </c>
      <c r="M313">
        <v>1319605200</v>
      </c>
      <c r="N313">
        <v>1320991200</v>
      </c>
      <c r="O313" s="7">
        <f t="shared" si="26"/>
        <v>40842.208333333336</v>
      </c>
      <c r="P313" s="7" t="str" cm="1">
        <f t="array" ref="P313">_xlfn.IFS(Q313=1, "Jan", Q313=2, "Feb", Q313=3, "Mar", Q313=4, "Apr", Q313=5, "May", Q313=6, "June", Q313=7, "July", Q313=8, "Aug", Q313=9, "Sept", Q313=10, "Oct", Q313=11, "Nov", Q313=12, "Dec")</f>
        <v>Oct</v>
      </c>
      <c r="Q313" s="9">
        <f>MONTH(O313)</f>
        <v>10</v>
      </c>
      <c r="R313" s="9">
        <f>DAY(O313)</f>
        <v>26</v>
      </c>
      <c r="S313" s="9">
        <f>YEAR(O313)</f>
        <v>2011</v>
      </c>
      <c r="T313" s="7">
        <f>(((N313/60)/60)/24)+DATE(1970,1,1)</f>
        <v>40858.25</v>
      </c>
      <c r="U313" s="7" t="str" cm="1">
        <f t="array" ref="U313">_xlfn.IFS(V313=1, "Jan", V313=2, "Feb", V313=3, "Mar", V313=4, "Apr", V313=5, "May", V313=6, "June", V313=7, "July", V313=8, "Aug", V313=9, "Sept", V313=10, "Oct", V313=11, "Nov", V313=12, "Dec")</f>
        <v>Nov</v>
      </c>
      <c r="V313" s="9">
        <f t="shared" si="27"/>
        <v>11</v>
      </c>
      <c r="W313" s="9">
        <f t="shared" si="28"/>
        <v>11</v>
      </c>
      <c r="X313" s="9">
        <f t="shared" si="29"/>
        <v>2011</v>
      </c>
      <c r="Y313" t="b">
        <v>0</v>
      </c>
      <c r="Z313" t="b">
        <v>0</v>
      </c>
      <c r="AA313" t="s">
        <v>53</v>
      </c>
      <c r="AB313" t="s">
        <v>2039</v>
      </c>
      <c r="AC313" t="s">
        <v>2052</v>
      </c>
    </row>
    <row r="314" spans="1:29" ht="17" x14ac:dyDescent="0.2">
      <c r="A314">
        <v>1</v>
      </c>
      <c r="B314">
        <v>128</v>
      </c>
      <c r="C314" t="s">
        <v>307</v>
      </c>
      <c r="D314" s="1" t="s">
        <v>308</v>
      </c>
      <c r="E314" s="17">
        <v>70600</v>
      </c>
      <c r="F314" s="17">
        <v>42596</v>
      </c>
      <c r="G314" s="4">
        <f t="shared" si="24"/>
        <v>0.60334277620396604</v>
      </c>
      <c r="H314" t="s">
        <v>74</v>
      </c>
      <c r="I314">
        <v>532</v>
      </c>
      <c r="J314" s="2">
        <f t="shared" si="25"/>
        <v>80.067669172932327</v>
      </c>
      <c r="K314" t="s">
        <v>21</v>
      </c>
      <c r="L314" t="s">
        <v>22</v>
      </c>
      <c r="M314">
        <v>1282885200</v>
      </c>
      <c r="N314">
        <v>1284008400</v>
      </c>
      <c r="O314" s="7">
        <f t="shared" si="26"/>
        <v>40417.208333333336</v>
      </c>
      <c r="P314" s="7" t="str" cm="1">
        <f t="array" ref="P314">_xlfn.IFS(Q314=1, "Jan", Q314=2, "Feb", Q314=3, "Mar", Q314=4, "Apr", Q314=5, "May", Q314=6, "June", Q314=7, "July", Q314=8, "Aug", Q314=9, "Sept", Q314=10, "Oct", Q314=11, "Nov", Q314=12, "Dec")</f>
        <v>Aug</v>
      </c>
      <c r="Q314" s="9">
        <f>MONTH(O314)</f>
        <v>8</v>
      </c>
      <c r="R314" s="9">
        <f>DAY(O314)</f>
        <v>27</v>
      </c>
      <c r="S314" s="9">
        <f>YEAR(O314)</f>
        <v>2010</v>
      </c>
      <c r="T314" s="7">
        <f>(((N314/60)/60)/24)+DATE(1970,1,1)</f>
        <v>40430.208333333336</v>
      </c>
      <c r="U314" s="7" t="str" cm="1">
        <f t="array" ref="U314">_xlfn.IFS(V314=1, "Jan", V314=2, "Feb", V314=3, "Mar", V314=4, "Apr", V314=5, "May", V314=6, "June", V314=7, "July", V314=8, "Aug", V314=9, "Sept", V314=10, "Oct", V314=11, "Nov", V314=12, "Dec")</f>
        <v>Sept</v>
      </c>
      <c r="V314" s="9">
        <f t="shared" si="27"/>
        <v>9</v>
      </c>
      <c r="W314" s="9">
        <f t="shared" si="28"/>
        <v>9</v>
      </c>
      <c r="X314" s="9">
        <f t="shared" si="29"/>
        <v>2010</v>
      </c>
      <c r="Y314" t="b">
        <v>0</v>
      </c>
      <c r="Z314" t="b">
        <v>0</v>
      </c>
      <c r="AA314" t="s">
        <v>23</v>
      </c>
      <c r="AB314" t="s">
        <v>2041</v>
      </c>
      <c r="AC314" t="s">
        <v>2042</v>
      </c>
    </row>
    <row r="315" spans="1:29" ht="17" x14ac:dyDescent="0.2">
      <c r="A315">
        <v>1</v>
      </c>
      <c r="B315">
        <v>514</v>
      </c>
      <c r="C315" t="s">
        <v>1074</v>
      </c>
      <c r="D315" s="1" t="s">
        <v>1075</v>
      </c>
      <c r="E315" s="17">
        <v>138700</v>
      </c>
      <c r="F315" s="17">
        <v>31123</v>
      </c>
      <c r="G315" s="4">
        <f t="shared" si="24"/>
        <v>0.22439077144917088</v>
      </c>
      <c r="H315" t="s">
        <v>74</v>
      </c>
      <c r="I315">
        <v>528</v>
      </c>
      <c r="J315" s="2">
        <f t="shared" si="25"/>
        <v>58.945075757575758</v>
      </c>
      <c r="K315" t="s">
        <v>98</v>
      </c>
      <c r="L315" t="s">
        <v>99</v>
      </c>
      <c r="M315">
        <v>1386309600</v>
      </c>
      <c r="N315">
        <v>1386741600</v>
      </c>
      <c r="O315" s="7">
        <f t="shared" si="26"/>
        <v>41614.25</v>
      </c>
      <c r="P315" s="7" t="str" cm="1">
        <f t="array" ref="P315">_xlfn.IFS(Q315=1, "Jan", Q315=2, "Feb", Q315=3, "Mar", Q315=4, "Apr", Q315=5, "May", Q315=6, "June", Q315=7, "July", Q315=8, "Aug", Q315=9, "Sept", Q315=10, "Oct", Q315=11, "Nov", Q315=12, "Dec")</f>
        <v>Dec</v>
      </c>
      <c r="Q315" s="9">
        <f>MONTH(O315)</f>
        <v>12</v>
      </c>
      <c r="R315" s="9">
        <f>DAY(O315)</f>
        <v>6</v>
      </c>
      <c r="S315" s="9">
        <f>YEAR(O315)</f>
        <v>2013</v>
      </c>
      <c r="T315" s="7">
        <f>(((N315/60)/60)/24)+DATE(1970,1,1)</f>
        <v>41619.25</v>
      </c>
      <c r="U315" s="7" t="str" cm="1">
        <f t="array" ref="U315">_xlfn.IFS(V315=1, "Jan", V315=2, "Feb", V315=3, "Mar", V315=4, "Apr", V315=5, "May", V315=6, "June", V315=7, "July", V315=8, "Aug", V315=9, "Sept", V315=10, "Oct", V315=11, "Nov", V315=12, "Dec")</f>
        <v>Dec</v>
      </c>
      <c r="V315" s="9">
        <f t="shared" si="27"/>
        <v>12</v>
      </c>
      <c r="W315" s="9">
        <f t="shared" si="28"/>
        <v>11</v>
      </c>
      <c r="X315" s="9">
        <f t="shared" si="29"/>
        <v>2013</v>
      </c>
      <c r="Y315" t="b">
        <v>0</v>
      </c>
      <c r="Z315" t="b">
        <v>1</v>
      </c>
      <c r="AA315" t="s">
        <v>23</v>
      </c>
      <c r="AB315" t="s">
        <v>2041</v>
      </c>
      <c r="AC315" t="s">
        <v>2042</v>
      </c>
    </row>
    <row r="316" spans="1:29" ht="17" x14ac:dyDescent="0.2">
      <c r="A316">
        <v>1</v>
      </c>
      <c r="B316">
        <v>869</v>
      </c>
      <c r="C316" t="s">
        <v>1770</v>
      </c>
      <c r="D316" s="1" t="s">
        <v>1771</v>
      </c>
      <c r="E316" s="17">
        <v>161900</v>
      </c>
      <c r="F316" s="17">
        <v>38376</v>
      </c>
      <c r="G316" s="4">
        <f t="shared" si="24"/>
        <v>0.23703520691785052</v>
      </c>
      <c r="H316" t="s">
        <v>14</v>
      </c>
      <c r="I316">
        <v>526</v>
      </c>
      <c r="J316" s="2">
        <f t="shared" si="25"/>
        <v>72.958174904942965</v>
      </c>
      <c r="K316" t="s">
        <v>21</v>
      </c>
      <c r="L316" t="s">
        <v>22</v>
      </c>
      <c r="M316">
        <v>1277096400</v>
      </c>
      <c r="N316">
        <v>1278306000</v>
      </c>
      <c r="O316" s="7">
        <f t="shared" si="26"/>
        <v>40350.208333333336</v>
      </c>
      <c r="P316" s="7" t="str" cm="1">
        <f t="array" ref="P316">_xlfn.IFS(Q316=1, "Jan", Q316=2, "Feb", Q316=3, "Mar", Q316=4, "Apr", Q316=5, "May", Q316=6, "June", Q316=7, "July", Q316=8, "Aug", Q316=9, "Sept", Q316=10, "Oct", Q316=11, "Nov", Q316=12, "Dec")</f>
        <v>June</v>
      </c>
      <c r="Q316" s="9">
        <f>MONTH(O316)</f>
        <v>6</v>
      </c>
      <c r="R316" s="9">
        <f>DAY(O316)</f>
        <v>21</v>
      </c>
      <c r="S316" s="9">
        <f>YEAR(O316)</f>
        <v>2010</v>
      </c>
      <c r="T316" s="7">
        <f>(((N316/60)/60)/24)+DATE(1970,1,1)</f>
        <v>40364.208333333336</v>
      </c>
      <c r="U316" s="7" t="str" cm="1">
        <f t="array" ref="U316">_xlfn.IFS(V316=1, "Jan", V316=2, "Feb", V316=3, "Mar", V316=4, "Apr", V316=5, "May", V316=6, "June", V316=7, "July", V316=8, "Aug", V316=9, "Sept", V316=10, "Oct", V316=11, "Nov", V316=12, "Dec")</f>
        <v>July</v>
      </c>
      <c r="V316" s="9">
        <f t="shared" si="27"/>
        <v>7</v>
      </c>
      <c r="W316" s="9">
        <f t="shared" si="28"/>
        <v>5</v>
      </c>
      <c r="X316" s="9">
        <f t="shared" si="29"/>
        <v>2010</v>
      </c>
      <c r="Y316" t="b">
        <v>0</v>
      </c>
      <c r="Z316" t="b">
        <v>0</v>
      </c>
      <c r="AA316" t="s">
        <v>53</v>
      </c>
      <c r="AB316" t="s">
        <v>2039</v>
      </c>
      <c r="AC316" t="s">
        <v>2052</v>
      </c>
    </row>
    <row r="317" spans="1:29" ht="17" x14ac:dyDescent="0.2">
      <c r="A317">
        <v>1</v>
      </c>
      <c r="B317">
        <v>726</v>
      </c>
      <c r="C317" t="s">
        <v>1490</v>
      </c>
      <c r="D317" s="1" t="s">
        <v>1491</v>
      </c>
      <c r="E317" s="17">
        <v>54300</v>
      </c>
      <c r="F317" s="17">
        <v>48227</v>
      </c>
      <c r="G317" s="4">
        <f t="shared" si="24"/>
        <v>0.88815837937384901</v>
      </c>
      <c r="H317" t="s">
        <v>74</v>
      </c>
      <c r="I317">
        <v>524</v>
      </c>
      <c r="J317" s="2">
        <f t="shared" si="25"/>
        <v>92.036259541984734</v>
      </c>
      <c r="K317" t="s">
        <v>21</v>
      </c>
      <c r="L317" t="s">
        <v>22</v>
      </c>
      <c r="M317">
        <v>1287982800</v>
      </c>
      <c r="N317">
        <v>1288501200</v>
      </c>
      <c r="O317" s="7">
        <f t="shared" si="26"/>
        <v>40476.208333333336</v>
      </c>
      <c r="P317" s="7" t="str" cm="1">
        <f t="array" ref="P317">_xlfn.IFS(Q317=1, "Jan", Q317=2, "Feb", Q317=3, "Mar", Q317=4, "Apr", Q317=5, "May", Q317=6, "June", Q317=7, "July", Q317=8, "Aug", Q317=9, "Sept", Q317=10, "Oct", Q317=11, "Nov", Q317=12, "Dec")</f>
        <v>Oct</v>
      </c>
      <c r="Q317" s="9">
        <f>MONTH(O317)</f>
        <v>10</v>
      </c>
      <c r="R317" s="9">
        <f>DAY(O317)</f>
        <v>25</v>
      </c>
      <c r="S317" s="9">
        <f>YEAR(O317)</f>
        <v>2010</v>
      </c>
      <c r="T317" s="7">
        <f>(((N317/60)/60)/24)+DATE(1970,1,1)</f>
        <v>40482.208333333336</v>
      </c>
      <c r="U317" s="7" t="str" cm="1">
        <f t="array" ref="U317">_xlfn.IFS(V317=1, "Jan", V317=2, "Feb", V317=3, "Mar", V317=4, "Apr", V317=5, "May", V317=6, "June", V317=7, "July", V317=8, "Aug", V317=9, "Sept", V317=10, "Oct", V317=11, "Nov", V317=12, "Dec")</f>
        <v>Oct</v>
      </c>
      <c r="V317" s="9">
        <f t="shared" si="27"/>
        <v>10</v>
      </c>
      <c r="W317" s="9">
        <f t="shared" si="28"/>
        <v>31</v>
      </c>
      <c r="X317" s="9">
        <f t="shared" si="29"/>
        <v>2010</v>
      </c>
      <c r="Y317" t="b">
        <v>0</v>
      </c>
      <c r="Z317" t="b">
        <v>1</v>
      </c>
      <c r="AA317" t="s">
        <v>33</v>
      </c>
      <c r="AB317" t="s">
        <v>2035</v>
      </c>
      <c r="AC317" t="s">
        <v>2036</v>
      </c>
    </row>
    <row r="318" spans="1:29" ht="17" x14ac:dyDescent="0.2">
      <c r="A318">
        <v>1</v>
      </c>
      <c r="B318">
        <v>195</v>
      </c>
      <c r="C318" t="s">
        <v>442</v>
      </c>
      <c r="D318" s="1" t="s">
        <v>443</v>
      </c>
      <c r="E318" s="17">
        <v>15800</v>
      </c>
      <c r="F318" s="17">
        <v>57157</v>
      </c>
      <c r="G318" s="4">
        <f t="shared" si="24"/>
        <v>3.61753164556962</v>
      </c>
      <c r="H318" t="s">
        <v>20</v>
      </c>
      <c r="I318">
        <v>524</v>
      </c>
      <c r="J318" s="2">
        <f t="shared" si="25"/>
        <v>109.07824427480917</v>
      </c>
      <c r="K318" t="s">
        <v>21</v>
      </c>
      <c r="L318" t="s">
        <v>22</v>
      </c>
      <c r="M318">
        <v>1532840400</v>
      </c>
      <c r="N318">
        <v>1533445200</v>
      </c>
      <c r="O318" s="7">
        <f t="shared" si="26"/>
        <v>43310.208333333328</v>
      </c>
      <c r="P318" s="7" t="str" cm="1">
        <f t="array" ref="P318">_xlfn.IFS(Q318=1, "Jan", Q318=2, "Feb", Q318=3, "Mar", Q318=4, "Apr", Q318=5, "May", Q318=6, "June", Q318=7, "July", Q318=8, "Aug", Q318=9, "Sept", Q318=10, "Oct", Q318=11, "Nov", Q318=12, "Dec")</f>
        <v>July</v>
      </c>
      <c r="Q318" s="9">
        <f>MONTH(O318)</f>
        <v>7</v>
      </c>
      <c r="R318" s="9">
        <f>DAY(O318)</f>
        <v>29</v>
      </c>
      <c r="S318" s="9">
        <f>YEAR(O318)</f>
        <v>2018</v>
      </c>
      <c r="T318" s="7">
        <f>(((N318/60)/60)/24)+DATE(1970,1,1)</f>
        <v>43317.208333333328</v>
      </c>
      <c r="U318" s="7" t="str" cm="1">
        <f t="array" ref="U318">_xlfn.IFS(V318=1, "Jan", V318=2, "Feb", V318=3, "Mar", V318=4, "Apr", V318=5, "May", V318=6, "June", V318=7, "July", V318=8, "Aug", V318=9, "Sept", V318=10, "Oct", V318=11, "Nov", V318=12, "Dec")</f>
        <v>Aug</v>
      </c>
      <c r="V318" s="9">
        <f t="shared" si="27"/>
        <v>8</v>
      </c>
      <c r="W318" s="9">
        <f t="shared" si="28"/>
        <v>5</v>
      </c>
      <c r="X318" s="9">
        <f t="shared" si="29"/>
        <v>2018</v>
      </c>
      <c r="Y318" t="b">
        <v>0</v>
      </c>
      <c r="Z318" t="b">
        <v>0</v>
      </c>
      <c r="AA318" t="s">
        <v>50</v>
      </c>
      <c r="AB318" t="s">
        <v>2041</v>
      </c>
      <c r="AC318" t="s">
        <v>2043</v>
      </c>
    </row>
    <row r="319" spans="1:29" ht="17" x14ac:dyDescent="0.2">
      <c r="A319">
        <v>1</v>
      </c>
      <c r="B319">
        <v>913</v>
      </c>
      <c r="C319" t="s">
        <v>1858</v>
      </c>
      <c r="D319" s="1" t="s">
        <v>1859</v>
      </c>
      <c r="E319" s="17">
        <v>70200</v>
      </c>
      <c r="F319" s="17">
        <v>35536</v>
      </c>
      <c r="G319" s="4">
        <f t="shared" si="24"/>
        <v>0.50621082621082625</v>
      </c>
      <c r="H319" t="s">
        <v>14</v>
      </c>
      <c r="I319">
        <v>523</v>
      </c>
      <c r="J319" s="2">
        <f t="shared" si="25"/>
        <v>67.946462715105156</v>
      </c>
      <c r="K319" t="s">
        <v>26</v>
      </c>
      <c r="L319" t="s">
        <v>27</v>
      </c>
      <c r="M319">
        <v>1557637200</v>
      </c>
      <c r="N319">
        <v>1558760400</v>
      </c>
      <c r="O319" s="7">
        <f t="shared" si="26"/>
        <v>43597.208333333328</v>
      </c>
      <c r="P319" s="7" t="str" cm="1">
        <f t="array" ref="P319">_xlfn.IFS(Q319=1, "Jan", Q319=2, "Feb", Q319=3, "Mar", Q319=4, "Apr", Q319=5, "May", Q319=6, "June", Q319=7, "July", Q319=8, "Aug", Q319=9, "Sept", Q319=10, "Oct", Q319=11, "Nov", Q319=12, "Dec")</f>
        <v>May</v>
      </c>
      <c r="Q319" s="9">
        <f>MONTH(O319)</f>
        <v>5</v>
      </c>
      <c r="R319" s="9">
        <f>DAY(O319)</f>
        <v>12</v>
      </c>
      <c r="S319" s="9">
        <f>YEAR(O319)</f>
        <v>2019</v>
      </c>
      <c r="T319" s="7">
        <f>(((N319/60)/60)/24)+DATE(1970,1,1)</f>
        <v>43610.208333333328</v>
      </c>
      <c r="U319" s="7" t="str" cm="1">
        <f t="array" ref="U319">_xlfn.IFS(V319=1, "Jan", V319=2, "Feb", V319=3, "Mar", V319=4, "Apr", V319=5, "May", V319=6, "June", V319=7, "July", V319=8, "Aug", V319=9, "Sept", V319=10, "Oct", V319=11, "Nov", V319=12, "Dec")</f>
        <v>May</v>
      </c>
      <c r="V319" s="9">
        <f t="shared" si="27"/>
        <v>5</v>
      </c>
      <c r="W319" s="9">
        <f t="shared" si="28"/>
        <v>25</v>
      </c>
      <c r="X319" s="9">
        <f t="shared" si="29"/>
        <v>2019</v>
      </c>
      <c r="Y319" t="b">
        <v>0</v>
      </c>
      <c r="Z319" t="b">
        <v>0</v>
      </c>
      <c r="AA319" t="s">
        <v>53</v>
      </c>
      <c r="AB319" t="s">
        <v>2039</v>
      </c>
      <c r="AC319" t="s">
        <v>2052</v>
      </c>
    </row>
    <row r="320" spans="1:29" ht="17" x14ac:dyDescent="0.2">
      <c r="A320">
        <v>1</v>
      </c>
      <c r="B320">
        <v>767</v>
      </c>
      <c r="C320" t="s">
        <v>1569</v>
      </c>
      <c r="D320" s="1" t="s">
        <v>1570</v>
      </c>
      <c r="E320" s="17">
        <v>97200</v>
      </c>
      <c r="F320" s="17">
        <v>55372</v>
      </c>
      <c r="G320" s="4">
        <f t="shared" si="24"/>
        <v>0.56967078189300413</v>
      </c>
      <c r="H320" t="s">
        <v>14</v>
      </c>
      <c r="I320">
        <v>513</v>
      </c>
      <c r="J320" s="2">
        <f t="shared" si="25"/>
        <v>107.93762183235867</v>
      </c>
      <c r="K320" t="s">
        <v>21</v>
      </c>
      <c r="L320" t="s">
        <v>22</v>
      </c>
      <c r="M320">
        <v>1444107600</v>
      </c>
      <c r="N320">
        <v>1447999200</v>
      </c>
      <c r="O320" s="7">
        <f t="shared" si="26"/>
        <v>42283.208333333328</v>
      </c>
      <c r="P320" s="7" t="str" cm="1">
        <f t="array" ref="P320">_xlfn.IFS(Q320=1, "Jan", Q320=2, "Feb", Q320=3, "Mar", Q320=4, "Apr", Q320=5, "May", Q320=6, "June", Q320=7, "July", Q320=8, "Aug", Q320=9, "Sept", Q320=10, "Oct", Q320=11, "Nov", Q320=12, "Dec")</f>
        <v>Oct</v>
      </c>
      <c r="Q320" s="9">
        <f>MONTH(O320)</f>
        <v>10</v>
      </c>
      <c r="R320" s="9">
        <f>DAY(O320)</f>
        <v>6</v>
      </c>
      <c r="S320" s="9">
        <f>YEAR(O320)</f>
        <v>2015</v>
      </c>
      <c r="T320" s="7">
        <f>(((N320/60)/60)/24)+DATE(1970,1,1)</f>
        <v>42328.25</v>
      </c>
      <c r="U320" s="7" t="str" cm="1">
        <f t="array" ref="U320">_xlfn.IFS(V320=1, "Jan", V320=2, "Feb", V320=3, "Mar", V320=4, "Apr", V320=5, "May", V320=6, "June", V320=7, "July", V320=8, "Aug", V320=9, "Sept", V320=10, "Oct", V320=11, "Nov", V320=12, "Dec")</f>
        <v>Nov</v>
      </c>
      <c r="V320" s="9">
        <f t="shared" si="27"/>
        <v>11</v>
      </c>
      <c r="W320" s="9">
        <f t="shared" si="28"/>
        <v>20</v>
      </c>
      <c r="X320" s="9">
        <f t="shared" si="29"/>
        <v>2015</v>
      </c>
      <c r="Y320" t="b">
        <v>0</v>
      </c>
      <c r="Z320" t="b">
        <v>0</v>
      </c>
      <c r="AA320" t="s">
        <v>206</v>
      </c>
      <c r="AB320" t="s">
        <v>2046</v>
      </c>
      <c r="AC320" t="s">
        <v>2054</v>
      </c>
    </row>
    <row r="321" spans="1:29" ht="34" x14ac:dyDescent="0.2">
      <c r="A321">
        <v>1</v>
      </c>
      <c r="B321">
        <v>656</v>
      </c>
      <c r="C321" t="s">
        <v>1354</v>
      </c>
      <c r="D321" s="1" t="s">
        <v>1355</v>
      </c>
      <c r="E321" s="17">
        <v>118400</v>
      </c>
      <c r="F321" s="17">
        <v>49879</v>
      </c>
      <c r="G321" s="4">
        <f t="shared" si="24"/>
        <v>0.42127533783783783</v>
      </c>
      <c r="H321" t="s">
        <v>14</v>
      </c>
      <c r="I321">
        <v>504</v>
      </c>
      <c r="J321" s="2">
        <f t="shared" si="25"/>
        <v>98.966269841269835</v>
      </c>
      <c r="K321" t="s">
        <v>26</v>
      </c>
      <c r="L321" t="s">
        <v>27</v>
      </c>
      <c r="M321">
        <v>1514440800</v>
      </c>
      <c r="N321">
        <v>1514872800</v>
      </c>
      <c r="O321" s="7">
        <f t="shared" si="26"/>
        <v>43097.25</v>
      </c>
      <c r="P321" s="7" t="str" cm="1">
        <f t="array" ref="P321">_xlfn.IFS(Q321=1, "Jan", Q321=2, "Feb", Q321=3, "Mar", Q321=4, "Apr", Q321=5, "May", Q321=6, "June", Q321=7, "July", Q321=8, "Aug", Q321=9, "Sept", Q321=10, "Oct", Q321=11, "Nov", Q321=12, "Dec")</f>
        <v>Dec</v>
      </c>
      <c r="Q321" s="9">
        <f>MONTH(O321)</f>
        <v>12</v>
      </c>
      <c r="R321" s="9">
        <f>DAY(O321)</f>
        <v>28</v>
      </c>
      <c r="S321" s="9">
        <f>YEAR(O321)</f>
        <v>2017</v>
      </c>
      <c r="T321" s="7">
        <f>(((N321/60)/60)/24)+DATE(1970,1,1)</f>
        <v>43102.25</v>
      </c>
      <c r="U321" s="7" t="str" cm="1">
        <f t="array" ref="U321">_xlfn.IFS(V321=1, "Jan", V321=2, "Feb", V321=3, "Mar", V321=4, "Apr", V321=5, "May", V321=6, "June", V321=7, "July", V321=8, "Aug", V321=9, "Sept", V321=10, "Oct", V321=11, "Nov", V321=12, "Dec")</f>
        <v>Jan</v>
      </c>
      <c r="V321" s="9">
        <f t="shared" si="27"/>
        <v>1</v>
      </c>
      <c r="W321" s="9">
        <f t="shared" si="28"/>
        <v>2</v>
      </c>
      <c r="X321" s="9">
        <f t="shared" si="29"/>
        <v>2018</v>
      </c>
      <c r="Y321" t="b">
        <v>0</v>
      </c>
      <c r="Z321" t="b">
        <v>0</v>
      </c>
      <c r="AA321" t="s">
        <v>17</v>
      </c>
      <c r="AB321" t="s">
        <v>2033</v>
      </c>
      <c r="AC321" t="s">
        <v>2034</v>
      </c>
    </row>
    <row r="322" spans="1:29" ht="34" x14ac:dyDescent="0.2">
      <c r="A322">
        <v>1</v>
      </c>
      <c r="B322">
        <v>92</v>
      </c>
      <c r="C322" t="s">
        <v>233</v>
      </c>
      <c r="D322" s="1" t="s">
        <v>234</v>
      </c>
      <c r="E322" s="17">
        <v>20000</v>
      </c>
      <c r="F322" s="17">
        <v>51775</v>
      </c>
      <c r="G322" s="4">
        <f t="shared" ref="G322:G385" si="30">F322/E322</f>
        <v>2.5887500000000001</v>
      </c>
      <c r="H322" t="s">
        <v>20</v>
      </c>
      <c r="I322">
        <v>498</v>
      </c>
      <c r="J322" s="2">
        <f t="shared" ref="J322:J385" si="31">F322/I322</f>
        <v>103.96586345381526</v>
      </c>
      <c r="K322" t="s">
        <v>98</v>
      </c>
      <c r="L322" t="s">
        <v>99</v>
      </c>
      <c r="M322">
        <v>1277269200</v>
      </c>
      <c r="N322">
        <v>1277355600</v>
      </c>
      <c r="O322" s="7">
        <f t="shared" ref="O322:O385" si="32">(((M322/60)/60)/24)+DATE(1970,1,1)</f>
        <v>40352.208333333336</v>
      </c>
      <c r="P322" s="7" t="str" cm="1">
        <f t="array" ref="P322">_xlfn.IFS(Q322=1, "Jan", Q322=2, "Feb", Q322=3, "Mar", Q322=4, "Apr", Q322=5, "May", Q322=6, "June", Q322=7, "July", Q322=8, "Aug", Q322=9, "Sept", Q322=10, "Oct", Q322=11, "Nov", Q322=12, "Dec")</f>
        <v>June</v>
      </c>
      <c r="Q322" s="9">
        <f>MONTH(O322)</f>
        <v>6</v>
      </c>
      <c r="R322" s="9">
        <f>DAY(O322)</f>
        <v>23</v>
      </c>
      <c r="S322" s="9">
        <f>YEAR(O322)</f>
        <v>2010</v>
      </c>
      <c r="T322" s="7">
        <f>(((N322/60)/60)/24)+DATE(1970,1,1)</f>
        <v>40353.208333333336</v>
      </c>
      <c r="U322" s="7" t="str" cm="1">
        <f t="array" ref="U322">_xlfn.IFS(V322=1, "Jan", V322=2, "Feb", V322=3, "Mar", V322=4, "Apr", V322=5, "May", V322=6, "June", V322=7, "July", V322=8, "Aug", V322=9, "Sept", V322=10, "Oct", V322=11, "Nov", V322=12, "Dec")</f>
        <v>June</v>
      </c>
      <c r="V322" s="9">
        <f t="shared" ref="V322:V385" si="33">MONTH(T322)</f>
        <v>6</v>
      </c>
      <c r="W322" s="9">
        <f t="shared" ref="W322:W385" si="34">DAY(T322)</f>
        <v>24</v>
      </c>
      <c r="X322" s="9">
        <f t="shared" ref="X322:X385" si="35">YEAR(T322)</f>
        <v>2010</v>
      </c>
      <c r="Y322" t="b">
        <v>0</v>
      </c>
      <c r="Z322" t="b">
        <v>1</v>
      </c>
      <c r="AA322" t="s">
        <v>89</v>
      </c>
      <c r="AB322" t="s">
        <v>2057</v>
      </c>
      <c r="AC322" t="s">
        <v>2058</v>
      </c>
    </row>
    <row r="323" spans="1:29" ht="17" x14ac:dyDescent="0.2">
      <c r="A323">
        <v>1</v>
      </c>
      <c r="B323">
        <v>407</v>
      </c>
      <c r="C323" t="s">
        <v>865</v>
      </c>
      <c r="D323" s="1" t="s">
        <v>866</v>
      </c>
      <c r="E323" s="17">
        <v>3400</v>
      </c>
      <c r="F323" s="17">
        <v>12100</v>
      </c>
      <c r="G323" s="4">
        <f t="shared" si="30"/>
        <v>3.5588235294117645</v>
      </c>
      <c r="H323" t="s">
        <v>20</v>
      </c>
      <c r="I323">
        <v>484</v>
      </c>
      <c r="J323" s="2">
        <f t="shared" si="31"/>
        <v>25</v>
      </c>
      <c r="K323" t="s">
        <v>36</v>
      </c>
      <c r="L323" t="s">
        <v>37</v>
      </c>
      <c r="M323">
        <v>1570942800</v>
      </c>
      <c r="N323">
        <v>1571547600</v>
      </c>
      <c r="O323" s="7">
        <f t="shared" si="32"/>
        <v>43751.208333333328</v>
      </c>
      <c r="P323" s="7" t="str" cm="1">
        <f t="array" ref="P323">_xlfn.IFS(Q323=1, "Jan", Q323=2, "Feb", Q323=3, "Mar", Q323=4, "Apr", Q323=5, "May", Q323=6, "June", Q323=7, "July", Q323=8, "Aug", Q323=9, "Sept", Q323=10, "Oct", Q323=11, "Nov", Q323=12, "Dec")</f>
        <v>Oct</v>
      </c>
      <c r="Q323" s="9">
        <f>MONTH(O323)</f>
        <v>10</v>
      </c>
      <c r="R323" s="9">
        <f>DAY(O323)</f>
        <v>13</v>
      </c>
      <c r="S323" s="9">
        <f>YEAR(O323)</f>
        <v>2019</v>
      </c>
      <c r="T323" s="7">
        <f>(((N323/60)/60)/24)+DATE(1970,1,1)</f>
        <v>43758.208333333328</v>
      </c>
      <c r="U323" s="7" t="str" cm="1">
        <f t="array" ref="U323">_xlfn.IFS(V323=1, "Jan", V323=2, "Feb", V323=3, "Mar", V323=4, "Apr", V323=5, "May", V323=6, "June", V323=7, "July", V323=8, "Aug", V323=9, "Sept", V323=10, "Oct", V323=11, "Nov", V323=12, "Dec")</f>
        <v>Oct</v>
      </c>
      <c r="V323" s="9">
        <f t="shared" si="33"/>
        <v>10</v>
      </c>
      <c r="W323" s="9">
        <f t="shared" si="34"/>
        <v>20</v>
      </c>
      <c r="X323" s="9">
        <f t="shared" si="35"/>
        <v>2019</v>
      </c>
      <c r="Y323" t="b">
        <v>0</v>
      </c>
      <c r="Z323" t="b">
        <v>0</v>
      </c>
      <c r="AA323" t="s">
        <v>33</v>
      </c>
      <c r="AB323" t="s">
        <v>2035</v>
      </c>
      <c r="AC323" t="s">
        <v>2036</v>
      </c>
    </row>
    <row r="324" spans="1:29" ht="17" x14ac:dyDescent="0.2">
      <c r="A324">
        <v>1</v>
      </c>
      <c r="B324">
        <v>987</v>
      </c>
      <c r="C324" t="s">
        <v>2002</v>
      </c>
      <c r="D324" s="1" t="s">
        <v>2003</v>
      </c>
      <c r="E324" s="17">
        <v>6200</v>
      </c>
      <c r="F324" s="17">
        <v>13441</v>
      </c>
      <c r="G324" s="4">
        <f t="shared" si="30"/>
        <v>2.1679032258064517</v>
      </c>
      <c r="H324" t="s">
        <v>20</v>
      </c>
      <c r="I324">
        <v>480</v>
      </c>
      <c r="J324" s="2">
        <f t="shared" si="31"/>
        <v>28.002083333333335</v>
      </c>
      <c r="K324" t="s">
        <v>21</v>
      </c>
      <c r="L324" t="s">
        <v>22</v>
      </c>
      <c r="M324">
        <v>1493269200</v>
      </c>
      <c r="N324">
        <v>1494478800</v>
      </c>
      <c r="O324" s="7">
        <f t="shared" si="32"/>
        <v>42852.208333333328</v>
      </c>
      <c r="P324" s="7" t="str" cm="1">
        <f t="array" ref="P324">_xlfn.IFS(Q324=1, "Jan", Q324=2, "Feb", Q324=3, "Mar", Q324=4, "Apr", Q324=5, "May", Q324=6, "June", Q324=7, "July", Q324=8, "Aug", Q324=9, "Sept", Q324=10, "Oct", Q324=11, "Nov", Q324=12, "Dec")</f>
        <v>Apr</v>
      </c>
      <c r="Q324" s="9">
        <f>MONTH(O324)</f>
        <v>4</v>
      </c>
      <c r="R324" s="9">
        <f>DAY(O324)</f>
        <v>27</v>
      </c>
      <c r="S324" s="9">
        <f>YEAR(O324)</f>
        <v>2017</v>
      </c>
      <c r="T324" s="7">
        <f>(((N324/60)/60)/24)+DATE(1970,1,1)</f>
        <v>42866.208333333328</v>
      </c>
      <c r="U324" s="7" t="str" cm="1">
        <f t="array" ref="U324">_xlfn.IFS(V324=1, "Jan", V324=2, "Feb", V324=3, "Mar", V324=4, "Apr", V324=5, "May", V324=6, "June", V324=7, "July", V324=8, "Aug", V324=9, "Sept", V324=10, "Oct", V324=11, "Nov", V324=12, "Dec")</f>
        <v>May</v>
      </c>
      <c r="V324" s="9">
        <f t="shared" si="33"/>
        <v>5</v>
      </c>
      <c r="W324" s="9">
        <f t="shared" si="34"/>
        <v>11</v>
      </c>
      <c r="X324" s="9">
        <f t="shared" si="35"/>
        <v>2017</v>
      </c>
      <c r="Y324" t="b">
        <v>0</v>
      </c>
      <c r="Z324" t="b">
        <v>0</v>
      </c>
      <c r="AA324" t="s">
        <v>42</v>
      </c>
      <c r="AB324" t="s">
        <v>2039</v>
      </c>
      <c r="AC324" t="s">
        <v>2053</v>
      </c>
    </row>
    <row r="325" spans="1:29" ht="34" x14ac:dyDescent="0.2">
      <c r="A325">
        <v>1</v>
      </c>
      <c r="B325">
        <v>332</v>
      </c>
      <c r="C325" t="s">
        <v>716</v>
      </c>
      <c r="D325" s="1" t="s">
        <v>717</v>
      </c>
      <c r="E325" s="17">
        <v>20700</v>
      </c>
      <c r="F325" s="17">
        <v>41396</v>
      </c>
      <c r="G325" s="4">
        <f t="shared" si="30"/>
        <v>1.999806763285024</v>
      </c>
      <c r="H325" t="s">
        <v>20</v>
      </c>
      <c r="I325">
        <v>470</v>
      </c>
      <c r="J325" s="2">
        <f t="shared" si="31"/>
        <v>88.076595744680844</v>
      </c>
      <c r="K325" t="s">
        <v>21</v>
      </c>
      <c r="L325" t="s">
        <v>22</v>
      </c>
      <c r="M325">
        <v>1364446800</v>
      </c>
      <c r="N325">
        <v>1364533200</v>
      </c>
      <c r="O325" s="7">
        <f t="shared" si="32"/>
        <v>41361.208333333336</v>
      </c>
      <c r="P325" s="7" t="str" cm="1">
        <f t="array" ref="P325">_xlfn.IFS(Q325=1, "Jan", Q325=2, "Feb", Q325=3, "Mar", Q325=4, "Apr", Q325=5, "May", Q325=6, "June", Q325=7, "July", Q325=8, "Aug", Q325=9, "Sept", Q325=10, "Oct", Q325=11, "Nov", Q325=12, "Dec")</f>
        <v>Mar</v>
      </c>
      <c r="Q325" s="9">
        <f>MONTH(O325)</f>
        <v>3</v>
      </c>
      <c r="R325" s="9">
        <f>DAY(O325)</f>
        <v>28</v>
      </c>
      <c r="S325" s="9">
        <f>YEAR(O325)</f>
        <v>2013</v>
      </c>
      <c r="T325" s="7">
        <f>(((N325/60)/60)/24)+DATE(1970,1,1)</f>
        <v>41362.208333333336</v>
      </c>
      <c r="U325" s="7" t="str" cm="1">
        <f t="array" ref="U325">_xlfn.IFS(V325=1, "Jan", V325=2, "Feb", V325=3, "Mar", V325=4, "Apr", V325=5, "May", V325=6, "June", V325=7, "July", V325=8, "Aug", V325=9, "Sept", V325=10, "Oct", V325=11, "Nov", V325=12, "Dec")</f>
        <v>Mar</v>
      </c>
      <c r="V325" s="9">
        <f t="shared" si="33"/>
        <v>3</v>
      </c>
      <c r="W325" s="9">
        <f t="shared" si="34"/>
        <v>29</v>
      </c>
      <c r="X325" s="9">
        <f t="shared" si="35"/>
        <v>2013</v>
      </c>
      <c r="Y325" t="b">
        <v>0</v>
      </c>
      <c r="Z325" t="b">
        <v>0</v>
      </c>
      <c r="AA325" t="s">
        <v>65</v>
      </c>
      <c r="AB325" t="s">
        <v>2037</v>
      </c>
      <c r="AC325" t="s">
        <v>2051</v>
      </c>
    </row>
    <row r="326" spans="1:29" ht="17" x14ac:dyDescent="0.2">
      <c r="A326">
        <v>1</v>
      </c>
      <c r="B326">
        <v>911</v>
      </c>
      <c r="C326" t="s">
        <v>1854</v>
      </c>
      <c r="D326" s="1" t="s">
        <v>1855</v>
      </c>
      <c r="E326" s="17">
        <v>5800</v>
      </c>
      <c r="F326" s="17">
        <v>11539</v>
      </c>
      <c r="G326" s="4">
        <f t="shared" si="30"/>
        <v>1.9894827586206896</v>
      </c>
      <c r="H326" t="s">
        <v>20</v>
      </c>
      <c r="I326">
        <v>462</v>
      </c>
      <c r="J326" s="2">
        <f t="shared" si="31"/>
        <v>24.976190476190474</v>
      </c>
      <c r="K326" t="s">
        <v>21</v>
      </c>
      <c r="L326" t="s">
        <v>22</v>
      </c>
      <c r="M326">
        <v>1568005200</v>
      </c>
      <c r="N326">
        <v>1568178000</v>
      </c>
      <c r="O326" s="7">
        <f t="shared" si="32"/>
        <v>43717.208333333328</v>
      </c>
      <c r="P326" s="7" t="str" cm="1">
        <f t="array" ref="P326">_xlfn.IFS(Q326=1, "Jan", Q326=2, "Feb", Q326=3, "Mar", Q326=4, "Apr", Q326=5, "May", Q326=6, "June", Q326=7, "July", Q326=8, "Aug", Q326=9, "Sept", Q326=10, "Oct", Q326=11, "Nov", Q326=12, "Dec")</f>
        <v>Sept</v>
      </c>
      <c r="Q326" s="9">
        <f>MONTH(O326)</f>
        <v>9</v>
      </c>
      <c r="R326" s="9">
        <f>DAY(O326)</f>
        <v>9</v>
      </c>
      <c r="S326" s="9">
        <f>YEAR(O326)</f>
        <v>2019</v>
      </c>
      <c r="T326" s="7">
        <f>(((N326/60)/60)/24)+DATE(1970,1,1)</f>
        <v>43719.208333333328</v>
      </c>
      <c r="U326" s="7" t="str" cm="1">
        <f t="array" ref="U326">_xlfn.IFS(V326=1, "Jan", V326=2, "Feb", V326=3, "Mar", V326=4, "Apr", V326=5, "May", V326=6, "June", V326=7, "July", V326=8, "Aug", V326=9, "Sept", V326=10, "Oct", V326=11, "Nov", V326=12, "Dec")</f>
        <v>Sept</v>
      </c>
      <c r="V326" s="9">
        <f t="shared" si="33"/>
        <v>9</v>
      </c>
      <c r="W326" s="9">
        <f t="shared" si="34"/>
        <v>11</v>
      </c>
      <c r="X326" s="9">
        <f t="shared" si="35"/>
        <v>2019</v>
      </c>
      <c r="Y326" t="b">
        <v>1</v>
      </c>
      <c r="Z326" t="b">
        <v>0</v>
      </c>
      <c r="AA326" t="s">
        <v>28</v>
      </c>
      <c r="AB326" t="s">
        <v>2037</v>
      </c>
      <c r="AC326" t="s">
        <v>2038</v>
      </c>
    </row>
    <row r="327" spans="1:29" ht="34" x14ac:dyDescent="0.2">
      <c r="A327">
        <v>1</v>
      </c>
      <c r="B327">
        <v>503</v>
      </c>
      <c r="C327" t="s">
        <v>1053</v>
      </c>
      <c r="D327" s="1" t="s">
        <v>1054</v>
      </c>
      <c r="E327" s="17">
        <v>25500</v>
      </c>
      <c r="F327" s="17">
        <v>45983</v>
      </c>
      <c r="G327" s="4">
        <f t="shared" si="30"/>
        <v>1.8032549019607844</v>
      </c>
      <c r="H327" t="s">
        <v>20</v>
      </c>
      <c r="I327">
        <v>460</v>
      </c>
      <c r="J327" s="2">
        <f t="shared" si="31"/>
        <v>99.963043478260872</v>
      </c>
      <c r="K327" t="s">
        <v>21</v>
      </c>
      <c r="L327" t="s">
        <v>22</v>
      </c>
      <c r="M327">
        <v>1435726800</v>
      </c>
      <c r="N327">
        <v>1437454800</v>
      </c>
      <c r="O327" s="7">
        <f t="shared" si="32"/>
        <v>42186.208333333328</v>
      </c>
      <c r="P327" s="7" t="str" cm="1">
        <f t="array" ref="P327">_xlfn.IFS(Q327=1, "Jan", Q327=2, "Feb", Q327=3, "Mar", Q327=4, "Apr", Q327=5, "May", Q327=6, "June", Q327=7, "July", Q327=8, "Aug", Q327=9, "Sept", Q327=10, "Oct", Q327=11, "Nov", Q327=12, "Dec")</f>
        <v>July</v>
      </c>
      <c r="Q327" s="9">
        <f>MONTH(O327)</f>
        <v>7</v>
      </c>
      <c r="R327" s="9">
        <f>DAY(O327)</f>
        <v>1</v>
      </c>
      <c r="S327" s="9">
        <f>YEAR(O327)</f>
        <v>2015</v>
      </c>
      <c r="T327" s="7">
        <f>(((N327/60)/60)/24)+DATE(1970,1,1)</f>
        <v>42206.208333333328</v>
      </c>
      <c r="U327" s="7" t="str" cm="1">
        <f t="array" ref="U327">_xlfn.IFS(V327=1, "Jan", V327=2, "Feb", V327=3, "Mar", V327=4, "Apr", V327=5, "May", V327=6, "June", V327=7, "July", V327=8, "Aug", V327=9, "Sept", V327=10, "Oct", V327=11, "Nov", V327=12, "Dec")</f>
        <v>July</v>
      </c>
      <c r="V327" s="9">
        <f t="shared" si="33"/>
        <v>7</v>
      </c>
      <c r="W327" s="9">
        <f t="shared" si="34"/>
        <v>21</v>
      </c>
      <c r="X327" s="9">
        <f t="shared" si="35"/>
        <v>2015</v>
      </c>
      <c r="Y327" t="b">
        <v>0</v>
      </c>
      <c r="Z327" t="b">
        <v>0</v>
      </c>
      <c r="AA327" t="s">
        <v>53</v>
      </c>
      <c r="AB327" t="s">
        <v>2039</v>
      </c>
      <c r="AC327" t="s">
        <v>2052</v>
      </c>
    </row>
    <row r="328" spans="1:29" ht="34" x14ac:dyDescent="0.2">
      <c r="A328">
        <v>1</v>
      </c>
      <c r="B328">
        <v>261</v>
      </c>
      <c r="C328" t="s">
        <v>574</v>
      </c>
      <c r="D328" s="1" t="s">
        <v>575</v>
      </c>
      <c r="E328" s="17">
        <v>84300</v>
      </c>
      <c r="F328" s="17">
        <v>26303</v>
      </c>
      <c r="G328" s="4">
        <f t="shared" si="30"/>
        <v>0.31201660735468567</v>
      </c>
      <c r="H328" t="s">
        <v>14</v>
      </c>
      <c r="I328">
        <v>454</v>
      </c>
      <c r="J328" s="2">
        <f t="shared" si="31"/>
        <v>57.936123348017624</v>
      </c>
      <c r="K328" t="s">
        <v>21</v>
      </c>
      <c r="L328" t="s">
        <v>22</v>
      </c>
      <c r="M328">
        <v>1282712400</v>
      </c>
      <c r="N328">
        <v>1283058000</v>
      </c>
      <c r="O328" s="7">
        <f t="shared" si="32"/>
        <v>40415.208333333336</v>
      </c>
      <c r="P328" s="7" t="str" cm="1">
        <f t="array" ref="P328">_xlfn.IFS(Q328=1, "Jan", Q328=2, "Feb", Q328=3, "Mar", Q328=4, "Apr", Q328=5, "May", Q328=6, "June", Q328=7, "July", Q328=8, "Aug", Q328=9, "Sept", Q328=10, "Oct", Q328=11, "Nov", Q328=12, "Dec")</f>
        <v>Aug</v>
      </c>
      <c r="Q328" s="9">
        <f>MONTH(O328)</f>
        <v>8</v>
      </c>
      <c r="R328" s="9">
        <f>DAY(O328)</f>
        <v>25</v>
      </c>
      <c r="S328" s="9">
        <f>YEAR(O328)</f>
        <v>2010</v>
      </c>
      <c r="T328" s="7">
        <f>(((N328/60)/60)/24)+DATE(1970,1,1)</f>
        <v>40419.208333333336</v>
      </c>
      <c r="U328" s="7" t="str" cm="1">
        <f t="array" ref="U328">_xlfn.IFS(V328=1, "Jan", V328=2, "Feb", V328=3, "Mar", V328=4, "Apr", V328=5, "May", V328=6, "June", V328=7, "July", V328=8, "Aug", V328=9, "Sept", V328=10, "Oct", V328=11, "Nov", V328=12, "Dec")</f>
        <v>Aug</v>
      </c>
      <c r="V328" s="9">
        <f t="shared" si="33"/>
        <v>8</v>
      </c>
      <c r="W328" s="9">
        <f t="shared" si="34"/>
        <v>29</v>
      </c>
      <c r="X328" s="9">
        <f t="shared" si="35"/>
        <v>2010</v>
      </c>
      <c r="Y328" t="b">
        <v>0</v>
      </c>
      <c r="Z328" t="b">
        <v>1</v>
      </c>
      <c r="AA328" t="s">
        <v>23</v>
      </c>
      <c r="AB328" t="s">
        <v>2041</v>
      </c>
      <c r="AC328" t="s">
        <v>2042</v>
      </c>
    </row>
    <row r="329" spans="1:29" ht="17" x14ac:dyDescent="0.2">
      <c r="A329">
        <v>1</v>
      </c>
      <c r="B329">
        <v>397</v>
      </c>
      <c r="C329" t="s">
        <v>845</v>
      </c>
      <c r="D329" s="1" t="s">
        <v>846</v>
      </c>
      <c r="E329" s="17">
        <v>8100</v>
      </c>
      <c r="F329" s="17">
        <v>14083</v>
      </c>
      <c r="G329" s="4">
        <f t="shared" si="30"/>
        <v>1.738641975308642</v>
      </c>
      <c r="H329" t="s">
        <v>20</v>
      </c>
      <c r="I329">
        <v>454</v>
      </c>
      <c r="J329" s="2">
        <f t="shared" si="31"/>
        <v>31.019823788546255</v>
      </c>
      <c r="K329" t="s">
        <v>21</v>
      </c>
      <c r="L329" t="s">
        <v>22</v>
      </c>
      <c r="M329">
        <v>1369285200</v>
      </c>
      <c r="N329">
        <v>1369803600</v>
      </c>
      <c r="O329" s="7">
        <f t="shared" si="32"/>
        <v>41417.208333333336</v>
      </c>
      <c r="P329" s="7" t="str" cm="1">
        <f t="array" ref="P329">_xlfn.IFS(Q329=1, "Jan", Q329=2, "Feb", Q329=3, "Mar", Q329=4, "Apr", Q329=5, "May", Q329=6, "June", Q329=7, "July", Q329=8, "Aug", Q329=9, "Sept", Q329=10, "Oct", Q329=11, "Nov", Q329=12, "Dec")</f>
        <v>May</v>
      </c>
      <c r="Q329" s="9">
        <f>MONTH(O329)</f>
        <v>5</v>
      </c>
      <c r="R329" s="9">
        <f>DAY(O329)</f>
        <v>23</v>
      </c>
      <c r="S329" s="9">
        <f>YEAR(O329)</f>
        <v>2013</v>
      </c>
      <c r="T329" s="7">
        <f>(((N329/60)/60)/24)+DATE(1970,1,1)</f>
        <v>41423.208333333336</v>
      </c>
      <c r="U329" s="7" t="str" cm="1">
        <f t="array" ref="U329">_xlfn.IFS(V329=1, "Jan", V329=2, "Feb", V329=3, "Mar", V329=4, "Apr", V329=5, "May", V329=6, "June", V329=7, "July", V329=8, "Aug", V329=9, "Sept", V329=10, "Oct", V329=11, "Nov", V329=12, "Dec")</f>
        <v>May</v>
      </c>
      <c r="V329" s="9">
        <f t="shared" si="33"/>
        <v>5</v>
      </c>
      <c r="W329" s="9">
        <f t="shared" si="34"/>
        <v>29</v>
      </c>
      <c r="X329" s="9">
        <f t="shared" si="35"/>
        <v>2013</v>
      </c>
      <c r="Y329" t="b">
        <v>0</v>
      </c>
      <c r="Z329" t="b">
        <v>0</v>
      </c>
      <c r="AA329" t="s">
        <v>23</v>
      </c>
      <c r="AB329" t="s">
        <v>2041</v>
      </c>
      <c r="AC329" t="s">
        <v>2042</v>
      </c>
    </row>
    <row r="330" spans="1:29" ht="17" x14ac:dyDescent="0.2">
      <c r="A330">
        <v>1</v>
      </c>
      <c r="B330">
        <v>881</v>
      </c>
      <c r="C330" t="s">
        <v>1794</v>
      </c>
      <c r="D330" s="1" t="s">
        <v>1795</v>
      </c>
      <c r="E330" s="17">
        <v>81300</v>
      </c>
      <c r="F330" s="17">
        <v>31665</v>
      </c>
      <c r="G330" s="4">
        <f t="shared" si="30"/>
        <v>0.38948339483394834</v>
      </c>
      <c r="H330" t="s">
        <v>14</v>
      </c>
      <c r="I330">
        <v>452</v>
      </c>
      <c r="J330" s="2">
        <f t="shared" si="31"/>
        <v>70.055309734513273</v>
      </c>
      <c r="K330" t="s">
        <v>21</v>
      </c>
      <c r="L330" t="s">
        <v>22</v>
      </c>
      <c r="M330">
        <v>1436418000</v>
      </c>
      <c r="N330">
        <v>1438923600</v>
      </c>
      <c r="O330" s="7">
        <f t="shared" si="32"/>
        <v>42194.208333333328</v>
      </c>
      <c r="P330" s="7" t="str" cm="1">
        <f t="array" ref="P330">_xlfn.IFS(Q330=1, "Jan", Q330=2, "Feb", Q330=3, "Mar", Q330=4, "Apr", Q330=5, "May", Q330=6, "June", Q330=7, "July", Q330=8, "Aug", Q330=9, "Sept", Q330=10, "Oct", Q330=11, "Nov", Q330=12, "Dec")</f>
        <v>July</v>
      </c>
      <c r="Q330" s="9">
        <f>MONTH(O330)</f>
        <v>7</v>
      </c>
      <c r="R330" s="9">
        <f>DAY(O330)</f>
        <v>9</v>
      </c>
      <c r="S330" s="9">
        <f>YEAR(O330)</f>
        <v>2015</v>
      </c>
      <c r="T330" s="7">
        <f>(((N330/60)/60)/24)+DATE(1970,1,1)</f>
        <v>42223.208333333328</v>
      </c>
      <c r="U330" s="7" t="str" cm="1">
        <f t="array" ref="U330">_xlfn.IFS(V330=1, "Jan", V330=2, "Feb", V330=3, "Mar", V330=4, "Apr", V330=5, "May", V330=6, "June", V330=7, "July", V330=8, "Aug", V330=9, "Sept", V330=10, "Oct", V330=11, "Nov", V330=12, "Dec")</f>
        <v>Aug</v>
      </c>
      <c r="V330" s="9">
        <f t="shared" si="33"/>
        <v>8</v>
      </c>
      <c r="W330" s="9">
        <f t="shared" si="34"/>
        <v>7</v>
      </c>
      <c r="X330" s="9">
        <f t="shared" si="35"/>
        <v>2015</v>
      </c>
      <c r="Y330" t="b">
        <v>0</v>
      </c>
      <c r="Z330" t="b">
        <v>1</v>
      </c>
      <c r="AA330" t="s">
        <v>33</v>
      </c>
      <c r="AB330" t="s">
        <v>2035</v>
      </c>
      <c r="AC330" t="s">
        <v>2036</v>
      </c>
    </row>
    <row r="331" spans="1:29" ht="17" x14ac:dyDescent="0.2">
      <c r="A331">
        <v>1</v>
      </c>
      <c r="B331">
        <v>15</v>
      </c>
      <c r="C331" t="s">
        <v>63</v>
      </c>
      <c r="D331" s="1" t="s">
        <v>64</v>
      </c>
      <c r="E331" s="17">
        <v>81200</v>
      </c>
      <c r="F331" s="17">
        <v>38414</v>
      </c>
      <c r="G331" s="4">
        <f t="shared" si="30"/>
        <v>0.47307881773399013</v>
      </c>
      <c r="H331" t="s">
        <v>14</v>
      </c>
      <c r="I331">
        <v>452</v>
      </c>
      <c r="J331" s="2">
        <f t="shared" si="31"/>
        <v>84.986725663716811</v>
      </c>
      <c r="K331" t="s">
        <v>21</v>
      </c>
      <c r="L331" t="s">
        <v>22</v>
      </c>
      <c r="M331">
        <v>1575957600</v>
      </c>
      <c r="N331">
        <v>1576303200</v>
      </c>
      <c r="O331" s="7">
        <f t="shared" si="32"/>
        <v>43809.25</v>
      </c>
      <c r="P331" s="7" t="str" cm="1">
        <f t="array" ref="P331">_xlfn.IFS(Q331=1, "Jan", Q331=2, "Feb", Q331=3, "Mar", Q331=4, "Apr", Q331=5, "May", Q331=6, "June", Q331=7, "July", Q331=8, "Aug", Q331=9, "Sept", Q331=10, "Oct", Q331=11, "Nov", Q331=12, "Dec")</f>
        <v>Dec</v>
      </c>
      <c r="Q331" s="9">
        <f>MONTH(O331)</f>
        <v>12</v>
      </c>
      <c r="R331" s="9">
        <f>DAY(O331)</f>
        <v>10</v>
      </c>
      <c r="S331" s="9">
        <f>YEAR(O331)</f>
        <v>2019</v>
      </c>
      <c r="T331" s="7">
        <f>(((N331/60)/60)/24)+DATE(1970,1,1)</f>
        <v>43813.25</v>
      </c>
      <c r="U331" s="7" t="str" cm="1">
        <f t="array" ref="U331">_xlfn.IFS(V331=1, "Jan", V331=2, "Feb", V331=3, "Mar", V331=4, "Apr", V331=5, "May", V331=6, "June", V331=7, "July", V331=8, "Aug", V331=9, "Sept", V331=10, "Oct", V331=11, "Nov", V331=12, "Dec")</f>
        <v>Dec</v>
      </c>
      <c r="V331" s="9">
        <f t="shared" si="33"/>
        <v>12</v>
      </c>
      <c r="W331" s="9">
        <f t="shared" si="34"/>
        <v>14</v>
      </c>
      <c r="X331" s="9">
        <f t="shared" si="35"/>
        <v>2019</v>
      </c>
      <c r="Y331" t="b">
        <v>0</v>
      </c>
      <c r="Z331" t="b">
        <v>0</v>
      </c>
      <c r="AA331" t="s">
        <v>65</v>
      </c>
      <c r="AB331" t="s">
        <v>2037</v>
      </c>
      <c r="AC331" t="s">
        <v>2051</v>
      </c>
    </row>
    <row r="332" spans="1:29" ht="17" x14ac:dyDescent="0.2">
      <c r="A332">
        <v>1</v>
      </c>
      <c r="B332">
        <v>855</v>
      </c>
      <c r="C332" t="s">
        <v>1743</v>
      </c>
      <c r="D332" s="1" t="s">
        <v>1744</v>
      </c>
      <c r="E332" s="17">
        <v>23400</v>
      </c>
      <c r="F332" s="17">
        <v>23956</v>
      </c>
      <c r="G332" s="4">
        <f t="shared" si="30"/>
        <v>1.0237606837606839</v>
      </c>
      <c r="H332" t="s">
        <v>20</v>
      </c>
      <c r="I332">
        <v>452</v>
      </c>
      <c r="J332" s="2">
        <f t="shared" si="31"/>
        <v>53</v>
      </c>
      <c r="K332" t="s">
        <v>26</v>
      </c>
      <c r="L332" t="s">
        <v>27</v>
      </c>
      <c r="M332">
        <v>1308373200</v>
      </c>
      <c r="N332">
        <v>1311051600</v>
      </c>
      <c r="O332" s="7">
        <f t="shared" si="32"/>
        <v>40712.208333333336</v>
      </c>
      <c r="P332" s="7" t="str" cm="1">
        <f t="array" ref="P332">_xlfn.IFS(Q332=1, "Jan", Q332=2, "Feb", Q332=3, "Mar", Q332=4, "Apr", Q332=5, "May", Q332=6, "June", Q332=7, "July", Q332=8, "Aug", Q332=9, "Sept", Q332=10, "Oct", Q332=11, "Nov", Q332=12, "Dec")</f>
        <v>June</v>
      </c>
      <c r="Q332" s="9">
        <f>MONTH(O332)</f>
        <v>6</v>
      </c>
      <c r="R332" s="9">
        <f>DAY(O332)</f>
        <v>18</v>
      </c>
      <c r="S332" s="9">
        <f>YEAR(O332)</f>
        <v>2011</v>
      </c>
      <c r="T332" s="7">
        <f>(((N332/60)/60)/24)+DATE(1970,1,1)</f>
        <v>40743.208333333336</v>
      </c>
      <c r="U332" s="7" t="str" cm="1">
        <f t="array" ref="U332">_xlfn.IFS(V332=1, "Jan", V332=2, "Feb", V332=3, "Mar", V332=4, "Apr", V332=5, "May", V332=6, "June", V332=7, "July", V332=8, "Aug", V332=9, "Sept", V332=10, "Oct", V332=11, "Nov", V332=12, "Dec")</f>
        <v>July</v>
      </c>
      <c r="V332" s="9">
        <f t="shared" si="33"/>
        <v>7</v>
      </c>
      <c r="W332" s="9">
        <f t="shared" si="34"/>
        <v>19</v>
      </c>
      <c r="X332" s="9">
        <f t="shared" si="35"/>
        <v>2011</v>
      </c>
      <c r="Y332" t="b">
        <v>0</v>
      </c>
      <c r="Z332" t="b">
        <v>0</v>
      </c>
      <c r="AA332" t="s">
        <v>33</v>
      </c>
      <c r="AB332" t="s">
        <v>2035</v>
      </c>
      <c r="AC332" t="s">
        <v>2036</v>
      </c>
    </row>
    <row r="333" spans="1:29" ht="17" x14ac:dyDescent="0.2">
      <c r="A333">
        <v>1</v>
      </c>
      <c r="B333">
        <v>189</v>
      </c>
      <c r="C333" t="s">
        <v>430</v>
      </c>
      <c r="D333" s="1" t="s">
        <v>431</v>
      </c>
      <c r="E333" s="17">
        <v>191300</v>
      </c>
      <c r="F333" s="17">
        <v>45004</v>
      </c>
      <c r="G333" s="4">
        <f t="shared" si="30"/>
        <v>0.23525352848928385</v>
      </c>
      <c r="H333" t="s">
        <v>74</v>
      </c>
      <c r="I333">
        <v>441</v>
      </c>
      <c r="J333" s="2">
        <f t="shared" si="31"/>
        <v>102.0498866213152</v>
      </c>
      <c r="K333" t="s">
        <v>21</v>
      </c>
      <c r="L333" t="s">
        <v>22</v>
      </c>
      <c r="M333">
        <v>1457071200</v>
      </c>
      <c r="N333">
        <v>1457071200</v>
      </c>
      <c r="O333" s="7">
        <f t="shared" si="32"/>
        <v>42433.25</v>
      </c>
      <c r="P333" s="7" t="str" cm="1">
        <f t="array" ref="P333">_xlfn.IFS(Q333=1, "Jan", Q333=2, "Feb", Q333=3, "Mar", Q333=4, "Apr", Q333=5, "May", Q333=6, "June", Q333=7, "July", Q333=8, "Aug", Q333=9, "Sept", Q333=10, "Oct", Q333=11, "Nov", Q333=12, "Dec")</f>
        <v>Mar</v>
      </c>
      <c r="Q333" s="9">
        <f>MONTH(O333)</f>
        <v>3</v>
      </c>
      <c r="R333" s="9">
        <f>DAY(O333)</f>
        <v>4</v>
      </c>
      <c r="S333" s="9">
        <f>YEAR(O333)</f>
        <v>2016</v>
      </c>
      <c r="T333" s="7">
        <f>(((N333/60)/60)/24)+DATE(1970,1,1)</f>
        <v>42433.25</v>
      </c>
      <c r="U333" s="7" t="str" cm="1">
        <f t="array" ref="U333">_xlfn.IFS(V333=1, "Jan", V333=2, "Feb", V333=3, "Mar", V333=4, "Apr", V333=5, "May", V333=6, "June", V333=7, "July", V333=8, "Aug", V333=9, "Sept", V333=10, "Oct", V333=11, "Nov", V333=12, "Dec")</f>
        <v>Mar</v>
      </c>
      <c r="V333" s="9">
        <f t="shared" si="33"/>
        <v>3</v>
      </c>
      <c r="W333" s="9">
        <f t="shared" si="34"/>
        <v>4</v>
      </c>
      <c r="X333" s="9">
        <f t="shared" si="35"/>
        <v>2016</v>
      </c>
      <c r="Y333" t="b">
        <v>0</v>
      </c>
      <c r="Z333" t="b">
        <v>0</v>
      </c>
      <c r="AA333" t="s">
        <v>33</v>
      </c>
      <c r="AB333" t="s">
        <v>2035</v>
      </c>
      <c r="AC333" t="s">
        <v>2036</v>
      </c>
    </row>
    <row r="334" spans="1:29" ht="34" x14ac:dyDescent="0.2">
      <c r="A334">
        <v>1</v>
      </c>
      <c r="B334">
        <v>374</v>
      </c>
      <c r="C334" t="s">
        <v>800</v>
      </c>
      <c r="D334" s="1" t="s">
        <v>801</v>
      </c>
      <c r="E334" s="17">
        <v>167400</v>
      </c>
      <c r="F334" s="17">
        <v>22073</v>
      </c>
      <c r="G334" s="4">
        <f t="shared" si="30"/>
        <v>0.13185782556750297</v>
      </c>
      <c r="H334" t="s">
        <v>14</v>
      </c>
      <c r="I334">
        <v>441</v>
      </c>
      <c r="J334" s="2">
        <f t="shared" si="31"/>
        <v>50.05215419501134</v>
      </c>
      <c r="K334" t="s">
        <v>21</v>
      </c>
      <c r="L334" t="s">
        <v>22</v>
      </c>
      <c r="M334">
        <v>1547186400</v>
      </c>
      <c r="N334">
        <v>1547618400</v>
      </c>
      <c r="O334" s="7">
        <f t="shared" si="32"/>
        <v>43476.25</v>
      </c>
      <c r="P334" s="7" t="str" cm="1">
        <f t="array" ref="P334">_xlfn.IFS(Q334=1, "Jan", Q334=2, "Feb", Q334=3, "Mar", Q334=4, "Apr", Q334=5, "May", Q334=6, "June", Q334=7, "July", Q334=8, "Aug", Q334=9, "Sept", Q334=10, "Oct", Q334=11, "Nov", Q334=12, "Dec")</f>
        <v>Jan</v>
      </c>
      <c r="Q334" s="9">
        <f>MONTH(O334)</f>
        <v>1</v>
      </c>
      <c r="R334" s="9">
        <f>DAY(O334)</f>
        <v>11</v>
      </c>
      <c r="S334" s="9">
        <f>YEAR(O334)</f>
        <v>2019</v>
      </c>
      <c r="T334" s="7">
        <f>(((N334/60)/60)/24)+DATE(1970,1,1)</f>
        <v>43481.25</v>
      </c>
      <c r="U334" s="7" t="str" cm="1">
        <f t="array" ref="U334">_xlfn.IFS(V334=1, "Jan", V334=2, "Feb", V334=3, "Mar", V334=4, "Apr", V334=5, "May", V334=6, "June", V334=7, "July", V334=8, "Aug", V334=9, "Sept", V334=10, "Oct", V334=11, "Nov", V334=12, "Dec")</f>
        <v>Jan</v>
      </c>
      <c r="V334" s="9">
        <f t="shared" si="33"/>
        <v>1</v>
      </c>
      <c r="W334" s="9">
        <f t="shared" si="34"/>
        <v>16</v>
      </c>
      <c r="X334" s="9">
        <f t="shared" si="35"/>
        <v>2019</v>
      </c>
      <c r="Y334" t="b">
        <v>0</v>
      </c>
      <c r="Z334" t="b">
        <v>1</v>
      </c>
      <c r="AA334" t="s">
        <v>42</v>
      </c>
      <c r="AB334" t="s">
        <v>2039</v>
      </c>
      <c r="AC334" t="s">
        <v>2053</v>
      </c>
    </row>
    <row r="335" spans="1:29" ht="34" x14ac:dyDescent="0.2">
      <c r="A335">
        <v>1</v>
      </c>
      <c r="B335">
        <v>447</v>
      </c>
      <c r="C335" t="s">
        <v>942</v>
      </c>
      <c r="D335" s="1" t="s">
        <v>943</v>
      </c>
      <c r="E335" s="17">
        <v>155200</v>
      </c>
      <c r="F335" s="17">
        <v>37754</v>
      </c>
      <c r="G335" s="4">
        <f t="shared" si="30"/>
        <v>0.24326030927835052</v>
      </c>
      <c r="H335" t="s">
        <v>74</v>
      </c>
      <c r="I335">
        <v>439</v>
      </c>
      <c r="J335" s="2">
        <f t="shared" si="31"/>
        <v>86</v>
      </c>
      <c r="K335" t="s">
        <v>40</v>
      </c>
      <c r="L335" t="s">
        <v>41</v>
      </c>
      <c r="M335">
        <v>1513663200</v>
      </c>
      <c r="N335">
        <v>1515045600</v>
      </c>
      <c r="O335" s="7">
        <f t="shared" si="32"/>
        <v>43088.25</v>
      </c>
      <c r="P335" s="7" t="str" cm="1">
        <f t="array" ref="P335">_xlfn.IFS(Q335=1, "Jan", Q335=2, "Feb", Q335=3, "Mar", Q335=4, "Apr", Q335=5, "May", Q335=6, "June", Q335=7, "July", Q335=8, "Aug", Q335=9, "Sept", Q335=10, "Oct", Q335=11, "Nov", Q335=12, "Dec")</f>
        <v>Dec</v>
      </c>
      <c r="Q335" s="9">
        <f>MONTH(O335)</f>
        <v>12</v>
      </c>
      <c r="R335" s="9">
        <f>DAY(O335)</f>
        <v>19</v>
      </c>
      <c r="S335" s="9">
        <f>YEAR(O335)</f>
        <v>2017</v>
      </c>
      <c r="T335" s="7">
        <f>(((N335/60)/60)/24)+DATE(1970,1,1)</f>
        <v>43104.25</v>
      </c>
      <c r="U335" s="7" t="str" cm="1">
        <f t="array" ref="U335">_xlfn.IFS(V335=1, "Jan", V335=2, "Feb", V335=3, "Mar", V335=4, "Apr", V335=5, "May", V335=6, "June", V335=7, "July", V335=8, "Aug", V335=9, "Sept", V335=10, "Oct", V335=11, "Nov", V335=12, "Dec")</f>
        <v>Jan</v>
      </c>
      <c r="V335" s="9">
        <f t="shared" si="33"/>
        <v>1</v>
      </c>
      <c r="W335" s="9">
        <f t="shared" si="34"/>
        <v>4</v>
      </c>
      <c r="X335" s="9">
        <f t="shared" si="35"/>
        <v>2018</v>
      </c>
      <c r="Y335" t="b">
        <v>0</v>
      </c>
      <c r="Z335" t="b">
        <v>0</v>
      </c>
      <c r="AA335" t="s">
        <v>269</v>
      </c>
      <c r="AB335" t="s">
        <v>2039</v>
      </c>
      <c r="AC335" t="s">
        <v>2062</v>
      </c>
    </row>
    <row r="336" spans="1:29" ht="17" x14ac:dyDescent="0.2">
      <c r="A336">
        <v>1</v>
      </c>
      <c r="B336">
        <v>405</v>
      </c>
      <c r="C336" t="s">
        <v>861</v>
      </c>
      <c r="D336" s="1" t="s">
        <v>862</v>
      </c>
      <c r="E336" s="17">
        <v>29600</v>
      </c>
      <c r="F336" s="17">
        <v>26527</v>
      </c>
      <c r="G336" s="4">
        <f t="shared" si="30"/>
        <v>0.89618243243243245</v>
      </c>
      <c r="H336" t="s">
        <v>14</v>
      </c>
      <c r="I336">
        <v>435</v>
      </c>
      <c r="J336" s="2">
        <f t="shared" si="31"/>
        <v>60.981609195402299</v>
      </c>
      <c r="K336" t="s">
        <v>21</v>
      </c>
      <c r="L336" t="s">
        <v>22</v>
      </c>
      <c r="M336">
        <v>1528088400</v>
      </c>
      <c r="N336">
        <v>1532408400</v>
      </c>
      <c r="O336" s="7">
        <f t="shared" si="32"/>
        <v>43255.208333333328</v>
      </c>
      <c r="P336" s="7" t="str" cm="1">
        <f t="array" ref="P336">_xlfn.IFS(Q336=1, "Jan", Q336=2, "Feb", Q336=3, "Mar", Q336=4, "Apr", Q336=5, "May", Q336=6, "June", Q336=7, "July", Q336=8, "Aug", Q336=9, "Sept", Q336=10, "Oct", Q336=11, "Nov", Q336=12, "Dec")</f>
        <v>June</v>
      </c>
      <c r="Q336" s="9">
        <f>MONTH(O336)</f>
        <v>6</v>
      </c>
      <c r="R336" s="9">
        <f>DAY(O336)</f>
        <v>4</v>
      </c>
      <c r="S336" s="9">
        <f>YEAR(O336)</f>
        <v>2018</v>
      </c>
      <c r="T336" s="7">
        <f>(((N336/60)/60)/24)+DATE(1970,1,1)</f>
        <v>43305.208333333328</v>
      </c>
      <c r="U336" s="7" t="str" cm="1">
        <f t="array" ref="U336">_xlfn.IFS(V336=1, "Jan", V336=2, "Feb", V336=3, "Mar", V336=4, "Apr", V336=5, "May", V336=6, "June", V336=7, "July", V336=8, "Aug", V336=9, "Sept", V336=10, "Oct", V336=11, "Nov", V336=12, "Dec")</f>
        <v>July</v>
      </c>
      <c r="V336" s="9">
        <f t="shared" si="33"/>
        <v>7</v>
      </c>
      <c r="W336" s="9">
        <f t="shared" si="34"/>
        <v>24</v>
      </c>
      <c r="X336" s="9">
        <f t="shared" si="35"/>
        <v>2018</v>
      </c>
      <c r="Y336" t="b">
        <v>0</v>
      </c>
      <c r="Z336" t="b">
        <v>0</v>
      </c>
      <c r="AA336" t="s">
        <v>33</v>
      </c>
      <c r="AB336" t="s">
        <v>2035</v>
      </c>
      <c r="AC336" t="s">
        <v>2036</v>
      </c>
    </row>
    <row r="337" spans="1:29" ht="17" x14ac:dyDescent="0.2">
      <c r="A337">
        <v>1</v>
      </c>
      <c r="B337">
        <v>624</v>
      </c>
      <c r="C337" t="s">
        <v>1290</v>
      </c>
      <c r="D337" s="1" t="s">
        <v>1291</v>
      </c>
      <c r="E337" s="17">
        <v>5100</v>
      </c>
      <c r="F337" s="17">
        <v>14249</v>
      </c>
      <c r="G337" s="4">
        <f t="shared" si="30"/>
        <v>2.793921568627451</v>
      </c>
      <c r="H337" t="s">
        <v>20</v>
      </c>
      <c r="I337">
        <v>432</v>
      </c>
      <c r="J337" s="2">
        <f t="shared" si="31"/>
        <v>32.983796296296298</v>
      </c>
      <c r="K337" t="s">
        <v>21</v>
      </c>
      <c r="L337" t="s">
        <v>22</v>
      </c>
      <c r="M337">
        <v>1422165600</v>
      </c>
      <c r="N337">
        <v>1422684000</v>
      </c>
      <c r="O337" s="7">
        <f t="shared" si="32"/>
        <v>42029.25</v>
      </c>
      <c r="P337" s="7" t="str" cm="1">
        <f t="array" ref="P337">_xlfn.IFS(Q337=1, "Jan", Q337=2, "Feb", Q337=3, "Mar", Q337=4, "Apr", Q337=5, "May", Q337=6, "June", Q337=7, "July", Q337=8, "Aug", Q337=9, "Sept", Q337=10, "Oct", Q337=11, "Nov", Q337=12, "Dec")</f>
        <v>Jan</v>
      </c>
      <c r="Q337" s="9">
        <f>MONTH(O337)</f>
        <v>1</v>
      </c>
      <c r="R337" s="9">
        <f>DAY(O337)</f>
        <v>25</v>
      </c>
      <c r="S337" s="9">
        <f>YEAR(O337)</f>
        <v>2015</v>
      </c>
      <c r="T337" s="7">
        <f>(((N337/60)/60)/24)+DATE(1970,1,1)</f>
        <v>42035.25</v>
      </c>
      <c r="U337" s="7" t="str" cm="1">
        <f t="array" ref="U337">_xlfn.IFS(V337=1, "Jan", V337=2, "Feb", V337=3, "Mar", V337=4, "Apr", V337=5, "May", V337=6, "June", V337=7, "July", V337=8, "Aug", V337=9, "Sept", V337=10, "Oct", V337=11, "Nov", V337=12, "Dec")</f>
        <v>Jan</v>
      </c>
      <c r="V337" s="9">
        <f t="shared" si="33"/>
        <v>1</v>
      </c>
      <c r="W337" s="9">
        <f t="shared" si="34"/>
        <v>31</v>
      </c>
      <c r="X337" s="9">
        <f t="shared" si="35"/>
        <v>2015</v>
      </c>
      <c r="Y337" t="b">
        <v>0</v>
      </c>
      <c r="Z337" t="b">
        <v>0</v>
      </c>
      <c r="AA337" t="s">
        <v>122</v>
      </c>
      <c r="AB337" t="s">
        <v>2044</v>
      </c>
      <c r="AC337" t="s">
        <v>2045</v>
      </c>
    </row>
    <row r="338" spans="1:29" ht="17" x14ac:dyDescent="0.2">
      <c r="A338">
        <v>1</v>
      </c>
      <c r="B338">
        <v>387</v>
      </c>
      <c r="C338" t="s">
        <v>826</v>
      </c>
      <c r="D338" s="1" t="s">
        <v>827</v>
      </c>
      <c r="E338" s="17">
        <v>109000</v>
      </c>
      <c r="F338" s="17">
        <v>42795</v>
      </c>
      <c r="G338" s="4">
        <f t="shared" si="30"/>
        <v>0.39261467889908258</v>
      </c>
      <c r="H338" t="s">
        <v>14</v>
      </c>
      <c r="I338">
        <v>424</v>
      </c>
      <c r="J338" s="2">
        <f t="shared" si="31"/>
        <v>100.93160377358491</v>
      </c>
      <c r="K338" t="s">
        <v>21</v>
      </c>
      <c r="L338" t="s">
        <v>22</v>
      </c>
      <c r="M338">
        <v>1339477200</v>
      </c>
      <c r="N338">
        <v>1339909200</v>
      </c>
      <c r="O338" s="7">
        <f t="shared" si="32"/>
        <v>41072.208333333336</v>
      </c>
      <c r="P338" s="7" t="str" cm="1">
        <f t="array" ref="P338">_xlfn.IFS(Q338=1, "Jan", Q338=2, "Feb", Q338=3, "Mar", Q338=4, "Apr", Q338=5, "May", Q338=6, "June", Q338=7, "July", Q338=8, "Aug", Q338=9, "Sept", Q338=10, "Oct", Q338=11, "Nov", Q338=12, "Dec")</f>
        <v>June</v>
      </c>
      <c r="Q338" s="9">
        <f>MONTH(O338)</f>
        <v>6</v>
      </c>
      <c r="R338" s="9">
        <f>DAY(O338)</f>
        <v>12</v>
      </c>
      <c r="S338" s="9">
        <f>YEAR(O338)</f>
        <v>2012</v>
      </c>
      <c r="T338" s="7">
        <f>(((N338/60)/60)/24)+DATE(1970,1,1)</f>
        <v>41077.208333333336</v>
      </c>
      <c r="U338" s="7" t="str" cm="1">
        <f t="array" ref="U338">_xlfn.IFS(V338=1, "Jan", V338=2, "Feb", V338=3, "Mar", V338=4, "Apr", V338=5, "May", V338=6, "June", V338=7, "July", V338=8, "Aug", V338=9, "Sept", V338=10, "Oct", V338=11, "Nov", V338=12, "Dec")</f>
        <v>June</v>
      </c>
      <c r="V338" s="9">
        <f t="shared" si="33"/>
        <v>6</v>
      </c>
      <c r="W338" s="9">
        <f t="shared" si="34"/>
        <v>17</v>
      </c>
      <c r="X338" s="9">
        <f t="shared" si="35"/>
        <v>2012</v>
      </c>
      <c r="Y338" t="b">
        <v>0</v>
      </c>
      <c r="Z338" t="b">
        <v>0</v>
      </c>
      <c r="AA338" t="s">
        <v>65</v>
      </c>
      <c r="AB338" t="s">
        <v>2037</v>
      </c>
      <c r="AC338" t="s">
        <v>2051</v>
      </c>
    </row>
    <row r="339" spans="1:29" ht="34" x14ac:dyDescent="0.2">
      <c r="A339">
        <v>1</v>
      </c>
      <c r="B339">
        <v>667</v>
      </c>
      <c r="C339" t="s">
        <v>1375</v>
      </c>
      <c r="D339" s="1" t="s">
        <v>1376</v>
      </c>
      <c r="E339" s="17">
        <v>6900</v>
      </c>
      <c r="F339" s="17">
        <v>12155</v>
      </c>
      <c r="G339" s="4">
        <f t="shared" si="30"/>
        <v>1.7615942028985507</v>
      </c>
      <c r="H339" t="s">
        <v>20</v>
      </c>
      <c r="I339">
        <v>419</v>
      </c>
      <c r="J339" s="2">
        <f t="shared" si="31"/>
        <v>29.009546539379475</v>
      </c>
      <c r="K339" t="s">
        <v>21</v>
      </c>
      <c r="L339" t="s">
        <v>22</v>
      </c>
      <c r="M339">
        <v>1410325200</v>
      </c>
      <c r="N339">
        <v>1411102800</v>
      </c>
      <c r="O339" s="7">
        <f t="shared" si="32"/>
        <v>41892.208333333336</v>
      </c>
      <c r="P339" s="7" t="str" cm="1">
        <f t="array" ref="P339">_xlfn.IFS(Q339=1, "Jan", Q339=2, "Feb", Q339=3, "Mar", Q339=4, "Apr", Q339=5, "May", Q339=6, "June", Q339=7, "July", Q339=8, "Aug", Q339=9, "Sept", Q339=10, "Oct", Q339=11, "Nov", Q339=12, "Dec")</f>
        <v>Sept</v>
      </c>
      <c r="Q339" s="9">
        <f>MONTH(O339)</f>
        <v>9</v>
      </c>
      <c r="R339" s="9">
        <f>DAY(O339)</f>
        <v>10</v>
      </c>
      <c r="S339" s="9">
        <f>YEAR(O339)</f>
        <v>2014</v>
      </c>
      <c r="T339" s="7">
        <f>(((N339/60)/60)/24)+DATE(1970,1,1)</f>
        <v>41901.208333333336</v>
      </c>
      <c r="U339" s="7" t="str" cm="1">
        <f t="array" ref="U339">_xlfn.IFS(V339=1, "Jan", V339=2, "Feb", V339=3, "Mar", V339=4, "Apr", V339=5, "May", V339=6, "June", V339=7, "July", V339=8, "Aug", V339=9, "Sept", V339=10, "Oct", V339=11, "Nov", V339=12, "Dec")</f>
        <v>Sept</v>
      </c>
      <c r="V339" s="9">
        <f t="shared" si="33"/>
        <v>9</v>
      </c>
      <c r="W339" s="9">
        <f t="shared" si="34"/>
        <v>19</v>
      </c>
      <c r="X339" s="9">
        <f t="shared" si="35"/>
        <v>2014</v>
      </c>
      <c r="Y339" t="b">
        <v>0</v>
      </c>
      <c r="Z339" t="b">
        <v>0</v>
      </c>
      <c r="AA339" t="s">
        <v>1029</v>
      </c>
      <c r="AB339" t="s">
        <v>2063</v>
      </c>
      <c r="AC339" t="s">
        <v>2064</v>
      </c>
    </row>
    <row r="340" spans="1:29" ht="17" x14ac:dyDescent="0.2">
      <c r="A340">
        <v>1</v>
      </c>
      <c r="B340">
        <v>415</v>
      </c>
      <c r="C340" t="s">
        <v>880</v>
      </c>
      <c r="D340" s="1" t="s">
        <v>881</v>
      </c>
      <c r="E340" s="17">
        <v>113500</v>
      </c>
      <c r="F340" s="17">
        <v>12552</v>
      </c>
      <c r="G340" s="4">
        <f t="shared" si="30"/>
        <v>0.11059030837004405</v>
      </c>
      <c r="H340" t="s">
        <v>14</v>
      </c>
      <c r="I340">
        <v>418</v>
      </c>
      <c r="J340" s="2">
        <f t="shared" si="31"/>
        <v>30.028708133971293</v>
      </c>
      <c r="K340" t="s">
        <v>21</v>
      </c>
      <c r="L340" t="s">
        <v>22</v>
      </c>
      <c r="M340">
        <v>1326434400</v>
      </c>
      <c r="N340">
        <v>1327903200</v>
      </c>
      <c r="O340" s="7">
        <f t="shared" si="32"/>
        <v>40921.25</v>
      </c>
      <c r="P340" s="7" t="str" cm="1">
        <f t="array" ref="P340">_xlfn.IFS(Q340=1, "Jan", Q340=2, "Feb", Q340=3, "Mar", Q340=4, "Apr", Q340=5, "May", Q340=6, "June", Q340=7, "July", Q340=8, "Aug", Q340=9, "Sept", Q340=10, "Oct", Q340=11, "Nov", Q340=12, "Dec")</f>
        <v>Jan</v>
      </c>
      <c r="Q340" s="9">
        <f>MONTH(O340)</f>
        <v>1</v>
      </c>
      <c r="R340" s="9">
        <f>DAY(O340)</f>
        <v>13</v>
      </c>
      <c r="S340" s="9">
        <f>YEAR(O340)</f>
        <v>2012</v>
      </c>
      <c r="T340" s="7">
        <f>(((N340/60)/60)/24)+DATE(1970,1,1)</f>
        <v>40938.25</v>
      </c>
      <c r="U340" s="7" t="str" cm="1">
        <f t="array" ref="U340">_xlfn.IFS(V340=1, "Jan", V340=2, "Feb", V340=3, "Mar", V340=4, "Apr", V340=5, "May", V340=6, "June", V340=7, "July", V340=8, "Aug", V340=9, "Sept", V340=10, "Oct", V340=11, "Nov", V340=12, "Dec")</f>
        <v>Jan</v>
      </c>
      <c r="V340" s="9">
        <f t="shared" si="33"/>
        <v>1</v>
      </c>
      <c r="W340" s="9">
        <f t="shared" si="34"/>
        <v>30</v>
      </c>
      <c r="X340" s="9">
        <f t="shared" si="35"/>
        <v>2012</v>
      </c>
      <c r="Y340" t="b">
        <v>0</v>
      </c>
      <c r="Z340" t="b">
        <v>0</v>
      </c>
      <c r="AA340" t="s">
        <v>33</v>
      </c>
      <c r="AB340" t="s">
        <v>2035</v>
      </c>
      <c r="AC340" t="s">
        <v>2036</v>
      </c>
    </row>
    <row r="341" spans="1:29" ht="17" x14ac:dyDescent="0.2">
      <c r="A341">
        <v>1</v>
      </c>
      <c r="B341">
        <v>81</v>
      </c>
      <c r="C341" t="s">
        <v>211</v>
      </c>
      <c r="D341" s="1" t="s">
        <v>212</v>
      </c>
      <c r="E341" s="17">
        <v>16800</v>
      </c>
      <c r="F341" s="17">
        <v>37857</v>
      </c>
      <c r="G341" s="4">
        <f t="shared" si="30"/>
        <v>2.253392857142857</v>
      </c>
      <c r="H341" t="s">
        <v>20</v>
      </c>
      <c r="I341">
        <v>411</v>
      </c>
      <c r="J341" s="2">
        <f t="shared" si="31"/>
        <v>92.109489051094897</v>
      </c>
      <c r="K341" t="s">
        <v>21</v>
      </c>
      <c r="L341" t="s">
        <v>22</v>
      </c>
      <c r="M341">
        <v>1511416800</v>
      </c>
      <c r="N341">
        <v>1513576800</v>
      </c>
      <c r="O341" s="7">
        <f t="shared" si="32"/>
        <v>43062.25</v>
      </c>
      <c r="P341" s="7" t="str" cm="1">
        <f t="array" ref="P341">_xlfn.IFS(Q341=1, "Jan", Q341=2, "Feb", Q341=3, "Mar", Q341=4, "Apr", Q341=5, "May", Q341=6, "June", Q341=7, "July", Q341=8, "Aug", Q341=9, "Sept", Q341=10, "Oct", Q341=11, "Nov", Q341=12, "Dec")</f>
        <v>Nov</v>
      </c>
      <c r="Q341" s="9">
        <f>MONTH(O341)</f>
        <v>11</v>
      </c>
      <c r="R341" s="9">
        <f>DAY(O341)</f>
        <v>23</v>
      </c>
      <c r="S341" s="9">
        <f>YEAR(O341)</f>
        <v>2017</v>
      </c>
      <c r="T341" s="7">
        <f>(((N341/60)/60)/24)+DATE(1970,1,1)</f>
        <v>43087.25</v>
      </c>
      <c r="U341" s="7" t="str" cm="1">
        <f t="array" ref="U341">_xlfn.IFS(V341=1, "Jan", V341=2, "Feb", V341=3, "Mar", V341=4, "Apr", V341=5, "May", V341=6, "June", V341=7, "July", V341=8, "Aug", V341=9, "Sept", V341=10, "Oct", V341=11, "Nov", V341=12, "Dec")</f>
        <v>Dec</v>
      </c>
      <c r="V341" s="9">
        <f t="shared" si="33"/>
        <v>12</v>
      </c>
      <c r="W341" s="9">
        <f t="shared" si="34"/>
        <v>18</v>
      </c>
      <c r="X341" s="9">
        <f t="shared" si="35"/>
        <v>2017</v>
      </c>
      <c r="Y341" t="b">
        <v>0</v>
      </c>
      <c r="Z341" t="b">
        <v>0</v>
      </c>
      <c r="AA341" t="s">
        <v>23</v>
      </c>
      <c r="AB341" t="s">
        <v>2041</v>
      </c>
      <c r="AC341" t="s">
        <v>2042</v>
      </c>
    </row>
    <row r="342" spans="1:29" ht="17" x14ac:dyDescent="0.2">
      <c r="A342">
        <v>1</v>
      </c>
      <c r="B342">
        <v>652</v>
      </c>
      <c r="C342" t="s">
        <v>1346</v>
      </c>
      <c r="D342" s="1" t="s">
        <v>1347</v>
      </c>
      <c r="E342" s="17">
        <v>10000</v>
      </c>
      <c r="F342" s="17">
        <v>12684</v>
      </c>
      <c r="G342" s="4">
        <f t="shared" si="30"/>
        <v>1.2684</v>
      </c>
      <c r="H342" t="s">
        <v>20</v>
      </c>
      <c r="I342">
        <v>409</v>
      </c>
      <c r="J342" s="2">
        <f t="shared" si="31"/>
        <v>31.012224938875306</v>
      </c>
      <c r="K342" t="s">
        <v>21</v>
      </c>
      <c r="L342" t="s">
        <v>22</v>
      </c>
      <c r="M342">
        <v>1470373200</v>
      </c>
      <c r="N342">
        <v>1474088400</v>
      </c>
      <c r="O342" s="7">
        <f t="shared" si="32"/>
        <v>42587.208333333328</v>
      </c>
      <c r="P342" s="7" t="str" cm="1">
        <f t="array" ref="P342">_xlfn.IFS(Q342=1, "Jan", Q342=2, "Feb", Q342=3, "Mar", Q342=4, "Apr", Q342=5, "May", Q342=6, "June", Q342=7, "July", Q342=8, "Aug", Q342=9, "Sept", Q342=10, "Oct", Q342=11, "Nov", Q342=12, "Dec")</f>
        <v>Aug</v>
      </c>
      <c r="Q342" s="9">
        <f>MONTH(O342)</f>
        <v>8</v>
      </c>
      <c r="R342" s="9">
        <f>DAY(O342)</f>
        <v>5</v>
      </c>
      <c r="S342" s="9">
        <f>YEAR(O342)</f>
        <v>2016</v>
      </c>
      <c r="T342" s="7">
        <f>(((N342/60)/60)/24)+DATE(1970,1,1)</f>
        <v>42630.208333333328</v>
      </c>
      <c r="U342" s="7" t="str" cm="1">
        <f t="array" ref="U342">_xlfn.IFS(V342=1, "Jan", V342=2, "Feb", V342=3, "Mar", V342=4, "Apr", V342=5, "May", V342=6, "June", V342=7, "July", V342=8, "Aug", V342=9, "Sept", V342=10, "Oct", V342=11, "Nov", V342=12, "Dec")</f>
        <v>Sept</v>
      </c>
      <c r="V342" s="9">
        <f t="shared" si="33"/>
        <v>9</v>
      </c>
      <c r="W342" s="9">
        <f t="shared" si="34"/>
        <v>17</v>
      </c>
      <c r="X342" s="9">
        <f t="shared" si="35"/>
        <v>2016</v>
      </c>
      <c r="Y342" t="b">
        <v>0</v>
      </c>
      <c r="Z342" t="b">
        <v>0</v>
      </c>
      <c r="AA342" t="s">
        <v>28</v>
      </c>
      <c r="AB342" t="s">
        <v>2037</v>
      </c>
      <c r="AC342" t="s">
        <v>2038</v>
      </c>
    </row>
    <row r="343" spans="1:29" ht="17" x14ac:dyDescent="0.2">
      <c r="A343">
        <v>1</v>
      </c>
      <c r="B343">
        <v>218</v>
      </c>
      <c r="C343" t="s">
        <v>489</v>
      </c>
      <c r="D343" s="1" t="s">
        <v>490</v>
      </c>
      <c r="E343" s="17">
        <v>5700</v>
      </c>
      <c r="F343" s="17">
        <v>12309</v>
      </c>
      <c r="G343" s="4">
        <f t="shared" si="30"/>
        <v>2.1594736842105262</v>
      </c>
      <c r="H343" t="s">
        <v>20</v>
      </c>
      <c r="I343">
        <v>397</v>
      </c>
      <c r="J343" s="2">
        <f t="shared" si="31"/>
        <v>31.005037783375315</v>
      </c>
      <c r="K343" t="s">
        <v>40</v>
      </c>
      <c r="L343" t="s">
        <v>41</v>
      </c>
      <c r="M343">
        <v>1320991200</v>
      </c>
      <c r="N343">
        <v>1323928800</v>
      </c>
      <c r="O343" s="7">
        <f t="shared" si="32"/>
        <v>40858.25</v>
      </c>
      <c r="P343" s="7" t="str" cm="1">
        <f t="array" ref="P343">_xlfn.IFS(Q343=1, "Jan", Q343=2, "Feb", Q343=3, "Mar", Q343=4, "Apr", Q343=5, "May", Q343=6, "June", Q343=7, "July", Q343=8, "Aug", Q343=9, "Sept", Q343=10, "Oct", Q343=11, "Nov", Q343=12, "Dec")</f>
        <v>Nov</v>
      </c>
      <c r="Q343" s="9">
        <f>MONTH(O343)</f>
        <v>11</v>
      </c>
      <c r="R343" s="9">
        <f>DAY(O343)</f>
        <v>11</v>
      </c>
      <c r="S343" s="9">
        <f>YEAR(O343)</f>
        <v>2011</v>
      </c>
      <c r="T343" s="7">
        <f>(((N343/60)/60)/24)+DATE(1970,1,1)</f>
        <v>40892.25</v>
      </c>
      <c r="U343" s="7" t="str" cm="1">
        <f t="array" ref="U343">_xlfn.IFS(V343=1, "Jan", V343=2, "Feb", V343=3, "Mar", V343=4, "Apr", V343=5, "May", V343=6, "June", V343=7, "July", V343=8, "Aug", V343=9, "Sept", V343=10, "Oct", V343=11, "Nov", V343=12, "Dec")</f>
        <v>Dec</v>
      </c>
      <c r="V343" s="9">
        <f t="shared" si="33"/>
        <v>12</v>
      </c>
      <c r="W343" s="9">
        <f t="shared" si="34"/>
        <v>15</v>
      </c>
      <c r="X343" s="9">
        <f t="shared" si="35"/>
        <v>2011</v>
      </c>
      <c r="Y343" t="b">
        <v>0</v>
      </c>
      <c r="Z343" t="b">
        <v>1</v>
      </c>
      <c r="AA343" t="s">
        <v>100</v>
      </c>
      <c r="AB343" t="s">
        <v>2039</v>
      </c>
      <c r="AC343" t="s">
        <v>2060</v>
      </c>
    </row>
    <row r="344" spans="1:29" ht="17" x14ac:dyDescent="0.2">
      <c r="A344">
        <v>1</v>
      </c>
      <c r="B344">
        <v>541</v>
      </c>
      <c r="C344" t="s">
        <v>1127</v>
      </c>
      <c r="D344" s="1" t="s">
        <v>1128</v>
      </c>
      <c r="E344" s="17">
        <v>178000</v>
      </c>
      <c r="F344" s="17">
        <v>43086</v>
      </c>
      <c r="G344" s="4">
        <f t="shared" si="30"/>
        <v>0.24205617977528091</v>
      </c>
      <c r="H344" t="s">
        <v>14</v>
      </c>
      <c r="I344">
        <v>395</v>
      </c>
      <c r="J344" s="2">
        <f t="shared" si="31"/>
        <v>109.07848101265823</v>
      </c>
      <c r="K344" t="s">
        <v>107</v>
      </c>
      <c r="L344" t="s">
        <v>108</v>
      </c>
      <c r="M344">
        <v>1433912400</v>
      </c>
      <c r="N344">
        <v>1436158800</v>
      </c>
      <c r="O344" s="7">
        <f t="shared" si="32"/>
        <v>42165.208333333328</v>
      </c>
      <c r="P344" s="7" t="str" cm="1">
        <f t="array" ref="P344">_xlfn.IFS(Q344=1, "Jan", Q344=2, "Feb", Q344=3, "Mar", Q344=4, "Apr", Q344=5, "May", Q344=6, "June", Q344=7, "July", Q344=8, "Aug", Q344=9, "Sept", Q344=10, "Oct", Q344=11, "Nov", Q344=12, "Dec")</f>
        <v>June</v>
      </c>
      <c r="Q344" s="9">
        <f>MONTH(O344)</f>
        <v>6</v>
      </c>
      <c r="R344" s="9">
        <f>DAY(O344)</f>
        <v>10</v>
      </c>
      <c r="S344" s="9">
        <f>YEAR(O344)</f>
        <v>2015</v>
      </c>
      <c r="T344" s="7">
        <f>(((N344/60)/60)/24)+DATE(1970,1,1)</f>
        <v>42191.208333333328</v>
      </c>
      <c r="U344" s="7" t="str" cm="1">
        <f t="array" ref="U344">_xlfn.IFS(V344=1, "Jan", V344=2, "Feb", V344=3, "Mar", V344=4, "Apr", V344=5, "May", V344=6, "June", V344=7, "July", V344=8, "Aug", V344=9, "Sept", V344=10, "Oct", V344=11, "Nov", V344=12, "Dec")</f>
        <v>July</v>
      </c>
      <c r="V344" s="9">
        <f t="shared" si="33"/>
        <v>7</v>
      </c>
      <c r="W344" s="9">
        <f t="shared" si="34"/>
        <v>6</v>
      </c>
      <c r="X344" s="9">
        <f t="shared" si="35"/>
        <v>2015</v>
      </c>
      <c r="Y344" t="b">
        <v>0</v>
      </c>
      <c r="Z344" t="b">
        <v>0</v>
      </c>
      <c r="AA344" t="s">
        <v>292</v>
      </c>
      <c r="AB344" t="s">
        <v>2057</v>
      </c>
      <c r="AC344" t="s">
        <v>2061</v>
      </c>
    </row>
    <row r="345" spans="1:29" ht="17" x14ac:dyDescent="0.2">
      <c r="A345">
        <v>1</v>
      </c>
      <c r="B345">
        <v>340</v>
      </c>
      <c r="C345" t="s">
        <v>732</v>
      </c>
      <c r="D345" s="1" t="s">
        <v>733</v>
      </c>
      <c r="E345" s="17">
        <v>37100</v>
      </c>
      <c r="F345" s="17">
        <v>34964</v>
      </c>
      <c r="G345" s="4">
        <f t="shared" si="30"/>
        <v>0.94242587601078165</v>
      </c>
      <c r="H345" t="s">
        <v>14</v>
      </c>
      <c r="I345">
        <v>393</v>
      </c>
      <c r="J345" s="2">
        <f t="shared" si="31"/>
        <v>88.966921119592882</v>
      </c>
      <c r="K345" t="s">
        <v>21</v>
      </c>
      <c r="L345" t="s">
        <v>22</v>
      </c>
      <c r="M345">
        <v>1323669600</v>
      </c>
      <c r="N345">
        <v>1323756000</v>
      </c>
      <c r="O345" s="7">
        <f t="shared" si="32"/>
        <v>40889.25</v>
      </c>
      <c r="P345" s="7" t="str" cm="1">
        <f t="array" ref="P345">_xlfn.IFS(Q345=1, "Jan", Q345=2, "Feb", Q345=3, "Mar", Q345=4, "Apr", Q345=5, "May", Q345=6, "June", Q345=7, "July", Q345=8, "Aug", Q345=9, "Sept", Q345=10, "Oct", Q345=11, "Nov", Q345=12, "Dec")</f>
        <v>Dec</v>
      </c>
      <c r="Q345" s="9">
        <f>MONTH(O345)</f>
        <v>12</v>
      </c>
      <c r="R345" s="9">
        <f>DAY(O345)</f>
        <v>12</v>
      </c>
      <c r="S345" s="9">
        <f>YEAR(O345)</f>
        <v>2011</v>
      </c>
      <c r="T345" s="7">
        <f>(((N345/60)/60)/24)+DATE(1970,1,1)</f>
        <v>40890.25</v>
      </c>
      <c r="U345" s="7" t="str" cm="1">
        <f t="array" ref="U345">_xlfn.IFS(V345=1, "Jan", V345=2, "Feb", V345=3, "Mar", V345=4, "Apr", V345=5, "May", V345=6, "June", V345=7, "July", V345=8, "Aug", V345=9, "Sept", V345=10, "Oct", V345=11, "Nov", V345=12, "Dec")</f>
        <v>Dec</v>
      </c>
      <c r="V345" s="9">
        <f t="shared" si="33"/>
        <v>12</v>
      </c>
      <c r="W345" s="9">
        <f t="shared" si="34"/>
        <v>13</v>
      </c>
      <c r="X345" s="9">
        <f t="shared" si="35"/>
        <v>2011</v>
      </c>
      <c r="Y345" t="b">
        <v>0</v>
      </c>
      <c r="Z345" t="b">
        <v>0</v>
      </c>
      <c r="AA345" t="s">
        <v>122</v>
      </c>
      <c r="AB345" t="s">
        <v>2044</v>
      </c>
      <c r="AC345" t="s">
        <v>2045</v>
      </c>
    </row>
    <row r="346" spans="1:29" ht="34" x14ac:dyDescent="0.2">
      <c r="A346">
        <v>1</v>
      </c>
      <c r="B346">
        <v>280</v>
      </c>
      <c r="C346" t="s">
        <v>612</v>
      </c>
      <c r="D346" s="1" t="s">
        <v>613</v>
      </c>
      <c r="E346" s="17">
        <v>2500</v>
      </c>
      <c r="F346" s="17">
        <v>14536</v>
      </c>
      <c r="G346" s="4">
        <f t="shared" si="30"/>
        <v>5.8144</v>
      </c>
      <c r="H346" t="s">
        <v>20</v>
      </c>
      <c r="I346">
        <v>393</v>
      </c>
      <c r="J346" s="2">
        <f t="shared" si="31"/>
        <v>36.987277353689571</v>
      </c>
      <c r="K346" t="s">
        <v>21</v>
      </c>
      <c r="L346" t="s">
        <v>22</v>
      </c>
      <c r="M346">
        <v>1511244000</v>
      </c>
      <c r="N346">
        <v>1511762400</v>
      </c>
      <c r="O346" s="7">
        <f t="shared" si="32"/>
        <v>43060.25</v>
      </c>
      <c r="P346" s="7" t="str" cm="1">
        <f t="array" ref="P346">_xlfn.IFS(Q346=1, "Jan", Q346=2, "Feb", Q346=3, "Mar", Q346=4, "Apr", Q346=5, "May", Q346=6, "June", Q346=7, "July", Q346=8, "Aug", Q346=9, "Sept", Q346=10, "Oct", Q346=11, "Nov", Q346=12, "Dec")</f>
        <v>Nov</v>
      </c>
      <c r="Q346" s="9">
        <f>MONTH(O346)</f>
        <v>11</v>
      </c>
      <c r="R346" s="9">
        <f>DAY(O346)</f>
        <v>21</v>
      </c>
      <c r="S346" s="9">
        <f>YEAR(O346)</f>
        <v>2017</v>
      </c>
      <c r="T346" s="7">
        <f>(((N346/60)/60)/24)+DATE(1970,1,1)</f>
        <v>43066.25</v>
      </c>
      <c r="U346" s="7" t="str" cm="1">
        <f t="array" ref="U346">_xlfn.IFS(V346=1, "Jan", V346=2, "Feb", V346=3, "Mar", V346=4, "Apr", V346=5, "May", V346=6, "June", V346=7, "July", V346=8, "Aug", V346=9, "Sept", V346=10, "Oct", V346=11, "Nov", V346=12, "Dec")</f>
        <v>Nov</v>
      </c>
      <c r="V346" s="9">
        <f t="shared" si="33"/>
        <v>11</v>
      </c>
      <c r="W346" s="9">
        <f t="shared" si="34"/>
        <v>27</v>
      </c>
      <c r="X346" s="9">
        <f t="shared" si="35"/>
        <v>2017</v>
      </c>
      <c r="Y346" t="b">
        <v>0</v>
      </c>
      <c r="Z346" t="b">
        <v>0</v>
      </c>
      <c r="AA346" t="s">
        <v>71</v>
      </c>
      <c r="AB346" t="s">
        <v>2039</v>
      </c>
      <c r="AC346" t="s">
        <v>2040</v>
      </c>
    </row>
    <row r="347" spans="1:29" ht="17" x14ac:dyDescent="0.2">
      <c r="A347">
        <v>1</v>
      </c>
      <c r="B347">
        <v>658</v>
      </c>
      <c r="C347" t="s">
        <v>1358</v>
      </c>
      <c r="D347" s="1" t="s">
        <v>1359</v>
      </c>
      <c r="E347" s="17">
        <v>52600</v>
      </c>
      <c r="F347" s="17">
        <v>31594</v>
      </c>
      <c r="G347" s="4">
        <f t="shared" si="30"/>
        <v>0.60064638783269964</v>
      </c>
      <c r="H347" t="s">
        <v>74</v>
      </c>
      <c r="I347">
        <v>390</v>
      </c>
      <c r="J347" s="2">
        <f t="shared" si="31"/>
        <v>81.010256410256417</v>
      </c>
      <c r="K347" t="s">
        <v>21</v>
      </c>
      <c r="L347" t="s">
        <v>22</v>
      </c>
      <c r="M347">
        <v>1440910800</v>
      </c>
      <c r="N347">
        <v>1442898000</v>
      </c>
      <c r="O347" s="7">
        <f t="shared" si="32"/>
        <v>42246.208333333328</v>
      </c>
      <c r="P347" s="7" t="str" cm="1">
        <f t="array" ref="P347">_xlfn.IFS(Q347=1, "Jan", Q347=2, "Feb", Q347=3, "Mar", Q347=4, "Apr", Q347=5, "May", Q347=6, "June", Q347=7, "July", Q347=8, "Aug", Q347=9, "Sept", Q347=10, "Oct", Q347=11, "Nov", Q347=12, "Dec")</f>
        <v>Aug</v>
      </c>
      <c r="Q347" s="9">
        <f>MONTH(O347)</f>
        <v>8</v>
      </c>
      <c r="R347" s="9">
        <f>DAY(O347)</f>
        <v>30</v>
      </c>
      <c r="S347" s="9">
        <f>YEAR(O347)</f>
        <v>2015</v>
      </c>
      <c r="T347" s="7">
        <f>(((N347/60)/60)/24)+DATE(1970,1,1)</f>
        <v>42269.208333333328</v>
      </c>
      <c r="U347" s="7" t="str" cm="1">
        <f t="array" ref="U347">_xlfn.IFS(V347=1, "Jan", V347=2, "Feb", V347=3, "Mar", V347=4, "Apr", V347=5, "May", V347=6, "June", V347=7, "July", V347=8, "Aug", V347=9, "Sept", V347=10, "Oct", V347=11, "Nov", V347=12, "Dec")</f>
        <v>Sept</v>
      </c>
      <c r="V347" s="9">
        <f t="shared" si="33"/>
        <v>9</v>
      </c>
      <c r="W347" s="9">
        <f t="shared" si="34"/>
        <v>22</v>
      </c>
      <c r="X347" s="9">
        <f t="shared" si="35"/>
        <v>2015</v>
      </c>
      <c r="Y347" t="b">
        <v>0</v>
      </c>
      <c r="Z347" t="b">
        <v>0</v>
      </c>
      <c r="AA347" t="s">
        <v>23</v>
      </c>
      <c r="AB347" t="s">
        <v>2041</v>
      </c>
      <c r="AC347" t="s">
        <v>2042</v>
      </c>
    </row>
    <row r="348" spans="1:29" ht="34" x14ac:dyDescent="0.2">
      <c r="A348">
        <v>1</v>
      </c>
      <c r="B348">
        <v>984</v>
      </c>
      <c r="C348" t="s">
        <v>1996</v>
      </c>
      <c r="D348" s="1" t="s">
        <v>1997</v>
      </c>
      <c r="E348" s="17">
        <v>6500</v>
      </c>
      <c r="F348" s="17">
        <v>9910</v>
      </c>
      <c r="G348" s="4">
        <f t="shared" si="30"/>
        <v>1.5246153846153847</v>
      </c>
      <c r="H348" t="s">
        <v>20</v>
      </c>
      <c r="I348">
        <v>381</v>
      </c>
      <c r="J348" s="2">
        <f t="shared" si="31"/>
        <v>26.010498687664043</v>
      </c>
      <c r="K348" t="s">
        <v>21</v>
      </c>
      <c r="L348" t="s">
        <v>22</v>
      </c>
      <c r="M348">
        <v>1567918800</v>
      </c>
      <c r="N348">
        <v>1570165200</v>
      </c>
      <c r="O348" s="7">
        <f t="shared" si="32"/>
        <v>43716.208333333328</v>
      </c>
      <c r="P348" s="7" t="str" cm="1">
        <f t="array" ref="P348">_xlfn.IFS(Q348=1, "Jan", Q348=2, "Feb", Q348=3, "Mar", Q348=4, "Apr", Q348=5, "May", Q348=6, "June", Q348=7, "July", Q348=8, "Aug", Q348=9, "Sept", Q348=10, "Oct", Q348=11, "Nov", Q348=12, "Dec")</f>
        <v>Sept</v>
      </c>
      <c r="Q348" s="9">
        <f>MONTH(O348)</f>
        <v>9</v>
      </c>
      <c r="R348" s="9">
        <f>DAY(O348)</f>
        <v>8</v>
      </c>
      <c r="S348" s="9">
        <f>YEAR(O348)</f>
        <v>2019</v>
      </c>
      <c r="T348" s="7">
        <f>(((N348/60)/60)/24)+DATE(1970,1,1)</f>
        <v>43742.208333333328</v>
      </c>
      <c r="U348" s="7" t="str" cm="1">
        <f t="array" ref="U348">_xlfn.IFS(V348=1, "Jan", V348=2, "Feb", V348=3, "Mar", V348=4, "Apr", V348=5, "May", V348=6, "June", V348=7, "July", V348=8, "Aug", V348=9, "Sept", V348=10, "Oct", V348=11, "Nov", V348=12, "Dec")</f>
        <v>Oct</v>
      </c>
      <c r="V348" s="9">
        <f t="shared" si="33"/>
        <v>10</v>
      </c>
      <c r="W348" s="9">
        <f t="shared" si="34"/>
        <v>4</v>
      </c>
      <c r="X348" s="9">
        <f t="shared" si="35"/>
        <v>2019</v>
      </c>
      <c r="Y348" t="b">
        <v>0</v>
      </c>
      <c r="Z348" t="b">
        <v>0</v>
      </c>
      <c r="AA348" t="s">
        <v>33</v>
      </c>
      <c r="AB348" t="s">
        <v>2035</v>
      </c>
      <c r="AC348" t="s">
        <v>2036</v>
      </c>
    </row>
    <row r="349" spans="1:29" ht="17" x14ac:dyDescent="0.2">
      <c r="A349">
        <v>1</v>
      </c>
      <c r="B349">
        <v>470</v>
      </c>
      <c r="C349" t="s">
        <v>988</v>
      </c>
      <c r="D349" s="1" t="s">
        <v>989</v>
      </c>
      <c r="E349" s="17">
        <v>3600</v>
      </c>
      <c r="F349" s="17">
        <v>10289</v>
      </c>
      <c r="G349" s="4">
        <f t="shared" si="30"/>
        <v>2.8580555555555556</v>
      </c>
      <c r="H349" t="s">
        <v>20</v>
      </c>
      <c r="I349">
        <v>381</v>
      </c>
      <c r="J349" s="2">
        <f t="shared" si="31"/>
        <v>27.00524934383202</v>
      </c>
      <c r="K349" t="s">
        <v>21</v>
      </c>
      <c r="L349" t="s">
        <v>22</v>
      </c>
      <c r="M349">
        <v>1481522400</v>
      </c>
      <c r="N349">
        <v>1482127200</v>
      </c>
      <c r="O349" s="7">
        <f t="shared" si="32"/>
        <v>42716.25</v>
      </c>
      <c r="P349" s="7" t="str" cm="1">
        <f t="array" ref="P349">_xlfn.IFS(Q349=1, "Jan", Q349=2, "Feb", Q349=3, "Mar", Q349=4, "Apr", Q349=5, "May", Q349=6, "June", Q349=7, "July", Q349=8, "Aug", Q349=9, "Sept", Q349=10, "Oct", Q349=11, "Nov", Q349=12, "Dec")</f>
        <v>Dec</v>
      </c>
      <c r="Q349" s="9">
        <f>MONTH(O349)</f>
        <v>12</v>
      </c>
      <c r="R349" s="9">
        <f>DAY(O349)</f>
        <v>12</v>
      </c>
      <c r="S349" s="9">
        <f>YEAR(O349)</f>
        <v>2016</v>
      </c>
      <c r="T349" s="7">
        <f>(((N349/60)/60)/24)+DATE(1970,1,1)</f>
        <v>42723.25</v>
      </c>
      <c r="U349" s="7" t="str" cm="1">
        <f t="array" ref="U349">_xlfn.IFS(V349=1, "Jan", V349=2, "Feb", V349=3, "Mar", V349=4, "Apr", V349=5, "May", V349=6, "June", V349=7, "July", V349=8, "Aug", V349=9, "Sept", V349=10, "Oct", V349=11, "Nov", V349=12, "Dec")</f>
        <v>Dec</v>
      </c>
      <c r="V349" s="9">
        <f t="shared" si="33"/>
        <v>12</v>
      </c>
      <c r="W349" s="9">
        <f t="shared" si="34"/>
        <v>19</v>
      </c>
      <c r="X349" s="9">
        <f t="shared" si="35"/>
        <v>2016</v>
      </c>
      <c r="Y349" t="b">
        <v>0</v>
      </c>
      <c r="Z349" t="b">
        <v>0</v>
      </c>
      <c r="AA349" t="s">
        <v>65</v>
      </c>
      <c r="AB349" t="s">
        <v>2037</v>
      </c>
      <c r="AC349" t="s">
        <v>2051</v>
      </c>
    </row>
    <row r="350" spans="1:29" ht="17" x14ac:dyDescent="0.2">
      <c r="A350">
        <v>1</v>
      </c>
      <c r="B350">
        <v>156</v>
      </c>
      <c r="C350" t="s">
        <v>364</v>
      </c>
      <c r="D350" s="1" t="s">
        <v>365</v>
      </c>
      <c r="E350" s="17">
        <v>36400</v>
      </c>
      <c r="F350" s="17">
        <v>26914</v>
      </c>
      <c r="G350" s="4">
        <f t="shared" si="30"/>
        <v>0.73939560439560437</v>
      </c>
      <c r="H350" t="s">
        <v>74</v>
      </c>
      <c r="I350">
        <v>379</v>
      </c>
      <c r="J350" s="2">
        <f t="shared" si="31"/>
        <v>71.013192612137203</v>
      </c>
      <c r="K350" t="s">
        <v>26</v>
      </c>
      <c r="L350" t="s">
        <v>27</v>
      </c>
      <c r="M350">
        <v>1570251600</v>
      </c>
      <c r="N350">
        <v>1572325200</v>
      </c>
      <c r="O350" s="7">
        <f t="shared" si="32"/>
        <v>43743.208333333328</v>
      </c>
      <c r="P350" s="7" t="str" cm="1">
        <f t="array" ref="P350">_xlfn.IFS(Q350=1, "Jan", Q350=2, "Feb", Q350=3, "Mar", Q350=4, "Apr", Q350=5, "May", Q350=6, "June", Q350=7, "July", Q350=8, "Aug", Q350=9, "Sept", Q350=10, "Oct", Q350=11, "Nov", Q350=12, "Dec")</f>
        <v>Oct</v>
      </c>
      <c r="Q350" s="9">
        <f>MONTH(O350)</f>
        <v>10</v>
      </c>
      <c r="R350" s="9">
        <f>DAY(O350)</f>
        <v>5</v>
      </c>
      <c r="S350" s="9">
        <f>YEAR(O350)</f>
        <v>2019</v>
      </c>
      <c r="T350" s="7">
        <f>(((N350/60)/60)/24)+DATE(1970,1,1)</f>
        <v>43767.208333333328</v>
      </c>
      <c r="U350" s="7" t="str" cm="1">
        <f t="array" ref="U350">_xlfn.IFS(V350=1, "Jan", V350=2, "Feb", V350=3, "Mar", V350=4, "Apr", V350=5, "May", V350=6, "June", V350=7, "July", V350=8, "Aug", V350=9, "Sept", V350=10, "Oct", V350=11, "Nov", V350=12, "Dec")</f>
        <v>Oct</v>
      </c>
      <c r="V350" s="9">
        <f t="shared" si="33"/>
        <v>10</v>
      </c>
      <c r="W350" s="9">
        <f t="shared" si="34"/>
        <v>29</v>
      </c>
      <c r="X350" s="9">
        <f t="shared" si="35"/>
        <v>2019</v>
      </c>
      <c r="Y350" t="b">
        <v>0</v>
      </c>
      <c r="Z350" t="b">
        <v>0</v>
      </c>
      <c r="AA350" t="s">
        <v>23</v>
      </c>
      <c r="AB350" t="s">
        <v>2041</v>
      </c>
      <c r="AC350" t="s">
        <v>2042</v>
      </c>
    </row>
    <row r="351" spans="1:29" ht="17" x14ac:dyDescent="0.2">
      <c r="A351">
        <v>1</v>
      </c>
      <c r="B351">
        <v>643</v>
      </c>
      <c r="C351" t="s">
        <v>1328</v>
      </c>
      <c r="D351" s="1" t="s">
        <v>1329</v>
      </c>
      <c r="E351" s="17">
        <v>14900</v>
      </c>
      <c r="F351" s="17">
        <v>32986</v>
      </c>
      <c r="G351" s="4">
        <f t="shared" si="30"/>
        <v>2.2138255033557046</v>
      </c>
      <c r="H351" t="s">
        <v>20</v>
      </c>
      <c r="I351">
        <v>375</v>
      </c>
      <c r="J351" s="2">
        <f t="shared" si="31"/>
        <v>87.962666666666664</v>
      </c>
      <c r="K351" t="s">
        <v>21</v>
      </c>
      <c r="L351" t="s">
        <v>22</v>
      </c>
      <c r="M351">
        <v>1488348000</v>
      </c>
      <c r="N351">
        <v>1489899600</v>
      </c>
      <c r="O351" s="7">
        <f t="shared" si="32"/>
        <v>42795.25</v>
      </c>
      <c r="P351" s="7" t="str" cm="1">
        <f t="array" ref="P351">_xlfn.IFS(Q351=1, "Jan", Q351=2, "Feb", Q351=3, "Mar", Q351=4, "Apr", Q351=5, "May", Q351=6, "June", Q351=7, "July", Q351=8, "Aug", Q351=9, "Sept", Q351=10, "Oct", Q351=11, "Nov", Q351=12, "Dec")</f>
        <v>Mar</v>
      </c>
      <c r="Q351" s="9">
        <f>MONTH(O351)</f>
        <v>3</v>
      </c>
      <c r="R351" s="9">
        <f>DAY(O351)</f>
        <v>1</v>
      </c>
      <c r="S351" s="9">
        <f>YEAR(O351)</f>
        <v>2017</v>
      </c>
      <c r="T351" s="7">
        <f>(((N351/60)/60)/24)+DATE(1970,1,1)</f>
        <v>42813.208333333328</v>
      </c>
      <c r="U351" s="7" t="str" cm="1">
        <f t="array" ref="U351">_xlfn.IFS(V351=1, "Jan", V351=2, "Feb", V351=3, "Mar", V351=4, "Apr", V351=5, "May", V351=6, "June", V351=7, "July", V351=8, "Aug", V351=9, "Sept", V351=10, "Oct", V351=11, "Nov", V351=12, "Dec")</f>
        <v>Mar</v>
      </c>
      <c r="V351" s="9">
        <f t="shared" si="33"/>
        <v>3</v>
      </c>
      <c r="W351" s="9">
        <f t="shared" si="34"/>
        <v>19</v>
      </c>
      <c r="X351" s="9">
        <f t="shared" si="35"/>
        <v>2017</v>
      </c>
      <c r="Y351" t="b">
        <v>0</v>
      </c>
      <c r="Z351" t="b">
        <v>0</v>
      </c>
      <c r="AA351" t="s">
        <v>33</v>
      </c>
      <c r="AB351" t="s">
        <v>2035</v>
      </c>
      <c r="AC351" t="s">
        <v>2036</v>
      </c>
    </row>
    <row r="352" spans="1:29" ht="17" x14ac:dyDescent="0.2">
      <c r="A352">
        <v>1</v>
      </c>
      <c r="B352">
        <v>998</v>
      </c>
      <c r="C352" t="s">
        <v>2023</v>
      </c>
      <c r="D352" s="1" t="s">
        <v>2024</v>
      </c>
      <c r="E352" s="17">
        <v>66600</v>
      </c>
      <c r="F352" s="17">
        <v>37823</v>
      </c>
      <c r="G352" s="4">
        <f t="shared" si="30"/>
        <v>0.5679129129129129</v>
      </c>
      <c r="H352" t="s">
        <v>14</v>
      </c>
      <c r="I352">
        <v>374</v>
      </c>
      <c r="J352" s="2">
        <f t="shared" si="31"/>
        <v>101.13101604278074</v>
      </c>
      <c r="K352" t="s">
        <v>21</v>
      </c>
      <c r="L352" t="s">
        <v>22</v>
      </c>
      <c r="M352">
        <v>1265868000</v>
      </c>
      <c r="N352">
        <v>1267077600</v>
      </c>
      <c r="O352" s="7">
        <f t="shared" si="32"/>
        <v>40220.25</v>
      </c>
      <c r="P352" s="7" t="str" cm="1">
        <f t="array" ref="P352">_xlfn.IFS(Q352=1, "Jan", Q352=2, "Feb", Q352=3, "Mar", Q352=4, "Apr", Q352=5, "May", Q352=6, "June", Q352=7, "July", Q352=8, "Aug", Q352=9, "Sept", Q352=10, "Oct", Q352=11, "Nov", Q352=12, "Dec")</f>
        <v>Feb</v>
      </c>
      <c r="Q352" s="9">
        <f>MONTH(O352)</f>
        <v>2</v>
      </c>
      <c r="R352" s="9">
        <f>DAY(O352)</f>
        <v>11</v>
      </c>
      <c r="S352" s="9">
        <f>YEAR(O352)</f>
        <v>2010</v>
      </c>
      <c r="T352" s="7">
        <f>(((N352/60)/60)/24)+DATE(1970,1,1)</f>
        <v>40234.25</v>
      </c>
      <c r="U352" s="7" t="str" cm="1">
        <f t="array" ref="U352">_xlfn.IFS(V352=1, "Jan", V352=2, "Feb", V352=3, "Mar", V352=4, "Apr", V352=5, "May", V352=6, "June", V352=7, "July", V352=8, "Aug", V352=9, "Sept", V352=10, "Oct", V352=11, "Nov", V352=12, "Dec")</f>
        <v>Feb</v>
      </c>
      <c r="V352" s="9">
        <f t="shared" si="33"/>
        <v>2</v>
      </c>
      <c r="W352" s="9">
        <f t="shared" si="34"/>
        <v>25</v>
      </c>
      <c r="X352" s="9">
        <f t="shared" si="35"/>
        <v>2010</v>
      </c>
      <c r="Y352" t="b">
        <v>0</v>
      </c>
      <c r="Z352" t="b">
        <v>1</v>
      </c>
      <c r="AA352" t="s">
        <v>60</v>
      </c>
      <c r="AB352" t="s">
        <v>2041</v>
      </c>
      <c r="AC352" t="s">
        <v>2050</v>
      </c>
    </row>
    <row r="353" spans="1:29" ht="17" x14ac:dyDescent="0.2">
      <c r="A353">
        <v>1</v>
      </c>
      <c r="B353">
        <v>84</v>
      </c>
      <c r="C353" t="s">
        <v>217</v>
      </c>
      <c r="D353" s="1" t="s">
        <v>218</v>
      </c>
      <c r="E353" s="17">
        <v>31400</v>
      </c>
      <c r="F353" s="17">
        <v>41564</v>
      </c>
      <c r="G353" s="4">
        <f t="shared" si="30"/>
        <v>1.3236942675159236</v>
      </c>
      <c r="H353" t="s">
        <v>20</v>
      </c>
      <c r="I353">
        <v>374</v>
      </c>
      <c r="J353" s="2">
        <f t="shared" si="31"/>
        <v>111.1336898395722</v>
      </c>
      <c r="K353" t="s">
        <v>21</v>
      </c>
      <c r="L353" t="s">
        <v>22</v>
      </c>
      <c r="M353">
        <v>1343451600</v>
      </c>
      <c r="N353">
        <v>1344315600</v>
      </c>
      <c r="O353" s="7">
        <f t="shared" si="32"/>
        <v>41118.208333333336</v>
      </c>
      <c r="P353" s="7" t="str" cm="1">
        <f t="array" ref="P353">_xlfn.IFS(Q353=1, "Jan", Q353=2, "Feb", Q353=3, "Mar", Q353=4, "Apr", Q353=5, "May", Q353=6, "June", Q353=7, "July", Q353=8, "Aug", Q353=9, "Sept", Q353=10, "Oct", Q353=11, "Nov", Q353=12, "Dec")</f>
        <v>July</v>
      </c>
      <c r="Q353" s="9">
        <f>MONTH(O353)</f>
        <v>7</v>
      </c>
      <c r="R353" s="9">
        <f>DAY(O353)</f>
        <v>28</v>
      </c>
      <c r="S353" s="9">
        <f>YEAR(O353)</f>
        <v>2012</v>
      </c>
      <c r="T353" s="7">
        <f>(((N353/60)/60)/24)+DATE(1970,1,1)</f>
        <v>41128.208333333336</v>
      </c>
      <c r="U353" s="7" t="str" cm="1">
        <f t="array" ref="U353">_xlfn.IFS(V353=1, "Jan", V353=2, "Feb", V353=3, "Mar", V353=4, "Apr", V353=5, "May", V353=6, "June", V353=7, "July", V353=8, "Aug", V353=9, "Sept", V353=10, "Oct", V353=11, "Nov", V353=12, "Dec")</f>
        <v>Aug</v>
      </c>
      <c r="V353" s="9">
        <f t="shared" si="33"/>
        <v>8</v>
      </c>
      <c r="W353" s="9">
        <f t="shared" si="34"/>
        <v>7</v>
      </c>
      <c r="X353" s="9">
        <f t="shared" si="35"/>
        <v>2012</v>
      </c>
      <c r="Y353" t="b">
        <v>0</v>
      </c>
      <c r="Z353" t="b">
        <v>0</v>
      </c>
      <c r="AA353" t="s">
        <v>65</v>
      </c>
      <c r="AB353" t="s">
        <v>2037</v>
      </c>
      <c r="AC353" t="s">
        <v>2051</v>
      </c>
    </row>
    <row r="354" spans="1:29" ht="17" x14ac:dyDescent="0.2">
      <c r="A354">
        <v>1</v>
      </c>
      <c r="B354">
        <v>521</v>
      </c>
      <c r="C354" t="s">
        <v>1088</v>
      </c>
      <c r="D354" s="1" t="s">
        <v>141</v>
      </c>
      <c r="E354" s="17">
        <v>7600</v>
      </c>
      <c r="F354" s="17">
        <v>11061</v>
      </c>
      <c r="G354" s="4">
        <f t="shared" si="30"/>
        <v>1.4553947368421052</v>
      </c>
      <c r="H354" t="s">
        <v>20</v>
      </c>
      <c r="I354">
        <v>369</v>
      </c>
      <c r="J354" s="2">
        <f t="shared" si="31"/>
        <v>29.975609756097562</v>
      </c>
      <c r="K354" t="s">
        <v>21</v>
      </c>
      <c r="L354" t="s">
        <v>22</v>
      </c>
      <c r="M354">
        <v>1471928400</v>
      </c>
      <c r="N354">
        <v>1472446800</v>
      </c>
      <c r="O354" s="7">
        <f t="shared" si="32"/>
        <v>42605.208333333328</v>
      </c>
      <c r="P354" s="7" t="str" cm="1">
        <f t="array" ref="P354">_xlfn.IFS(Q354=1, "Jan", Q354=2, "Feb", Q354=3, "Mar", Q354=4, "Apr", Q354=5, "May", Q354=6, "June", Q354=7, "July", Q354=8, "Aug", Q354=9, "Sept", Q354=10, "Oct", Q354=11, "Nov", Q354=12, "Dec")</f>
        <v>Aug</v>
      </c>
      <c r="Q354" s="9">
        <f>MONTH(O354)</f>
        <v>8</v>
      </c>
      <c r="R354" s="9">
        <f>DAY(O354)</f>
        <v>23</v>
      </c>
      <c r="S354" s="9">
        <f>YEAR(O354)</f>
        <v>2016</v>
      </c>
      <c r="T354" s="7">
        <f>(((N354/60)/60)/24)+DATE(1970,1,1)</f>
        <v>42611.208333333328</v>
      </c>
      <c r="U354" s="7" t="str" cm="1">
        <f t="array" ref="U354">_xlfn.IFS(V354=1, "Jan", V354=2, "Feb", V354=3, "Mar", V354=4, "Apr", V354=5, "May", V354=6, "June", V354=7, "July", V354=8, "Aug", V354=9, "Sept", V354=10, "Oct", V354=11, "Nov", V354=12, "Dec")</f>
        <v>Aug</v>
      </c>
      <c r="V354" s="9">
        <f t="shared" si="33"/>
        <v>8</v>
      </c>
      <c r="W354" s="9">
        <f t="shared" si="34"/>
        <v>29</v>
      </c>
      <c r="X354" s="9">
        <f t="shared" si="35"/>
        <v>2016</v>
      </c>
      <c r="Y354" t="b">
        <v>0</v>
      </c>
      <c r="Z354" t="b">
        <v>1</v>
      </c>
      <c r="AA354" t="s">
        <v>53</v>
      </c>
      <c r="AB354" t="s">
        <v>2039</v>
      </c>
      <c r="AC354" t="s">
        <v>2052</v>
      </c>
    </row>
    <row r="355" spans="1:29" ht="17" x14ac:dyDescent="0.2">
      <c r="A355">
        <v>1</v>
      </c>
      <c r="B355">
        <v>749</v>
      </c>
      <c r="C355" t="s">
        <v>1534</v>
      </c>
      <c r="D355" s="1" t="s">
        <v>1535</v>
      </c>
      <c r="E355" s="17">
        <v>8600</v>
      </c>
      <c r="F355" s="17">
        <v>13527</v>
      </c>
      <c r="G355" s="4">
        <f t="shared" si="30"/>
        <v>1.5729069767441861</v>
      </c>
      <c r="H355" t="s">
        <v>20</v>
      </c>
      <c r="I355">
        <v>366</v>
      </c>
      <c r="J355" s="2">
        <f t="shared" si="31"/>
        <v>36.959016393442624</v>
      </c>
      <c r="K355" t="s">
        <v>107</v>
      </c>
      <c r="L355" t="s">
        <v>108</v>
      </c>
      <c r="M355">
        <v>1412744400</v>
      </c>
      <c r="N355">
        <v>1413781200</v>
      </c>
      <c r="O355" s="7">
        <f t="shared" si="32"/>
        <v>41920.208333333336</v>
      </c>
      <c r="P355" s="7" t="str" cm="1">
        <f t="array" ref="P355">_xlfn.IFS(Q355=1, "Jan", Q355=2, "Feb", Q355=3, "Mar", Q355=4, "Apr", Q355=5, "May", Q355=6, "June", Q355=7, "July", Q355=8, "Aug", Q355=9, "Sept", Q355=10, "Oct", Q355=11, "Nov", Q355=12, "Dec")</f>
        <v>Oct</v>
      </c>
      <c r="Q355" s="9">
        <f>MONTH(O355)</f>
        <v>10</v>
      </c>
      <c r="R355" s="9">
        <f>DAY(O355)</f>
        <v>8</v>
      </c>
      <c r="S355" s="9">
        <f>YEAR(O355)</f>
        <v>2014</v>
      </c>
      <c r="T355" s="7">
        <f>(((N355/60)/60)/24)+DATE(1970,1,1)</f>
        <v>41932.208333333336</v>
      </c>
      <c r="U355" s="7" t="str" cm="1">
        <f t="array" ref="U355">_xlfn.IFS(V355=1, "Jan", V355=2, "Feb", V355=3, "Mar", V355=4, "Apr", V355=5, "May", V355=6, "June", V355=7, "July", V355=8, "Aug", V355=9, "Sept", V355=10, "Oct", V355=11, "Nov", V355=12, "Dec")</f>
        <v>Oct</v>
      </c>
      <c r="V355" s="9">
        <f t="shared" si="33"/>
        <v>10</v>
      </c>
      <c r="W355" s="9">
        <f t="shared" si="34"/>
        <v>20</v>
      </c>
      <c r="X355" s="9">
        <f t="shared" si="35"/>
        <v>2014</v>
      </c>
      <c r="Y355" t="b">
        <v>0</v>
      </c>
      <c r="Z355" t="b">
        <v>1</v>
      </c>
      <c r="AA355" t="s">
        <v>65</v>
      </c>
      <c r="AB355" t="s">
        <v>2037</v>
      </c>
      <c r="AC355" t="s">
        <v>2051</v>
      </c>
    </row>
    <row r="356" spans="1:29" ht="17" x14ac:dyDescent="0.2">
      <c r="A356">
        <v>1</v>
      </c>
      <c r="B356">
        <v>679</v>
      </c>
      <c r="C356" t="s">
        <v>668</v>
      </c>
      <c r="D356" s="1" t="s">
        <v>1398</v>
      </c>
      <c r="E356" s="17">
        <v>1400</v>
      </c>
      <c r="F356" s="17">
        <v>14511</v>
      </c>
      <c r="G356" s="4">
        <f t="shared" si="30"/>
        <v>10.365</v>
      </c>
      <c r="H356" t="s">
        <v>20</v>
      </c>
      <c r="I356">
        <v>363</v>
      </c>
      <c r="J356" s="2">
        <f t="shared" si="31"/>
        <v>39.97520661157025</v>
      </c>
      <c r="K356" t="s">
        <v>21</v>
      </c>
      <c r="L356" t="s">
        <v>22</v>
      </c>
      <c r="M356">
        <v>1571374800</v>
      </c>
      <c r="N356">
        <v>1571806800</v>
      </c>
      <c r="O356" s="7">
        <f t="shared" si="32"/>
        <v>43756.208333333328</v>
      </c>
      <c r="P356" s="7" t="str" cm="1">
        <f t="array" ref="P356">_xlfn.IFS(Q356=1, "Jan", Q356=2, "Feb", Q356=3, "Mar", Q356=4, "Apr", Q356=5, "May", Q356=6, "June", Q356=7, "July", Q356=8, "Aug", Q356=9, "Sept", Q356=10, "Oct", Q356=11, "Nov", Q356=12, "Dec")</f>
        <v>Oct</v>
      </c>
      <c r="Q356" s="9">
        <f>MONTH(O356)</f>
        <v>10</v>
      </c>
      <c r="R356" s="9">
        <f>DAY(O356)</f>
        <v>18</v>
      </c>
      <c r="S356" s="9">
        <f>YEAR(O356)</f>
        <v>2019</v>
      </c>
      <c r="T356" s="7">
        <f>(((N356/60)/60)/24)+DATE(1970,1,1)</f>
        <v>43761.208333333328</v>
      </c>
      <c r="U356" s="7" t="str" cm="1">
        <f t="array" ref="U356">_xlfn.IFS(V356=1, "Jan", V356=2, "Feb", V356=3, "Mar", V356=4, "Apr", V356=5, "May", V356=6, "June", V356=7, "July", V356=8, "Aug", V356=9, "Sept", V356=10, "Oct", V356=11, "Nov", V356=12, "Dec")</f>
        <v>Oct</v>
      </c>
      <c r="V356" s="9">
        <f t="shared" si="33"/>
        <v>10</v>
      </c>
      <c r="W356" s="9">
        <f t="shared" si="34"/>
        <v>23</v>
      </c>
      <c r="X356" s="9">
        <f t="shared" si="35"/>
        <v>2019</v>
      </c>
      <c r="Y356" t="b">
        <v>0</v>
      </c>
      <c r="Z356" t="b">
        <v>1</v>
      </c>
      <c r="AA356" t="s">
        <v>17</v>
      </c>
      <c r="AB356" t="s">
        <v>2033</v>
      </c>
      <c r="AC356" t="s">
        <v>2034</v>
      </c>
    </row>
    <row r="357" spans="1:29" ht="17" x14ac:dyDescent="0.2">
      <c r="A357">
        <v>1</v>
      </c>
      <c r="B357">
        <v>511</v>
      </c>
      <c r="C357" t="s">
        <v>1068</v>
      </c>
      <c r="D357" s="1" t="s">
        <v>1069</v>
      </c>
      <c r="E357" s="17">
        <v>147800</v>
      </c>
      <c r="F357" s="17">
        <v>35498</v>
      </c>
      <c r="G357" s="4">
        <f t="shared" si="30"/>
        <v>0.24017591339648173</v>
      </c>
      <c r="H357" t="s">
        <v>14</v>
      </c>
      <c r="I357">
        <v>362</v>
      </c>
      <c r="J357" s="2">
        <f t="shared" si="31"/>
        <v>98.060773480662988</v>
      </c>
      <c r="K357" t="s">
        <v>21</v>
      </c>
      <c r="L357" t="s">
        <v>22</v>
      </c>
      <c r="M357">
        <v>1564030800</v>
      </c>
      <c r="N357">
        <v>1564894800</v>
      </c>
      <c r="O357" s="7">
        <f t="shared" si="32"/>
        <v>43671.208333333328</v>
      </c>
      <c r="P357" s="7" t="str" cm="1">
        <f t="array" ref="P357">_xlfn.IFS(Q357=1, "Jan", Q357=2, "Feb", Q357=3, "Mar", Q357=4, "Apr", Q357=5, "May", Q357=6, "June", Q357=7, "July", Q357=8, "Aug", Q357=9, "Sept", Q357=10, "Oct", Q357=11, "Nov", Q357=12, "Dec")</f>
        <v>July</v>
      </c>
      <c r="Q357" s="9">
        <f>MONTH(O357)</f>
        <v>7</v>
      </c>
      <c r="R357" s="9">
        <f>DAY(O357)</f>
        <v>25</v>
      </c>
      <c r="S357" s="9">
        <f>YEAR(O357)</f>
        <v>2019</v>
      </c>
      <c r="T357" s="7">
        <f>(((N357/60)/60)/24)+DATE(1970,1,1)</f>
        <v>43681.208333333328</v>
      </c>
      <c r="U357" s="7" t="str" cm="1">
        <f t="array" ref="U357">_xlfn.IFS(V357=1, "Jan", V357=2, "Feb", V357=3, "Mar", V357=4, "Apr", V357=5, "May", V357=6, "June", V357=7, "July", V357=8, "Aug", V357=9, "Sept", V357=10, "Oct", V357=11, "Nov", V357=12, "Dec")</f>
        <v>Aug</v>
      </c>
      <c r="V357" s="9">
        <f t="shared" si="33"/>
        <v>8</v>
      </c>
      <c r="W357" s="9">
        <f t="shared" si="34"/>
        <v>4</v>
      </c>
      <c r="X357" s="9">
        <f t="shared" si="35"/>
        <v>2019</v>
      </c>
      <c r="Y357" t="b">
        <v>0</v>
      </c>
      <c r="Z357" t="b">
        <v>0</v>
      </c>
      <c r="AA357" t="s">
        <v>33</v>
      </c>
      <c r="AB357" t="s">
        <v>2035</v>
      </c>
      <c r="AC357" t="s">
        <v>2036</v>
      </c>
    </row>
    <row r="358" spans="1:29" ht="17" x14ac:dyDescent="0.2">
      <c r="A358">
        <v>1</v>
      </c>
      <c r="B358">
        <v>112</v>
      </c>
      <c r="C358" t="s">
        <v>274</v>
      </c>
      <c r="D358" s="1" t="s">
        <v>275</v>
      </c>
      <c r="E358" s="17">
        <v>4700</v>
      </c>
      <c r="F358" s="17">
        <v>12635</v>
      </c>
      <c r="G358" s="4">
        <f t="shared" si="30"/>
        <v>2.6882978723404256</v>
      </c>
      <c r="H358" t="s">
        <v>20</v>
      </c>
      <c r="I358">
        <v>361</v>
      </c>
      <c r="J358" s="2">
        <f t="shared" si="31"/>
        <v>35</v>
      </c>
      <c r="K358" t="s">
        <v>26</v>
      </c>
      <c r="L358" t="s">
        <v>27</v>
      </c>
      <c r="M358">
        <v>1408856400</v>
      </c>
      <c r="N358">
        <v>1410152400</v>
      </c>
      <c r="O358" s="7">
        <f t="shared" si="32"/>
        <v>41875.208333333336</v>
      </c>
      <c r="P358" s="7" t="str" cm="1">
        <f t="array" ref="P358">_xlfn.IFS(Q358=1, "Jan", Q358=2, "Feb", Q358=3, "Mar", Q358=4, "Apr", Q358=5, "May", Q358=6, "June", Q358=7, "July", Q358=8, "Aug", Q358=9, "Sept", Q358=10, "Oct", Q358=11, "Nov", Q358=12, "Dec")</f>
        <v>Aug</v>
      </c>
      <c r="Q358" s="9">
        <f>MONTH(O358)</f>
        <v>8</v>
      </c>
      <c r="R358" s="9">
        <f>DAY(O358)</f>
        <v>24</v>
      </c>
      <c r="S358" s="9">
        <f>YEAR(O358)</f>
        <v>2014</v>
      </c>
      <c r="T358" s="7">
        <f>(((N358/60)/60)/24)+DATE(1970,1,1)</f>
        <v>41890.208333333336</v>
      </c>
      <c r="U358" s="7" t="str" cm="1">
        <f t="array" ref="U358">_xlfn.IFS(V358=1, "Jan", V358=2, "Feb", V358=3, "Mar", V358=4, "Apr", V358=5, "May", V358=6, "June", V358=7, "July", V358=8, "Aug", V358=9, "Sept", V358=10, "Oct", V358=11, "Nov", V358=12, "Dec")</f>
        <v>Sept</v>
      </c>
      <c r="V358" s="9">
        <f t="shared" si="33"/>
        <v>9</v>
      </c>
      <c r="W358" s="9">
        <f t="shared" si="34"/>
        <v>8</v>
      </c>
      <c r="X358" s="9">
        <f t="shared" si="35"/>
        <v>2014</v>
      </c>
      <c r="Y358" t="b">
        <v>0</v>
      </c>
      <c r="Z358" t="b">
        <v>0</v>
      </c>
      <c r="AA358" t="s">
        <v>28</v>
      </c>
      <c r="AB358" t="s">
        <v>2037</v>
      </c>
      <c r="AC358" t="s">
        <v>2038</v>
      </c>
    </row>
    <row r="359" spans="1:29" ht="17" x14ac:dyDescent="0.2">
      <c r="A359">
        <v>1</v>
      </c>
      <c r="B359">
        <v>378</v>
      </c>
      <c r="C359" t="s">
        <v>808</v>
      </c>
      <c r="D359" s="1" t="s">
        <v>809</v>
      </c>
      <c r="E359" s="17">
        <v>178200</v>
      </c>
      <c r="F359" s="17">
        <v>24882</v>
      </c>
      <c r="G359" s="4">
        <f t="shared" si="30"/>
        <v>0.13962962962962963</v>
      </c>
      <c r="H359" t="s">
        <v>14</v>
      </c>
      <c r="I359">
        <v>355</v>
      </c>
      <c r="J359" s="2">
        <f t="shared" si="31"/>
        <v>70.090140845070422</v>
      </c>
      <c r="K359" t="s">
        <v>21</v>
      </c>
      <c r="L359" t="s">
        <v>22</v>
      </c>
      <c r="M359">
        <v>1526878800</v>
      </c>
      <c r="N359">
        <v>1530162000</v>
      </c>
      <c r="O359" s="7">
        <f t="shared" si="32"/>
        <v>43241.208333333328</v>
      </c>
      <c r="P359" s="7" t="str" cm="1">
        <f t="array" ref="P359">_xlfn.IFS(Q359=1, "Jan", Q359=2, "Feb", Q359=3, "Mar", Q359=4, "Apr", Q359=5, "May", Q359=6, "June", Q359=7, "July", Q359=8, "Aug", Q359=9, "Sept", Q359=10, "Oct", Q359=11, "Nov", Q359=12, "Dec")</f>
        <v>May</v>
      </c>
      <c r="Q359" s="9">
        <f>MONTH(O359)</f>
        <v>5</v>
      </c>
      <c r="R359" s="9">
        <f>DAY(O359)</f>
        <v>21</v>
      </c>
      <c r="S359" s="9">
        <f>YEAR(O359)</f>
        <v>2018</v>
      </c>
      <c r="T359" s="7">
        <f>(((N359/60)/60)/24)+DATE(1970,1,1)</f>
        <v>43279.208333333328</v>
      </c>
      <c r="U359" s="7" t="str" cm="1">
        <f t="array" ref="U359">_xlfn.IFS(V359=1, "Jan", V359=2, "Feb", V359=3, "Mar", V359=4, "Apr", V359=5, "May", V359=6, "June", V359=7, "July", V359=8, "Aug", V359=9, "Sept", V359=10, "Oct", V359=11, "Nov", V359=12, "Dec")</f>
        <v>June</v>
      </c>
      <c r="V359" s="9">
        <f t="shared" si="33"/>
        <v>6</v>
      </c>
      <c r="W359" s="9">
        <f t="shared" si="34"/>
        <v>28</v>
      </c>
      <c r="X359" s="9">
        <f t="shared" si="35"/>
        <v>2018</v>
      </c>
      <c r="Y359" t="b">
        <v>0</v>
      </c>
      <c r="Z359" t="b">
        <v>0</v>
      </c>
      <c r="AA359" t="s">
        <v>42</v>
      </c>
      <c r="AB359" t="s">
        <v>2039</v>
      </c>
      <c r="AC359" t="s">
        <v>2053</v>
      </c>
    </row>
    <row r="360" spans="1:29" ht="17" x14ac:dyDescent="0.2">
      <c r="A360">
        <v>1</v>
      </c>
      <c r="B360">
        <v>505</v>
      </c>
      <c r="C360" t="s">
        <v>1057</v>
      </c>
      <c r="D360" s="1" t="s">
        <v>1058</v>
      </c>
      <c r="E360" s="17">
        <v>89900</v>
      </c>
      <c r="F360" s="17">
        <v>12497</v>
      </c>
      <c r="G360" s="4">
        <f t="shared" si="30"/>
        <v>0.13901001112347053</v>
      </c>
      <c r="H360" t="s">
        <v>14</v>
      </c>
      <c r="I360">
        <v>347</v>
      </c>
      <c r="J360" s="2">
        <f t="shared" si="31"/>
        <v>36.014409221902014</v>
      </c>
      <c r="K360" t="s">
        <v>21</v>
      </c>
      <c r="L360" t="s">
        <v>22</v>
      </c>
      <c r="M360">
        <v>1362722400</v>
      </c>
      <c r="N360">
        <v>1366347600</v>
      </c>
      <c r="O360" s="7">
        <f t="shared" si="32"/>
        <v>41341.25</v>
      </c>
      <c r="P360" s="7" t="str" cm="1">
        <f t="array" ref="P360">_xlfn.IFS(Q360=1, "Jan", Q360=2, "Feb", Q360=3, "Mar", Q360=4, "Apr", Q360=5, "May", Q360=6, "June", Q360=7, "July", Q360=8, "Aug", Q360=9, "Sept", Q360=10, "Oct", Q360=11, "Nov", Q360=12, "Dec")</f>
        <v>Mar</v>
      </c>
      <c r="Q360" s="9">
        <f>MONTH(O360)</f>
        <v>3</v>
      </c>
      <c r="R360" s="9">
        <f>DAY(O360)</f>
        <v>8</v>
      </c>
      <c r="S360" s="9">
        <f>YEAR(O360)</f>
        <v>2013</v>
      </c>
      <c r="T360" s="7">
        <f>(((N360/60)/60)/24)+DATE(1970,1,1)</f>
        <v>41383.208333333336</v>
      </c>
      <c r="U360" s="7" t="str" cm="1">
        <f t="array" ref="U360">_xlfn.IFS(V360=1, "Jan", V360=2, "Feb", V360=3, "Mar", V360=4, "Apr", V360=5, "May", V360=6, "June", V360=7, "July", V360=8, "Aug", V360=9, "Sept", V360=10, "Oct", V360=11, "Nov", V360=12, "Dec")</f>
        <v>Apr</v>
      </c>
      <c r="V360" s="9">
        <f t="shared" si="33"/>
        <v>4</v>
      </c>
      <c r="W360" s="9">
        <f t="shared" si="34"/>
        <v>19</v>
      </c>
      <c r="X360" s="9">
        <f t="shared" si="35"/>
        <v>2013</v>
      </c>
      <c r="Y360" t="b">
        <v>0</v>
      </c>
      <c r="Z360" t="b">
        <v>1</v>
      </c>
      <c r="AA360" t="s">
        <v>133</v>
      </c>
      <c r="AB360" t="s">
        <v>2046</v>
      </c>
      <c r="AC360" t="s">
        <v>2059</v>
      </c>
    </row>
    <row r="361" spans="1:29" ht="17" x14ac:dyDescent="0.2">
      <c r="A361">
        <v>1</v>
      </c>
      <c r="B361">
        <v>184</v>
      </c>
      <c r="C361" t="s">
        <v>420</v>
      </c>
      <c r="D361" s="1" t="s">
        <v>421</v>
      </c>
      <c r="E361" s="17">
        <v>3600</v>
      </c>
      <c r="F361" s="17">
        <v>10550</v>
      </c>
      <c r="G361" s="4">
        <f t="shared" si="30"/>
        <v>2.9305555555555554</v>
      </c>
      <c r="H361" t="s">
        <v>20</v>
      </c>
      <c r="I361">
        <v>340</v>
      </c>
      <c r="J361" s="2">
        <f t="shared" si="31"/>
        <v>31.029411764705884</v>
      </c>
      <c r="K361" t="s">
        <v>21</v>
      </c>
      <c r="L361" t="s">
        <v>22</v>
      </c>
      <c r="M361">
        <v>1556859600</v>
      </c>
      <c r="N361">
        <v>1556946000</v>
      </c>
      <c r="O361" s="7">
        <f t="shared" si="32"/>
        <v>43588.208333333328</v>
      </c>
      <c r="P361" s="7" t="str" cm="1">
        <f t="array" ref="P361">_xlfn.IFS(Q361=1, "Jan", Q361=2, "Feb", Q361=3, "Mar", Q361=4, "Apr", Q361=5, "May", Q361=6, "June", Q361=7, "July", Q361=8, "Aug", Q361=9, "Sept", Q361=10, "Oct", Q361=11, "Nov", Q361=12, "Dec")</f>
        <v>May</v>
      </c>
      <c r="Q361" s="9">
        <f>MONTH(O361)</f>
        <v>5</v>
      </c>
      <c r="R361" s="9">
        <f>DAY(O361)</f>
        <v>3</v>
      </c>
      <c r="S361" s="9">
        <f>YEAR(O361)</f>
        <v>2019</v>
      </c>
      <c r="T361" s="7">
        <f>(((N361/60)/60)/24)+DATE(1970,1,1)</f>
        <v>43589.208333333328</v>
      </c>
      <c r="U361" s="7" t="str" cm="1">
        <f t="array" ref="U361">_xlfn.IFS(V361=1, "Jan", V361=2, "Feb", V361=3, "Mar", V361=4, "Apr", V361=5, "May", V361=6, "June", V361=7, "July", V361=8, "Aug", V361=9, "Sept", V361=10, "Oct", V361=11, "Nov", V361=12, "Dec")</f>
        <v>May</v>
      </c>
      <c r="V361" s="9">
        <f t="shared" si="33"/>
        <v>5</v>
      </c>
      <c r="W361" s="9">
        <f t="shared" si="34"/>
        <v>4</v>
      </c>
      <c r="X361" s="9">
        <f t="shared" si="35"/>
        <v>2019</v>
      </c>
      <c r="Y361" t="b">
        <v>0</v>
      </c>
      <c r="Z361" t="b">
        <v>0</v>
      </c>
      <c r="AA361" t="s">
        <v>33</v>
      </c>
      <c r="AB361" t="s">
        <v>2035</v>
      </c>
      <c r="AC361" t="s">
        <v>2036</v>
      </c>
    </row>
    <row r="362" spans="1:29" ht="17" x14ac:dyDescent="0.2">
      <c r="A362">
        <v>1</v>
      </c>
      <c r="B362">
        <v>289</v>
      </c>
      <c r="C362" t="s">
        <v>630</v>
      </c>
      <c r="D362" s="1" t="s">
        <v>631</v>
      </c>
      <c r="E362" s="17">
        <v>800</v>
      </c>
      <c r="F362" s="17">
        <v>13474</v>
      </c>
      <c r="G362" s="4">
        <f t="shared" si="30"/>
        <v>16.842500000000001</v>
      </c>
      <c r="H362" t="s">
        <v>20</v>
      </c>
      <c r="I362">
        <v>337</v>
      </c>
      <c r="J362" s="2">
        <f t="shared" si="31"/>
        <v>39.982195845697326</v>
      </c>
      <c r="K362" t="s">
        <v>15</v>
      </c>
      <c r="L362" t="s">
        <v>16</v>
      </c>
      <c r="M362">
        <v>1438578000</v>
      </c>
      <c r="N362">
        <v>1438837200</v>
      </c>
      <c r="O362" s="7">
        <f t="shared" si="32"/>
        <v>42219.208333333328</v>
      </c>
      <c r="P362" s="7" t="str" cm="1">
        <f t="array" ref="P362">_xlfn.IFS(Q362=1, "Jan", Q362=2, "Feb", Q362=3, "Mar", Q362=4, "Apr", Q362=5, "May", Q362=6, "June", Q362=7, "July", Q362=8, "Aug", Q362=9, "Sept", Q362=10, "Oct", Q362=11, "Nov", Q362=12, "Dec")</f>
        <v>Aug</v>
      </c>
      <c r="Q362" s="9">
        <f>MONTH(O362)</f>
        <v>8</v>
      </c>
      <c r="R362" s="9">
        <f>DAY(O362)</f>
        <v>3</v>
      </c>
      <c r="S362" s="9">
        <f>YEAR(O362)</f>
        <v>2015</v>
      </c>
      <c r="T362" s="7">
        <f>(((N362/60)/60)/24)+DATE(1970,1,1)</f>
        <v>42222.208333333328</v>
      </c>
      <c r="U362" s="7" t="str" cm="1">
        <f t="array" ref="U362">_xlfn.IFS(V362=1, "Jan", V362=2, "Feb", V362=3, "Mar", V362=4, "Apr", V362=5, "May", V362=6, "June", V362=7, "July", V362=8, "Aug", V362=9, "Sept", V362=10, "Oct", V362=11, "Nov", V362=12, "Dec")</f>
        <v>Aug</v>
      </c>
      <c r="V362" s="9">
        <f t="shared" si="33"/>
        <v>8</v>
      </c>
      <c r="W362" s="9">
        <f t="shared" si="34"/>
        <v>6</v>
      </c>
      <c r="X362" s="9">
        <f t="shared" si="35"/>
        <v>2015</v>
      </c>
      <c r="Y362" t="b">
        <v>0</v>
      </c>
      <c r="Z362" t="b">
        <v>0</v>
      </c>
      <c r="AA362" t="s">
        <v>33</v>
      </c>
      <c r="AB362" t="s">
        <v>2035</v>
      </c>
      <c r="AC362" t="s">
        <v>2036</v>
      </c>
    </row>
    <row r="363" spans="1:29" ht="17" x14ac:dyDescent="0.2">
      <c r="A363">
        <v>1</v>
      </c>
      <c r="B363">
        <v>102</v>
      </c>
      <c r="C363" t="s">
        <v>253</v>
      </c>
      <c r="D363" s="1" t="s">
        <v>254</v>
      </c>
      <c r="E363" s="17">
        <v>3700</v>
      </c>
      <c r="F363" s="17">
        <v>10422</v>
      </c>
      <c r="G363" s="4">
        <f t="shared" si="30"/>
        <v>2.8167567567567566</v>
      </c>
      <c r="H363" t="s">
        <v>20</v>
      </c>
      <c r="I363">
        <v>336</v>
      </c>
      <c r="J363" s="2">
        <f t="shared" si="31"/>
        <v>31.017857142857142</v>
      </c>
      <c r="K363" t="s">
        <v>21</v>
      </c>
      <c r="L363" t="s">
        <v>22</v>
      </c>
      <c r="M363">
        <v>1526274000</v>
      </c>
      <c r="N363">
        <v>1526878800</v>
      </c>
      <c r="O363" s="7">
        <f t="shared" si="32"/>
        <v>43234.208333333328</v>
      </c>
      <c r="P363" s="7" t="str" cm="1">
        <f t="array" ref="P363">_xlfn.IFS(Q363=1, "Jan", Q363=2, "Feb", Q363=3, "Mar", Q363=4, "Apr", Q363=5, "May", Q363=6, "June", Q363=7, "July", Q363=8, "Aug", Q363=9, "Sept", Q363=10, "Oct", Q363=11, "Nov", Q363=12, "Dec")</f>
        <v>May</v>
      </c>
      <c r="Q363" s="9">
        <f>MONTH(O363)</f>
        <v>5</v>
      </c>
      <c r="R363" s="9">
        <f>DAY(O363)</f>
        <v>14</v>
      </c>
      <c r="S363" s="9">
        <f>YEAR(O363)</f>
        <v>2018</v>
      </c>
      <c r="T363" s="7">
        <f>(((N363/60)/60)/24)+DATE(1970,1,1)</f>
        <v>43241.208333333328</v>
      </c>
      <c r="U363" s="7" t="str" cm="1">
        <f t="array" ref="U363">_xlfn.IFS(V363=1, "Jan", V363=2, "Feb", V363=3, "Mar", V363=4, "Apr", V363=5, "May", V363=6, "June", V363=7, "July", V363=8, "Aug", V363=9, "Sept", V363=10, "Oct", V363=11, "Nov", V363=12, "Dec")</f>
        <v>May</v>
      </c>
      <c r="V363" s="9">
        <f t="shared" si="33"/>
        <v>5</v>
      </c>
      <c r="W363" s="9">
        <f t="shared" si="34"/>
        <v>21</v>
      </c>
      <c r="X363" s="9">
        <f t="shared" si="35"/>
        <v>2018</v>
      </c>
      <c r="Y363" t="b">
        <v>0</v>
      </c>
      <c r="Z363" t="b">
        <v>1</v>
      </c>
      <c r="AA363" t="s">
        <v>65</v>
      </c>
      <c r="AB363" t="s">
        <v>2037</v>
      </c>
      <c r="AC363" t="s">
        <v>2051</v>
      </c>
    </row>
    <row r="364" spans="1:29" ht="17" x14ac:dyDescent="0.2">
      <c r="A364">
        <v>1</v>
      </c>
      <c r="B364">
        <v>345</v>
      </c>
      <c r="C364" t="s">
        <v>742</v>
      </c>
      <c r="D364" s="1" t="s">
        <v>743</v>
      </c>
      <c r="E364" s="17">
        <v>157600</v>
      </c>
      <c r="F364" s="17">
        <v>23159</v>
      </c>
      <c r="G364" s="4">
        <f t="shared" si="30"/>
        <v>0.14694796954314721</v>
      </c>
      <c r="H364" t="s">
        <v>14</v>
      </c>
      <c r="I364">
        <v>331</v>
      </c>
      <c r="J364" s="2">
        <f t="shared" si="31"/>
        <v>69.966767371601208</v>
      </c>
      <c r="K364" t="s">
        <v>40</v>
      </c>
      <c r="L364" t="s">
        <v>41</v>
      </c>
      <c r="M364">
        <v>1436418000</v>
      </c>
      <c r="N364">
        <v>1436504400</v>
      </c>
      <c r="O364" s="7">
        <f t="shared" si="32"/>
        <v>42194.208333333328</v>
      </c>
      <c r="P364" s="7" t="str" cm="1">
        <f t="array" ref="P364">_xlfn.IFS(Q364=1, "Jan", Q364=2, "Feb", Q364=3, "Mar", Q364=4, "Apr", Q364=5, "May", Q364=6, "June", Q364=7, "July", Q364=8, "Aug", Q364=9, "Sept", Q364=10, "Oct", Q364=11, "Nov", Q364=12, "Dec")</f>
        <v>July</v>
      </c>
      <c r="Q364" s="9">
        <f>MONTH(O364)</f>
        <v>7</v>
      </c>
      <c r="R364" s="9">
        <f>DAY(O364)</f>
        <v>9</v>
      </c>
      <c r="S364" s="9">
        <f>YEAR(O364)</f>
        <v>2015</v>
      </c>
      <c r="T364" s="7">
        <f>(((N364/60)/60)/24)+DATE(1970,1,1)</f>
        <v>42195.208333333328</v>
      </c>
      <c r="U364" s="7" t="str" cm="1">
        <f t="array" ref="U364">_xlfn.IFS(V364=1, "Jan", V364=2, "Feb", V364=3, "Mar", V364=4, "Apr", V364=5, "May", V364=6, "June", V364=7, "July", V364=8, "Aug", V364=9, "Sept", V364=10, "Oct", V364=11, "Nov", V364=12, "Dec")</f>
        <v>July</v>
      </c>
      <c r="V364" s="9">
        <f t="shared" si="33"/>
        <v>7</v>
      </c>
      <c r="W364" s="9">
        <f t="shared" si="34"/>
        <v>10</v>
      </c>
      <c r="X364" s="9">
        <f t="shared" si="35"/>
        <v>2015</v>
      </c>
      <c r="Y364" t="b">
        <v>0</v>
      </c>
      <c r="Z364" t="b">
        <v>0</v>
      </c>
      <c r="AA364" t="s">
        <v>53</v>
      </c>
      <c r="AB364" t="s">
        <v>2039</v>
      </c>
      <c r="AC364" t="s">
        <v>2052</v>
      </c>
    </row>
    <row r="365" spans="1:29" ht="17" x14ac:dyDescent="0.2">
      <c r="A365">
        <v>1</v>
      </c>
      <c r="B365">
        <v>675</v>
      </c>
      <c r="C365" t="s">
        <v>1390</v>
      </c>
      <c r="D365" s="1" t="s">
        <v>1391</v>
      </c>
      <c r="E365" s="17">
        <v>9700</v>
      </c>
      <c r="F365" s="17">
        <v>11929</v>
      </c>
      <c r="G365" s="4">
        <f t="shared" si="30"/>
        <v>1.2297938144329896</v>
      </c>
      <c r="H365" t="s">
        <v>20</v>
      </c>
      <c r="I365">
        <v>331</v>
      </c>
      <c r="J365" s="2">
        <f t="shared" si="31"/>
        <v>36.0392749244713</v>
      </c>
      <c r="K365" t="s">
        <v>21</v>
      </c>
      <c r="L365" t="s">
        <v>22</v>
      </c>
      <c r="M365">
        <v>1568178000</v>
      </c>
      <c r="N365">
        <v>1568782800</v>
      </c>
      <c r="O365" s="7">
        <f t="shared" si="32"/>
        <v>43719.208333333328</v>
      </c>
      <c r="P365" s="7" t="str" cm="1">
        <f t="array" ref="P365">_xlfn.IFS(Q365=1, "Jan", Q365=2, "Feb", Q365=3, "Mar", Q365=4, "Apr", Q365=5, "May", Q365=6, "June", Q365=7, "July", Q365=8, "Aug", Q365=9, "Sept", Q365=10, "Oct", Q365=11, "Nov", Q365=12, "Dec")</f>
        <v>Sept</v>
      </c>
      <c r="Q365" s="9">
        <f>MONTH(O365)</f>
        <v>9</v>
      </c>
      <c r="R365" s="9">
        <f>DAY(O365)</f>
        <v>11</v>
      </c>
      <c r="S365" s="9">
        <f>YEAR(O365)</f>
        <v>2019</v>
      </c>
      <c r="T365" s="7">
        <f>(((N365/60)/60)/24)+DATE(1970,1,1)</f>
        <v>43726.208333333328</v>
      </c>
      <c r="U365" s="7" t="str" cm="1">
        <f t="array" ref="U365">_xlfn.IFS(V365=1, "Jan", V365=2, "Feb", V365=3, "Mar", V365=4, "Apr", V365=5, "May", V365=6, "June", V365=7, "July", V365=8, "Aug", V365=9, "Sept", V365=10, "Oct", V365=11, "Nov", V365=12, "Dec")</f>
        <v>Sept</v>
      </c>
      <c r="V365" s="9">
        <f t="shared" si="33"/>
        <v>9</v>
      </c>
      <c r="W365" s="9">
        <f t="shared" si="34"/>
        <v>18</v>
      </c>
      <c r="X365" s="9">
        <f t="shared" si="35"/>
        <v>2019</v>
      </c>
      <c r="Y365" t="b">
        <v>0</v>
      </c>
      <c r="Z365" t="b">
        <v>0</v>
      </c>
      <c r="AA365" t="s">
        <v>1029</v>
      </c>
      <c r="AB365" t="s">
        <v>2063</v>
      </c>
      <c r="AC365" t="s">
        <v>2064</v>
      </c>
    </row>
    <row r="366" spans="1:29" ht="34" x14ac:dyDescent="0.2">
      <c r="A366">
        <v>1</v>
      </c>
      <c r="B366">
        <v>78</v>
      </c>
      <c r="C366" t="s">
        <v>204</v>
      </c>
      <c r="D366" s="1" t="s">
        <v>205</v>
      </c>
      <c r="E366" s="17">
        <v>4500</v>
      </c>
      <c r="F366" s="17">
        <v>13536</v>
      </c>
      <c r="G366" s="4">
        <f t="shared" si="30"/>
        <v>3.008</v>
      </c>
      <c r="H366" t="s">
        <v>20</v>
      </c>
      <c r="I366">
        <v>330</v>
      </c>
      <c r="J366" s="2">
        <f t="shared" si="31"/>
        <v>41.018181818181816</v>
      </c>
      <c r="K366" t="s">
        <v>21</v>
      </c>
      <c r="L366" t="s">
        <v>22</v>
      </c>
      <c r="M366">
        <v>1523854800</v>
      </c>
      <c r="N366">
        <v>1523941200</v>
      </c>
      <c r="O366" s="7">
        <f t="shared" si="32"/>
        <v>43206.208333333328</v>
      </c>
      <c r="P366" s="7" t="str" cm="1">
        <f t="array" ref="P366">_xlfn.IFS(Q366=1, "Jan", Q366=2, "Feb", Q366=3, "Mar", Q366=4, "Apr", Q366=5, "May", Q366=6, "June", Q366=7, "July", Q366=8, "Aug", Q366=9, "Sept", Q366=10, "Oct", Q366=11, "Nov", Q366=12, "Dec")</f>
        <v>Apr</v>
      </c>
      <c r="Q366" s="9">
        <f>MONTH(O366)</f>
        <v>4</v>
      </c>
      <c r="R366" s="9">
        <f>DAY(O366)</f>
        <v>16</v>
      </c>
      <c r="S366" s="9">
        <f>YEAR(O366)</f>
        <v>2018</v>
      </c>
      <c r="T366" s="7">
        <f>(((N366/60)/60)/24)+DATE(1970,1,1)</f>
        <v>43207.208333333328</v>
      </c>
      <c r="U366" s="7" t="str" cm="1">
        <f t="array" ref="U366">_xlfn.IFS(V366=1, "Jan", V366=2, "Feb", V366=3, "Mar", V366=4, "Apr", V366=5, "May", V366=6, "June", V366=7, "July", V366=8, "Aug", V366=9, "Sept", V366=10, "Oct", V366=11, "Nov", V366=12, "Dec")</f>
        <v>Apr</v>
      </c>
      <c r="V366" s="9">
        <f t="shared" si="33"/>
        <v>4</v>
      </c>
      <c r="W366" s="9">
        <f t="shared" si="34"/>
        <v>17</v>
      </c>
      <c r="X366" s="9">
        <f t="shared" si="35"/>
        <v>2018</v>
      </c>
      <c r="Y366" t="b">
        <v>0</v>
      </c>
      <c r="Z366" t="b">
        <v>0</v>
      </c>
      <c r="AA366" t="s">
        <v>206</v>
      </c>
      <c r="AB366" t="s">
        <v>2046</v>
      </c>
      <c r="AC366" t="s">
        <v>2054</v>
      </c>
    </row>
    <row r="367" spans="1:29" ht="34" x14ac:dyDescent="0.2">
      <c r="A367">
        <v>1</v>
      </c>
      <c r="B367">
        <v>237</v>
      </c>
      <c r="C367" t="s">
        <v>526</v>
      </c>
      <c r="D367" s="1" t="s">
        <v>527</v>
      </c>
      <c r="E367" s="17">
        <v>9300</v>
      </c>
      <c r="F367" s="17">
        <v>14822</v>
      </c>
      <c r="G367" s="4">
        <f t="shared" si="30"/>
        <v>1.593763440860215</v>
      </c>
      <c r="H367" t="s">
        <v>20</v>
      </c>
      <c r="I367">
        <v>329</v>
      </c>
      <c r="J367" s="2">
        <f t="shared" si="31"/>
        <v>45.051671732522799</v>
      </c>
      <c r="K367" t="s">
        <v>21</v>
      </c>
      <c r="L367" t="s">
        <v>22</v>
      </c>
      <c r="M367">
        <v>1398402000</v>
      </c>
      <c r="N367">
        <v>1398574800</v>
      </c>
      <c r="O367" s="7">
        <f t="shared" si="32"/>
        <v>41754.208333333336</v>
      </c>
      <c r="P367" s="7" t="str" cm="1">
        <f t="array" ref="P367">_xlfn.IFS(Q367=1, "Jan", Q367=2, "Feb", Q367=3, "Mar", Q367=4, "Apr", Q367=5, "May", Q367=6, "June", Q367=7, "July", Q367=8, "Aug", Q367=9, "Sept", Q367=10, "Oct", Q367=11, "Nov", Q367=12, "Dec")</f>
        <v>Apr</v>
      </c>
      <c r="Q367" s="9">
        <f>MONTH(O367)</f>
        <v>4</v>
      </c>
      <c r="R367" s="9">
        <f>DAY(O367)</f>
        <v>25</v>
      </c>
      <c r="S367" s="9">
        <f>YEAR(O367)</f>
        <v>2014</v>
      </c>
      <c r="T367" s="7">
        <f>(((N367/60)/60)/24)+DATE(1970,1,1)</f>
        <v>41756.208333333336</v>
      </c>
      <c r="U367" s="7" t="str" cm="1">
        <f t="array" ref="U367">_xlfn.IFS(V367=1, "Jan", V367=2, "Feb", V367=3, "Mar", V367=4, "Apr", V367=5, "May", V367=6, "June", V367=7, "July", V367=8, "Aug", V367=9, "Sept", V367=10, "Oct", V367=11, "Nov", V367=12, "Dec")</f>
        <v>Apr</v>
      </c>
      <c r="V367" s="9">
        <f t="shared" si="33"/>
        <v>4</v>
      </c>
      <c r="W367" s="9">
        <f t="shared" si="34"/>
        <v>27</v>
      </c>
      <c r="X367" s="9">
        <f t="shared" si="35"/>
        <v>2014</v>
      </c>
      <c r="Y367" t="b">
        <v>0</v>
      </c>
      <c r="Z367" t="b">
        <v>0</v>
      </c>
      <c r="AA367" t="s">
        <v>71</v>
      </c>
      <c r="AB367" t="s">
        <v>2039</v>
      </c>
      <c r="AC367" t="s">
        <v>2040</v>
      </c>
    </row>
    <row r="368" spans="1:29" ht="17" x14ac:dyDescent="0.2">
      <c r="A368">
        <v>1</v>
      </c>
      <c r="B368">
        <v>342</v>
      </c>
      <c r="C368" t="s">
        <v>736</v>
      </c>
      <c r="D368" s="1" t="s">
        <v>737</v>
      </c>
      <c r="E368" s="17">
        <v>47900</v>
      </c>
      <c r="F368" s="17">
        <v>31864</v>
      </c>
      <c r="G368" s="4">
        <f t="shared" si="30"/>
        <v>0.66521920668058454</v>
      </c>
      <c r="H368" t="s">
        <v>14</v>
      </c>
      <c r="I368">
        <v>328</v>
      </c>
      <c r="J368" s="2">
        <f t="shared" si="31"/>
        <v>97.146341463414629</v>
      </c>
      <c r="K368" t="s">
        <v>21</v>
      </c>
      <c r="L368" t="s">
        <v>22</v>
      </c>
      <c r="M368">
        <v>1374296400</v>
      </c>
      <c r="N368">
        <v>1375333200</v>
      </c>
      <c r="O368" s="7">
        <f t="shared" si="32"/>
        <v>41475.208333333336</v>
      </c>
      <c r="P368" s="7" t="str" cm="1">
        <f t="array" ref="P368">_xlfn.IFS(Q368=1, "Jan", Q368=2, "Feb", Q368=3, "Mar", Q368=4, "Apr", Q368=5, "May", Q368=6, "June", Q368=7, "July", Q368=8, "Aug", Q368=9, "Sept", Q368=10, "Oct", Q368=11, "Nov", Q368=12, "Dec")</f>
        <v>July</v>
      </c>
      <c r="Q368" s="9">
        <f>MONTH(O368)</f>
        <v>7</v>
      </c>
      <c r="R368" s="9">
        <f>DAY(O368)</f>
        <v>20</v>
      </c>
      <c r="S368" s="9">
        <f>YEAR(O368)</f>
        <v>2013</v>
      </c>
      <c r="T368" s="7">
        <f>(((N368/60)/60)/24)+DATE(1970,1,1)</f>
        <v>41487.208333333336</v>
      </c>
      <c r="U368" s="7" t="str" cm="1">
        <f t="array" ref="U368">_xlfn.IFS(V368=1, "Jan", V368=2, "Feb", V368=3, "Mar", V368=4, "Apr", V368=5, "May", V368=6, "June", V368=7, "July", V368=8, "Aug", V368=9, "Sept", V368=10, "Oct", V368=11, "Nov", V368=12, "Dec")</f>
        <v>Aug</v>
      </c>
      <c r="V368" s="9">
        <f t="shared" si="33"/>
        <v>8</v>
      </c>
      <c r="W368" s="9">
        <f t="shared" si="34"/>
        <v>1</v>
      </c>
      <c r="X368" s="9">
        <f t="shared" si="35"/>
        <v>2013</v>
      </c>
      <c r="Y368" t="b">
        <v>0</v>
      </c>
      <c r="Z368" t="b">
        <v>0</v>
      </c>
      <c r="AA368" t="s">
        <v>33</v>
      </c>
      <c r="AB368" t="s">
        <v>2035</v>
      </c>
      <c r="AC368" t="s">
        <v>2036</v>
      </c>
    </row>
    <row r="369" spans="1:29" ht="17" x14ac:dyDescent="0.2">
      <c r="A369">
        <v>1</v>
      </c>
      <c r="B369">
        <v>139</v>
      </c>
      <c r="C369" t="s">
        <v>330</v>
      </c>
      <c r="D369" s="1" t="s">
        <v>331</v>
      </c>
      <c r="E369" s="17">
        <v>92100</v>
      </c>
      <c r="F369" s="17">
        <v>19246</v>
      </c>
      <c r="G369" s="4">
        <f t="shared" si="30"/>
        <v>0.20896851248642778</v>
      </c>
      <c r="H369" t="s">
        <v>14</v>
      </c>
      <c r="I369">
        <v>326</v>
      </c>
      <c r="J369" s="2">
        <f t="shared" si="31"/>
        <v>59.036809815950917</v>
      </c>
      <c r="K369" t="s">
        <v>21</v>
      </c>
      <c r="L369" t="s">
        <v>22</v>
      </c>
      <c r="M369">
        <v>1429592400</v>
      </c>
      <c r="N369">
        <v>1430974800</v>
      </c>
      <c r="O369" s="7">
        <f t="shared" si="32"/>
        <v>42115.208333333328</v>
      </c>
      <c r="P369" s="7" t="str" cm="1">
        <f t="array" ref="P369">_xlfn.IFS(Q369=1, "Jan", Q369=2, "Feb", Q369=3, "Mar", Q369=4, "Apr", Q369=5, "May", Q369=6, "June", Q369=7, "July", Q369=8, "Aug", Q369=9, "Sept", Q369=10, "Oct", Q369=11, "Nov", Q369=12, "Dec")</f>
        <v>Apr</v>
      </c>
      <c r="Q369" s="9">
        <f>MONTH(O369)</f>
        <v>4</v>
      </c>
      <c r="R369" s="9">
        <f>DAY(O369)</f>
        <v>21</v>
      </c>
      <c r="S369" s="9">
        <f>YEAR(O369)</f>
        <v>2015</v>
      </c>
      <c r="T369" s="7">
        <f>(((N369/60)/60)/24)+DATE(1970,1,1)</f>
        <v>42131.208333333328</v>
      </c>
      <c r="U369" s="7" t="str" cm="1">
        <f t="array" ref="U369">_xlfn.IFS(V369=1, "Jan", V369=2, "Feb", V369=3, "Mar", V369=4, "Apr", V369=5, "May", V369=6, "June", V369=7, "July", V369=8, "Aug", V369=9, "Sept", V369=10, "Oct", V369=11, "Nov", V369=12, "Dec")</f>
        <v>May</v>
      </c>
      <c r="V369" s="9">
        <f t="shared" si="33"/>
        <v>5</v>
      </c>
      <c r="W369" s="9">
        <f t="shared" si="34"/>
        <v>7</v>
      </c>
      <c r="X369" s="9">
        <f t="shared" si="35"/>
        <v>2015</v>
      </c>
      <c r="Y369" t="b">
        <v>0</v>
      </c>
      <c r="Z369" t="b">
        <v>1</v>
      </c>
      <c r="AA369" t="s">
        <v>65</v>
      </c>
      <c r="AB369" t="s">
        <v>2037</v>
      </c>
      <c r="AC369" t="s">
        <v>2051</v>
      </c>
    </row>
    <row r="370" spans="1:29" ht="17" x14ac:dyDescent="0.2">
      <c r="A370">
        <v>1</v>
      </c>
      <c r="B370">
        <v>981</v>
      </c>
      <c r="C370" t="s">
        <v>1990</v>
      </c>
      <c r="D370" s="1" t="s">
        <v>1991</v>
      </c>
      <c r="E370" s="17">
        <v>6700</v>
      </c>
      <c r="F370" s="17">
        <v>11941</v>
      </c>
      <c r="G370" s="4">
        <f t="shared" si="30"/>
        <v>1.7822388059701493</v>
      </c>
      <c r="H370" t="s">
        <v>20</v>
      </c>
      <c r="I370">
        <v>323</v>
      </c>
      <c r="J370" s="2">
        <f t="shared" si="31"/>
        <v>36.969040247678016</v>
      </c>
      <c r="K370" t="s">
        <v>21</v>
      </c>
      <c r="L370" t="s">
        <v>22</v>
      </c>
      <c r="M370">
        <v>1514181600</v>
      </c>
      <c r="N370">
        <v>1517032800</v>
      </c>
      <c r="O370" s="7">
        <f t="shared" si="32"/>
        <v>43094.25</v>
      </c>
      <c r="P370" s="7" t="str" cm="1">
        <f t="array" ref="P370">_xlfn.IFS(Q370=1, "Jan", Q370=2, "Feb", Q370=3, "Mar", Q370=4, "Apr", Q370=5, "May", Q370=6, "June", Q370=7, "July", Q370=8, "Aug", Q370=9, "Sept", Q370=10, "Oct", Q370=11, "Nov", Q370=12, "Dec")</f>
        <v>Dec</v>
      </c>
      <c r="Q370" s="9">
        <f>MONTH(O370)</f>
        <v>12</v>
      </c>
      <c r="R370" s="9">
        <f>DAY(O370)</f>
        <v>25</v>
      </c>
      <c r="S370" s="9">
        <f>YEAR(O370)</f>
        <v>2017</v>
      </c>
      <c r="T370" s="7">
        <f>(((N370/60)/60)/24)+DATE(1970,1,1)</f>
        <v>43127.25</v>
      </c>
      <c r="U370" s="7" t="str" cm="1">
        <f t="array" ref="U370">_xlfn.IFS(V370=1, "Jan", V370=2, "Feb", V370=3, "Mar", V370=4, "Apr", V370=5, "May", V370=6, "June", V370=7, "July", V370=8, "Aug", V370=9, "Sept", V370=10, "Oct", V370=11, "Nov", V370=12, "Dec")</f>
        <v>Jan</v>
      </c>
      <c r="V370" s="9">
        <f t="shared" si="33"/>
        <v>1</v>
      </c>
      <c r="W370" s="9">
        <f t="shared" si="34"/>
        <v>27</v>
      </c>
      <c r="X370" s="9">
        <f t="shared" si="35"/>
        <v>2018</v>
      </c>
      <c r="Y370" t="b">
        <v>0</v>
      </c>
      <c r="Z370" t="b">
        <v>0</v>
      </c>
      <c r="AA370" t="s">
        <v>28</v>
      </c>
      <c r="AB370" t="s">
        <v>2037</v>
      </c>
      <c r="AC370" t="s">
        <v>2038</v>
      </c>
    </row>
    <row r="371" spans="1:29" ht="17" x14ac:dyDescent="0.2">
      <c r="A371">
        <v>1</v>
      </c>
      <c r="B371">
        <v>608</v>
      </c>
      <c r="C371" t="s">
        <v>1258</v>
      </c>
      <c r="D371" s="1" t="s">
        <v>1259</v>
      </c>
      <c r="E371" s="17">
        <v>3900</v>
      </c>
      <c r="F371" s="17">
        <v>11075</v>
      </c>
      <c r="G371" s="4">
        <f t="shared" si="30"/>
        <v>2.8397435897435899</v>
      </c>
      <c r="H371" t="s">
        <v>20</v>
      </c>
      <c r="I371">
        <v>316</v>
      </c>
      <c r="J371" s="2">
        <f t="shared" si="31"/>
        <v>35.047468354430379</v>
      </c>
      <c r="K371" t="s">
        <v>21</v>
      </c>
      <c r="L371" t="s">
        <v>22</v>
      </c>
      <c r="M371">
        <v>1551852000</v>
      </c>
      <c r="N371">
        <v>1552197600</v>
      </c>
      <c r="O371" s="7">
        <f t="shared" si="32"/>
        <v>43530.25</v>
      </c>
      <c r="P371" s="7" t="str" cm="1">
        <f t="array" ref="P371">_xlfn.IFS(Q371=1, "Jan", Q371=2, "Feb", Q371=3, "Mar", Q371=4, "Apr", Q371=5, "May", Q371=6, "June", Q371=7, "July", Q371=8, "Aug", Q371=9, "Sept", Q371=10, "Oct", Q371=11, "Nov", Q371=12, "Dec")</f>
        <v>Mar</v>
      </c>
      <c r="Q371" s="9">
        <f>MONTH(O371)</f>
        <v>3</v>
      </c>
      <c r="R371" s="9">
        <f>DAY(O371)</f>
        <v>6</v>
      </c>
      <c r="S371" s="9">
        <f>YEAR(O371)</f>
        <v>2019</v>
      </c>
      <c r="T371" s="7">
        <f>(((N371/60)/60)/24)+DATE(1970,1,1)</f>
        <v>43534.25</v>
      </c>
      <c r="U371" s="7" t="str" cm="1">
        <f t="array" ref="U371">_xlfn.IFS(V371=1, "Jan", V371=2, "Feb", V371=3, "Mar", V371=4, "Apr", V371=5, "May", V371=6, "June", V371=7, "July", V371=8, "Aug", V371=9, "Sept", V371=10, "Oct", V371=11, "Nov", V371=12, "Dec")</f>
        <v>Mar</v>
      </c>
      <c r="V371" s="9">
        <f t="shared" si="33"/>
        <v>3</v>
      </c>
      <c r="W371" s="9">
        <f t="shared" si="34"/>
        <v>10</v>
      </c>
      <c r="X371" s="9">
        <f t="shared" si="35"/>
        <v>2019</v>
      </c>
      <c r="Y371" t="b">
        <v>0</v>
      </c>
      <c r="Z371" t="b">
        <v>1</v>
      </c>
      <c r="AA371" t="s">
        <v>159</v>
      </c>
      <c r="AB371" t="s">
        <v>2041</v>
      </c>
      <c r="AC371" t="s">
        <v>2049</v>
      </c>
    </row>
    <row r="372" spans="1:29" ht="17" x14ac:dyDescent="0.2">
      <c r="A372">
        <v>1</v>
      </c>
      <c r="B372">
        <v>324</v>
      </c>
      <c r="C372" t="s">
        <v>700</v>
      </c>
      <c r="D372" s="1" t="s">
        <v>701</v>
      </c>
      <c r="E372" s="17">
        <v>7100</v>
      </c>
      <c r="F372" s="17">
        <v>11648</v>
      </c>
      <c r="G372" s="4">
        <f t="shared" si="30"/>
        <v>1.6405633802816901</v>
      </c>
      <c r="H372" t="s">
        <v>20</v>
      </c>
      <c r="I372">
        <v>307</v>
      </c>
      <c r="J372" s="2">
        <f t="shared" si="31"/>
        <v>37.941368078175898</v>
      </c>
      <c r="K372" t="s">
        <v>21</v>
      </c>
      <c r="L372" t="s">
        <v>22</v>
      </c>
      <c r="M372">
        <v>1434862800</v>
      </c>
      <c r="N372">
        <v>1435899600</v>
      </c>
      <c r="O372" s="7">
        <f t="shared" si="32"/>
        <v>42176.208333333328</v>
      </c>
      <c r="P372" s="7" t="str" cm="1">
        <f t="array" ref="P372">_xlfn.IFS(Q372=1, "Jan", Q372=2, "Feb", Q372=3, "Mar", Q372=4, "Apr", Q372=5, "May", Q372=6, "June", Q372=7, "July", Q372=8, "Aug", Q372=9, "Sept", Q372=10, "Oct", Q372=11, "Nov", Q372=12, "Dec")</f>
        <v>June</v>
      </c>
      <c r="Q372" s="9">
        <f>MONTH(O372)</f>
        <v>6</v>
      </c>
      <c r="R372" s="9">
        <f>DAY(O372)</f>
        <v>21</v>
      </c>
      <c r="S372" s="9">
        <f>YEAR(O372)</f>
        <v>2015</v>
      </c>
      <c r="T372" s="7">
        <f>(((N372/60)/60)/24)+DATE(1970,1,1)</f>
        <v>42188.208333333328</v>
      </c>
      <c r="U372" s="7" t="str" cm="1">
        <f t="array" ref="U372">_xlfn.IFS(V372=1, "Jan", V372=2, "Feb", V372=3, "Mar", V372=4, "Apr", V372=5, "May", V372=6, "June", V372=7, "July", V372=8, "Aug", V372=9, "Sept", V372=10, "Oct", V372=11, "Nov", V372=12, "Dec")</f>
        <v>July</v>
      </c>
      <c r="V372" s="9">
        <f t="shared" si="33"/>
        <v>7</v>
      </c>
      <c r="W372" s="9">
        <f t="shared" si="34"/>
        <v>3</v>
      </c>
      <c r="X372" s="9">
        <f t="shared" si="35"/>
        <v>2015</v>
      </c>
      <c r="Y372" t="b">
        <v>0</v>
      </c>
      <c r="Z372" t="b">
        <v>1</v>
      </c>
      <c r="AA372" t="s">
        <v>33</v>
      </c>
      <c r="AB372" t="s">
        <v>2035</v>
      </c>
      <c r="AC372" t="s">
        <v>2036</v>
      </c>
    </row>
    <row r="373" spans="1:29" ht="17" x14ac:dyDescent="0.2">
      <c r="A373">
        <v>1</v>
      </c>
      <c r="B373">
        <v>849</v>
      </c>
      <c r="C373" t="s">
        <v>1731</v>
      </c>
      <c r="D373" s="1" t="s">
        <v>1732</v>
      </c>
      <c r="E373" s="17">
        <v>6700</v>
      </c>
      <c r="F373" s="17">
        <v>8917</v>
      </c>
      <c r="G373" s="4">
        <f t="shared" si="30"/>
        <v>1.3308955223880596</v>
      </c>
      <c r="H373" t="s">
        <v>20</v>
      </c>
      <c r="I373">
        <v>307</v>
      </c>
      <c r="J373" s="2">
        <f t="shared" si="31"/>
        <v>29.045602605863191</v>
      </c>
      <c r="K373" t="s">
        <v>21</v>
      </c>
      <c r="L373" t="s">
        <v>22</v>
      </c>
      <c r="M373">
        <v>1328767200</v>
      </c>
      <c r="N373">
        <v>1329026400</v>
      </c>
      <c r="O373" s="7">
        <f t="shared" si="32"/>
        <v>40948.25</v>
      </c>
      <c r="P373" s="7" t="str" cm="1">
        <f t="array" ref="P373">_xlfn.IFS(Q373=1, "Jan", Q373=2, "Feb", Q373=3, "Mar", Q373=4, "Apr", Q373=5, "May", Q373=6, "June", Q373=7, "July", Q373=8, "Aug", Q373=9, "Sept", Q373=10, "Oct", Q373=11, "Nov", Q373=12, "Dec")</f>
        <v>Feb</v>
      </c>
      <c r="Q373" s="9">
        <f>MONTH(O373)</f>
        <v>2</v>
      </c>
      <c r="R373" s="9">
        <f>DAY(O373)</f>
        <v>9</v>
      </c>
      <c r="S373" s="9">
        <f>YEAR(O373)</f>
        <v>2012</v>
      </c>
      <c r="T373" s="7">
        <f>(((N373/60)/60)/24)+DATE(1970,1,1)</f>
        <v>40951.25</v>
      </c>
      <c r="U373" s="7" t="str" cm="1">
        <f t="array" ref="U373">_xlfn.IFS(V373=1, "Jan", V373=2, "Feb", V373=3, "Mar", V373=4, "Apr", V373=5, "May", V373=6, "June", V373=7, "July", V373=8, "Aug", V373=9, "Sept", V373=10, "Oct", V373=11, "Nov", V373=12, "Dec")</f>
        <v>Feb</v>
      </c>
      <c r="V373" s="9">
        <f t="shared" si="33"/>
        <v>2</v>
      </c>
      <c r="W373" s="9">
        <f t="shared" si="34"/>
        <v>12</v>
      </c>
      <c r="X373" s="9">
        <f t="shared" si="35"/>
        <v>2012</v>
      </c>
      <c r="Y373" t="b">
        <v>0</v>
      </c>
      <c r="Z373" t="b">
        <v>1</v>
      </c>
      <c r="AA373" t="s">
        <v>60</v>
      </c>
      <c r="AB373" t="s">
        <v>2041</v>
      </c>
      <c r="AC373" t="s">
        <v>2050</v>
      </c>
    </row>
    <row r="374" spans="1:29" ht="17" x14ac:dyDescent="0.2">
      <c r="A374">
        <v>1</v>
      </c>
      <c r="B374">
        <v>49</v>
      </c>
      <c r="C374" t="s">
        <v>144</v>
      </c>
      <c r="D374" s="1" t="s">
        <v>145</v>
      </c>
      <c r="E374" s="17">
        <v>7200</v>
      </c>
      <c r="F374" s="17">
        <v>13653</v>
      </c>
      <c r="G374" s="4">
        <f t="shared" si="30"/>
        <v>1.89625</v>
      </c>
      <c r="H374" t="s">
        <v>20</v>
      </c>
      <c r="I374">
        <v>303</v>
      </c>
      <c r="J374" s="2">
        <f t="shared" si="31"/>
        <v>45.059405940594061</v>
      </c>
      <c r="K374" t="s">
        <v>21</v>
      </c>
      <c r="L374" t="s">
        <v>22</v>
      </c>
      <c r="M374">
        <v>1571547600</v>
      </c>
      <c r="N374">
        <v>1575439200</v>
      </c>
      <c r="O374" s="7">
        <f t="shared" si="32"/>
        <v>43758.208333333328</v>
      </c>
      <c r="P374" s="7" t="str" cm="1">
        <f t="array" ref="P374">_xlfn.IFS(Q374=1, "Jan", Q374=2, "Feb", Q374=3, "Mar", Q374=4, "Apr", Q374=5, "May", Q374=6, "June", Q374=7, "July", Q374=8, "Aug", Q374=9, "Sept", Q374=10, "Oct", Q374=11, "Nov", Q374=12, "Dec")</f>
        <v>Oct</v>
      </c>
      <c r="Q374" s="9">
        <f>MONTH(O374)</f>
        <v>10</v>
      </c>
      <c r="R374" s="9">
        <f>DAY(O374)</f>
        <v>20</v>
      </c>
      <c r="S374" s="9">
        <f>YEAR(O374)</f>
        <v>2019</v>
      </c>
      <c r="T374" s="7">
        <f>(((N374/60)/60)/24)+DATE(1970,1,1)</f>
        <v>43803.25</v>
      </c>
      <c r="U374" s="7" t="str" cm="1">
        <f t="array" ref="U374">_xlfn.IFS(V374=1, "Jan", V374=2, "Feb", V374=3, "Mar", V374=4, "Apr", V374=5, "May", V374=6, "June", V374=7, "July", V374=8, "Aug", V374=9, "Sept", V374=10, "Oct", V374=11, "Nov", V374=12, "Dec")</f>
        <v>Dec</v>
      </c>
      <c r="V374" s="9">
        <f t="shared" si="33"/>
        <v>12</v>
      </c>
      <c r="W374" s="9">
        <f t="shared" si="34"/>
        <v>4</v>
      </c>
      <c r="X374" s="9">
        <f t="shared" si="35"/>
        <v>2019</v>
      </c>
      <c r="Y374" t="b">
        <v>0</v>
      </c>
      <c r="Z374" t="b">
        <v>0</v>
      </c>
      <c r="AA374" t="s">
        <v>23</v>
      </c>
      <c r="AB374" t="s">
        <v>2041</v>
      </c>
      <c r="AC374" t="s">
        <v>2042</v>
      </c>
    </row>
    <row r="375" spans="1:29" ht="17" x14ac:dyDescent="0.2">
      <c r="A375">
        <v>1</v>
      </c>
      <c r="B375">
        <v>573</v>
      </c>
      <c r="C375" t="s">
        <v>1190</v>
      </c>
      <c r="D375" s="1" t="s">
        <v>1191</v>
      </c>
      <c r="E375" s="17">
        <v>6700</v>
      </c>
      <c r="F375" s="17">
        <v>7496</v>
      </c>
      <c r="G375" s="4">
        <f t="shared" si="30"/>
        <v>1.1188059701492536</v>
      </c>
      <c r="H375" t="s">
        <v>20</v>
      </c>
      <c r="I375">
        <v>300</v>
      </c>
      <c r="J375" s="2">
        <f t="shared" si="31"/>
        <v>24.986666666666668</v>
      </c>
      <c r="K375" t="s">
        <v>21</v>
      </c>
      <c r="L375" t="s">
        <v>22</v>
      </c>
      <c r="M375">
        <v>1399006800</v>
      </c>
      <c r="N375">
        <v>1399179600</v>
      </c>
      <c r="O375" s="7">
        <f t="shared" si="32"/>
        <v>41761.208333333336</v>
      </c>
      <c r="P375" s="7" t="str" cm="1">
        <f t="array" ref="P375">_xlfn.IFS(Q375=1, "Jan", Q375=2, "Feb", Q375=3, "Mar", Q375=4, "Apr", Q375=5, "May", Q375=6, "June", Q375=7, "July", Q375=8, "Aug", Q375=9, "Sept", Q375=10, "Oct", Q375=11, "Nov", Q375=12, "Dec")</f>
        <v>May</v>
      </c>
      <c r="Q375" s="9">
        <f>MONTH(O375)</f>
        <v>5</v>
      </c>
      <c r="R375" s="9">
        <f>DAY(O375)</f>
        <v>2</v>
      </c>
      <c r="S375" s="9">
        <f>YEAR(O375)</f>
        <v>2014</v>
      </c>
      <c r="T375" s="7">
        <f>(((N375/60)/60)/24)+DATE(1970,1,1)</f>
        <v>41763.208333333336</v>
      </c>
      <c r="U375" s="7" t="str" cm="1">
        <f t="array" ref="U375">_xlfn.IFS(V375=1, "Jan", V375=2, "Feb", V375=3, "Mar", V375=4, "Apr", V375=5, "May", V375=6, "June", V375=7, "July", V375=8, "Aug", V375=9, "Sept", V375=10, "Oct", V375=11, "Nov", V375=12, "Dec")</f>
        <v>May</v>
      </c>
      <c r="V375" s="9">
        <f t="shared" si="33"/>
        <v>5</v>
      </c>
      <c r="W375" s="9">
        <f t="shared" si="34"/>
        <v>4</v>
      </c>
      <c r="X375" s="9">
        <f t="shared" si="35"/>
        <v>2014</v>
      </c>
      <c r="Y375" t="b">
        <v>0</v>
      </c>
      <c r="Z375" t="b">
        <v>0</v>
      </c>
      <c r="AA375" t="s">
        <v>1029</v>
      </c>
      <c r="AB375" t="s">
        <v>2063</v>
      </c>
      <c r="AC375" t="s">
        <v>2064</v>
      </c>
    </row>
    <row r="376" spans="1:29" ht="34" x14ac:dyDescent="0.2">
      <c r="A376">
        <v>1</v>
      </c>
      <c r="B376">
        <v>867</v>
      </c>
      <c r="C376" t="s">
        <v>1766</v>
      </c>
      <c r="D376" s="1" t="s">
        <v>1767</v>
      </c>
      <c r="E376" s="17">
        <v>4800</v>
      </c>
      <c r="F376" s="17">
        <v>7797</v>
      </c>
      <c r="G376" s="4">
        <f t="shared" si="30"/>
        <v>1.6243749999999999</v>
      </c>
      <c r="H376" t="s">
        <v>20</v>
      </c>
      <c r="I376">
        <v>300</v>
      </c>
      <c r="J376" s="2">
        <f t="shared" si="31"/>
        <v>25.99</v>
      </c>
      <c r="K376" t="s">
        <v>21</v>
      </c>
      <c r="L376" t="s">
        <v>22</v>
      </c>
      <c r="M376">
        <v>1539061200</v>
      </c>
      <c r="N376">
        <v>1539579600</v>
      </c>
      <c r="O376" s="7">
        <f t="shared" si="32"/>
        <v>43382.208333333328</v>
      </c>
      <c r="P376" s="7" t="str" cm="1">
        <f t="array" ref="P376">_xlfn.IFS(Q376=1, "Jan", Q376=2, "Feb", Q376=3, "Mar", Q376=4, "Apr", Q376=5, "May", Q376=6, "June", Q376=7, "July", Q376=8, "Aug", Q376=9, "Sept", Q376=10, "Oct", Q376=11, "Nov", Q376=12, "Dec")</f>
        <v>Oct</v>
      </c>
      <c r="Q376" s="9">
        <f>MONTH(O376)</f>
        <v>10</v>
      </c>
      <c r="R376" s="9">
        <f>DAY(O376)</f>
        <v>9</v>
      </c>
      <c r="S376" s="9">
        <f>YEAR(O376)</f>
        <v>2018</v>
      </c>
      <c r="T376" s="7">
        <f>(((N376/60)/60)/24)+DATE(1970,1,1)</f>
        <v>43388.208333333328</v>
      </c>
      <c r="U376" s="7" t="str" cm="1">
        <f t="array" ref="U376">_xlfn.IFS(V376=1, "Jan", V376=2, "Feb", V376=3, "Mar", V376=4, "Apr", V376=5, "May", V376=6, "June", V376=7, "July", V376=8, "Aug", V376=9, "Sept", V376=10, "Oct", V376=11, "Nov", V376=12, "Dec")</f>
        <v>Oct</v>
      </c>
      <c r="V376" s="9">
        <f t="shared" si="33"/>
        <v>10</v>
      </c>
      <c r="W376" s="9">
        <f t="shared" si="34"/>
        <v>15</v>
      </c>
      <c r="X376" s="9">
        <f t="shared" si="35"/>
        <v>2018</v>
      </c>
      <c r="Y376" t="b">
        <v>0</v>
      </c>
      <c r="Z376" t="b">
        <v>0</v>
      </c>
      <c r="AA376" t="s">
        <v>17</v>
      </c>
      <c r="AB376" t="s">
        <v>2033</v>
      </c>
      <c r="AC376" t="s">
        <v>2034</v>
      </c>
    </row>
    <row r="377" spans="1:29" ht="17" x14ac:dyDescent="0.2">
      <c r="A377">
        <v>1</v>
      </c>
      <c r="B377">
        <v>401</v>
      </c>
      <c r="C377" t="s">
        <v>853</v>
      </c>
      <c r="D377" s="1" t="s">
        <v>854</v>
      </c>
      <c r="E377" s="17">
        <v>900</v>
      </c>
      <c r="F377" s="17">
        <v>13772</v>
      </c>
      <c r="G377" s="4">
        <f t="shared" si="30"/>
        <v>15.302222222222222</v>
      </c>
      <c r="H377" t="s">
        <v>20</v>
      </c>
      <c r="I377">
        <v>299</v>
      </c>
      <c r="J377" s="2">
        <f t="shared" si="31"/>
        <v>46.060200668896321</v>
      </c>
      <c r="K377" t="s">
        <v>21</v>
      </c>
      <c r="L377" t="s">
        <v>22</v>
      </c>
      <c r="M377">
        <v>1572152400</v>
      </c>
      <c r="N377">
        <v>1572152400</v>
      </c>
      <c r="O377" s="7">
        <f t="shared" si="32"/>
        <v>43765.208333333328</v>
      </c>
      <c r="P377" s="7" t="str" cm="1">
        <f t="array" ref="P377">_xlfn.IFS(Q377=1, "Jan", Q377=2, "Feb", Q377=3, "Mar", Q377=4, "Apr", Q377=5, "May", Q377=6, "June", Q377=7, "July", Q377=8, "Aug", Q377=9, "Sept", Q377=10, "Oct", Q377=11, "Nov", Q377=12, "Dec")</f>
        <v>Oct</v>
      </c>
      <c r="Q377" s="9">
        <f>MONTH(O377)</f>
        <v>10</v>
      </c>
      <c r="R377" s="9">
        <f>DAY(O377)</f>
        <v>27</v>
      </c>
      <c r="S377" s="9">
        <f>YEAR(O377)</f>
        <v>2019</v>
      </c>
      <c r="T377" s="7">
        <f>(((N377/60)/60)/24)+DATE(1970,1,1)</f>
        <v>43765.208333333328</v>
      </c>
      <c r="U377" s="7" t="str" cm="1">
        <f t="array" ref="U377">_xlfn.IFS(V377=1, "Jan", V377=2, "Feb", V377=3, "Mar", V377=4, "Apr", V377=5, "May", V377=6, "June", V377=7, "July", V377=8, "Aug", V377=9, "Sept", V377=10, "Oct", V377=11, "Nov", V377=12, "Dec")</f>
        <v>Oct</v>
      </c>
      <c r="V377" s="9">
        <f t="shared" si="33"/>
        <v>10</v>
      </c>
      <c r="W377" s="9">
        <f t="shared" si="34"/>
        <v>27</v>
      </c>
      <c r="X377" s="9">
        <f t="shared" si="35"/>
        <v>2019</v>
      </c>
      <c r="Y377" t="b">
        <v>0</v>
      </c>
      <c r="Z377" t="b">
        <v>0</v>
      </c>
      <c r="AA377" t="s">
        <v>33</v>
      </c>
      <c r="AB377" t="s">
        <v>2035</v>
      </c>
      <c r="AC377" t="s">
        <v>2036</v>
      </c>
    </row>
    <row r="378" spans="1:29" ht="17" x14ac:dyDescent="0.2">
      <c r="A378">
        <v>1</v>
      </c>
      <c r="B378">
        <v>718</v>
      </c>
      <c r="C378" t="s">
        <v>1474</v>
      </c>
      <c r="D378" s="1" t="s">
        <v>1475</v>
      </c>
      <c r="E378" s="17">
        <v>8300</v>
      </c>
      <c r="F378" s="17">
        <v>8317</v>
      </c>
      <c r="G378" s="4">
        <f t="shared" si="30"/>
        <v>1.0020481927710843</v>
      </c>
      <c r="H378" t="s">
        <v>20</v>
      </c>
      <c r="I378">
        <v>297</v>
      </c>
      <c r="J378" s="2">
        <f t="shared" si="31"/>
        <v>28.003367003367003</v>
      </c>
      <c r="K378" t="s">
        <v>21</v>
      </c>
      <c r="L378" t="s">
        <v>22</v>
      </c>
      <c r="M378">
        <v>1371445200</v>
      </c>
      <c r="N378">
        <v>1373691600</v>
      </c>
      <c r="O378" s="7">
        <f t="shared" si="32"/>
        <v>41442.208333333336</v>
      </c>
      <c r="P378" s="7" t="str" cm="1">
        <f t="array" ref="P378">_xlfn.IFS(Q378=1, "Jan", Q378=2, "Feb", Q378=3, "Mar", Q378=4, "Apr", Q378=5, "May", Q378=6, "June", Q378=7, "July", Q378=8, "Aug", Q378=9, "Sept", Q378=10, "Oct", Q378=11, "Nov", Q378=12, "Dec")</f>
        <v>June</v>
      </c>
      <c r="Q378" s="9">
        <f>MONTH(O378)</f>
        <v>6</v>
      </c>
      <c r="R378" s="9">
        <f>DAY(O378)</f>
        <v>17</v>
      </c>
      <c r="S378" s="9">
        <f>YEAR(O378)</f>
        <v>2013</v>
      </c>
      <c r="T378" s="7">
        <f>(((N378/60)/60)/24)+DATE(1970,1,1)</f>
        <v>41468.208333333336</v>
      </c>
      <c r="U378" s="7" t="str" cm="1">
        <f t="array" ref="U378">_xlfn.IFS(V378=1, "Jan", V378=2, "Feb", V378=3, "Mar", V378=4, "Apr", V378=5, "May", V378=6, "June", V378=7, "July", V378=8, "Aug", V378=9, "Sept", V378=10, "Oct", V378=11, "Nov", V378=12, "Dec")</f>
        <v>July</v>
      </c>
      <c r="V378" s="9">
        <f t="shared" si="33"/>
        <v>7</v>
      </c>
      <c r="W378" s="9">
        <f t="shared" si="34"/>
        <v>13</v>
      </c>
      <c r="X378" s="9">
        <f t="shared" si="35"/>
        <v>2013</v>
      </c>
      <c r="Y378" t="b">
        <v>0</v>
      </c>
      <c r="Z378" t="b">
        <v>0</v>
      </c>
      <c r="AA378" t="s">
        <v>65</v>
      </c>
      <c r="AB378" t="s">
        <v>2037</v>
      </c>
      <c r="AC378" t="s">
        <v>2051</v>
      </c>
    </row>
    <row r="379" spans="1:29" ht="17" x14ac:dyDescent="0.2">
      <c r="A379">
        <v>1</v>
      </c>
      <c r="B379">
        <v>910</v>
      </c>
      <c r="C379" t="s">
        <v>1852</v>
      </c>
      <c r="D379" s="1" t="s">
        <v>1853</v>
      </c>
      <c r="E379" s="17">
        <v>154500</v>
      </c>
      <c r="F379" s="17">
        <v>30215</v>
      </c>
      <c r="G379" s="4">
        <f t="shared" si="30"/>
        <v>0.19556634304207121</v>
      </c>
      <c r="H379" t="s">
        <v>74</v>
      </c>
      <c r="I379">
        <v>296</v>
      </c>
      <c r="J379" s="2">
        <f t="shared" si="31"/>
        <v>102.07770270270271</v>
      </c>
      <c r="K379" t="s">
        <v>21</v>
      </c>
      <c r="L379" t="s">
        <v>22</v>
      </c>
      <c r="M379">
        <v>1421906400</v>
      </c>
      <c r="N379">
        <v>1421992800</v>
      </c>
      <c r="O379" s="7">
        <f t="shared" si="32"/>
        <v>42026.25</v>
      </c>
      <c r="P379" s="7" t="str" cm="1">
        <f t="array" ref="P379">_xlfn.IFS(Q379=1, "Jan", Q379=2, "Feb", Q379=3, "Mar", Q379=4, "Apr", Q379=5, "May", Q379=6, "June", Q379=7, "July", Q379=8, "Aug", Q379=9, "Sept", Q379=10, "Oct", Q379=11, "Nov", Q379=12, "Dec")</f>
        <v>Jan</v>
      </c>
      <c r="Q379" s="9">
        <f>MONTH(O379)</f>
        <v>1</v>
      </c>
      <c r="R379" s="9">
        <f>DAY(O379)</f>
        <v>22</v>
      </c>
      <c r="S379" s="9">
        <f>YEAR(O379)</f>
        <v>2015</v>
      </c>
      <c r="T379" s="7">
        <f>(((N379/60)/60)/24)+DATE(1970,1,1)</f>
        <v>42027.25</v>
      </c>
      <c r="U379" s="7" t="str" cm="1">
        <f t="array" ref="U379">_xlfn.IFS(V379=1, "Jan", V379=2, "Feb", V379=3, "Mar", V379=4, "Apr", V379=5, "May", V379=6, "June", V379=7, "July", V379=8, "Aug", V379=9, "Sept", V379=10, "Oct", V379=11, "Nov", V379=12, "Dec")</f>
        <v>Jan</v>
      </c>
      <c r="V379" s="9">
        <f t="shared" si="33"/>
        <v>1</v>
      </c>
      <c r="W379" s="9">
        <f t="shared" si="34"/>
        <v>23</v>
      </c>
      <c r="X379" s="9">
        <f t="shared" si="35"/>
        <v>2015</v>
      </c>
      <c r="Y379" t="b">
        <v>0</v>
      </c>
      <c r="Z379" t="b">
        <v>0</v>
      </c>
      <c r="AA379" t="s">
        <v>33</v>
      </c>
      <c r="AB379" t="s">
        <v>2035</v>
      </c>
      <c r="AC379" t="s">
        <v>2036</v>
      </c>
    </row>
    <row r="380" spans="1:29" ht="34" x14ac:dyDescent="0.2">
      <c r="A380">
        <v>1</v>
      </c>
      <c r="B380">
        <v>110</v>
      </c>
      <c r="C380" t="s">
        <v>270</v>
      </c>
      <c r="D380" s="1" t="s">
        <v>271</v>
      </c>
      <c r="E380" s="17">
        <v>142400</v>
      </c>
      <c r="F380" s="17">
        <v>21307</v>
      </c>
      <c r="G380" s="4">
        <f t="shared" si="30"/>
        <v>0.14962780898876404</v>
      </c>
      <c r="H380" t="s">
        <v>14</v>
      </c>
      <c r="I380">
        <v>296</v>
      </c>
      <c r="J380" s="2">
        <f t="shared" si="31"/>
        <v>71.983108108108112</v>
      </c>
      <c r="K380" t="s">
        <v>21</v>
      </c>
      <c r="L380" t="s">
        <v>22</v>
      </c>
      <c r="M380">
        <v>1536642000</v>
      </c>
      <c r="N380">
        <v>1538283600</v>
      </c>
      <c r="O380" s="7">
        <f t="shared" si="32"/>
        <v>43354.208333333328</v>
      </c>
      <c r="P380" s="7" t="str" cm="1">
        <f t="array" ref="P380">_xlfn.IFS(Q380=1, "Jan", Q380=2, "Feb", Q380=3, "Mar", Q380=4, "Apr", Q380=5, "May", Q380=6, "June", Q380=7, "July", Q380=8, "Aug", Q380=9, "Sept", Q380=10, "Oct", Q380=11, "Nov", Q380=12, "Dec")</f>
        <v>Sept</v>
      </c>
      <c r="Q380" s="9">
        <f>MONTH(O380)</f>
        <v>9</v>
      </c>
      <c r="R380" s="9">
        <f>DAY(O380)</f>
        <v>11</v>
      </c>
      <c r="S380" s="9">
        <f>YEAR(O380)</f>
        <v>2018</v>
      </c>
      <c r="T380" s="7">
        <f>(((N380/60)/60)/24)+DATE(1970,1,1)</f>
        <v>43373.208333333328</v>
      </c>
      <c r="U380" s="7" t="str" cm="1">
        <f t="array" ref="U380">_xlfn.IFS(V380=1, "Jan", V380=2, "Feb", V380=3, "Mar", V380=4, "Apr", V380=5, "May", V380=6, "June", V380=7, "July", V380=8, "Aug", V380=9, "Sept", V380=10, "Oct", V380=11, "Nov", V380=12, "Dec")</f>
        <v>Sept</v>
      </c>
      <c r="V380" s="9">
        <f t="shared" si="33"/>
        <v>9</v>
      </c>
      <c r="W380" s="9">
        <f t="shared" si="34"/>
        <v>30</v>
      </c>
      <c r="X380" s="9">
        <f t="shared" si="35"/>
        <v>2018</v>
      </c>
      <c r="Y380" t="b">
        <v>0</v>
      </c>
      <c r="Z380" t="b">
        <v>0</v>
      </c>
      <c r="AA380" t="s">
        <v>17</v>
      </c>
      <c r="AB380" t="s">
        <v>2033</v>
      </c>
      <c r="AC380" t="s">
        <v>2034</v>
      </c>
    </row>
    <row r="381" spans="1:29" ht="17" x14ac:dyDescent="0.2">
      <c r="A381">
        <v>1</v>
      </c>
      <c r="B381">
        <v>444</v>
      </c>
      <c r="C381" t="s">
        <v>748</v>
      </c>
      <c r="D381" s="1" t="s">
        <v>937</v>
      </c>
      <c r="E381" s="17">
        <v>6200</v>
      </c>
      <c r="F381" s="17">
        <v>10938</v>
      </c>
      <c r="G381" s="4">
        <f t="shared" si="30"/>
        <v>1.7641935483870967</v>
      </c>
      <c r="H381" t="s">
        <v>20</v>
      </c>
      <c r="I381">
        <v>296</v>
      </c>
      <c r="J381" s="2">
        <f t="shared" si="31"/>
        <v>36.952702702702702</v>
      </c>
      <c r="K381" t="s">
        <v>21</v>
      </c>
      <c r="L381" t="s">
        <v>22</v>
      </c>
      <c r="M381">
        <v>1311483600</v>
      </c>
      <c r="N381">
        <v>1311656400</v>
      </c>
      <c r="O381" s="7">
        <f t="shared" si="32"/>
        <v>40748.208333333336</v>
      </c>
      <c r="P381" s="7" t="str" cm="1">
        <f t="array" ref="P381">_xlfn.IFS(Q381=1, "Jan", Q381=2, "Feb", Q381=3, "Mar", Q381=4, "Apr", Q381=5, "May", Q381=6, "June", Q381=7, "July", Q381=8, "Aug", Q381=9, "Sept", Q381=10, "Oct", Q381=11, "Nov", Q381=12, "Dec")</f>
        <v>July</v>
      </c>
      <c r="Q381" s="9">
        <f>MONTH(O381)</f>
        <v>7</v>
      </c>
      <c r="R381" s="9">
        <f>DAY(O381)</f>
        <v>24</v>
      </c>
      <c r="S381" s="9">
        <f>YEAR(O381)</f>
        <v>2011</v>
      </c>
      <c r="T381" s="7">
        <f>(((N381/60)/60)/24)+DATE(1970,1,1)</f>
        <v>40750.208333333336</v>
      </c>
      <c r="U381" s="7" t="str" cm="1">
        <f t="array" ref="U381">_xlfn.IFS(V381=1, "Jan", V381=2, "Feb", V381=3, "Mar", V381=4, "Apr", V381=5, "May", V381=6, "June", V381=7, "July", V381=8, "Aug", V381=9, "Sept", V381=10, "Oct", V381=11, "Nov", V381=12, "Dec")</f>
        <v>July</v>
      </c>
      <c r="V381" s="9">
        <f t="shared" si="33"/>
        <v>7</v>
      </c>
      <c r="W381" s="9">
        <f t="shared" si="34"/>
        <v>26</v>
      </c>
      <c r="X381" s="9">
        <f t="shared" si="35"/>
        <v>2011</v>
      </c>
      <c r="Y381" t="b">
        <v>0</v>
      </c>
      <c r="Z381" t="b">
        <v>1</v>
      </c>
      <c r="AA381" t="s">
        <v>60</v>
      </c>
      <c r="AB381" t="s">
        <v>2041</v>
      </c>
      <c r="AC381" t="s">
        <v>2050</v>
      </c>
    </row>
    <row r="382" spans="1:29" ht="34" x14ac:dyDescent="0.2">
      <c r="A382">
        <v>1</v>
      </c>
      <c r="B382">
        <v>301</v>
      </c>
      <c r="C382" t="s">
        <v>654</v>
      </c>
      <c r="D382" s="1" t="s">
        <v>655</v>
      </c>
      <c r="E382" s="17">
        <v>900</v>
      </c>
      <c r="F382" s="17">
        <v>12102</v>
      </c>
      <c r="G382" s="4">
        <f t="shared" si="30"/>
        <v>13.446666666666667</v>
      </c>
      <c r="H382" t="s">
        <v>20</v>
      </c>
      <c r="I382">
        <v>295</v>
      </c>
      <c r="J382" s="2">
        <f t="shared" si="31"/>
        <v>41.023728813559323</v>
      </c>
      <c r="K382" t="s">
        <v>21</v>
      </c>
      <c r="L382" t="s">
        <v>22</v>
      </c>
      <c r="M382">
        <v>1424930400</v>
      </c>
      <c r="N382">
        <v>1426395600</v>
      </c>
      <c r="O382" s="7">
        <f t="shared" si="32"/>
        <v>42061.25</v>
      </c>
      <c r="P382" s="7" t="str" cm="1">
        <f t="array" ref="P382">_xlfn.IFS(Q382=1, "Jan", Q382=2, "Feb", Q382=3, "Mar", Q382=4, "Apr", Q382=5, "May", Q382=6, "June", Q382=7, "July", Q382=8, "Aug", Q382=9, "Sept", Q382=10, "Oct", Q382=11, "Nov", Q382=12, "Dec")</f>
        <v>Feb</v>
      </c>
      <c r="Q382" s="9">
        <f>MONTH(O382)</f>
        <v>2</v>
      </c>
      <c r="R382" s="9">
        <f>DAY(O382)</f>
        <v>26</v>
      </c>
      <c r="S382" s="9">
        <f>YEAR(O382)</f>
        <v>2015</v>
      </c>
      <c r="T382" s="7">
        <f>(((N382/60)/60)/24)+DATE(1970,1,1)</f>
        <v>42078.208333333328</v>
      </c>
      <c r="U382" s="7" t="str" cm="1">
        <f t="array" ref="U382">_xlfn.IFS(V382=1, "Jan", V382=2, "Feb", V382=3, "Mar", V382=4, "Apr", V382=5, "May", V382=6, "June", V382=7, "July", V382=8, "Aug", V382=9, "Sept", V382=10, "Oct", V382=11, "Nov", V382=12, "Dec")</f>
        <v>Mar</v>
      </c>
      <c r="V382" s="9">
        <f t="shared" si="33"/>
        <v>3</v>
      </c>
      <c r="W382" s="9">
        <f t="shared" si="34"/>
        <v>15</v>
      </c>
      <c r="X382" s="9">
        <f t="shared" si="35"/>
        <v>2015</v>
      </c>
      <c r="Y382" t="b">
        <v>0</v>
      </c>
      <c r="Z382" t="b">
        <v>0</v>
      </c>
      <c r="AA382" t="s">
        <v>42</v>
      </c>
      <c r="AB382" t="s">
        <v>2039</v>
      </c>
      <c r="AC382" t="s">
        <v>2053</v>
      </c>
    </row>
    <row r="383" spans="1:29" ht="34" x14ac:dyDescent="0.2">
      <c r="A383">
        <v>1</v>
      </c>
      <c r="B383">
        <v>888</v>
      </c>
      <c r="C383" t="s">
        <v>1808</v>
      </c>
      <c r="D383" s="1" t="s">
        <v>1809</v>
      </c>
      <c r="E383" s="17">
        <v>5800</v>
      </c>
      <c r="F383" s="17">
        <v>12174</v>
      </c>
      <c r="G383" s="4">
        <f t="shared" si="30"/>
        <v>2.0989655172413793</v>
      </c>
      <c r="H383" t="s">
        <v>20</v>
      </c>
      <c r="I383">
        <v>290</v>
      </c>
      <c r="J383" s="2">
        <f t="shared" si="31"/>
        <v>41.979310344827589</v>
      </c>
      <c r="K383" t="s">
        <v>21</v>
      </c>
      <c r="L383" t="s">
        <v>22</v>
      </c>
      <c r="M383">
        <v>1491886800</v>
      </c>
      <c r="N383">
        <v>1493528400</v>
      </c>
      <c r="O383" s="7">
        <f t="shared" si="32"/>
        <v>42836.208333333328</v>
      </c>
      <c r="P383" s="7" t="str" cm="1">
        <f t="array" ref="P383">_xlfn.IFS(Q383=1, "Jan", Q383=2, "Feb", Q383=3, "Mar", Q383=4, "Apr", Q383=5, "May", Q383=6, "June", Q383=7, "July", Q383=8, "Aug", Q383=9, "Sept", Q383=10, "Oct", Q383=11, "Nov", Q383=12, "Dec")</f>
        <v>Apr</v>
      </c>
      <c r="Q383" s="9">
        <f>MONTH(O383)</f>
        <v>4</v>
      </c>
      <c r="R383" s="9">
        <f>DAY(O383)</f>
        <v>11</v>
      </c>
      <c r="S383" s="9">
        <f>YEAR(O383)</f>
        <v>2017</v>
      </c>
      <c r="T383" s="7">
        <f>(((N383/60)/60)/24)+DATE(1970,1,1)</f>
        <v>42855.208333333328</v>
      </c>
      <c r="U383" s="7" t="str" cm="1">
        <f t="array" ref="U383">_xlfn.IFS(V383=1, "Jan", V383=2, "Feb", V383=3, "Mar", V383=4, "Apr", V383=5, "May", V383=6, "June", V383=7, "July", V383=8, "Aug", V383=9, "Sept", V383=10, "Oct", V383=11, "Nov", V383=12, "Dec")</f>
        <v>Apr</v>
      </c>
      <c r="V383" s="9">
        <f t="shared" si="33"/>
        <v>4</v>
      </c>
      <c r="W383" s="9">
        <f t="shared" si="34"/>
        <v>30</v>
      </c>
      <c r="X383" s="9">
        <f t="shared" si="35"/>
        <v>2017</v>
      </c>
      <c r="Y383" t="b">
        <v>0</v>
      </c>
      <c r="Z383" t="b">
        <v>0</v>
      </c>
      <c r="AA383" t="s">
        <v>33</v>
      </c>
      <c r="AB383" t="s">
        <v>2035</v>
      </c>
      <c r="AC383" t="s">
        <v>2036</v>
      </c>
    </row>
    <row r="384" spans="1:29" ht="17" x14ac:dyDescent="0.2">
      <c r="A384">
        <v>1</v>
      </c>
      <c r="B384">
        <v>755</v>
      </c>
      <c r="C384" t="s">
        <v>1546</v>
      </c>
      <c r="D384" s="1" t="s">
        <v>1547</v>
      </c>
      <c r="E384" s="17">
        <v>4500</v>
      </c>
      <c r="F384" s="17">
        <v>7496</v>
      </c>
      <c r="G384" s="4">
        <f t="shared" si="30"/>
        <v>1.6657777777777778</v>
      </c>
      <c r="H384" t="s">
        <v>20</v>
      </c>
      <c r="I384">
        <v>288</v>
      </c>
      <c r="J384" s="2">
        <f t="shared" si="31"/>
        <v>26.027777777777779</v>
      </c>
      <c r="K384" t="s">
        <v>36</v>
      </c>
      <c r="L384" t="s">
        <v>37</v>
      </c>
      <c r="M384">
        <v>1514354400</v>
      </c>
      <c r="N384">
        <v>1515391200</v>
      </c>
      <c r="O384" s="7">
        <f t="shared" si="32"/>
        <v>43096.25</v>
      </c>
      <c r="P384" s="7" t="str" cm="1">
        <f t="array" ref="P384">_xlfn.IFS(Q384=1, "Jan", Q384=2, "Feb", Q384=3, "Mar", Q384=4, "Apr", Q384=5, "May", Q384=6, "June", Q384=7, "July", Q384=8, "Aug", Q384=9, "Sept", Q384=10, "Oct", Q384=11, "Nov", Q384=12, "Dec")</f>
        <v>Dec</v>
      </c>
      <c r="Q384" s="9">
        <f>MONTH(O384)</f>
        <v>12</v>
      </c>
      <c r="R384" s="9">
        <f>DAY(O384)</f>
        <v>27</v>
      </c>
      <c r="S384" s="9">
        <f>YEAR(O384)</f>
        <v>2017</v>
      </c>
      <c r="T384" s="7">
        <f>(((N384/60)/60)/24)+DATE(1970,1,1)</f>
        <v>43108.25</v>
      </c>
      <c r="U384" s="7" t="str" cm="1">
        <f t="array" ref="U384">_xlfn.IFS(V384=1, "Jan", V384=2, "Feb", V384=3, "Mar", V384=4, "Apr", V384=5, "May", V384=6, "June", V384=7, "July", V384=8, "Aug", V384=9, "Sept", V384=10, "Oct", V384=11, "Nov", V384=12, "Dec")</f>
        <v>Jan</v>
      </c>
      <c r="V384" s="9">
        <f t="shared" si="33"/>
        <v>1</v>
      </c>
      <c r="W384" s="9">
        <f t="shared" si="34"/>
        <v>8</v>
      </c>
      <c r="X384" s="9">
        <f t="shared" si="35"/>
        <v>2018</v>
      </c>
      <c r="Y384" t="b">
        <v>0</v>
      </c>
      <c r="Z384" t="b">
        <v>1</v>
      </c>
      <c r="AA384" t="s">
        <v>33</v>
      </c>
      <c r="AB384" t="s">
        <v>2035</v>
      </c>
      <c r="AC384" t="s">
        <v>2036</v>
      </c>
    </row>
    <row r="385" spans="1:29" ht="17" x14ac:dyDescent="0.2">
      <c r="A385">
        <v>1</v>
      </c>
      <c r="B385">
        <v>273</v>
      </c>
      <c r="C385" t="s">
        <v>598</v>
      </c>
      <c r="D385" s="1" t="s">
        <v>599</v>
      </c>
      <c r="E385" s="17">
        <v>7800</v>
      </c>
      <c r="F385" s="17">
        <v>10704</v>
      </c>
      <c r="G385" s="4">
        <f t="shared" si="30"/>
        <v>1.3723076923076922</v>
      </c>
      <c r="H385" t="s">
        <v>20</v>
      </c>
      <c r="I385">
        <v>282</v>
      </c>
      <c r="J385" s="2">
        <f t="shared" si="31"/>
        <v>37.957446808510639</v>
      </c>
      <c r="K385" t="s">
        <v>15</v>
      </c>
      <c r="L385" t="s">
        <v>16</v>
      </c>
      <c r="M385">
        <v>1505624400</v>
      </c>
      <c r="N385">
        <v>1505883600</v>
      </c>
      <c r="O385" s="7">
        <f t="shared" si="32"/>
        <v>42995.208333333328</v>
      </c>
      <c r="P385" s="7" t="str" cm="1">
        <f t="array" ref="P385">_xlfn.IFS(Q385=1, "Jan", Q385=2, "Feb", Q385=3, "Mar", Q385=4, "Apr", Q385=5, "May", Q385=6, "June", Q385=7, "July", Q385=8, "Aug", Q385=9, "Sept", Q385=10, "Oct", Q385=11, "Nov", Q385=12, "Dec")</f>
        <v>Sept</v>
      </c>
      <c r="Q385" s="9">
        <f>MONTH(O385)</f>
        <v>9</v>
      </c>
      <c r="R385" s="9">
        <f>DAY(O385)</f>
        <v>17</v>
      </c>
      <c r="S385" s="9">
        <f>YEAR(O385)</f>
        <v>2017</v>
      </c>
      <c r="T385" s="7">
        <f>(((N385/60)/60)/24)+DATE(1970,1,1)</f>
        <v>42998.208333333328</v>
      </c>
      <c r="U385" s="7" t="str" cm="1">
        <f t="array" ref="U385">_xlfn.IFS(V385=1, "Jan", V385=2, "Feb", V385=3, "Mar", V385=4, "Apr", V385=5, "May", V385=6, "June", V385=7, "July", V385=8, "Aug", V385=9, "Sept", V385=10, "Oct", V385=11, "Nov", V385=12, "Dec")</f>
        <v>Sept</v>
      </c>
      <c r="V385" s="9">
        <f t="shared" si="33"/>
        <v>9</v>
      </c>
      <c r="W385" s="9">
        <f t="shared" si="34"/>
        <v>20</v>
      </c>
      <c r="X385" s="9">
        <f t="shared" si="35"/>
        <v>2017</v>
      </c>
      <c r="Y385" t="b">
        <v>0</v>
      </c>
      <c r="Z385" t="b">
        <v>0</v>
      </c>
      <c r="AA385" t="s">
        <v>33</v>
      </c>
      <c r="AB385" t="s">
        <v>2035</v>
      </c>
      <c r="AC385" t="s">
        <v>2036</v>
      </c>
    </row>
    <row r="386" spans="1:29" ht="17" x14ac:dyDescent="0.2">
      <c r="A386">
        <v>1</v>
      </c>
      <c r="B386">
        <v>747</v>
      </c>
      <c r="C386" t="s">
        <v>1530</v>
      </c>
      <c r="D386" s="1" t="s">
        <v>1531</v>
      </c>
      <c r="E386" s="17">
        <v>4900</v>
      </c>
      <c r="F386" s="17">
        <v>11214</v>
      </c>
      <c r="G386" s="4">
        <f t="shared" ref="G386:G449" si="36">F386/E386</f>
        <v>2.2885714285714287</v>
      </c>
      <c r="H386" t="s">
        <v>20</v>
      </c>
      <c r="I386">
        <v>280</v>
      </c>
      <c r="J386" s="2">
        <f t="shared" ref="J386:J449" si="37">F386/I386</f>
        <v>40.049999999999997</v>
      </c>
      <c r="K386" t="s">
        <v>21</v>
      </c>
      <c r="L386" t="s">
        <v>22</v>
      </c>
      <c r="M386">
        <v>1283403600</v>
      </c>
      <c r="N386">
        <v>1284354000</v>
      </c>
      <c r="O386" s="7">
        <f t="shared" ref="O386:O449" si="38">(((M386/60)/60)/24)+DATE(1970,1,1)</f>
        <v>40423.208333333336</v>
      </c>
      <c r="P386" s="7" t="str" cm="1">
        <f t="array" ref="P386">_xlfn.IFS(Q386=1, "Jan", Q386=2, "Feb", Q386=3, "Mar", Q386=4, "Apr", Q386=5, "May", Q386=6, "June", Q386=7, "July", Q386=8, "Aug", Q386=9, "Sept", Q386=10, "Oct", Q386=11, "Nov", Q386=12, "Dec")</f>
        <v>Sept</v>
      </c>
      <c r="Q386" s="9">
        <f>MONTH(O386)</f>
        <v>9</v>
      </c>
      <c r="R386" s="9">
        <f>DAY(O386)</f>
        <v>2</v>
      </c>
      <c r="S386" s="9">
        <f>YEAR(O386)</f>
        <v>2010</v>
      </c>
      <c r="T386" s="7">
        <f>(((N386/60)/60)/24)+DATE(1970,1,1)</f>
        <v>40434.208333333336</v>
      </c>
      <c r="U386" s="7" t="str" cm="1">
        <f t="array" ref="U386">_xlfn.IFS(V386=1, "Jan", V386=2, "Feb", V386=3, "Mar", V386=4, "Apr", V386=5, "May", V386=6, "June", V386=7, "July", V386=8, "Aug", V386=9, "Sept", V386=10, "Oct", V386=11, "Nov", V386=12, "Dec")</f>
        <v>Sept</v>
      </c>
      <c r="V386" s="9">
        <f t="shared" ref="V386:V449" si="39">MONTH(T386)</f>
        <v>9</v>
      </c>
      <c r="W386" s="9">
        <f t="shared" ref="W386:W449" si="40">DAY(T386)</f>
        <v>13</v>
      </c>
      <c r="X386" s="9">
        <f t="shared" ref="X386:X449" si="41">YEAR(T386)</f>
        <v>2010</v>
      </c>
      <c r="Y386" t="b">
        <v>0</v>
      </c>
      <c r="Z386" t="b">
        <v>0</v>
      </c>
      <c r="AA386" t="s">
        <v>33</v>
      </c>
      <c r="AB386" t="s">
        <v>2035</v>
      </c>
      <c r="AC386" t="s">
        <v>2036</v>
      </c>
    </row>
    <row r="387" spans="1:29" ht="17" x14ac:dyDescent="0.2">
      <c r="A387">
        <v>1</v>
      </c>
      <c r="B387">
        <v>820</v>
      </c>
      <c r="C387" t="s">
        <v>1673</v>
      </c>
      <c r="D387" s="1" t="s">
        <v>1674</v>
      </c>
      <c r="E387" s="17">
        <v>1500</v>
      </c>
      <c r="F387" s="17">
        <v>12009</v>
      </c>
      <c r="G387" s="4">
        <f t="shared" si="36"/>
        <v>8.0060000000000002</v>
      </c>
      <c r="H387" t="s">
        <v>20</v>
      </c>
      <c r="I387">
        <v>279</v>
      </c>
      <c r="J387" s="2">
        <f t="shared" si="37"/>
        <v>43.043010752688176</v>
      </c>
      <c r="K387" t="s">
        <v>40</v>
      </c>
      <c r="L387" t="s">
        <v>41</v>
      </c>
      <c r="M387">
        <v>1532840400</v>
      </c>
      <c r="N387">
        <v>1533963600</v>
      </c>
      <c r="O387" s="7">
        <f t="shared" si="38"/>
        <v>43310.208333333328</v>
      </c>
      <c r="P387" s="7" t="str" cm="1">
        <f t="array" ref="P387">_xlfn.IFS(Q387=1, "Jan", Q387=2, "Feb", Q387=3, "Mar", Q387=4, "Apr", Q387=5, "May", Q387=6, "June", Q387=7, "July", Q387=8, "Aug", Q387=9, "Sept", Q387=10, "Oct", Q387=11, "Nov", Q387=12, "Dec")</f>
        <v>July</v>
      </c>
      <c r="Q387" s="9">
        <f>MONTH(O387)</f>
        <v>7</v>
      </c>
      <c r="R387" s="9">
        <f>DAY(O387)</f>
        <v>29</v>
      </c>
      <c r="S387" s="9">
        <f>YEAR(O387)</f>
        <v>2018</v>
      </c>
      <c r="T387" s="7">
        <f>(((N387/60)/60)/24)+DATE(1970,1,1)</f>
        <v>43323.208333333328</v>
      </c>
      <c r="U387" s="7" t="str" cm="1">
        <f t="array" ref="U387">_xlfn.IFS(V387=1, "Jan", V387=2, "Feb", V387=3, "Mar", V387=4, "Apr", V387=5, "May", V387=6, "June", V387=7, "July", V387=8, "Aug", V387=9, "Sept", V387=10, "Oct", V387=11, "Nov", V387=12, "Dec")</f>
        <v>Aug</v>
      </c>
      <c r="V387" s="9">
        <f t="shared" si="39"/>
        <v>8</v>
      </c>
      <c r="W387" s="9">
        <f t="shared" si="40"/>
        <v>11</v>
      </c>
      <c r="X387" s="9">
        <f t="shared" si="41"/>
        <v>2018</v>
      </c>
      <c r="Y387" t="b">
        <v>0</v>
      </c>
      <c r="Z387" t="b">
        <v>1</v>
      </c>
      <c r="AA387" t="s">
        <v>23</v>
      </c>
      <c r="AB387" t="s">
        <v>2041</v>
      </c>
      <c r="AC387" t="s">
        <v>2042</v>
      </c>
    </row>
    <row r="388" spans="1:29" ht="17" x14ac:dyDescent="0.2">
      <c r="A388">
        <v>1</v>
      </c>
      <c r="B388">
        <v>632</v>
      </c>
      <c r="C388" t="s">
        <v>1306</v>
      </c>
      <c r="D388" s="1" t="s">
        <v>1307</v>
      </c>
      <c r="E388" s="17">
        <v>72100</v>
      </c>
      <c r="F388" s="17">
        <v>30902</v>
      </c>
      <c r="G388" s="4">
        <f t="shared" si="36"/>
        <v>0.42859916782246882</v>
      </c>
      <c r="H388" t="s">
        <v>47</v>
      </c>
      <c r="I388">
        <v>278</v>
      </c>
      <c r="J388" s="2">
        <f t="shared" si="37"/>
        <v>111.15827338129496</v>
      </c>
      <c r="K388" t="s">
        <v>21</v>
      </c>
      <c r="L388" t="s">
        <v>22</v>
      </c>
      <c r="M388">
        <v>1414904400</v>
      </c>
      <c r="N388">
        <v>1416463200</v>
      </c>
      <c r="O388" s="7">
        <f t="shared" si="38"/>
        <v>41945.208333333336</v>
      </c>
      <c r="P388" s="7" t="str" cm="1">
        <f t="array" ref="P388">_xlfn.IFS(Q388=1, "Jan", Q388=2, "Feb", Q388=3, "Mar", Q388=4, "Apr", Q388=5, "May", Q388=6, "June", Q388=7, "July", Q388=8, "Aug", Q388=9, "Sept", Q388=10, "Oct", Q388=11, "Nov", Q388=12, "Dec")</f>
        <v>Nov</v>
      </c>
      <c r="Q388" s="9">
        <f>MONTH(O388)</f>
        <v>11</v>
      </c>
      <c r="R388" s="9">
        <f>DAY(O388)</f>
        <v>2</v>
      </c>
      <c r="S388" s="9">
        <f>YEAR(O388)</f>
        <v>2014</v>
      </c>
      <c r="T388" s="7">
        <f>(((N388/60)/60)/24)+DATE(1970,1,1)</f>
        <v>41963.25</v>
      </c>
      <c r="U388" s="7" t="str" cm="1">
        <f t="array" ref="U388">_xlfn.IFS(V388=1, "Jan", V388=2, "Feb", V388=3, "Mar", V388=4, "Apr", V388=5, "May", V388=6, "June", V388=7, "July", V388=8, "Aug", V388=9, "Sept", V388=10, "Oct", V388=11, "Nov", V388=12, "Dec")</f>
        <v>Nov</v>
      </c>
      <c r="V388" s="9">
        <f t="shared" si="39"/>
        <v>11</v>
      </c>
      <c r="W388" s="9">
        <f t="shared" si="40"/>
        <v>20</v>
      </c>
      <c r="X388" s="9">
        <f t="shared" si="41"/>
        <v>2014</v>
      </c>
      <c r="Y388" t="b">
        <v>0</v>
      </c>
      <c r="Z388" t="b">
        <v>0</v>
      </c>
      <c r="AA388" t="s">
        <v>33</v>
      </c>
      <c r="AB388" t="s">
        <v>2035</v>
      </c>
      <c r="AC388" t="s">
        <v>2036</v>
      </c>
    </row>
    <row r="389" spans="1:29" ht="17" x14ac:dyDescent="0.2">
      <c r="A389">
        <v>1</v>
      </c>
      <c r="B389">
        <v>117</v>
      </c>
      <c r="C389" t="s">
        <v>284</v>
      </c>
      <c r="D389" s="1" t="s">
        <v>285</v>
      </c>
      <c r="E389" s="17">
        <v>4900</v>
      </c>
      <c r="F389" s="17">
        <v>8523</v>
      </c>
      <c r="G389" s="4">
        <f t="shared" si="36"/>
        <v>1.7393877551020409</v>
      </c>
      <c r="H389" t="s">
        <v>20</v>
      </c>
      <c r="I389">
        <v>275</v>
      </c>
      <c r="J389" s="2">
        <f t="shared" si="37"/>
        <v>30.992727272727272</v>
      </c>
      <c r="K389" t="s">
        <v>21</v>
      </c>
      <c r="L389" t="s">
        <v>22</v>
      </c>
      <c r="M389">
        <v>1316667600</v>
      </c>
      <c r="N389">
        <v>1317186000</v>
      </c>
      <c r="O389" s="7">
        <f t="shared" si="38"/>
        <v>40808.208333333336</v>
      </c>
      <c r="P389" s="7" t="str" cm="1">
        <f t="array" ref="P389">_xlfn.IFS(Q389=1, "Jan", Q389=2, "Feb", Q389=3, "Mar", Q389=4, "Apr", Q389=5, "May", Q389=6, "June", Q389=7, "July", Q389=8, "Aug", Q389=9, "Sept", Q389=10, "Oct", Q389=11, "Nov", Q389=12, "Dec")</f>
        <v>Sept</v>
      </c>
      <c r="Q389" s="9">
        <f>MONTH(O389)</f>
        <v>9</v>
      </c>
      <c r="R389" s="9">
        <f>DAY(O389)</f>
        <v>22</v>
      </c>
      <c r="S389" s="9">
        <f>YEAR(O389)</f>
        <v>2011</v>
      </c>
      <c r="T389" s="7">
        <f>(((N389/60)/60)/24)+DATE(1970,1,1)</f>
        <v>40814.208333333336</v>
      </c>
      <c r="U389" s="7" t="str" cm="1">
        <f t="array" ref="U389">_xlfn.IFS(V389=1, "Jan", V389=2, "Feb", V389=3, "Mar", V389=4, "Apr", V389=5, "May", V389=6, "June", V389=7, "July", V389=8, "Aug", V389=9, "Sept", V389=10, "Oct", V389=11, "Nov", V389=12, "Dec")</f>
        <v>Sept</v>
      </c>
      <c r="V389" s="9">
        <f t="shared" si="39"/>
        <v>9</v>
      </c>
      <c r="W389" s="9">
        <f t="shared" si="40"/>
        <v>28</v>
      </c>
      <c r="X389" s="9">
        <f t="shared" si="41"/>
        <v>2011</v>
      </c>
      <c r="Y389" t="b">
        <v>0</v>
      </c>
      <c r="Z389" t="b">
        <v>0</v>
      </c>
      <c r="AA389" t="s">
        <v>269</v>
      </c>
      <c r="AB389" t="s">
        <v>2039</v>
      </c>
      <c r="AC389" t="s">
        <v>2062</v>
      </c>
    </row>
    <row r="390" spans="1:29" ht="17" x14ac:dyDescent="0.2">
      <c r="A390">
        <v>1</v>
      </c>
      <c r="B390">
        <v>665</v>
      </c>
      <c r="C390" t="s">
        <v>1371</v>
      </c>
      <c r="D390" s="1" t="s">
        <v>1372</v>
      </c>
      <c r="E390" s="17">
        <v>5100</v>
      </c>
      <c r="F390" s="17">
        <v>12219</v>
      </c>
      <c r="G390" s="4">
        <f t="shared" si="36"/>
        <v>2.3958823529411766</v>
      </c>
      <c r="H390" t="s">
        <v>20</v>
      </c>
      <c r="I390">
        <v>272</v>
      </c>
      <c r="J390" s="2">
        <f t="shared" si="37"/>
        <v>44.922794117647058</v>
      </c>
      <c r="K390" t="s">
        <v>21</v>
      </c>
      <c r="L390" t="s">
        <v>22</v>
      </c>
      <c r="M390">
        <v>1310187600</v>
      </c>
      <c r="N390">
        <v>1311397200</v>
      </c>
      <c r="O390" s="7">
        <f t="shared" si="38"/>
        <v>40733.208333333336</v>
      </c>
      <c r="P390" s="7" t="str" cm="1">
        <f t="array" ref="P390">_xlfn.IFS(Q390=1, "Jan", Q390=2, "Feb", Q390=3, "Mar", Q390=4, "Apr", Q390=5, "May", Q390=6, "June", Q390=7, "July", Q390=8, "Aug", Q390=9, "Sept", Q390=10, "Oct", Q390=11, "Nov", Q390=12, "Dec")</f>
        <v>July</v>
      </c>
      <c r="Q390" s="9">
        <f>MONTH(O390)</f>
        <v>7</v>
      </c>
      <c r="R390" s="9">
        <f>DAY(O390)</f>
        <v>9</v>
      </c>
      <c r="S390" s="9">
        <f>YEAR(O390)</f>
        <v>2011</v>
      </c>
      <c r="T390" s="7">
        <f>(((N390/60)/60)/24)+DATE(1970,1,1)</f>
        <v>40747.208333333336</v>
      </c>
      <c r="U390" s="7" t="str" cm="1">
        <f t="array" ref="U390">_xlfn.IFS(V390=1, "Jan", V390=2, "Feb", V390=3, "Mar", V390=4, "Apr", V390=5, "May", V390=6, "June", V390=7, "July", V390=8, "Aug", V390=9, "Sept", V390=10, "Oct", V390=11, "Nov", V390=12, "Dec")</f>
        <v>July</v>
      </c>
      <c r="V390" s="9">
        <f t="shared" si="39"/>
        <v>7</v>
      </c>
      <c r="W390" s="9">
        <f t="shared" si="40"/>
        <v>23</v>
      </c>
      <c r="X390" s="9">
        <f t="shared" si="41"/>
        <v>2011</v>
      </c>
      <c r="Y390" t="b">
        <v>0</v>
      </c>
      <c r="Z390" t="b">
        <v>1</v>
      </c>
      <c r="AA390" t="s">
        <v>42</v>
      </c>
      <c r="AB390" t="s">
        <v>2039</v>
      </c>
      <c r="AC390" t="s">
        <v>2053</v>
      </c>
    </row>
    <row r="391" spans="1:29" ht="17" x14ac:dyDescent="0.2">
      <c r="A391">
        <v>1</v>
      </c>
      <c r="B391">
        <v>751</v>
      </c>
      <c r="C391" t="s">
        <v>1538</v>
      </c>
      <c r="D391" s="1" t="s">
        <v>1539</v>
      </c>
      <c r="E391" s="17">
        <v>3600</v>
      </c>
      <c r="F391" s="17">
        <v>8363</v>
      </c>
      <c r="G391" s="4">
        <f t="shared" si="36"/>
        <v>2.3230555555555554</v>
      </c>
      <c r="H391" t="s">
        <v>20</v>
      </c>
      <c r="I391">
        <v>270</v>
      </c>
      <c r="J391" s="2">
        <f t="shared" si="37"/>
        <v>30.974074074074075</v>
      </c>
      <c r="K391" t="s">
        <v>21</v>
      </c>
      <c r="L391" t="s">
        <v>22</v>
      </c>
      <c r="M391">
        <v>1458190800</v>
      </c>
      <c r="N391">
        <v>1459486800</v>
      </c>
      <c r="O391" s="7">
        <f t="shared" si="38"/>
        <v>42446.208333333328</v>
      </c>
      <c r="P391" s="7" t="str" cm="1">
        <f t="array" ref="P391">_xlfn.IFS(Q391=1, "Jan", Q391=2, "Feb", Q391=3, "Mar", Q391=4, "Apr", Q391=5, "May", Q391=6, "June", Q391=7, "July", Q391=8, "Aug", Q391=9, "Sept", Q391=10, "Oct", Q391=11, "Nov", Q391=12, "Dec")</f>
        <v>Mar</v>
      </c>
      <c r="Q391" s="9">
        <f>MONTH(O391)</f>
        <v>3</v>
      </c>
      <c r="R391" s="9">
        <f>DAY(O391)</f>
        <v>17</v>
      </c>
      <c r="S391" s="9">
        <f>YEAR(O391)</f>
        <v>2016</v>
      </c>
      <c r="T391" s="7">
        <f>(((N391/60)/60)/24)+DATE(1970,1,1)</f>
        <v>42461.208333333328</v>
      </c>
      <c r="U391" s="7" t="str" cm="1">
        <f t="array" ref="U391">_xlfn.IFS(V391=1, "Jan", V391=2, "Feb", V391=3, "Mar", V391=4, "Apr", V391=5, "May", V391=6, "June", V391=7, "July", V391=8, "Aug", V391=9, "Sept", V391=10, "Oct", V391=11, "Nov", V391=12, "Dec")</f>
        <v>Apr</v>
      </c>
      <c r="V391" s="9">
        <f t="shared" si="39"/>
        <v>4</v>
      </c>
      <c r="W391" s="9">
        <f t="shared" si="40"/>
        <v>1</v>
      </c>
      <c r="X391" s="9">
        <f t="shared" si="41"/>
        <v>2016</v>
      </c>
      <c r="Y391" t="b">
        <v>1</v>
      </c>
      <c r="Z391" t="b">
        <v>1</v>
      </c>
      <c r="AA391" t="s">
        <v>68</v>
      </c>
      <c r="AB391" t="s">
        <v>2046</v>
      </c>
      <c r="AC391" t="s">
        <v>2047</v>
      </c>
    </row>
    <row r="392" spans="1:29" ht="17" x14ac:dyDescent="0.2">
      <c r="A392">
        <v>1</v>
      </c>
      <c r="B392">
        <v>687</v>
      </c>
      <c r="C392" t="s">
        <v>1413</v>
      </c>
      <c r="D392" s="1" t="s">
        <v>1414</v>
      </c>
      <c r="E392" s="17">
        <v>1500</v>
      </c>
      <c r="F392" s="17">
        <v>13980</v>
      </c>
      <c r="G392" s="4">
        <f t="shared" si="36"/>
        <v>9.32</v>
      </c>
      <c r="H392" t="s">
        <v>20</v>
      </c>
      <c r="I392">
        <v>269</v>
      </c>
      <c r="J392" s="2">
        <f t="shared" si="37"/>
        <v>51.970260223048328</v>
      </c>
      <c r="K392" t="s">
        <v>21</v>
      </c>
      <c r="L392" t="s">
        <v>22</v>
      </c>
      <c r="M392">
        <v>1489298400</v>
      </c>
      <c r="N392">
        <v>1489554000</v>
      </c>
      <c r="O392" s="7">
        <f t="shared" si="38"/>
        <v>42806.25</v>
      </c>
      <c r="P392" s="7" t="str" cm="1">
        <f t="array" ref="P392">_xlfn.IFS(Q392=1, "Jan", Q392=2, "Feb", Q392=3, "Mar", Q392=4, "Apr", Q392=5, "May", Q392=6, "June", Q392=7, "July", Q392=8, "Aug", Q392=9, "Sept", Q392=10, "Oct", Q392=11, "Nov", Q392=12, "Dec")</f>
        <v>Mar</v>
      </c>
      <c r="Q392" s="9">
        <f>MONTH(O392)</f>
        <v>3</v>
      </c>
      <c r="R392" s="9">
        <f>DAY(O392)</f>
        <v>12</v>
      </c>
      <c r="S392" s="9">
        <f>YEAR(O392)</f>
        <v>2017</v>
      </c>
      <c r="T392" s="7">
        <f>(((N392/60)/60)/24)+DATE(1970,1,1)</f>
        <v>42809.208333333328</v>
      </c>
      <c r="U392" s="7" t="str" cm="1">
        <f t="array" ref="U392">_xlfn.IFS(V392=1, "Jan", V392=2, "Feb", V392=3, "Mar", V392=4, "Apr", V392=5, "May", V392=6, "June", V392=7, "July", V392=8, "Aug", V392=9, "Sept", V392=10, "Oct", V392=11, "Nov", V392=12, "Dec")</f>
        <v>Mar</v>
      </c>
      <c r="V392" s="9">
        <f t="shared" si="39"/>
        <v>3</v>
      </c>
      <c r="W392" s="9">
        <f t="shared" si="40"/>
        <v>15</v>
      </c>
      <c r="X392" s="9">
        <f t="shared" si="41"/>
        <v>2017</v>
      </c>
      <c r="Y392" t="b">
        <v>0</v>
      </c>
      <c r="Z392" t="b">
        <v>0</v>
      </c>
      <c r="AA392" t="s">
        <v>33</v>
      </c>
      <c r="AB392" t="s">
        <v>2035</v>
      </c>
      <c r="AC392" t="s">
        <v>2036</v>
      </c>
    </row>
    <row r="393" spans="1:29" ht="17" x14ac:dyDescent="0.2">
      <c r="A393">
        <v>1</v>
      </c>
      <c r="B393">
        <v>494</v>
      </c>
      <c r="C393" t="s">
        <v>1036</v>
      </c>
      <c r="D393" s="1" t="s">
        <v>1037</v>
      </c>
      <c r="E393" s="17">
        <v>2500</v>
      </c>
      <c r="F393" s="17">
        <v>13684</v>
      </c>
      <c r="G393" s="4">
        <f t="shared" si="36"/>
        <v>5.4736000000000002</v>
      </c>
      <c r="H393" t="s">
        <v>20</v>
      </c>
      <c r="I393">
        <v>268</v>
      </c>
      <c r="J393" s="2">
        <f t="shared" si="37"/>
        <v>51.059701492537314</v>
      </c>
      <c r="K393" t="s">
        <v>21</v>
      </c>
      <c r="L393" t="s">
        <v>22</v>
      </c>
      <c r="M393">
        <v>1332392400</v>
      </c>
      <c r="N393">
        <v>1332478800</v>
      </c>
      <c r="O393" s="7">
        <f t="shared" si="38"/>
        <v>40990.208333333336</v>
      </c>
      <c r="P393" s="7" t="str" cm="1">
        <f t="array" ref="P393">_xlfn.IFS(Q393=1, "Jan", Q393=2, "Feb", Q393=3, "Mar", Q393=4, "Apr", Q393=5, "May", Q393=6, "June", Q393=7, "July", Q393=8, "Aug", Q393=9, "Sept", Q393=10, "Oct", Q393=11, "Nov", Q393=12, "Dec")</f>
        <v>Mar</v>
      </c>
      <c r="Q393" s="9">
        <f>MONTH(O393)</f>
        <v>3</v>
      </c>
      <c r="R393" s="9">
        <f>DAY(O393)</f>
        <v>22</v>
      </c>
      <c r="S393" s="9">
        <f>YEAR(O393)</f>
        <v>2012</v>
      </c>
      <c r="T393" s="7">
        <f>(((N393/60)/60)/24)+DATE(1970,1,1)</f>
        <v>40991.208333333336</v>
      </c>
      <c r="U393" s="7" t="str" cm="1">
        <f t="array" ref="U393">_xlfn.IFS(V393=1, "Jan", V393=2, "Feb", V393=3, "Mar", V393=4, "Apr", V393=5, "May", V393=6, "June", V393=7, "July", V393=8, "Aug", V393=9, "Sept", V393=10, "Oct", V393=11, "Nov", V393=12, "Dec")</f>
        <v>Mar</v>
      </c>
      <c r="V393" s="9">
        <f t="shared" si="39"/>
        <v>3</v>
      </c>
      <c r="W393" s="9">
        <f t="shared" si="40"/>
        <v>23</v>
      </c>
      <c r="X393" s="9">
        <f t="shared" si="41"/>
        <v>2012</v>
      </c>
      <c r="Y393" t="b">
        <v>0</v>
      </c>
      <c r="Z393" t="b">
        <v>0</v>
      </c>
      <c r="AA393" t="s">
        <v>65</v>
      </c>
      <c r="AB393" t="s">
        <v>2037</v>
      </c>
      <c r="AC393" t="s">
        <v>2051</v>
      </c>
    </row>
    <row r="394" spans="1:29" ht="17" x14ac:dyDescent="0.2">
      <c r="A394">
        <v>1</v>
      </c>
      <c r="B394">
        <v>962</v>
      </c>
      <c r="C394" t="s">
        <v>1954</v>
      </c>
      <c r="D394" s="1" t="s">
        <v>1955</v>
      </c>
      <c r="E394" s="17">
        <v>3600</v>
      </c>
      <c r="F394" s="17">
        <v>10657</v>
      </c>
      <c r="G394" s="4">
        <f t="shared" si="36"/>
        <v>2.9602777777777778</v>
      </c>
      <c r="H394" t="s">
        <v>20</v>
      </c>
      <c r="I394">
        <v>266</v>
      </c>
      <c r="J394" s="2">
        <f t="shared" si="37"/>
        <v>40.063909774436091</v>
      </c>
      <c r="K394" t="s">
        <v>21</v>
      </c>
      <c r="L394" t="s">
        <v>22</v>
      </c>
      <c r="M394">
        <v>1384408800</v>
      </c>
      <c r="N394">
        <v>1386223200</v>
      </c>
      <c r="O394" s="7">
        <f t="shared" si="38"/>
        <v>41592.25</v>
      </c>
      <c r="P394" s="7" t="str" cm="1">
        <f t="array" ref="P394">_xlfn.IFS(Q394=1, "Jan", Q394=2, "Feb", Q394=3, "Mar", Q394=4, "Apr", Q394=5, "May", Q394=6, "June", Q394=7, "July", Q394=8, "Aug", Q394=9, "Sept", Q394=10, "Oct", Q394=11, "Nov", Q394=12, "Dec")</f>
        <v>Nov</v>
      </c>
      <c r="Q394" s="9">
        <f>MONTH(O394)</f>
        <v>11</v>
      </c>
      <c r="R394" s="9">
        <f>DAY(O394)</f>
        <v>14</v>
      </c>
      <c r="S394" s="9">
        <f>YEAR(O394)</f>
        <v>2013</v>
      </c>
      <c r="T394" s="7">
        <f>(((N394/60)/60)/24)+DATE(1970,1,1)</f>
        <v>41613.25</v>
      </c>
      <c r="U394" s="7" t="str" cm="1">
        <f t="array" ref="U394">_xlfn.IFS(V394=1, "Jan", V394=2, "Feb", V394=3, "Mar", V394=4, "Apr", V394=5, "May", V394=6, "June", V394=7, "July", V394=8, "Aug", V394=9, "Sept", V394=10, "Oct", V394=11, "Nov", V394=12, "Dec")</f>
        <v>Dec</v>
      </c>
      <c r="V394" s="9">
        <f t="shared" si="39"/>
        <v>12</v>
      </c>
      <c r="W394" s="9">
        <f t="shared" si="40"/>
        <v>5</v>
      </c>
      <c r="X394" s="9">
        <f t="shared" si="41"/>
        <v>2013</v>
      </c>
      <c r="Y394" t="b">
        <v>0</v>
      </c>
      <c r="Z394" t="b">
        <v>0</v>
      </c>
      <c r="AA394" t="s">
        <v>17</v>
      </c>
      <c r="AB394" t="s">
        <v>2033</v>
      </c>
      <c r="AC394" t="s">
        <v>2034</v>
      </c>
    </row>
    <row r="395" spans="1:29" ht="17" x14ac:dyDescent="0.2">
      <c r="A395">
        <v>1</v>
      </c>
      <c r="B395">
        <v>655</v>
      </c>
      <c r="C395" t="s">
        <v>1352</v>
      </c>
      <c r="D395" s="1" t="s">
        <v>1353</v>
      </c>
      <c r="E395" s="17">
        <v>6900</v>
      </c>
      <c r="F395" s="17">
        <v>13212</v>
      </c>
      <c r="G395" s="4">
        <f t="shared" si="36"/>
        <v>1.9147826086956521</v>
      </c>
      <c r="H395" t="s">
        <v>20</v>
      </c>
      <c r="I395">
        <v>264</v>
      </c>
      <c r="J395" s="2">
        <f t="shared" si="37"/>
        <v>50.045454545454547</v>
      </c>
      <c r="K395" t="s">
        <v>21</v>
      </c>
      <c r="L395" t="s">
        <v>22</v>
      </c>
      <c r="M395">
        <v>1488434400</v>
      </c>
      <c r="N395">
        <v>1489554000</v>
      </c>
      <c r="O395" s="7">
        <f t="shared" si="38"/>
        <v>42796.25</v>
      </c>
      <c r="P395" s="7" t="str" cm="1">
        <f t="array" ref="P395">_xlfn.IFS(Q395=1, "Jan", Q395=2, "Feb", Q395=3, "Mar", Q395=4, "Apr", Q395=5, "May", Q395=6, "June", Q395=7, "July", Q395=8, "Aug", Q395=9, "Sept", Q395=10, "Oct", Q395=11, "Nov", Q395=12, "Dec")</f>
        <v>Mar</v>
      </c>
      <c r="Q395" s="9">
        <f>MONTH(O395)</f>
        <v>3</v>
      </c>
      <c r="R395" s="9">
        <f>DAY(O395)</f>
        <v>2</v>
      </c>
      <c r="S395" s="9">
        <f>YEAR(O395)</f>
        <v>2017</v>
      </c>
      <c r="T395" s="7">
        <f>(((N395/60)/60)/24)+DATE(1970,1,1)</f>
        <v>42809.208333333328</v>
      </c>
      <c r="U395" s="7" t="str" cm="1">
        <f t="array" ref="U395">_xlfn.IFS(V395=1, "Jan", V395=2, "Feb", V395=3, "Mar", V395=4, "Apr", V395=5, "May", V395=6, "June", V395=7, "July", V395=8, "Aug", V395=9, "Sept", V395=10, "Oct", V395=11, "Nov", V395=12, "Dec")</f>
        <v>Mar</v>
      </c>
      <c r="V395" s="9">
        <f t="shared" si="39"/>
        <v>3</v>
      </c>
      <c r="W395" s="9">
        <f t="shared" si="40"/>
        <v>15</v>
      </c>
      <c r="X395" s="9">
        <f t="shared" si="41"/>
        <v>2017</v>
      </c>
      <c r="Y395" t="b">
        <v>1</v>
      </c>
      <c r="Z395" t="b">
        <v>0</v>
      </c>
      <c r="AA395" t="s">
        <v>122</v>
      </c>
      <c r="AB395" t="s">
        <v>2044</v>
      </c>
      <c r="AC395" t="s">
        <v>2045</v>
      </c>
    </row>
    <row r="396" spans="1:29" ht="17" x14ac:dyDescent="0.2">
      <c r="A396">
        <v>1</v>
      </c>
      <c r="B396">
        <v>944</v>
      </c>
      <c r="C396" t="s">
        <v>1918</v>
      </c>
      <c r="D396" s="1" t="s">
        <v>1919</v>
      </c>
      <c r="E396" s="17">
        <v>10000</v>
      </c>
      <c r="F396" s="17">
        <v>8142</v>
      </c>
      <c r="G396" s="4">
        <f t="shared" si="36"/>
        <v>0.81420000000000003</v>
      </c>
      <c r="H396" t="s">
        <v>14</v>
      </c>
      <c r="I396">
        <v>263</v>
      </c>
      <c r="J396" s="2">
        <f t="shared" si="37"/>
        <v>30.958174904942965</v>
      </c>
      <c r="K396" t="s">
        <v>26</v>
      </c>
      <c r="L396" t="s">
        <v>27</v>
      </c>
      <c r="M396">
        <v>1486706400</v>
      </c>
      <c r="N396">
        <v>1488348000</v>
      </c>
      <c r="O396" s="7">
        <f t="shared" si="38"/>
        <v>42776.25</v>
      </c>
      <c r="P396" s="7" t="str" cm="1">
        <f t="array" ref="P396">_xlfn.IFS(Q396=1, "Jan", Q396=2, "Feb", Q396=3, "Mar", Q396=4, "Apr", Q396=5, "May", Q396=6, "June", Q396=7, "July", Q396=8, "Aug", Q396=9, "Sept", Q396=10, "Oct", Q396=11, "Nov", Q396=12, "Dec")</f>
        <v>Feb</v>
      </c>
      <c r="Q396" s="9">
        <f>MONTH(O396)</f>
        <v>2</v>
      </c>
      <c r="R396" s="9">
        <f>DAY(O396)</f>
        <v>10</v>
      </c>
      <c r="S396" s="9">
        <f>YEAR(O396)</f>
        <v>2017</v>
      </c>
      <c r="T396" s="7">
        <f>(((N396/60)/60)/24)+DATE(1970,1,1)</f>
        <v>42795.25</v>
      </c>
      <c r="U396" s="7" t="str" cm="1">
        <f t="array" ref="U396">_xlfn.IFS(V396=1, "Jan", V396=2, "Feb", V396=3, "Mar", V396=4, "Apr", V396=5, "May", V396=6, "June", V396=7, "July", V396=8, "Aug", V396=9, "Sept", V396=10, "Oct", V396=11, "Nov", V396=12, "Dec")</f>
        <v>Mar</v>
      </c>
      <c r="V396" s="9">
        <f t="shared" si="39"/>
        <v>3</v>
      </c>
      <c r="W396" s="9">
        <f t="shared" si="40"/>
        <v>1</v>
      </c>
      <c r="X396" s="9">
        <f t="shared" si="41"/>
        <v>2017</v>
      </c>
      <c r="Y396" t="b">
        <v>0</v>
      </c>
      <c r="Z396" t="b">
        <v>0</v>
      </c>
      <c r="AA396" t="s">
        <v>122</v>
      </c>
      <c r="AB396" t="s">
        <v>2044</v>
      </c>
      <c r="AC396" t="s">
        <v>2045</v>
      </c>
    </row>
    <row r="397" spans="1:29" ht="17" x14ac:dyDescent="0.2">
      <c r="A397">
        <v>1</v>
      </c>
      <c r="B397">
        <v>838</v>
      </c>
      <c r="C397" t="s">
        <v>1709</v>
      </c>
      <c r="D397" s="1" t="s">
        <v>1710</v>
      </c>
      <c r="E397" s="17">
        <v>6400</v>
      </c>
      <c r="F397" s="17">
        <v>8890</v>
      </c>
      <c r="G397" s="4">
        <f t="shared" si="36"/>
        <v>1.3890625000000001</v>
      </c>
      <c r="H397" t="s">
        <v>20</v>
      </c>
      <c r="I397">
        <v>261</v>
      </c>
      <c r="J397" s="2">
        <f t="shared" si="37"/>
        <v>34.061302681992338</v>
      </c>
      <c r="K397" t="s">
        <v>21</v>
      </c>
      <c r="L397" t="s">
        <v>22</v>
      </c>
      <c r="M397">
        <v>1538024400</v>
      </c>
      <c r="N397">
        <v>1538802000</v>
      </c>
      <c r="O397" s="7">
        <f t="shared" si="38"/>
        <v>43370.208333333328</v>
      </c>
      <c r="P397" s="7" t="str" cm="1">
        <f t="array" ref="P397">_xlfn.IFS(Q397=1, "Jan", Q397=2, "Feb", Q397=3, "Mar", Q397=4, "Apr", Q397=5, "May", Q397=6, "June", Q397=7, "July", Q397=8, "Aug", Q397=9, "Sept", Q397=10, "Oct", Q397=11, "Nov", Q397=12, "Dec")</f>
        <v>Sept</v>
      </c>
      <c r="Q397" s="9">
        <f>MONTH(O397)</f>
        <v>9</v>
      </c>
      <c r="R397" s="9">
        <f>DAY(O397)</f>
        <v>27</v>
      </c>
      <c r="S397" s="9">
        <f>YEAR(O397)</f>
        <v>2018</v>
      </c>
      <c r="T397" s="7">
        <f>(((N397/60)/60)/24)+DATE(1970,1,1)</f>
        <v>43379.208333333328</v>
      </c>
      <c r="U397" s="7" t="str" cm="1">
        <f t="array" ref="U397">_xlfn.IFS(V397=1, "Jan", V397=2, "Feb", V397=3, "Mar", V397=4, "Apr", V397=5, "May", V397=6, "June", V397=7, "July", V397=8, "Aug", V397=9, "Sept", V397=10, "Oct", V397=11, "Nov", V397=12, "Dec")</f>
        <v>Oct</v>
      </c>
      <c r="V397" s="9">
        <f t="shared" si="39"/>
        <v>10</v>
      </c>
      <c r="W397" s="9">
        <f t="shared" si="40"/>
        <v>6</v>
      </c>
      <c r="X397" s="9">
        <f t="shared" si="41"/>
        <v>2018</v>
      </c>
      <c r="Y397" t="b">
        <v>0</v>
      </c>
      <c r="Z397" t="b">
        <v>0</v>
      </c>
      <c r="AA397" t="s">
        <v>33</v>
      </c>
      <c r="AB397" t="s">
        <v>2035</v>
      </c>
      <c r="AC397" t="s">
        <v>2036</v>
      </c>
    </row>
    <row r="398" spans="1:29" ht="17" x14ac:dyDescent="0.2">
      <c r="A398">
        <v>1</v>
      </c>
      <c r="B398">
        <v>260</v>
      </c>
      <c r="C398" t="s">
        <v>572</v>
      </c>
      <c r="D398" s="1" t="s">
        <v>573</v>
      </c>
      <c r="E398" s="17">
        <v>6300</v>
      </c>
      <c r="F398" s="17">
        <v>9935</v>
      </c>
      <c r="G398" s="4">
        <f t="shared" si="36"/>
        <v>1.5769841269841269</v>
      </c>
      <c r="H398" t="s">
        <v>20</v>
      </c>
      <c r="I398">
        <v>261</v>
      </c>
      <c r="J398" s="2">
        <f t="shared" si="37"/>
        <v>38.065134099616856</v>
      </c>
      <c r="K398" t="s">
        <v>21</v>
      </c>
      <c r="L398" t="s">
        <v>22</v>
      </c>
      <c r="M398">
        <v>1348808400</v>
      </c>
      <c r="N398">
        <v>1349845200</v>
      </c>
      <c r="O398" s="7">
        <f t="shared" si="38"/>
        <v>41180.208333333336</v>
      </c>
      <c r="P398" s="7" t="str" cm="1">
        <f t="array" ref="P398">_xlfn.IFS(Q398=1, "Jan", Q398=2, "Feb", Q398=3, "Mar", Q398=4, "Apr", Q398=5, "May", Q398=6, "June", Q398=7, "July", Q398=8, "Aug", Q398=9, "Sept", Q398=10, "Oct", Q398=11, "Nov", Q398=12, "Dec")</f>
        <v>Sept</v>
      </c>
      <c r="Q398" s="9">
        <f>MONTH(O398)</f>
        <v>9</v>
      </c>
      <c r="R398" s="9">
        <f>DAY(O398)</f>
        <v>28</v>
      </c>
      <c r="S398" s="9">
        <f>YEAR(O398)</f>
        <v>2012</v>
      </c>
      <c r="T398" s="7">
        <f>(((N398/60)/60)/24)+DATE(1970,1,1)</f>
        <v>41192.208333333336</v>
      </c>
      <c r="U398" s="7" t="str" cm="1">
        <f t="array" ref="U398">_xlfn.IFS(V398=1, "Jan", V398=2, "Feb", V398=3, "Mar", V398=4, "Apr", V398=5, "May", V398=6, "June", V398=7, "July", V398=8, "Aug", V398=9, "Sept", V398=10, "Oct", V398=11, "Nov", V398=12, "Dec")</f>
        <v>Oct</v>
      </c>
      <c r="V398" s="9">
        <f t="shared" si="39"/>
        <v>10</v>
      </c>
      <c r="W398" s="9">
        <f t="shared" si="40"/>
        <v>10</v>
      </c>
      <c r="X398" s="9">
        <f t="shared" si="41"/>
        <v>2012</v>
      </c>
      <c r="Y398" t="b">
        <v>0</v>
      </c>
      <c r="Z398" t="b">
        <v>0</v>
      </c>
      <c r="AA398" t="s">
        <v>23</v>
      </c>
      <c r="AB398" t="s">
        <v>2041</v>
      </c>
      <c r="AC398" t="s">
        <v>2042</v>
      </c>
    </row>
    <row r="399" spans="1:29" ht="17" x14ac:dyDescent="0.2">
      <c r="A399">
        <v>1</v>
      </c>
      <c r="B399">
        <v>640</v>
      </c>
      <c r="C399" t="s">
        <v>1322</v>
      </c>
      <c r="D399" s="1" t="s">
        <v>1323</v>
      </c>
      <c r="E399" s="17">
        <v>119800</v>
      </c>
      <c r="F399" s="17">
        <v>19769</v>
      </c>
      <c r="G399" s="4">
        <f t="shared" si="36"/>
        <v>0.16501669449081802</v>
      </c>
      <c r="H399" t="s">
        <v>14</v>
      </c>
      <c r="I399">
        <v>257</v>
      </c>
      <c r="J399" s="2">
        <f t="shared" si="37"/>
        <v>76.922178988326849</v>
      </c>
      <c r="K399" t="s">
        <v>21</v>
      </c>
      <c r="L399" t="s">
        <v>22</v>
      </c>
      <c r="M399">
        <v>1453096800</v>
      </c>
      <c r="N399">
        <v>1453356000</v>
      </c>
      <c r="O399" s="7">
        <f t="shared" si="38"/>
        <v>42387.25</v>
      </c>
      <c r="P399" s="7" t="str" cm="1">
        <f t="array" ref="P399">_xlfn.IFS(Q399=1, "Jan", Q399=2, "Feb", Q399=3, "Mar", Q399=4, "Apr", Q399=5, "May", Q399=6, "June", Q399=7, "July", Q399=8, "Aug", Q399=9, "Sept", Q399=10, "Oct", Q399=11, "Nov", Q399=12, "Dec")</f>
        <v>Jan</v>
      </c>
      <c r="Q399" s="9">
        <f>MONTH(O399)</f>
        <v>1</v>
      </c>
      <c r="R399" s="9">
        <f>DAY(O399)</f>
        <v>18</v>
      </c>
      <c r="S399" s="9">
        <f>YEAR(O399)</f>
        <v>2016</v>
      </c>
      <c r="T399" s="7">
        <f>(((N399/60)/60)/24)+DATE(1970,1,1)</f>
        <v>42390.25</v>
      </c>
      <c r="U399" s="7" t="str" cm="1">
        <f t="array" ref="U399">_xlfn.IFS(V399=1, "Jan", V399=2, "Feb", V399=3, "Mar", V399=4, "Apr", V399=5, "May", V399=6, "June", V399=7, "July", V399=8, "Aug", V399=9, "Sept", V399=10, "Oct", V399=11, "Nov", V399=12, "Dec")</f>
        <v>Jan</v>
      </c>
      <c r="V399" s="9">
        <f t="shared" si="39"/>
        <v>1</v>
      </c>
      <c r="W399" s="9">
        <f t="shared" si="40"/>
        <v>21</v>
      </c>
      <c r="X399" s="9">
        <f t="shared" si="41"/>
        <v>2016</v>
      </c>
      <c r="Y399" t="b">
        <v>0</v>
      </c>
      <c r="Z399" t="b">
        <v>0</v>
      </c>
      <c r="AA399" t="s">
        <v>33</v>
      </c>
      <c r="AB399" t="s">
        <v>2035</v>
      </c>
      <c r="AC399" t="s">
        <v>2036</v>
      </c>
    </row>
    <row r="400" spans="1:29" ht="17" x14ac:dyDescent="0.2">
      <c r="A400">
        <v>1</v>
      </c>
      <c r="B400">
        <v>920</v>
      </c>
      <c r="C400" t="s">
        <v>1872</v>
      </c>
      <c r="D400" s="1" t="s">
        <v>1873</v>
      </c>
      <c r="E400" s="17">
        <v>5300</v>
      </c>
      <c r="F400" s="17">
        <v>9676</v>
      </c>
      <c r="G400" s="4">
        <f t="shared" si="36"/>
        <v>1.8256603773584905</v>
      </c>
      <c r="H400" t="s">
        <v>20</v>
      </c>
      <c r="I400">
        <v>255</v>
      </c>
      <c r="J400" s="2">
        <f t="shared" si="37"/>
        <v>37.945098039215686</v>
      </c>
      <c r="K400" t="s">
        <v>21</v>
      </c>
      <c r="L400" t="s">
        <v>22</v>
      </c>
      <c r="M400">
        <v>1549519200</v>
      </c>
      <c r="N400">
        <v>1551247200</v>
      </c>
      <c r="O400" s="7">
        <f t="shared" si="38"/>
        <v>43503.25</v>
      </c>
      <c r="P400" s="7" t="str" cm="1">
        <f t="array" ref="P400">_xlfn.IFS(Q400=1, "Jan", Q400=2, "Feb", Q400=3, "Mar", Q400=4, "Apr", Q400=5, "May", Q400=6, "June", Q400=7, "July", Q400=8, "Aug", Q400=9, "Sept", Q400=10, "Oct", Q400=11, "Nov", Q400=12, "Dec")</f>
        <v>Feb</v>
      </c>
      <c r="Q400" s="9">
        <f>MONTH(O400)</f>
        <v>2</v>
      </c>
      <c r="R400" s="9">
        <f>DAY(O400)</f>
        <v>7</v>
      </c>
      <c r="S400" s="9">
        <f>YEAR(O400)</f>
        <v>2019</v>
      </c>
      <c r="T400" s="7">
        <f>(((N400/60)/60)/24)+DATE(1970,1,1)</f>
        <v>43523.25</v>
      </c>
      <c r="U400" s="7" t="str" cm="1">
        <f t="array" ref="U400">_xlfn.IFS(V400=1, "Jan", V400=2, "Feb", V400=3, "Mar", V400=4, "Apr", V400=5, "May", V400=6, "June", V400=7, "July", V400=8, "Aug", V400=9, "Sept", V400=10, "Oct", V400=11, "Nov", V400=12, "Dec")</f>
        <v>Feb</v>
      </c>
      <c r="V400" s="9">
        <f t="shared" si="39"/>
        <v>2</v>
      </c>
      <c r="W400" s="9">
        <f t="shared" si="40"/>
        <v>27</v>
      </c>
      <c r="X400" s="9">
        <f t="shared" si="41"/>
        <v>2019</v>
      </c>
      <c r="Y400" t="b">
        <v>1</v>
      </c>
      <c r="Z400" t="b">
        <v>0</v>
      </c>
      <c r="AA400" t="s">
        <v>71</v>
      </c>
      <c r="AB400" t="s">
        <v>2039</v>
      </c>
      <c r="AC400" t="s">
        <v>2040</v>
      </c>
    </row>
    <row r="401" spans="1:29" ht="17" x14ac:dyDescent="0.2">
      <c r="A401">
        <v>1</v>
      </c>
      <c r="B401">
        <v>285</v>
      </c>
      <c r="C401" t="s">
        <v>622</v>
      </c>
      <c r="D401" s="1" t="s">
        <v>623</v>
      </c>
      <c r="E401" s="17">
        <v>900</v>
      </c>
      <c r="F401" s="17">
        <v>6357</v>
      </c>
      <c r="G401" s="4">
        <f t="shared" si="36"/>
        <v>7.0633333333333335</v>
      </c>
      <c r="H401" t="s">
        <v>20</v>
      </c>
      <c r="I401">
        <v>254</v>
      </c>
      <c r="J401" s="2">
        <f t="shared" si="37"/>
        <v>25.027559055118111</v>
      </c>
      <c r="K401" t="s">
        <v>21</v>
      </c>
      <c r="L401" t="s">
        <v>22</v>
      </c>
      <c r="M401">
        <v>1473483600</v>
      </c>
      <c r="N401">
        <v>1476766800</v>
      </c>
      <c r="O401" s="7">
        <f t="shared" si="38"/>
        <v>42623.208333333328</v>
      </c>
      <c r="P401" s="7" t="str" cm="1">
        <f t="array" ref="P401">_xlfn.IFS(Q401=1, "Jan", Q401=2, "Feb", Q401=3, "Mar", Q401=4, "Apr", Q401=5, "May", Q401=6, "June", Q401=7, "July", Q401=8, "Aug", Q401=9, "Sept", Q401=10, "Oct", Q401=11, "Nov", Q401=12, "Dec")</f>
        <v>Sept</v>
      </c>
      <c r="Q401" s="9">
        <f>MONTH(O401)</f>
        <v>9</v>
      </c>
      <c r="R401" s="9">
        <f>DAY(O401)</f>
        <v>10</v>
      </c>
      <c r="S401" s="9">
        <f>YEAR(O401)</f>
        <v>2016</v>
      </c>
      <c r="T401" s="7">
        <f>(((N401/60)/60)/24)+DATE(1970,1,1)</f>
        <v>42661.208333333328</v>
      </c>
      <c r="U401" s="7" t="str" cm="1">
        <f t="array" ref="U401">_xlfn.IFS(V401=1, "Jan", V401=2, "Feb", V401=3, "Mar", V401=4, "Apr", V401=5, "May", V401=6, "June", V401=7, "July", V401=8, "Aug", V401=9, "Sept", V401=10, "Oct", V401=11, "Nov", V401=12, "Dec")</f>
        <v>Oct</v>
      </c>
      <c r="V401" s="9">
        <f t="shared" si="39"/>
        <v>10</v>
      </c>
      <c r="W401" s="9">
        <f t="shared" si="40"/>
        <v>18</v>
      </c>
      <c r="X401" s="9">
        <f t="shared" si="41"/>
        <v>2016</v>
      </c>
      <c r="Y401" t="b">
        <v>0</v>
      </c>
      <c r="Z401" t="b">
        <v>0</v>
      </c>
      <c r="AA401" t="s">
        <v>33</v>
      </c>
      <c r="AB401" t="s">
        <v>2035</v>
      </c>
      <c r="AC401" t="s">
        <v>2036</v>
      </c>
    </row>
    <row r="402" spans="1:29" ht="34" x14ac:dyDescent="0.2">
      <c r="A402">
        <v>1</v>
      </c>
      <c r="B402">
        <v>592</v>
      </c>
      <c r="C402" t="s">
        <v>1226</v>
      </c>
      <c r="D402" s="1" t="s">
        <v>1227</v>
      </c>
      <c r="E402" s="17">
        <v>156800</v>
      </c>
      <c r="F402" s="17">
        <v>20243</v>
      </c>
      <c r="G402" s="4">
        <f t="shared" si="36"/>
        <v>0.12910076530612244</v>
      </c>
      <c r="H402" t="s">
        <v>14</v>
      </c>
      <c r="I402">
        <v>253</v>
      </c>
      <c r="J402" s="2">
        <f t="shared" si="37"/>
        <v>80.011857707509876</v>
      </c>
      <c r="K402" t="s">
        <v>21</v>
      </c>
      <c r="L402" t="s">
        <v>22</v>
      </c>
      <c r="M402">
        <v>1401426000</v>
      </c>
      <c r="N402">
        <v>1402203600</v>
      </c>
      <c r="O402" s="7">
        <f t="shared" si="38"/>
        <v>41789.208333333336</v>
      </c>
      <c r="P402" s="7" t="str" cm="1">
        <f t="array" ref="P402">_xlfn.IFS(Q402=1, "Jan", Q402=2, "Feb", Q402=3, "Mar", Q402=4, "Apr", Q402=5, "May", Q402=6, "June", Q402=7, "July", Q402=8, "Aug", Q402=9, "Sept", Q402=10, "Oct", Q402=11, "Nov", Q402=12, "Dec")</f>
        <v>May</v>
      </c>
      <c r="Q402" s="9">
        <f>MONTH(O402)</f>
        <v>5</v>
      </c>
      <c r="R402" s="9">
        <f>DAY(O402)</f>
        <v>30</v>
      </c>
      <c r="S402" s="9">
        <f>YEAR(O402)</f>
        <v>2014</v>
      </c>
      <c r="T402" s="7">
        <f>(((N402/60)/60)/24)+DATE(1970,1,1)</f>
        <v>41798.208333333336</v>
      </c>
      <c r="U402" s="7" t="str" cm="1">
        <f t="array" ref="U402">_xlfn.IFS(V402=1, "Jan", V402=2, "Feb", V402=3, "Mar", V402=4, "Apr", V402=5, "May", V402=6, "June", V402=7, "July", V402=8, "Aug", V402=9, "Sept", V402=10, "Oct", V402=11, "Nov", V402=12, "Dec")</f>
        <v>June</v>
      </c>
      <c r="V402" s="9">
        <f t="shared" si="39"/>
        <v>6</v>
      </c>
      <c r="W402" s="9">
        <f t="shared" si="40"/>
        <v>8</v>
      </c>
      <c r="X402" s="9">
        <f t="shared" si="41"/>
        <v>2014</v>
      </c>
      <c r="Y402" t="b">
        <v>0</v>
      </c>
      <c r="Z402" t="b">
        <v>0</v>
      </c>
      <c r="AA402" t="s">
        <v>33</v>
      </c>
      <c r="AB402" t="s">
        <v>2035</v>
      </c>
      <c r="AC402" t="s">
        <v>2036</v>
      </c>
    </row>
    <row r="403" spans="1:29" ht="17" x14ac:dyDescent="0.2">
      <c r="A403">
        <v>1</v>
      </c>
      <c r="B403">
        <v>333</v>
      </c>
      <c r="C403" t="s">
        <v>718</v>
      </c>
      <c r="D403" s="1" t="s">
        <v>719</v>
      </c>
      <c r="E403" s="17">
        <v>9600</v>
      </c>
      <c r="F403" s="17">
        <v>11900</v>
      </c>
      <c r="G403" s="4">
        <f t="shared" si="36"/>
        <v>1.2395833333333333</v>
      </c>
      <c r="H403" t="s">
        <v>20</v>
      </c>
      <c r="I403">
        <v>253</v>
      </c>
      <c r="J403" s="2">
        <f t="shared" si="37"/>
        <v>47.035573122529641</v>
      </c>
      <c r="K403" t="s">
        <v>21</v>
      </c>
      <c r="L403" t="s">
        <v>22</v>
      </c>
      <c r="M403">
        <v>1542693600</v>
      </c>
      <c r="N403">
        <v>1545112800</v>
      </c>
      <c r="O403" s="7">
        <f t="shared" si="38"/>
        <v>43424.25</v>
      </c>
      <c r="P403" s="7" t="str" cm="1">
        <f t="array" ref="P403">_xlfn.IFS(Q403=1, "Jan", Q403=2, "Feb", Q403=3, "Mar", Q403=4, "Apr", Q403=5, "May", Q403=6, "June", Q403=7, "July", Q403=8, "Aug", Q403=9, "Sept", Q403=10, "Oct", Q403=11, "Nov", Q403=12, "Dec")</f>
        <v>Nov</v>
      </c>
      <c r="Q403" s="9">
        <f>MONTH(O403)</f>
        <v>11</v>
      </c>
      <c r="R403" s="9">
        <f>DAY(O403)</f>
        <v>20</v>
      </c>
      <c r="S403" s="9">
        <f>YEAR(O403)</f>
        <v>2018</v>
      </c>
      <c r="T403" s="7">
        <f>(((N403/60)/60)/24)+DATE(1970,1,1)</f>
        <v>43452.25</v>
      </c>
      <c r="U403" s="7" t="str" cm="1">
        <f t="array" ref="U403">_xlfn.IFS(V403=1, "Jan", V403=2, "Feb", V403=3, "Mar", V403=4, "Apr", V403=5, "May", V403=6, "June", V403=7, "July", V403=8, "Aug", V403=9, "Sept", V403=10, "Oct", V403=11, "Nov", V403=12, "Dec")</f>
        <v>Dec</v>
      </c>
      <c r="V403" s="9">
        <f t="shared" si="39"/>
        <v>12</v>
      </c>
      <c r="W403" s="9">
        <f t="shared" si="40"/>
        <v>18</v>
      </c>
      <c r="X403" s="9">
        <f t="shared" si="41"/>
        <v>2018</v>
      </c>
      <c r="Y403" t="b">
        <v>0</v>
      </c>
      <c r="Z403" t="b">
        <v>0</v>
      </c>
      <c r="AA403" t="s">
        <v>33</v>
      </c>
      <c r="AB403" t="s">
        <v>2035</v>
      </c>
      <c r="AC403" t="s">
        <v>2036</v>
      </c>
    </row>
    <row r="404" spans="1:29" ht="17" x14ac:dyDescent="0.2">
      <c r="A404">
        <v>1</v>
      </c>
      <c r="B404">
        <v>973</v>
      </c>
      <c r="C404" t="s">
        <v>1975</v>
      </c>
      <c r="D404" s="1" t="s">
        <v>1976</v>
      </c>
      <c r="E404" s="17">
        <v>121100</v>
      </c>
      <c r="F404" s="17">
        <v>26176</v>
      </c>
      <c r="G404" s="4">
        <f t="shared" si="36"/>
        <v>0.21615194054500414</v>
      </c>
      <c r="H404" t="s">
        <v>14</v>
      </c>
      <c r="I404">
        <v>252</v>
      </c>
      <c r="J404" s="2">
        <f t="shared" si="37"/>
        <v>103.87301587301587</v>
      </c>
      <c r="K404" t="s">
        <v>21</v>
      </c>
      <c r="L404" t="s">
        <v>22</v>
      </c>
      <c r="M404">
        <v>1291960800</v>
      </c>
      <c r="N404">
        <v>1292133600</v>
      </c>
      <c r="O404" s="7">
        <f t="shared" si="38"/>
        <v>40522.25</v>
      </c>
      <c r="P404" s="7" t="str" cm="1">
        <f t="array" ref="P404">_xlfn.IFS(Q404=1, "Jan", Q404=2, "Feb", Q404=3, "Mar", Q404=4, "Apr", Q404=5, "May", Q404=6, "June", Q404=7, "July", Q404=8, "Aug", Q404=9, "Sept", Q404=10, "Oct", Q404=11, "Nov", Q404=12, "Dec")</f>
        <v>Dec</v>
      </c>
      <c r="Q404" s="9">
        <f>MONTH(O404)</f>
        <v>12</v>
      </c>
      <c r="R404" s="9">
        <f>DAY(O404)</f>
        <v>10</v>
      </c>
      <c r="S404" s="9">
        <f>YEAR(O404)</f>
        <v>2010</v>
      </c>
      <c r="T404" s="7">
        <f>(((N404/60)/60)/24)+DATE(1970,1,1)</f>
        <v>40524.25</v>
      </c>
      <c r="U404" s="7" t="str" cm="1">
        <f t="array" ref="U404">_xlfn.IFS(V404=1, "Jan", V404=2, "Feb", V404=3, "Mar", V404=4, "Apr", V404=5, "May", V404=6, "June", V404=7, "July", V404=8, "Aug", V404=9, "Sept", V404=10, "Oct", V404=11, "Nov", V404=12, "Dec")</f>
        <v>Dec</v>
      </c>
      <c r="V404" s="9">
        <f t="shared" si="39"/>
        <v>12</v>
      </c>
      <c r="W404" s="9">
        <f t="shared" si="40"/>
        <v>12</v>
      </c>
      <c r="X404" s="9">
        <f t="shared" si="41"/>
        <v>2010</v>
      </c>
      <c r="Y404" t="b">
        <v>0</v>
      </c>
      <c r="Z404" t="b">
        <v>1</v>
      </c>
      <c r="AA404" t="s">
        <v>33</v>
      </c>
      <c r="AB404" t="s">
        <v>2035</v>
      </c>
      <c r="AC404" t="s">
        <v>2036</v>
      </c>
    </row>
    <row r="405" spans="1:29" ht="34" x14ac:dyDescent="0.2">
      <c r="A405">
        <v>1</v>
      </c>
      <c r="B405">
        <v>823</v>
      </c>
      <c r="C405" t="s">
        <v>1679</v>
      </c>
      <c r="D405" s="1" t="s">
        <v>1680</v>
      </c>
      <c r="E405" s="17">
        <v>4100</v>
      </c>
      <c r="F405" s="17">
        <v>14640</v>
      </c>
      <c r="G405" s="4">
        <f t="shared" si="36"/>
        <v>3.5707317073170732</v>
      </c>
      <c r="H405" t="s">
        <v>20</v>
      </c>
      <c r="I405">
        <v>252</v>
      </c>
      <c r="J405" s="2">
        <f t="shared" si="37"/>
        <v>58.095238095238095</v>
      </c>
      <c r="K405" t="s">
        <v>21</v>
      </c>
      <c r="L405" t="s">
        <v>22</v>
      </c>
      <c r="M405">
        <v>1410325200</v>
      </c>
      <c r="N405">
        <v>1412485200</v>
      </c>
      <c r="O405" s="7">
        <f t="shared" si="38"/>
        <v>41892.208333333336</v>
      </c>
      <c r="P405" s="7" t="str" cm="1">
        <f t="array" ref="P405">_xlfn.IFS(Q405=1, "Jan", Q405=2, "Feb", Q405=3, "Mar", Q405=4, "Apr", Q405=5, "May", Q405=6, "June", Q405=7, "July", Q405=8, "Aug", Q405=9, "Sept", Q405=10, "Oct", Q405=11, "Nov", Q405=12, "Dec")</f>
        <v>Sept</v>
      </c>
      <c r="Q405" s="9">
        <f>MONTH(O405)</f>
        <v>9</v>
      </c>
      <c r="R405" s="9">
        <f>DAY(O405)</f>
        <v>10</v>
      </c>
      <c r="S405" s="9">
        <f>YEAR(O405)</f>
        <v>2014</v>
      </c>
      <c r="T405" s="7">
        <f>(((N405/60)/60)/24)+DATE(1970,1,1)</f>
        <v>41917.208333333336</v>
      </c>
      <c r="U405" s="7" t="str" cm="1">
        <f t="array" ref="U405">_xlfn.IFS(V405=1, "Jan", V405=2, "Feb", V405=3, "Mar", V405=4, "Apr", V405=5, "May", V405=6, "June", V405=7, "July", V405=8, "Aug", V405=9, "Sept", V405=10, "Oct", V405=11, "Nov", V405=12, "Dec")</f>
        <v>Oct</v>
      </c>
      <c r="V405" s="9">
        <f t="shared" si="39"/>
        <v>10</v>
      </c>
      <c r="W405" s="9">
        <f t="shared" si="40"/>
        <v>5</v>
      </c>
      <c r="X405" s="9">
        <f t="shared" si="41"/>
        <v>2014</v>
      </c>
      <c r="Y405" t="b">
        <v>1</v>
      </c>
      <c r="Z405" t="b">
        <v>1</v>
      </c>
      <c r="AA405" t="s">
        <v>23</v>
      </c>
      <c r="AB405" t="s">
        <v>2041</v>
      </c>
      <c r="AC405" t="s">
        <v>2042</v>
      </c>
    </row>
    <row r="406" spans="1:29" ht="17" x14ac:dyDescent="0.2">
      <c r="A406">
        <v>1</v>
      </c>
      <c r="B406">
        <v>242</v>
      </c>
      <c r="C406" t="s">
        <v>536</v>
      </c>
      <c r="D406" s="1" t="s">
        <v>537</v>
      </c>
      <c r="E406" s="17">
        <v>8400</v>
      </c>
      <c r="F406" s="17">
        <v>10729</v>
      </c>
      <c r="G406" s="4">
        <f t="shared" si="36"/>
        <v>1.2772619047619047</v>
      </c>
      <c r="H406" t="s">
        <v>20</v>
      </c>
      <c r="I406">
        <v>250</v>
      </c>
      <c r="J406" s="2">
        <f t="shared" si="37"/>
        <v>42.915999999999997</v>
      </c>
      <c r="K406" t="s">
        <v>21</v>
      </c>
      <c r="L406" t="s">
        <v>22</v>
      </c>
      <c r="M406">
        <v>1494392400</v>
      </c>
      <c r="N406">
        <v>1495256400</v>
      </c>
      <c r="O406" s="7">
        <f t="shared" si="38"/>
        <v>42865.208333333328</v>
      </c>
      <c r="P406" s="7" t="str" cm="1">
        <f t="array" ref="P406">_xlfn.IFS(Q406=1, "Jan", Q406=2, "Feb", Q406=3, "Mar", Q406=4, "Apr", Q406=5, "May", Q406=6, "June", Q406=7, "July", Q406=8, "Aug", Q406=9, "Sept", Q406=10, "Oct", Q406=11, "Nov", Q406=12, "Dec")</f>
        <v>May</v>
      </c>
      <c r="Q406" s="9">
        <f>MONTH(O406)</f>
        <v>5</v>
      </c>
      <c r="R406" s="9">
        <f>DAY(O406)</f>
        <v>10</v>
      </c>
      <c r="S406" s="9">
        <f>YEAR(O406)</f>
        <v>2017</v>
      </c>
      <c r="T406" s="7">
        <f>(((N406/60)/60)/24)+DATE(1970,1,1)</f>
        <v>42875.208333333328</v>
      </c>
      <c r="U406" s="7" t="str" cm="1">
        <f t="array" ref="U406">_xlfn.IFS(V406=1, "Jan", V406=2, "Feb", V406=3, "Mar", V406=4, "Apr", V406=5, "May", V406=6, "June", V406=7, "July", V406=8, "Aug", V406=9, "Sept", V406=10, "Oct", V406=11, "Nov", V406=12, "Dec")</f>
        <v>May</v>
      </c>
      <c r="V406" s="9">
        <f t="shared" si="39"/>
        <v>5</v>
      </c>
      <c r="W406" s="9">
        <f t="shared" si="40"/>
        <v>20</v>
      </c>
      <c r="X406" s="9">
        <f t="shared" si="41"/>
        <v>2017</v>
      </c>
      <c r="Y406" t="b">
        <v>0</v>
      </c>
      <c r="Z406" t="b">
        <v>1</v>
      </c>
      <c r="AA406" t="s">
        <v>23</v>
      </c>
      <c r="AB406" t="s">
        <v>2041</v>
      </c>
      <c r="AC406" t="s">
        <v>2042</v>
      </c>
    </row>
    <row r="407" spans="1:29" ht="34" x14ac:dyDescent="0.2">
      <c r="A407">
        <v>1</v>
      </c>
      <c r="B407">
        <v>62</v>
      </c>
      <c r="C407" t="s">
        <v>172</v>
      </c>
      <c r="D407" s="1" t="s">
        <v>173</v>
      </c>
      <c r="E407" s="17">
        <v>2000</v>
      </c>
      <c r="F407" s="17">
        <v>14452</v>
      </c>
      <c r="G407" s="4">
        <f t="shared" si="36"/>
        <v>7.226</v>
      </c>
      <c r="H407" t="s">
        <v>20</v>
      </c>
      <c r="I407">
        <v>249</v>
      </c>
      <c r="J407" s="2">
        <f t="shared" si="37"/>
        <v>58.040160642570278</v>
      </c>
      <c r="K407" t="s">
        <v>21</v>
      </c>
      <c r="L407" t="s">
        <v>22</v>
      </c>
      <c r="M407">
        <v>1433480400</v>
      </c>
      <c r="N407">
        <v>1433566800</v>
      </c>
      <c r="O407" s="7">
        <f t="shared" si="38"/>
        <v>42160.208333333328</v>
      </c>
      <c r="P407" s="7" t="str" cm="1">
        <f t="array" ref="P407">_xlfn.IFS(Q407=1, "Jan", Q407=2, "Feb", Q407=3, "Mar", Q407=4, "Apr", Q407=5, "May", Q407=6, "June", Q407=7, "July", Q407=8, "Aug", Q407=9, "Sept", Q407=10, "Oct", Q407=11, "Nov", Q407=12, "Dec")</f>
        <v>June</v>
      </c>
      <c r="Q407" s="9">
        <f>MONTH(O407)</f>
        <v>6</v>
      </c>
      <c r="R407" s="9">
        <f>DAY(O407)</f>
        <v>5</v>
      </c>
      <c r="S407" s="9">
        <f>YEAR(O407)</f>
        <v>2015</v>
      </c>
      <c r="T407" s="7">
        <f>(((N407/60)/60)/24)+DATE(1970,1,1)</f>
        <v>42161.208333333328</v>
      </c>
      <c r="U407" s="7" t="str" cm="1">
        <f t="array" ref="U407">_xlfn.IFS(V407=1, "Jan", V407=2, "Feb", V407=3, "Mar", V407=4, "Apr", V407=5, "May", V407=6, "June", V407=7, "July", V407=8, "Aug", V407=9, "Sept", V407=10, "Oct", V407=11, "Nov", V407=12, "Dec")</f>
        <v>June</v>
      </c>
      <c r="V407" s="9">
        <f t="shared" si="39"/>
        <v>6</v>
      </c>
      <c r="W407" s="9">
        <f t="shared" si="40"/>
        <v>6</v>
      </c>
      <c r="X407" s="9">
        <f t="shared" si="41"/>
        <v>2015</v>
      </c>
      <c r="Y407" t="b">
        <v>0</v>
      </c>
      <c r="Z407" t="b">
        <v>0</v>
      </c>
      <c r="AA407" t="s">
        <v>28</v>
      </c>
      <c r="AB407" t="s">
        <v>2037</v>
      </c>
      <c r="AC407" t="s">
        <v>2038</v>
      </c>
    </row>
    <row r="408" spans="1:29" ht="17" x14ac:dyDescent="0.2">
      <c r="A408">
        <v>1</v>
      </c>
      <c r="B408">
        <v>436</v>
      </c>
      <c r="C408" t="s">
        <v>921</v>
      </c>
      <c r="D408" s="1" t="s">
        <v>922</v>
      </c>
      <c r="E408" s="17">
        <v>1300</v>
      </c>
      <c r="F408" s="17">
        <v>13678</v>
      </c>
      <c r="G408" s="4">
        <f t="shared" si="36"/>
        <v>10.521538461538462</v>
      </c>
      <c r="H408" t="s">
        <v>20</v>
      </c>
      <c r="I408">
        <v>249</v>
      </c>
      <c r="J408" s="2">
        <f t="shared" si="37"/>
        <v>54.931726907630519</v>
      </c>
      <c r="K408" t="s">
        <v>21</v>
      </c>
      <c r="L408" t="s">
        <v>22</v>
      </c>
      <c r="M408">
        <v>1555736400</v>
      </c>
      <c r="N408">
        <v>1555822800</v>
      </c>
      <c r="O408" s="7">
        <f t="shared" si="38"/>
        <v>43575.208333333328</v>
      </c>
      <c r="P408" s="7" t="str" cm="1">
        <f t="array" ref="P408">_xlfn.IFS(Q408=1, "Jan", Q408=2, "Feb", Q408=3, "Mar", Q408=4, "Apr", Q408=5, "May", Q408=6, "June", Q408=7, "July", Q408=8, "Aug", Q408=9, "Sept", Q408=10, "Oct", Q408=11, "Nov", Q408=12, "Dec")</f>
        <v>Apr</v>
      </c>
      <c r="Q408" s="9">
        <f>MONTH(O408)</f>
        <v>4</v>
      </c>
      <c r="R408" s="9">
        <f>DAY(O408)</f>
        <v>20</v>
      </c>
      <c r="S408" s="9">
        <f>YEAR(O408)</f>
        <v>2019</v>
      </c>
      <c r="T408" s="7">
        <f>(((N408/60)/60)/24)+DATE(1970,1,1)</f>
        <v>43576.208333333328</v>
      </c>
      <c r="U408" s="7" t="str" cm="1">
        <f t="array" ref="U408">_xlfn.IFS(V408=1, "Jan", V408=2, "Feb", V408=3, "Mar", V408=4, "Apr", V408=5, "May", V408=6, "June", V408=7, "July", V408=8, "Aug", V408=9, "Sept", V408=10, "Oct", V408=11, "Nov", V408=12, "Dec")</f>
        <v>Apr</v>
      </c>
      <c r="V408" s="9">
        <f t="shared" si="39"/>
        <v>4</v>
      </c>
      <c r="W408" s="9">
        <f t="shared" si="40"/>
        <v>21</v>
      </c>
      <c r="X408" s="9">
        <f t="shared" si="41"/>
        <v>2019</v>
      </c>
      <c r="Y408" t="b">
        <v>0</v>
      </c>
      <c r="Z408" t="b">
        <v>0</v>
      </c>
      <c r="AA408" t="s">
        <v>159</v>
      </c>
      <c r="AB408" t="s">
        <v>2041</v>
      </c>
      <c r="AC408" t="s">
        <v>2049</v>
      </c>
    </row>
    <row r="409" spans="1:29" ht="34" x14ac:dyDescent="0.2">
      <c r="A409">
        <v>1</v>
      </c>
      <c r="B409">
        <v>766</v>
      </c>
      <c r="C409" t="s">
        <v>1567</v>
      </c>
      <c r="D409" s="1" t="s">
        <v>1568</v>
      </c>
      <c r="E409" s="17">
        <v>43800</v>
      </c>
      <c r="F409" s="17">
        <v>13653</v>
      </c>
      <c r="G409" s="4">
        <f t="shared" si="36"/>
        <v>0.31171232876712329</v>
      </c>
      <c r="H409" t="s">
        <v>14</v>
      </c>
      <c r="I409">
        <v>248</v>
      </c>
      <c r="J409" s="2">
        <f t="shared" si="37"/>
        <v>55.052419354838712</v>
      </c>
      <c r="K409" t="s">
        <v>26</v>
      </c>
      <c r="L409" t="s">
        <v>27</v>
      </c>
      <c r="M409">
        <v>1537333200</v>
      </c>
      <c r="N409">
        <v>1537419600</v>
      </c>
      <c r="O409" s="7">
        <f t="shared" si="38"/>
        <v>43362.208333333328</v>
      </c>
      <c r="P409" s="7" t="str" cm="1">
        <f t="array" ref="P409">_xlfn.IFS(Q409=1, "Jan", Q409=2, "Feb", Q409=3, "Mar", Q409=4, "Apr", Q409=5, "May", Q409=6, "June", Q409=7, "July", Q409=8, "Aug", Q409=9, "Sept", Q409=10, "Oct", Q409=11, "Nov", Q409=12, "Dec")</f>
        <v>Sept</v>
      </c>
      <c r="Q409" s="9">
        <f>MONTH(O409)</f>
        <v>9</v>
      </c>
      <c r="R409" s="9">
        <f>DAY(O409)</f>
        <v>19</v>
      </c>
      <c r="S409" s="9">
        <f>YEAR(O409)</f>
        <v>2018</v>
      </c>
      <c r="T409" s="7">
        <f>(((N409/60)/60)/24)+DATE(1970,1,1)</f>
        <v>43363.208333333328</v>
      </c>
      <c r="U409" s="7" t="str" cm="1">
        <f t="array" ref="U409">_xlfn.IFS(V409=1, "Jan", V409=2, "Feb", V409=3, "Mar", V409=4, "Apr", V409=5, "May", V409=6, "June", V409=7, "July", V409=8, "Aug", V409=9, "Sept", V409=10, "Oct", V409=11, "Nov", V409=12, "Dec")</f>
        <v>Sept</v>
      </c>
      <c r="V409" s="9">
        <f t="shared" si="39"/>
        <v>9</v>
      </c>
      <c r="W409" s="9">
        <f t="shared" si="40"/>
        <v>20</v>
      </c>
      <c r="X409" s="9">
        <f t="shared" si="41"/>
        <v>2018</v>
      </c>
      <c r="Y409" t="b">
        <v>0</v>
      </c>
      <c r="Z409" t="b">
        <v>0</v>
      </c>
      <c r="AA409" t="s">
        <v>474</v>
      </c>
      <c r="AB409" t="s">
        <v>2039</v>
      </c>
      <c r="AC409" t="s">
        <v>2055</v>
      </c>
    </row>
    <row r="410" spans="1:29" ht="34" x14ac:dyDescent="0.2">
      <c r="A410">
        <v>1</v>
      </c>
      <c r="B410">
        <v>438</v>
      </c>
      <c r="C410" t="s">
        <v>925</v>
      </c>
      <c r="D410" s="1" t="s">
        <v>926</v>
      </c>
      <c r="E410" s="17">
        <v>8300</v>
      </c>
      <c r="F410" s="17">
        <v>14827</v>
      </c>
      <c r="G410" s="4">
        <f t="shared" si="36"/>
        <v>1.7863855421686747</v>
      </c>
      <c r="H410" t="s">
        <v>20</v>
      </c>
      <c r="I410">
        <v>247</v>
      </c>
      <c r="J410" s="2">
        <f t="shared" si="37"/>
        <v>60.02834008097166</v>
      </c>
      <c r="K410" t="s">
        <v>21</v>
      </c>
      <c r="L410" t="s">
        <v>22</v>
      </c>
      <c r="M410">
        <v>1362376800</v>
      </c>
      <c r="N410">
        <v>1364965200</v>
      </c>
      <c r="O410" s="7">
        <f t="shared" si="38"/>
        <v>41337.25</v>
      </c>
      <c r="P410" s="7" t="str" cm="1">
        <f t="array" ref="P410">_xlfn.IFS(Q410=1, "Jan", Q410=2, "Feb", Q410=3, "Mar", Q410=4, "Apr", Q410=5, "May", Q410=6, "June", Q410=7, "July", Q410=8, "Aug", Q410=9, "Sept", Q410=10, "Oct", Q410=11, "Nov", Q410=12, "Dec")</f>
        <v>Mar</v>
      </c>
      <c r="Q410" s="9">
        <f>MONTH(O410)</f>
        <v>3</v>
      </c>
      <c r="R410" s="9">
        <f>DAY(O410)</f>
        <v>4</v>
      </c>
      <c r="S410" s="9">
        <f>YEAR(O410)</f>
        <v>2013</v>
      </c>
      <c r="T410" s="7">
        <f>(((N410/60)/60)/24)+DATE(1970,1,1)</f>
        <v>41367.208333333336</v>
      </c>
      <c r="U410" s="7" t="str" cm="1">
        <f t="array" ref="U410">_xlfn.IFS(V410=1, "Jan", V410=2, "Feb", V410=3, "Mar", V410=4, "Apr", V410=5, "May", V410=6, "June", V410=7, "July", V410=8, "Aug", V410=9, "Sept", V410=10, "Oct", V410=11, "Nov", V410=12, "Dec")</f>
        <v>Apr</v>
      </c>
      <c r="V410" s="9">
        <f t="shared" si="39"/>
        <v>4</v>
      </c>
      <c r="W410" s="9">
        <f t="shared" si="40"/>
        <v>3</v>
      </c>
      <c r="X410" s="9">
        <f t="shared" si="41"/>
        <v>2013</v>
      </c>
      <c r="Y410" t="b">
        <v>0</v>
      </c>
      <c r="Z410" t="b">
        <v>0</v>
      </c>
      <c r="AA410" t="s">
        <v>33</v>
      </c>
      <c r="AB410" t="s">
        <v>2035</v>
      </c>
      <c r="AC410" t="s">
        <v>2036</v>
      </c>
    </row>
    <row r="411" spans="1:29" ht="17" x14ac:dyDescent="0.2">
      <c r="A411">
        <v>1</v>
      </c>
      <c r="B411">
        <v>540</v>
      </c>
      <c r="C411" t="s">
        <v>1125</v>
      </c>
      <c r="D411" s="1" t="s">
        <v>1126</v>
      </c>
      <c r="E411" s="17">
        <v>5300</v>
      </c>
      <c r="F411" s="17">
        <v>14097</v>
      </c>
      <c r="G411" s="4">
        <f t="shared" si="36"/>
        <v>2.6598113207547169</v>
      </c>
      <c r="H411" t="s">
        <v>20</v>
      </c>
      <c r="I411">
        <v>247</v>
      </c>
      <c r="J411" s="2">
        <f t="shared" si="37"/>
        <v>57.072874493927124</v>
      </c>
      <c r="K411" t="s">
        <v>21</v>
      </c>
      <c r="L411" t="s">
        <v>22</v>
      </c>
      <c r="M411">
        <v>1525496400</v>
      </c>
      <c r="N411">
        <v>1527397200</v>
      </c>
      <c r="O411" s="7">
        <f t="shared" si="38"/>
        <v>43225.208333333328</v>
      </c>
      <c r="P411" s="7" t="str" cm="1">
        <f t="array" ref="P411">_xlfn.IFS(Q411=1, "Jan", Q411=2, "Feb", Q411=3, "Mar", Q411=4, "Apr", Q411=5, "May", Q411=6, "June", Q411=7, "July", Q411=8, "Aug", Q411=9, "Sept", Q411=10, "Oct", Q411=11, "Nov", Q411=12, "Dec")</f>
        <v>May</v>
      </c>
      <c r="Q411" s="9">
        <f>MONTH(O411)</f>
        <v>5</v>
      </c>
      <c r="R411" s="9">
        <f>DAY(O411)</f>
        <v>5</v>
      </c>
      <c r="S411" s="9">
        <f>YEAR(O411)</f>
        <v>2018</v>
      </c>
      <c r="T411" s="7">
        <f>(((N411/60)/60)/24)+DATE(1970,1,1)</f>
        <v>43247.208333333328</v>
      </c>
      <c r="U411" s="7" t="str" cm="1">
        <f t="array" ref="U411">_xlfn.IFS(V411=1, "Jan", V411=2, "Feb", V411=3, "Mar", V411=4, "Apr", V411=5, "May", V411=6, "June", V411=7, "July", V411=8, "Aug", V411=9, "Sept", V411=10, "Oct", V411=11, "Nov", V411=12, "Dec")</f>
        <v>May</v>
      </c>
      <c r="V411" s="9">
        <f t="shared" si="39"/>
        <v>5</v>
      </c>
      <c r="W411" s="9">
        <f t="shared" si="40"/>
        <v>27</v>
      </c>
      <c r="X411" s="9">
        <f t="shared" si="41"/>
        <v>2018</v>
      </c>
      <c r="Y411" t="b">
        <v>0</v>
      </c>
      <c r="Z411" t="b">
        <v>0</v>
      </c>
      <c r="AA411" t="s">
        <v>122</v>
      </c>
      <c r="AB411" t="s">
        <v>2044</v>
      </c>
      <c r="AC411" t="s">
        <v>2045</v>
      </c>
    </row>
    <row r="412" spans="1:29" ht="17" x14ac:dyDescent="0.2">
      <c r="A412">
        <v>1</v>
      </c>
      <c r="B412">
        <v>68</v>
      </c>
      <c r="C412" t="s">
        <v>184</v>
      </c>
      <c r="D412" s="1" t="s">
        <v>185</v>
      </c>
      <c r="E412" s="17">
        <v>5700</v>
      </c>
      <c r="F412" s="17">
        <v>14508</v>
      </c>
      <c r="G412" s="4">
        <f t="shared" si="36"/>
        <v>2.5452631578947367</v>
      </c>
      <c r="H412" t="s">
        <v>20</v>
      </c>
      <c r="I412">
        <v>246</v>
      </c>
      <c r="J412" s="2">
        <f t="shared" si="37"/>
        <v>58.975609756097562</v>
      </c>
      <c r="K412" t="s">
        <v>107</v>
      </c>
      <c r="L412" t="s">
        <v>108</v>
      </c>
      <c r="M412">
        <v>1501131600</v>
      </c>
      <c r="N412">
        <v>1505192400</v>
      </c>
      <c r="O412" s="7">
        <f t="shared" si="38"/>
        <v>42943.208333333328</v>
      </c>
      <c r="P412" s="7" t="str" cm="1">
        <f t="array" ref="P412">_xlfn.IFS(Q412=1, "Jan", Q412=2, "Feb", Q412=3, "Mar", Q412=4, "Apr", Q412=5, "May", Q412=6, "June", Q412=7, "July", Q412=8, "Aug", Q412=9, "Sept", Q412=10, "Oct", Q412=11, "Nov", Q412=12, "Dec")</f>
        <v>July</v>
      </c>
      <c r="Q412" s="9">
        <f>MONTH(O412)</f>
        <v>7</v>
      </c>
      <c r="R412" s="9">
        <f>DAY(O412)</f>
        <v>27</v>
      </c>
      <c r="S412" s="9">
        <f>YEAR(O412)</f>
        <v>2017</v>
      </c>
      <c r="T412" s="7">
        <f>(((N412/60)/60)/24)+DATE(1970,1,1)</f>
        <v>42990.208333333328</v>
      </c>
      <c r="U412" s="7" t="str" cm="1">
        <f t="array" ref="U412">_xlfn.IFS(V412=1, "Jan", V412=2, "Feb", V412=3, "Mar", V412=4, "Apr", V412=5, "May", V412=6, "June", V412=7, "July", V412=8, "Aug", V412=9, "Sept", V412=10, "Oct", V412=11, "Nov", V412=12, "Dec")</f>
        <v>Sept</v>
      </c>
      <c r="V412" s="9">
        <f t="shared" si="39"/>
        <v>9</v>
      </c>
      <c r="W412" s="9">
        <f t="shared" si="40"/>
        <v>12</v>
      </c>
      <c r="X412" s="9">
        <f t="shared" si="41"/>
        <v>2017</v>
      </c>
      <c r="Y412" t="b">
        <v>0</v>
      </c>
      <c r="Z412" t="b">
        <v>1</v>
      </c>
      <c r="AA412" t="s">
        <v>33</v>
      </c>
      <c r="AB412" t="s">
        <v>2035</v>
      </c>
      <c r="AC412" t="s">
        <v>2036</v>
      </c>
    </row>
    <row r="413" spans="1:29" ht="17" x14ac:dyDescent="0.2">
      <c r="A413">
        <v>1</v>
      </c>
      <c r="B413">
        <v>163</v>
      </c>
      <c r="C413" t="s">
        <v>378</v>
      </c>
      <c r="D413" s="1" t="s">
        <v>379</v>
      </c>
      <c r="E413" s="17">
        <v>3500</v>
      </c>
      <c r="F413" s="17">
        <v>8864</v>
      </c>
      <c r="G413" s="4">
        <f t="shared" si="36"/>
        <v>2.5325714285714285</v>
      </c>
      <c r="H413" t="s">
        <v>20</v>
      </c>
      <c r="I413">
        <v>246</v>
      </c>
      <c r="J413" s="2">
        <f t="shared" si="37"/>
        <v>36.032520325203251</v>
      </c>
      <c r="K413" t="s">
        <v>21</v>
      </c>
      <c r="L413" t="s">
        <v>22</v>
      </c>
      <c r="M413">
        <v>1508475600</v>
      </c>
      <c r="N413">
        <v>1512712800</v>
      </c>
      <c r="O413" s="7">
        <f t="shared" si="38"/>
        <v>43028.208333333328</v>
      </c>
      <c r="P413" s="7" t="str" cm="1">
        <f t="array" ref="P413">_xlfn.IFS(Q413=1, "Jan", Q413=2, "Feb", Q413=3, "Mar", Q413=4, "Apr", Q413=5, "May", Q413=6, "June", Q413=7, "July", Q413=8, "Aug", Q413=9, "Sept", Q413=10, "Oct", Q413=11, "Nov", Q413=12, "Dec")</f>
        <v>Oct</v>
      </c>
      <c r="Q413" s="9">
        <f>MONTH(O413)</f>
        <v>10</v>
      </c>
      <c r="R413" s="9">
        <f>DAY(O413)</f>
        <v>20</v>
      </c>
      <c r="S413" s="9">
        <f>YEAR(O413)</f>
        <v>2017</v>
      </c>
      <c r="T413" s="7">
        <f>(((N413/60)/60)/24)+DATE(1970,1,1)</f>
        <v>43077.25</v>
      </c>
      <c r="U413" s="7" t="str" cm="1">
        <f t="array" ref="U413">_xlfn.IFS(V413=1, "Jan", V413=2, "Feb", V413=3, "Mar", V413=4, "Apr", V413=5, "May", V413=6, "June", V413=7, "July", V413=8, "Aug", V413=9, "Sept", V413=10, "Oct", V413=11, "Nov", V413=12, "Dec")</f>
        <v>Dec</v>
      </c>
      <c r="V413" s="9">
        <f t="shared" si="39"/>
        <v>12</v>
      </c>
      <c r="W413" s="9">
        <f t="shared" si="40"/>
        <v>8</v>
      </c>
      <c r="X413" s="9">
        <f t="shared" si="41"/>
        <v>2017</v>
      </c>
      <c r="Y413" t="b">
        <v>0</v>
      </c>
      <c r="Z413" t="b">
        <v>1</v>
      </c>
      <c r="AA413" t="s">
        <v>122</v>
      </c>
      <c r="AB413" t="s">
        <v>2044</v>
      </c>
      <c r="AC413" t="s">
        <v>2045</v>
      </c>
    </row>
    <row r="414" spans="1:29" ht="17" x14ac:dyDescent="0.2">
      <c r="A414">
        <v>1</v>
      </c>
      <c r="B414">
        <v>578</v>
      </c>
      <c r="C414" t="s">
        <v>1200</v>
      </c>
      <c r="D414" s="1" t="s">
        <v>1201</v>
      </c>
      <c r="E414" s="17">
        <v>96500</v>
      </c>
      <c r="F414" s="17">
        <v>16168</v>
      </c>
      <c r="G414" s="4">
        <f t="shared" si="36"/>
        <v>0.1675440414507772</v>
      </c>
      <c r="H414" t="s">
        <v>14</v>
      </c>
      <c r="I414">
        <v>245</v>
      </c>
      <c r="J414" s="2">
        <f t="shared" si="37"/>
        <v>65.991836734693877</v>
      </c>
      <c r="K414" t="s">
        <v>21</v>
      </c>
      <c r="L414" t="s">
        <v>22</v>
      </c>
      <c r="M414">
        <v>1322719200</v>
      </c>
      <c r="N414">
        <v>1322978400</v>
      </c>
      <c r="O414" s="7">
        <f t="shared" si="38"/>
        <v>40878.25</v>
      </c>
      <c r="P414" s="7" t="str" cm="1">
        <f t="array" ref="P414">_xlfn.IFS(Q414=1, "Jan", Q414=2, "Feb", Q414=3, "Mar", Q414=4, "Apr", Q414=5, "May", Q414=6, "June", Q414=7, "July", Q414=8, "Aug", Q414=9, "Sept", Q414=10, "Oct", Q414=11, "Nov", Q414=12, "Dec")</f>
        <v>Dec</v>
      </c>
      <c r="Q414" s="9">
        <f>MONTH(O414)</f>
        <v>12</v>
      </c>
      <c r="R414" s="9">
        <f>DAY(O414)</f>
        <v>1</v>
      </c>
      <c r="S414" s="9">
        <f>YEAR(O414)</f>
        <v>2011</v>
      </c>
      <c r="T414" s="7">
        <f>(((N414/60)/60)/24)+DATE(1970,1,1)</f>
        <v>40881.25</v>
      </c>
      <c r="U414" s="7" t="str" cm="1">
        <f t="array" ref="U414">_xlfn.IFS(V414=1, "Jan", V414=2, "Feb", V414=3, "Mar", V414=4, "Apr", V414=5, "May", V414=6, "June", V414=7, "July", V414=8, "Aug", V414=9, "Sept", V414=10, "Oct", V414=11, "Nov", V414=12, "Dec")</f>
        <v>Dec</v>
      </c>
      <c r="V414" s="9">
        <f t="shared" si="39"/>
        <v>12</v>
      </c>
      <c r="W414" s="9">
        <f t="shared" si="40"/>
        <v>4</v>
      </c>
      <c r="X414" s="9">
        <f t="shared" si="41"/>
        <v>2011</v>
      </c>
      <c r="Y414" t="b">
        <v>0</v>
      </c>
      <c r="Z414" t="b">
        <v>0</v>
      </c>
      <c r="AA414" t="s">
        <v>474</v>
      </c>
      <c r="AB414" t="s">
        <v>2039</v>
      </c>
      <c r="AC414" t="s">
        <v>2055</v>
      </c>
    </row>
    <row r="415" spans="1:29" ht="17" x14ac:dyDescent="0.2">
      <c r="A415">
        <v>1</v>
      </c>
      <c r="B415">
        <v>302</v>
      </c>
      <c r="C415" t="s">
        <v>656</v>
      </c>
      <c r="D415" s="1" t="s">
        <v>657</v>
      </c>
      <c r="E415" s="17">
        <v>76100</v>
      </c>
      <c r="F415" s="17">
        <v>24234</v>
      </c>
      <c r="G415" s="4">
        <f t="shared" si="36"/>
        <v>0.31844940867279897</v>
      </c>
      <c r="H415" t="s">
        <v>14</v>
      </c>
      <c r="I415">
        <v>245</v>
      </c>
      <c r="J415" s="2">
        <f t="shared" si="37"/>
        <v>98.914285714285711</v>
      </c>
      <c r="K415" t="s">
        <v>21</v>
      </c>
      <c r="L415" t="s">
        <v>22</v>
      </c>
      <c r="M415">
        <v>1535864400</v>
      </c>
      <c r="N415">
        <v>1537074000</v>
      </c>
      <c r="O415" s="7">
        <f t="shared" si="38"/>
        <v>43345.208333333328</v>
      </c>
      <c r="P415" s="7" t="str" cm="1">
        <f t="array" ref="P415">_xlfn.IFS(Q415=1, "Jan", Q415=2, "Feb", Q415=3, "Mar", Q415=4, "Apr", Q415=5, "May", Q415=6, "June", Q415=7, "July", Q415=8, "Aug", Q415=9, "Sept", Q415=10, "Oct", Q415=11, "Nov", Q415=12, "Dec")</f>
        <v>Sept</v>
      </c>
      <c r="Q415" s="9">
        <f>MONTH(O415)</f>
        <v>9</v>
      </c>
      <c r="R415" s="9">
        <f>DAY(O415)</f>
        <v>2</v>
      </c>
      <c r="S415" s="9">
        <f>YEAR(O415)</f>
        <v>2018</v>
      </c>
      <c r="T415" s="7">
        <f>(((N415/60)/60)/24)+DATE(1970,1,1)</f>
        <v>43359.208333333328</v>
      </c>
      <c r="U415" s="7" t="str" cm="1">
        <f t="array" ref="U415">_xlfn.IFS(V415=1, "Jan", V415=2, "Feb", V415=3, "Mar", V415=4, "Apr", V415=5, "May", V415=6, "June", V415=7, "July", V415=8, "Aug", V415=9, "Sept", V415=10, "Oct", V415=11, "Nov", V415=12, "Dec")</f>
        <v>Sept</v>
      </c>
      <c r="V415" s="9">
        <f t="shared" si="39"/>
        <v>9</v>
      </c>
      <c r="W415" s="9">
        <f t="shared" si="40"/>
        <v>16</v>
      </c>
      <c r="X415" s="9">
        <f t="shared" si="41"/>
        <v>2018</v>
      </c>
      <c r="Y415" t="b">
        <v>0</v>
      </c>
      <c r="Z415" t="b">
        <v>0</v>
      </c>
      <c r="AA415" t="s">
        <v>33</v>
      </c>
      <c r="AB415" t="s">
        <v>2035</v>
      </c>
      <c r="AC415" t="s">
        <v>2036</v>
      </c>
    </row>
    <row r="416" spans="1:29" ht="17" x14ac:dyDescent="0.2">
      <c r="A416">
        <v>1</v>
      </c>
      <c r="B416">
        <v>966</v>
      </c>
      <c r="C416" t="s">
        <v>878</v>
      </c>
      <c r="D416" s="1" t="s">
        <v>1962</v>
      </c>
      <c r="E416" s="17">
        <v>1700</v>
      </c>
      <c r="F416" s="17">
        <v>13468</v>
      </c>
      <c r="G416" s="4">
        <f t="shared" si="36"/>
        <v>7.9223529411764702</v>
      </c>
      <c r="H416" t="s">
        <v>20</v>
      </c>
      <c r="I416">
        <v>245</v>
      </c>
      <c r="J416" s="2">
        <f t="shared" si="37"/>
        <v>54.971428571428568</v>
      </c>
      <c r="K416" t="s">
        <v>21</v>
      </c>
      <c r="L416" t="s">
        <v>22</v>
      </c>
      <c r="M416">
        <v>1497502800</v>
      </c>
      <c r="N416">
        <v>1497675600</v>
      </c>
      <c r="O416" s="7">
        <f t="shared" si="38"/>
        <v>42901.208333333328</v>
      </c>
      <c r="P416" s="7" t="str" cm="1">
        <f t="array" ref="P416">_xlfn.IFS(Q416=1, "Jan", Q416=2, "Feb", Q416=3, "Mar", Q416=4, "Apr", Q416=5, "May", Q416=6, "June", Q416=7, "July", Q416=8, "Aug", Q416=9, "Sept", Q416=10, "Oct", Q416=11, "Nov", Q416=12, "Dec")</f>
        <v>June</v>
      </c>
      <c r="Q416" s="9">
        <f>MONTH(O416)</f>
        <v>6</v>
      </c>
      <c r="R416" s="9">
        <f>DAY(O416)</f>
        <v>15</v>
      </c>
      <c r="S416" s="9">
        <f>YEAR(O416)</f>
        <v>2017</v>
      </c>
      <c r="T416" s="7">
        <f>(((N416/60)/60)/24)+DATE(1970,1,1)</f>
        <v>42903.208333333328</v>
      </c>
      <c r="U416" s="7" t="str" cm="1">
        <f t="array" ref="U416">_xlfn.IFS(V416=1, "Jan", V416=2, "Feb", V416=3, "Mar", V416=4, "Apr", V416=5, "May", V416=6, "June", V416=7, "July", V416=8, "Aug", V416=9, "Sept", V416=10, "Oct", V416=11, "Nov", V416=12, "Dec")</f>
        <v>June</v>
      </c>
      <c r="V416" s="9">
        <f t="shared" si="39"/>
        <v>6</v>
      </c>
      <c r="W416" s="9">
        <f t="shared" si="40"/>
        <v>17</v>
      </c>
      <c r="X416" s="9">
        <f t="shared" si="41"/>
        <v>2017</v>
      </c>
      <c r="Y416" t="b">
        <v>0</v>
      </c>
      <c r="Z416" t="b">
        <v>0</v>
      </c>
      <c r="AA416" t="s">
        <v>33</v>
      </c>
      <c r="AB416" t="s">
        <v>2035</v>
      </c>
      <c r="AC416" t="s">
        <v>2036</v>
      </c>
    </row>
    <row r="417" spans="1:29" ht="17" x14ac:dyDescent="0.2">
      <c r="A417">
        <v>1</v>
      </c>
      <c r="B417">
        <v>166</v>
      </c>
      <c r="C417" t="s">
        <v>384</v>
      </c>
      <c r="D417" s="1" t="s">
        <v>385</v>
      </c>
      <c r="E417" s="17">
        <v>9800</v>
      </c>
      <c r="F417" s="17">
        <v>13439</v>
      </c>
      <c r="G417" s="4">
        <f t="shared" si="36"/>
        <v>1.3713265306122449</v>
      </c>
      <c r="H417" t="s">
        <v>20</v>
      </c>
      <c r="I417">
        <v>244</v>
      </c>
      <c r="J417" s="2">
        <f t="shared" si="37"/>
        <v>55.077868852459019</v>
      </c>
      <c r="K417" t="s">
        <v>21</v>
      </c>
      <c r="L417" t="s">
        <v>22</v>
      </c>
      <c r="M417">
        <v>1292997600</v>
      </c>
      <c r="N417">
        <v>1293343200</v>
      </c>
      <c r="O417" s="7">
        <f t="shared" si="38"/>
        <v>40534.25</v>
      </c>
      <c r="P417" s="7" t="str" cm="1">
        <f t="array" ref="P417">_xlfn.IFS(Q417=1, "Jan", Q417=2, "Feb", Q417=3, "Mar", Q417=4, "Apr", Q417=5, "May", Q417=6, "June", Q417=7, "July", Q417=8, "Aug", Q417=9, "Sept", Q417=10, "Oct", Q417=11, "Nov", Q417=12, "Dec")</f>
        <v>Dec</v>
      </c>
      <c r="Q417" s="9">
        <f>MONTH(O417)</f>
        <v>12</v>
      </c>
      <c r="R417" s="9">
        <f>DAY(O417)</f>
        <v>22</v>
      </c>
      <c r="S417" s="9">
        <f>YEAR(O417)</f>
        <v>2010</v>
      </c>
      <c r="T417" s="7">
        <f>(((N417/60)/60)/24)+DATE(1970,1,1)</f>
        <v>40538.25</v>
      </c>
      <c r="U417" s="7" t="str" cm="1">
        <f t="array" ref="U417">_xlfn.IFS(V417=1, "Jan", V417=2, "Feb", V417=3, "Mar", V417=4, "Apr", V417=5, "May", V417=6, "June", V417=7, "July", V417=8, "Aug", V417=9, "Sept", V417=10, "Oct", V417=11, "Nov", V417=12, "Dec")</f>
        <v>Dec</v>
      </c>
      <c r="V417" s="9">
        <f t="shared" si="39"/>
        <v>12</v>
      </c>
      <c r="W417" s="9">
        <f t="shared" si="40"/>
        <v>26</v>
      </c>
      <c r="X417" s="9">
        <f t="shared" si="41"/>
        <v>2010</v>
      </c>
      <c r="Y417" t="b">
        <v>0</v>
      </c>
      <c r="Z417" t="b">
        <v>0</v>
      </c>
      <c r="AA417" t="s">
        <v>122</v>
      </c>
      <c r="AB417" t="s">
        <v>2044</v>
      </c>
      <c r="AC417" t="s">
        <v>2045</v>
      </c>
    </row>
    <row r="418" spans="1:29" ht="34" x14ac:dyDescent="0.2">
      <c r="A418">
        <v>1</v>
      </c>
      <c r="B418">
        <v>567</v>
      </c>
      <c r="C418" t="s">
        <v>1178</v>
      </c>
      <c r="D418" s="1" t="s">
        <v>1179</v>
      </c>
      <c r="E418" s="17">
        <v>6800</v>
      </c>
      <c r="F418" s="17">
        <v>14865</v>
      </c>
      <c r="G418" s="4">
        <f t="shared" si="36"/>
        <v>2.1860294117647059</v>
      </c>
      <c r="H418" t="s">
        <v>20</v>
      </c>
      <c r="I418">
        <v>244</v>
      </c>
      <c r="J418" s="2">
        <f t="shared" si="37"/>
        <v>60.922131147540981</v>
      </c>
      <c r="K418" t="s">
        <v>21</v>
      </c>
      <c r="L418" t="s">
        <v>22</v>
      </c>
      <c r="M418">
        <v>1404968400</v>
      </c>
      <c r="N418">
        <v>1405141200</v>
      </c>
      <c r="O418" s="7">
        <f t="shared" si="38"/>
        <v>41830.208333333336</v>
      </c>
      <c r="P418" s="7" t="str" cm="1">
        <f t="array" ref="P418">_xlfn.IFS(Q418=1, "Jan", Q418=2, "Feb", Q418=3, "Mar", Q418=4, "Apr", Q418=5, "May", Q418=6, "June", Q418=7, "July", Q418=8, "Aug", Q418=9, "Sept", Q418=10, "Oct", Q418=11, "Nov", Q418=12, "Dec")</f>
        <v>July</v>
      </c>
      <c r="Q418" s="9">
        <f>MONTH(O418)</f>
        <v>7</v>
      </c>
      <c r="R418" s="9">
        <f>DAY(O418)</f>
        <v>10</v>
      </c>
      <c r="S418" s="9">
        <f>YEAR(O418)</f>
        <v>2014</v>
      </c>
      <c r="T418" s="7">
        <f>(((N418/60)/60)/24)+DATE(1970,1,1)</f>
        <v>41832.208333333336</v>
      </c>
      <c r="U418" s="7" t="str" cm="1">
        <f t="array" ref="U418">_xlfn.IFS(V418=1, "Jan", V418=2, "Feb", V418=3, "Mar", V418=4, "Apr", V418=5, "May", V418=6, "June", V418=7, "July", V418=8, "Aug", V418=9, "Sept", V418=10, "Oct", V418=11, "Nov", V418=12, "Dec")</f>
        <v>July</v>
      </c>
      <c r="V418" s="9">
        <f t="shared" si="39"/>
        <v>7</v>
      </c>
      <c r="W418" s="9">
        <f t="shared" si="40"/>
        <v>12</v>
      </c>
      <c r="X418" s="9">
        <f t="shared" si="41"/>
        <v>2014</v>
      </c>
      <c r="Y418" t="b">
        <v>0</v>
      </c>
      <c r="Z418" t="b">
        <v>0</v>
      </c>
      <c r="AA418" t="s">
        <v>23</v>
      </c>
      <c r="AB418" t="s">
        <v>2041</v>
      </c>
      <c r="AC418" t="s">
        <v>2042</v>
      </c>
    </row>
    <row r="419" spans="1:29" ht="17" x14ac:dyDescent="0.2">
      <c r="A419">
        <v>1</v>
      </c>
      <c r="B419">
        <v>534</v>
      </c>
      <c r="C419" t="s">
        <v>1113</v>
      </c>
      <c r="D419" s="1" t="s">
        <v>1114</v>
      </c>
      <c r="E419" s="17">
        <v>89100</v>
      </c>
      <c r="F419" s="17">
        <v>13385</v>
      </c>
      <c r="G419" s="4">
        <f t="shared" si="36"/>
        <v>0.15022446689113356</v>
      </c>
      <c r="H419" t="s">
        <v>14</v>
      </c>
      <c r="I419">
        <v>243</v>
      </c>
      <c r="J419" s="2">
        <f t="shared" si="37"/>
        <v>55.08230452674897</v>
      </c>
      <c r="K419" t="s">
        <v>21</v>
      </c>
      <c r="L419" t="s">
        <v>22</v>
      </c>
      <c r="M419">
        <v>1534482000</v>
      </c>
      <c r="N419">
        <v>1534568400</v>
      </c>
      <c r="O419" s="7">
        <f t="shared" si="38"/>
        <v>43329.208333333328</v>
      </c>
      <c r="P419" s="7" t="str" cm="1">
        <f t="array" ref="P419">_xlfn.IFS(Q419=1, "Jan", Q419=2, "Feb", Q419=3, "Mar", Q419=4, "Apr", Q419=5, "May", Q419=6, "June", Q419=7, "July", Q419=8, "Aug", Q419=9, "Sept", Q419=10, "Oct", Q419=11, "Nov", Q419=12, "Dec")</f>
        <v>Aug</v>
      </c>
      <c r="Q419" s="9">
        <f>MONTH(O419)</f>
        <v>8</v>
      </c>
      <c r="R419" s="9">
        <f>DAY(O419)</f>
        <v>17</v>
      </c>
      <c r="S419" s="9">
        <f>YEAR(O419)</f>
        <v>2018</v>
      </c>
      <c r="T419" s="7">
        <f>(((N419/60)/60)/24)+DATE(1970,1,1)</f>
        <v>43330.208333333328</v>
      </c>
      <c r="U419" s="7" t="str" cm="1">
        <f t="array" ref="U419">_xlfn.IFS(V419=1, "Jan", V419=2, "Feb", V419=3, "Mar", V419=4, "Apr", V419=5, "May", V419=6, "June", V419=7, "July", V419=8, "Aug", V419=9, "Sept", V419=10, "Oct", V419=11, "Nov", V419=12, "Dec")</f>
        <v>Aug</v>
      </c>
      <c r="V419" s="9">
        <f t="shared" si="39"/>
        <v>8</v>
      </c>
      <c r="W419" s="9">
        <f t="shared" si="40"/>
        <v>18</v>
      </c>
      <c r="X419" s="9">
        <f t="shared" si="41"/>
        <v>2018</v>
      </c>
      <c r="Y419" t="b">
        <v>0</v>
      </c>
      <c r="Z419" t="b">
        <v>1</v>
      </c>
      <c r="AA419" t="s">
        <v>53</v>
      </c>
      <c r="AB419" t="s">
        <v>2039</v>
      </c>
      <c r="AC419" t="s">
        <v>2052</v>
      </c>
    </row>
    <row r="420" spans="1:29" ht="17" x14ac:dyDescent="0.2">
      <c r="A420">
        <v>1</v>
      </c>
      <c r="B420">
        <v>192</v>
      </c>
      <c r="C420" t="s">
        <v>436</v>
      </c>
      <c r="D420" s="1" t="s">
        <v>437</v>
      </c>
      <c r="E420" s="17">
        <v>42600</v>
      </c>
      <c r="F420" s="17">
        <v>8517</v>
      </c>
      <c r="G420" s="4">
        <f t="shared" si="36"/>
        <v>0.19992957746478873</v>
      </c>
      <c r="H420" t="s">
        <v>14</v>
      </c>
      <c r="I420">
        <v>243</v>
      </c>
      <c r="J420" s="2">
        <f t="shared" si="37"/>
        <v>35.049382716049379</v>
      </c>
      <c r="K420" t="s">
        <v>21</v>
      </c>
      <c r="L420" t="s">
        <v>22</v>
      </c>
      <c r="M420">
        <v>1403845200</v>
      </c>
      <c r="N420">
        <v>1404190800</v>
      </c>
      <c r="O420" s="7">
        <f t="shared" si="38"/>
        <v>41817.208333333336</v>
      </c>
      <c r="P420" s="7" t="str" cm="1">
        <f t="array" ref="P420">_xlfn.IFS(Q420=1, "Jan", Q420=2, "Feb", Q420=3, "Mar", Q420=4, "Apr", Q420=5, "May", Q420=6, "June", Q420=7, "July", Q420=8, "Aug", Q420=9, "Sept", Q420=10, "Oct", Q420=11, "Nov", Q420=12, "Dec")</f>
        <v>June</v>
      </c>
      <c r="Q420" s="9">
        <f>MONTH(O420)</f>
        <v>6</v>
      </c>
      <c r="R420" s="9">
        <f>DAY(O420)</f>
        <v>27</v>
      </c>
      <c r="S420" s="9">
        <f>YEAR(O420)</f>
        <v>2014</v>
      </c>
      <c r="T420" s="7">
        <f>(((N420/60)/60)/24)+DATE(1970,1,1)</f>
        <v>41821.208333333336</v>
      </c>
      <c r="U420" s="7" t="str" cm="1">
        <f t="array" ref="U420">_xlfn.IFS(V420=1, "Jan", V420=2, "Feb", V420=3, "Mar", V420=4, "Apr", V420=5, "May", V420=6, "June", V420=7, "July", V420=8, "Aug", V420=9, "Sept", V420=10, "Oct", V420=11, "Nov", V420=12, "Dec")</f>
        <v>July</v>
      </c>
      <c r="V420" s="9">
        <f t="shared" si="39"/>
        <v>7</v>
      </c>
      <c r="W420" s="9">
        <f t="shared" si="40"/>
        <v>1</v>
      </c>
      <c r="X420" s="9">
        <f t="shared" si="41"/>
        <v>2014</v>
      </c>
      <c r="Y420" t="b">
        <v>0</v>
      </c>
      <c r="Z420" t="b">
        <v>0</v>
      </c>
      <c r="AA420" t="s">
        <v>23</v>
      </c>
      <c r="AB420" t="s">
        <v>2041</v>
      </c>
      <c r="AC420" t="s">
        <v>2042</v>
      </c>
    </row>
    <row r="421" spans="1:29" ht="17" x14ac:dyDescent="0.2">
      <c r="A421">
        <v>1</v>
      </c>
      <c r="B421">
        <v>991</v>
      </c>
      <c r="C421" t="s">
        <v>1080</v>
      </c>
      <c r="D421" s="1" t="s">
        <v>2010</v>
      </c>
      <c r="E421" s="17">
        <v>9800</v>
      </c>
      <c r="F421" s="17">
        <v>11091</v>
      </c>
      <c r="G421" s="4">
        <f t="shared" si="36"/>
        <v>1.131734693877551</v>
      </c>
      <c r="H421" t="s">
        <v>20</v>
      </c>
      <c r="I421">
        <v>241</v>
      </c>
      <c r="J421" s="2">
        <f t="shared" si="37"/>
        <v>46.020746887966808</v>
      </c>
      <c r="K421" t="s">
        <v>21</v>
      </c>
      <c r="L421" t="s">
        <v>22</v>
      </c>
      <c r="M421">
        <v>1411621200</v>
      </c>
      <c r="N421">
        <v>1411966800</v>
      </c>
      <c r="O421" s="7">
        <f t="shared" si="38"/>
        <v>41907.208333333336</v>
      </c>
      <c r="P421" s="7" t="str" cm="1">
        <f t="array" ref="P421">_xlfn.IFS(Q421=1, "Jan", Q421=2, "Feb", Q421=3, "Mar", Q421=4, "Apr", Q421=5, "May", Q421=6, "June", Q421=7, "July", Q421=8, "Aug", Q421=9, "Sept", Q421=10, "Oct", Q421=11, "Nov", Q421=12, "Dec")</f>
        <v>Sept</v>
      </c>
      <c r="Q421" s="9">
        <f>MONTH(O421)</f>
        <v>9</v>
      </c>
      <c r="R421" s="9">
        <f>DAY(O421)</f>
        <v>25</v>
      </c>
      <c r="S421" s="9">
        <f>YEAR(O421)</f>
        <v>2014</v>
      </c>
      <c r="T421" s="7">
        <f>(((N421/60)/60)/24)+DATE(1970,1,1)</f>
        <v>41911.208333333336</v>
      </c>
      <c r="U421" s="7" t="str" cm="1">
        <f t="array" ref="U421">_xlfn.IFS(V421=1, "Jan", V421=2, "Feb", V421=3, "Mar", V421=4, "Apr", V421=5, "May", V421=6, "June", V421=7, "July", V421=8, "Aug", V421=9, "Sept", V421=10, "Oct", V421=11, "Nov", V421=12, "Dec")</f>
        <v>Sept</v>
      </c>
      <c r="V421" s="9">
        <f t="shared" si="39"/>
        <v>9</v>
      </c>
      <c r="W421" s="9">
        <f t="shared" si="40"/>
        <v>29</v>
      </c>
      <c r="X421" s="9">
        <f t="shared" si="41"/>
        <v>2014</v>
      </c>
      <c r="Y421" t="b">
        <v>0</v>
      </c>
      <c r="Z421" t="b">
        <v>1</v>
      </c>
      <c r="AA421" t="s">
        <v>23</v>
      </c>
      <c r="AB421" t="s">
        <v>2041</v>
      </c>
      <c r="AC421" t="s">
        <v>2042</v>
      </c>
    </row>
    <row r="422" spans="1:29" ht="17" x14ac:dyDescent="0.2">
      <c r="A422">
        <v>1</v>
      </c>
      <c r="B422">
        <v>512</v>
      </c>
      <c r="C422" t="s">
        <v>1070</v>
      </c>
      <c r="D422" s="1" t="s">
        <v>1071</v>
      </c>
      <c r="E422" s="17">
        <v>9100</v>
      </c>
      <c r="F422" s="17">
        <v>12678</v>
      </c>
      <c r="G422" s="4">
        <f t="shared" si="36"/>
        <v>1.3931868131868133</v>
      </c>
      <c r="H422" t="s">
        <v>20</v>
      </c>
      <c r="I422">
        <v>239</v>
      </c>
      <c r="J422" s="2">
        <f t="shared" si="37"/>
        <v>53.046025104602514</v>
      </c>
      <c r="K422" t="s">
        <v>21</v>
      </c>
      <c r="L422" t="s">
        <v>22</v>
      </c>
      <c r="M422">
        <v>1404536400</v>
      </c>
      <c r="N422">
        <v>1404622800</v>
      </c>
      <c r="O422" s="7">
        <f t="shared" si="38"/>
        <v>41825.208333333336</v>
      </c>
      <c r="P422" s="7" t="str" cm="1">
        <f t="array" ref="P422">_xlfn.IFS(Q422=1, "Jan", Q422=2, "Feb", Q422=3, "Mar", Q422=4, "Apr", Q422=5, "May", Q422=6, "June", Q422=7, "July", Q422=8, "Aug", Q422=9, "Sept", Q422=10, "Oct", Q422=11, "Nov", Q422=12, "Dec")</f>
        <v>July</v>
      </c>
      <c r="Q422" s="9">
        <f>MONTH(O422)</f>
        <v>7</v>
      </c>
      <c r="R422" s="9">
        <f>DAY(O422)</f>
        <v>5</v>
      </c>
      <c r="S422" s="9">
        <f>YEAR(O422)</f>
        <v>2014</v>
      </c>
      <c r="T422" s="7">
        <f>(((N422/60)/60)/24)+DATE(1970,1,1)</f>
        <v>41826.208333333336</v>
      </c>
      <c r="U422" s="7" t="str" cm="1">
        <f t="array" ref="U422">_xlfn.IFS(V422=1, "Jan", V422=2, "Feb", V422=3, "Mar", V422=4, "Apr", V422=5, "May", V422=6, "June", V422=7, "July", V422=8, "Aug", V422=9, "Sept", V422=10, "Oct", V422=11, "Nov", V422=12, "Dec")</f>
        <v>July</v>
      </c>
      <c r="V422" s="9">
        <f t="shared" si="39"/>
        <v>7</v>
      </c>
      <c r="W422" s="9">
        <f t="shared" si="40"/>
        <v>6</v>
      </c>
      <c r="X422" s="9">
        <f t="shared" si="41"/>
        <v>2014</v>
      </c>
      <c r="Y422" t="b">
        <v>0</v>
      </c>
      <c r="Z422" t="b">
        <v>1</v>
      </c>
      <c r="AA422" t="s">
        <v>89</v>
      </c>
      <c r="AB422" t="s">
        <v>2057</v>
      </c>
      <c r="AC422" t="s">
        <v>2058</v>
      </c>
    </row>
    <row r="423" spans="1:29" ht="17" x14ac:dyDescent="0.2">
      <c r="A423">
        <v>1</v>
      </c>
      <c r="B423">
        <v>616</v>
      </c>
      <c r="C423" t="s">
        <v>1274</v>
      </c>
      <c r="D423" s="1" t="s">
        <v>1275</v>
      </c>
      <c r="E423" s="17">
        <v>6400</v>
      </c>
      <c r="F423" s="17">
        <v>12129</v>
      </c>
      <c r="G423" s="4">
        <f t="shared" si="36"/>
        <v>1.8951562500000001</v>
      </c>
      <c r="H423" t="s">
        <v>20</v>
      </c>
      <c r="I423">
        <v>238</v>
      </c>
      <c r="J423" s="2">
        <f t="shared" si="37"/>
        <v>50.962184873949582</v>
      </c>
      <c r="K423" t="s">
        <v>40</v>
      </c>
      <c r="L423" t="s">
        <v>41</v>
      </c>
      <c r="M423">
        <v>1379653200</v>
      </c>
      <c r="N423">
        <v>1379739600</v>
      </c>
      <c r="O423" s="7">
        <f t="shared" si="38"/>
        <v>41537.208333333336</v>
      </c>
      <c r="P423" s="7" t="str" cm="1">
        <f t="array" ref="P423">_xlfn.IFS(Q423=1, "Jan", Q423=2, "Feb", Q423=3, "Mar", Q423=4, "Apr", Q423=5, "May", Q423=6, "June", Q423=7, "July", Q423=8, "Aug", Q423=9, "Sept", Q423=10, "Oct", Q423=11, "Nov", Q423=12, "Dec")</f>
        <v>Sept</v>
      </c>
      <c r="Q423" s="9">
        <f>MONTH(O423)</f>
        <v>9</v>
      </c>
      <c r="R423" s="9">
        <f>DAY(O423)</f>
        <v>20</v>
      </c>
      <c r="S423" s="9">
        <f>YEAR(O423)</f>
        <v>2013</v>
      </c>
      <c r="T423" s="7">
        <f>(((N423/60)/60)/24)+DATE(1970,1,1)</f>
        <v>41538.208333333336</v>
      </c>
      <c r="U423" s="7" t="str" cm="1">
        <f t="array" ref="U423">_xlfn.IFS(V423=1, "Jan", V423=2, "Feb", V423=3, "Mar", V423=4, "Apr", V423=5, "May", V423=6, "June", V423=7, "July", V423=8, "Aug", V423=9, "Sept", V423=10, "Oct", V423=11, "Nov", V423=12, "Dec")</f>
        <v>Sept</v>
      </c>
      <c r="V423" s="9">
        <f t="shared" si="39"/>
        <v>9</v>
      </c>
      <c r="W423" s="9">
        <f t="shared" si="40"/>
        <v>21</v>
      </c>
      <c r="X423" s="9">
        <f t="shared" si="41"/>
        <v>2013</v>
      </c>
      <c r="Y423" t="b">
        <v>0</v>
      </c>
      <c r="Z423" t="b">
        <v>1</v>
      </c>
      <c r="AA423" t="s">
        <v>60</v>
      </c>
      <c r="AB423" t="s">
        <v>2041</v>
      </c>
      <c r="AC423" t="s">
        <v>2050</v>
      </c>
    </row>
    <row r="424" spans="1:29" ht="34" x14ac:dyDescent="0.2">
      <c r="A424">
        <v>1</v>
      </c>
      <c r="B424">
        <v>243</v>
      </c>
      <c r="C424" t="s">
        <v>538</v>
      </c>
      <c r="D424" s="1" t="s">
        <v>539</v>
      </c>
      <c r="E424" s="17">
        <v>2300</v>
      </c>
      <c r="F424" s="17">
        <v>10240</v>
      </c>
      <c r="G424" s="4">
        <f t="shared" si="36"/>
        <v>4.4521739130434783</v>
      </c>
      <c r="H424" t="s">
        <v>20</v>
      </c>
      <c r="I424">
        <v>238</v>
      </c>
      <c r="J424" s="2">
        <f t="shared" si="37"/>
        <v>43.025210084033617</v>
      </c>
      <c r="K424" t="s">
        <v>21</v>
      </c>
      <c r="L424" t="s">
        <v>22</v>
      </c>
      <c r="M424">
        <v>1520143200</v>
      </c>
      <c r="N424">
        <v>1520402400</v>
      </c>
      <c r="O424" s="7">
        <f t="shared" si="38"/>
        <v>43163.25</v>
      </c>
      <c r="P424" s="7" t="str" cm="1">
        <f t="array" ref="P424">_xlfn.IFS(Q424=1, "Jan", Q424=2, "Feb", Q424=3, "Mar", Q424=4, "Apr", Q424=5, "May", Q424=6, "June", Q424=7, "July", Q424=8, "Aug", Q424=9, "Sept", Q424=10, "Oct", Q424=11, "Nov", Q424=12, "Dec")</f>
        <v>Mar</v>
      </c>
      <c r="Q424" s="9">
        <f>MONTH(O424)</f>
        <v>3</v>
      </c>
      <c r="R424" s="9">
        <f>DAY(O424)</f>
        <v>4</v>
      </c>
      <c r="S424" s="9">
        <f>YEAR(O424)</f>
        <v>2018</v>
      </c>
      <c r="T424" s="7">
        <f>(((N424/60)/60)/24)+DATE(1970,1,1)</f>
        <v>43166.25</v>
      </c>
      <c r="U424" s="7" t="str" cm="1">
        <f t="array" ref="U424">_xlfn.IFS(V424=1, "Jan", V424=2, "Feb", V424=3, "Mar", V424=4, "Apr", V424=5, "May", V424=6, "June", V424=7, "July", V424=8, "Aug", V424=9, "Sept", V424=10, "Oct", V424=11, "Nov", V424=12, "Dec")</f>
        <v>Mar</v>
      </c>
      <c r="V424" s="9">
        <f t="shared" si="39"/>
        <v>3</v>
      </c>
      <c r="W424" s="9">
        <f t="shared" si="40"/>
        <v>7</v>
      </c>
      <c r="X424" s="9">
        <f t="shared" si="41"/>
        <v>2018</v>
      </c>
      <c r="Y424" t="b">
        <v>0</v>
      </c>
      <c r="Z424" t="b">
        <v>0</v>
      </c>
      <c r="AA424" t="s">
        <v>33</v>
      </c>
      <c r="AB424" t="s">
        <v>2035</v>
      </c>
      <c r="AC424" t="s">
        <v>2036</v>
      </c>
    </row>
    <row r="425" spans="1:29" ht="17" x14ac:dyDescent="0.2">
      <c r="A425">
        <v>1</v>
      </c>
      <c r="B425">
        <v>691</v>
      </c>
      <c r="C425" t="s">
        <v>1421</v>
      </c>
      <c r="D425" s="1" t="s">
        <v>1422</v>
      </c>
      <c r="E425" s="17">
        <v>5000</v>
      </c>
      <c r="F425" s="17">
        <v>7119</v>
      </c>
      <c r="G425" s="4">
        <f t="shared" si="36"/>
        <v>1.4238</v>
      </c>
      <c r="H425" t="s">
        <v>20</v>
      </c>
      <c r="I425">
        <v>237</v>
      </c>
      <c r="J425" s="2">
        <f t="shared" si="37"/>
        <v>30.037974683544302</v>
      </c>
      <c r="K425" t="s">
        <v>21</v>
      </c>
      <c r="L425" t="s">
        <v>22</v>
      </c>
      <c r="M425">
        <v>1349240400</v>
      </c>
      <c r="N425">
        <v>1350709200</v>
      </c>
      <c r="O425" s="7">
        <f t="shared" si="38"/>
        <v>41185.208333333336</v>
      </c>
      <c r="P425" s="7" t="str" cm="1">
        <f t="array" ref="P425">_xlfn.IFS(Q425=1, "Jan", Q425=2, "Feb", Q425=3, "Mar", Q425=4, "Apr", Q425=5, "May", Q425=6, "June", Q425=7, "July", Q425=8, "Aug", Q425=9, "Sept", Q425=10, "Oct", Q425=11, "Nov", Q425=12, "Dec")</f>
        <v>Oct</v>
      </c>
      <c r="Q425" s="9">
        <f>MONTH(O425)</f>
        <v>10</v>
      </c>
      <c r="R425" s="9">
        <f>DAY(O425)</f>
        <v>3</v>
      </c>
      <c r="S425" s="9">
        <f>YEAR(O425)</f>
        <v>2012</v>
      </c>
      <c r="T425" s="7">
        <f>(((N425/60)/60)/24)+DATE(1970,1,1)</f>
        <v>41202.208333333336</v>
      </c>
      <c r="U425" s="7" t="str" cm="1">
        <f t="array" ref="U425">_xlfn.IFS(V425=1, "Jan", V425=2, "Feb", V425=3, "Mar", V425=4, "Apr", V425=5, "May", V425=6, "June", V425=7, "July", V425=8, "Aug", V425=9, "Sept", V425=10, "Oct", V425=11, "Nov", V425=12, "Dec")</f>
        <v>Oct</v>
      </c>
      <c r="V425" s="9">
        <f t="shared" si="39"/>
        <v>10</v>
      </c>
      <c r="W425" s="9">
        <f t="shared" si="40"/>
        <v>20</v>
      </c>
      <c r="X425" s="9">
        <f t="shared" si="41"/>
        <v>2012</v>
      </c>
      <c r="Y425" t="b">
        <v>1</v>
      </c>
      <c r="Z425" t="b">
        <v>1</v>
      </c>
      <c r="AA425" t="s">
        <v>42</v>
      </c>
      <c r="AB425" t="s">
        <v>2039</v>
      </c>
      <c r="AC425" t="s">
        <v>2053</v>
      </c>
    </row>
    <row r="426" spans="1:29" ht="17" x14ac:dyDescent="0.2">
      <c r="A426">
        <v>1</v>
      </c>
      <c r="B426">
        <v>905</v>
      </c>
      <c r="C426" t="s">
        <v>1842</v>
      </c>
      <c r="D426" s="1" t="s">
        <v>1843</v>
      </c>
      <c r="E426" s="17">
        <v>7900</v>
      </c>
      <c r="F426" s="17">
        <v>12955</v>
      </c>
      <c r="G426" s="4">
        <f t="shared" si="36"/>
        <v>1.6398734177215191</v>
      </c>
      <c r="H426" t="s">
        <v>20</v>
      </c>
      <c r="I426">
        <v>236</v>
      </c>
      <c r="J426" s="2">
        <f t="shared" si="37"/>
        <v>54.894067796610166</v>
      </c>
      <c r="K426" t="s">
        <v>21</v>
      </c>
      <c r="L426" t="s">
        <v>22</v>
      </c>
      <c r="M426">
        <v>1379566800</v>
      </c>
      <c r="N426">
        <v>1379826000</v>
      </c>
      <c r="O426" s="7">
        <f t="shared" si="38"/>
        <v>41536.208333333336</v>
      </c>
      <c r="P426" s="7" t="str" cm="1">
        <f t="array" ref="P426">_xlfn.IFS(Q426=1, "Jan", Q426=2, "Feb", Q426=3, "Mar", Q426=4, "Apr", Q426=5, "May", Q426=6, "June", Q426=7, "July", Q426=8, "Aug", Q426=9, "Sept", Q426=10, "Oct", Q426=11, "Nov", Q426=12, "Dec")</f>
        <v>Sept</v>
      </c>
      <c r="Q426" s="9">
        <f>MONTH(O426)</f>
        <v>9</v>
      </c>
      <c r="R426" s="9">
        <f>DAY(O426)</f>
        <v>19</v>
      </c>
      <c r="S426" s="9">
        <f>YEAR(O426)</f>
        <v>2013</v>
      </c>
      <c r="T426" s="7">
        <f>(((N426/60)/60)/24)+DATE(1970,1,1)</f>
        <v>41539.208333333336</v>
      </c>
      <c r="U426" s="7" t="str" cm="1">
        <f t="array" ref="U426">_xlfn.IFS(V426=1, "Jan", V426=2, "Feb", V426=3, "Mar", V426=4, "Apr", V426=5, "May", V426=6, "June", V426=7, "July", V426=8, "Aug", V426=9, "Sept", V426=10, "Oct", V426=11, "Nov", V426=12, "Dec")</f>
        <v>Sept</v>
      </c>
      <c r="V426" s="9">
        <f t="shared" si="39"/>
        <v>9</v>
      </c>
      <c r="W426" s="9">
        <f t="shared" si="40"/>
        <v>22</v>
      </c>
      <c r="X426" s="9">
        <f t="shared" si="41"/>
        <v>2013</v>
      </c>
      <c r="Y426" t="b">
        <v>0</v>
      </c>
      <c r="Z426" t="b">
        <v>0</v>
      </c>
      <c r="AA426" t="s">
        <v>33</v>
      </c>
      <c r="AB426" t="s">
        <v>2035</v>
      </c>
      <c r="AC426" t="s">
        <v>2036</v>
      </c>
    </row>
    <row r="427" spans="1:29" ht="17" x14ac:dyDescent="0.2">
      <c r="A427">
        <v>1</v>
      </c>
      <c r="B427">
        <v>65</v>
      </c>
      <c r="C427" t="s">
        <v>178</v>
      </c>
      <c r="D427" s="1" t="s">
        <v>179</v>
      </c>
      <c r="E427" s="17">
        <v>6100</v>
      </c>
      <c r="F427" s="17">
        <v>14405</v>
      </c>
      <c r="G427" s="4">
        <f t="shared" si="36"/>
        <v>2.3614754098360655</v>
      </c>
      <c r="H427" t="s">
        <v>20</v>
      </c>
      <c r="I427">
        <v>236</v>
      </c>
      <c r="J427" s="2">
        <f t="shared" si="37"/>
        <v>61.038135593220339</v>
      </c>
      <c r="K427" t="s">
        <v>21</v>
      </c>
      <c r="L427" t="s">
        <v>22</v>
      </c>
      <c r="M427">
        <v>1296108000</v>
      </c>
      <c r="N427">
        <v>1296712800</v>
      </c>
      <c r="O427" s="7">
        <f t="shared" si="38"/>
        <v>40570.25</v>
      </c>
      <c r="P427" s="7" t="str" cm="1">
        <f t="array" ref="P427">_xlfn.IFS(Q427=1, "Jan", Q427=2, "Feb", Q427=3, "Mar", Q427=4, "Apr", Q427=5, "May", Q427=6, "June", Q427=7, "July", Q427=8, "Aug", Q427=9, "Sept", Q427=10, "Oct", Q427=11, "Nov", Q427=12, "Dec")</f>
        <v>Jan</v>
      </c>
      <c r="Q427" s="9">
        <f>MONTH(O427)</f>
        <v>1</v>
      </c>
      <c r="R427" s="9">
        <f>DAY(O427)</f>
        <v>27</v>
      </c>
      <c r="S427" s="9">
        <f>YEAR(O427)</f>
        <v>2011</v>
      </c>
      <c r="T427" s="7">
        <f>(((N427/60)/60)/24)+DATE(1970,1,1)</f>
        <v>40577.25</v>
      </c>
      <c r="U427" s="7" t="str" cm="1">
        <f t="array" ref="U427">_xlfn.IFS(V427=1, "Jan", V427=2, "Feb", V427=3, "Mar", V427=4, "Apr", V427=5, "May", V427=6, "June", V427=7, "July", V427=8, "Aug", V427=9, "Sept", V427=10, "Oct", V427=11, "Nov", V427=12, "Dec")</f>
        <v>Feb</v>
      </c>
      <c r="V427" s="9">
        <f t="shared" si="39"/>
        <v>2</v>
      </c>
      <c r="W427" s="9">
        <f t="shared" si="40"/>
        <v>3</v>
      </c>
      <c r="X427" s="9">
        <f t="shared" si="41"/>
        <v>2011</v>
      </c>
      <c r="Y427" t="b">
        <v>0</v>
      </c>
      <c r="Z427" t="b">
        <v>0</v>
      </c>
      <c r="AA427" t="s">
        <v>33</v>
      </c>
      <c r="AB427" t="s">
        <v>2035</v>
      </c>
      <c r="AC427" t="s">
        <v>2036</v>
      </c>
    </row>
    <row r="428" spans="1:29" ht="17" x14ac:dyDescent="0.2">
      <c r="A428">
        <v>1</v>
      </c>
      <c r="B428">
        <v>763</v>
      </c>
      <c r="C428" t="s">
        <v>1561</v>
      </c>
      <c r="D428" s="1" t="s">
        <v>1562</v>
      </c>
      <c r="E428" s="17">
        <v>5600</v>
      </c>
      <c r="F428" s="17">
        <v>6338</v>
      </c>
      <c r="G428" s="4">
        <f t="shared" si="36"/>
        <v>1.1317857142857144</v>
      </c>
      <c r="H428" t="s">
        <v>20</v>
      </c>
      <c r="I428">
        <v>235</v>
      </c>
      <c r="J428" s="2">
        <f t="shared" si="37"/>
        <v>26.970212765957445</v>
      </c>
      <c r="K428" t="s">
        <v>21</v>
      </c>
      <c r="L428" t="s">
        <v>22</v>
      </c>
      <c r="M428">
        <v>1336453200</v>
      </c>
      <c r="N428">
        <v>1339477200</v>
      </c>
      <c r="O428" s="7">
        <f t="shared" si="38"/>
        <v>41037.208333333336</v>
      </c>
      <c r="P428" s="7" t="str" cm="1">
        <f t="array" ref="P428">_xlfn.IFS(Q428=1, "Jan", Q428=2, "Feb", Q428=3, "Mar", Q428=4, "Apr", Q428=5, "May", Q428=6, "June", Q428=7, "July", Q428=8, "Aug", Q428=9, "Sept", Q428=10, "Oct", Q428=11, "Nov", Q428=12, "Dec")</f>
        <v>May</v>
      </c>
      <c r="Q428" s="9">
        <f>MONTH(O428)</f>
        <v>5</v>
      </c>
      <c r="R428" s="9">
        <f>DAY(O428)</f>
        <v>8</v>
      </c>
      <c r="S428" s="9">
        <f>YEAR(O428)</f>
        <v>2012</v>
      </c>
      <c r="T428" s="7">
        <f>(((N428/60)/60)/24)+DATE(1970,1,1)</f>
        <v>41072.208333333336</v>
      </c>
      <c r="U428" s="7" t="str" cm="1">
        <f t="array" ref="U428">_xlfn.IFS(V428=1, "Jan", V428=2, "Feb", V428=3, "Mar", V428=4, "Apr", V428=5, "May", V428=6, "June", V428=7, "July", V428=8, "Aug", V428=9, "Sept", V428=10, "Oct", V428=11, "Nov", V428=12, "Dec")</f>
        <v>June</v>
      </c>
      <c r="V428" s="9">
        <f t="shared" si="39"/>
        <v>6</v>
      </c>
      <c r="W428" s="9">
        <f t="shared" si="40"/>
        <v>12</v>
      </c>
      <c r="X428" s="9">
        <f t="shared" si="41"/>
        <v>2012</v>
      </c>
      <c r="Y428" t="b">
        <v>0</v>
      </c>
      <c r="Z428" t="b">
        <v>1</v>
      </c>
      <c r="AA428" t="s">
        <v>33</v>
      </c>
      <c r="AB428" t="s">
        <v>2035</v>
      </c>
      <c r="AC428" t="s">
        <v>2036</v>
      </c>
    </row>
    <row r="429" spans="1:29" ht="17" x14ac:dyDescent="0.2">
      <c r="A429">
        <v>1</v>
      </c>
      <c r="B429">
        <v>653</v>
      </c>
      <c r="C429" t="s">
        <v>1348</v>
      </c>
      <c r="D429" s="1" t="s">
        <v>1349</v>
      </c>
      <c r="E429" s="17">
        <v>600</v>
      </c>
      <c r="F429" s="17">
        <v>14033</v>
      </c>
      <c r="G429" s="4">
        <f t="shared" si="36"/>
        <v>23.388333333333332</v>
      </c>
      <c r="H429" t="s">
        <v>20</v>
      </c>
      <c r="I429">
        <v>234</v>
      </c>
      <c r="J429" s="2">
        <f t="shared" si="37"/>
        <v>59.970085470085472</v>
      </c>
      <c r="K429" t="s">
        <v>21</v>
      </c>
      <c r="L429" t="s">
        <v>22</v>
      </c>
      <c r="M429">
        <v>1460091600</v>
      </c>
      <c r="N429">
        <v>1460264400</v>
      </c>
      <c r="O429" s="7">
        <f t="shared" si="38"/>
        <v>42468.208333333328</v>
      </c>
      <c r="P429" s="7" t="str" cm="1">
        <f t="array" ref="P429">_xlfn.IFS(Q429=1, "Jan", Q429=2, "Feb", Q429=3, "Mar", Q429=4, "Apr", Q429=5, "May", Q429=6, "June", Q429=7, "July", Q429=8, "Aug", Q429=9, "Sept", Q429=10, "Oct", Q429=11, "Nov", Q429=12, "Dec")</f>
        <v>Apr</v>
      </c>
      <c r="Q429" s="9">
        <f>MONTH(O429)</f>
        <v>4</v>
      </c>
      <c r="R429" s="9">
        <f>DAY(O429)</f>
        <v>8</v>
      </c>
      <c r="S429" s="9">
        <f>YEAR(O429)</f>
        <v>2016</v>
      </c>
      <c r="T429" s="7">
        <f>(((N429/60)/60)/24)+DATE(1970,1,1)</f>
        <v>42470.208333333328</v>
      </c>
      <c r="U429" s="7" t="str" cm="1">
        <f t="array" ref="U429">_xlfn.IFS(V429=1, "Jan", V429=2, "Feb", V429=3, "Mar", V429=4, "Apr", V429=5, "May", V429=6, "June", V429=7, "July", V429=8, "Aug", V429=9, "Sept", V429=10, "Oct", V429=11, "Nov", V429=12, "Dec")</f>
        <v>Apr</v>
      </c>
      <c r="V429" s="9">
        <f t="shared" si="39"/>
        <v>4</v>
      </c>
      <c r="W429" s="9">
        <f t="shared" si="40"/>
        <v>10</v>
      </c>
      <c r="X429" s="9">
        <f t="shared" si="41"/>
        <v>2016</v>
      </c>
      <c r="Y429" t="b">
        <v>0</v>
      </c>
      <c r="Z429" t="b">
        <v>0</v>
      </c>
      <c r="AA429" t="s">
        <v>28</v>
      </c>
      <c r="AB429" t="s">
        <v>2037</v>
      </c>
      <c r="AC429" t="s">
        <v>2038</v>
      </c>
    </row>
    <row r="430" spans="1:29" ht="34" x14ac:dyDescent="0.2">
      <c r="A430">
        <v>1</v>
      </c>
      <c r="B430">
        <v>803</v>
      </c>
      <c r="C430" t="s">
        <v>1641</v>
      </c>
      <c r="D430" s="1" t="s">
        <v>1642</v>
      </c>
      <c r="E430" s="17">
        <v>6100</v>
      </c>
      <c r="F430" s="17">
        <v>6527</v>
      </c>
      <c r="G430" s="4">
        <f t="shared" si="36"/>
        <v>1.07</v>
      </c>
      <c r="H430" t="s">
        <v>20</v>
      </c>
      <c r="I430">
        <v>233</v>
      </c>
      <c r="J430" s="2">
        <f t="shared" si="37"/>
        <v>28.012875536480685</v>
      </c>
      <c r="K430" t="s">
        <v>21</v>
      </c>
      <c r="L430" t="s">
        <v>22</v>
      </c>
      <c r="M430">
        <v>1548568800</v>
      </c>
      <c r="N430">
        <v>1551506400</v>
      </c>
      <c r="O430" s="7">
        <f t="shared" si="38"/>
        <v>43492.25</v>
      </c>
      <c r="P430" s="7" t="str" cm="1">
        <f t="array" ref="P430">_xlfn.IFS(Q430=1, "Jan", Q430=2, "Feb", Q430=3, "Mar", Q430=4, "Apr", Q430=5, "May", Q430=6, "June", Q430=7, "July", Q430=8, "Aug", Q430=9, "Sept", Q430=10, "Oct", Q430=11, "Nov", Q430=12, "Dec")</f>
        <v>Jan</v>
      </c>
      <c r="Q430" s="9">
        <f>MONTH(O430)</f>
        <v>1</v>
      </c>
      <c r="R430" s="9">
        <f>DAY(O430)</f>
        <v>27</v>
      </c>
      <c r="S430" s="9">
        <f>YEAR(O430)</f>
        <v>2019</v>
      </c>
      <c r="T430" s="7">
        <f>(((N430/60)/60)/24)+DATE(1970,1,1)</f>
        <v>43526.25</v>
      </c>
      <c r="U430" s="7" t="str" cm="1">
        <f t="array" ref="U430">_xlfn.IFS(V430=1, "Jan", V430=2, "Feb", V430=3, "Mar", V430=4, "Apr", V430=5, "May", V430=6, "June", V430=7, "July", V430=8, "Aug", V430=9, "Sept", V430=10, "Oct", V430=11, "Nov", V430=12, "Dec")</f>
        <v>Mar</v>
      </c>
      <c r="V430" s="9">
        <f t="shared" si="39"/>
        <v>3</v>
      </c>
      <c r="W430" s="9">
        <f t="shared" si="40"/>
        <v>2</v>
      </c>
      <c r="X430" s="9">
        <f t="shared" si="41"/>
        <v>2019</v>
      </c>
      <c r="Y430" t="b">
        <v>0</v>
      </c>
      <c r="Z430" t="b">
        <v>0</v>
      </c>
      <c r="AA430" t="s">
        <v>33</v>
      </c>
      <c r="AB430" t="s">
        <v>2035</v>
      </c>
      <c r="AC430" t="s">
        <v>2036</v>
      </c>
    </row>
    <row r="431" spans="1:29" ht="17" x14ac:dyDescent="0.2">
      <c r="A431">
        <v>1</v>
      </c>
      <c r="B431">
        <v>7</v>
      </c>
      <c r="C431" t="s">
        <v>43</v>
      </c>
      <c r="D431" s="1" t="s">
        <v>44</v>
      </c>
      <c r="E431" s="17">
        <v>4500</v>
      </c>
      <c r="F431" s="17">
        <v>14741</v>
      </c>
      <c r="G431" s="4">
        <f t="shared" si="36"/>
        <v>3.2757777777777779</v>
      </c>
      <c r="H431" t="s">
        <v>20</v>
      </c>
      <c r="I431">
        <v>227</v>
      </c>
      <c r="J431" s="2">
        <f t="shared" si="37"/>
        <v>64.93832599118943</v>
      </c>
      <c r="K431" t="s">
        <v>36</v>
      </c>
      <c r="L431" t="s">
        <v>37</v>
      </c>
      <c r="M431">
        <v>1439442000</v>
      </c>
      <c r="N431">
        <v>1439614800</v>
      </c>
      <c r="O431" s="7">
        <f t="shared" si="38"/>
        <v>42229.208333333328</v>
      </c>
      <c r="P431" s="7" t="str" cm="1">
        <f t="array" ref="P431">_xlfn.IFS(Q431=1, "Jan", Q431=2, "Feb", Q431=3, "Mar", Q431=4, "Apr", Q431=5, "May", Q431=6, "June", Q431=7, "July", Q431=8, "Aug", Q431=9, "Sept", Q431=10, "Oct", Q431=11, "Nov", Q431=12, "Dec")</f>
        <v>Aug</v>
      </c>
      <c r="Q431" s="9">
        <f>MONTH(O431)</f>
        <v>8</v>
      </c>
      <c r="R431" s="9">
        <f>DAY(O431)</f>
        <v>13</v>
      </c>
      <c r="S431" s="9">
        <f>YEAR(O431)</f>
        <v>2015</v>
      </c>
      <c r="T431" s="7">
        <f>(((N431/60)/60)/24)+DATE(1970,1,1)</f>
        <v>42231.208333333328</v>
      </c>
      <c r="U431" s="7" t="str" cm="1">
        <f t="array" ref="U431">_xlfn.IFS(V431=1, "Jan", V431=2, "Feb", V431=3, "Mar", V431=4, "Apr", V431=5, "May", V431=6, "June", V431=7, "July", V431=8, "Aug", V431=9, "Sept", V431=10, "Oct", V431=11, "Nov", V431=12, "Dec")</f>
        <v>Aug</v>
      </c>
      <c r="V431" s="9">
        <f t="shared" si="39"/>
        <v>8</v>
      </c>
      <c r="W431" s="9">
        <f t="shared" si="40"/>
        <v>15</v>
      </c>
      <c r="X431" s="9">
        <f t="shared" si="41"/>
        <v>2015</v>
      </c>
      <c r="Y431" t="b">
        <v>0</v>
      </c>
      <c r="Z431" t="b">
        <v>0</v>
      </c>
      <c r="AA431" t="s">
        <v>33</v>
      </c>
      <c r="AB431" t="s">
        <v>2035</v>
      </c>
      <c r="AC431" t="s">
        <v>2036</v>
      </c>
    </row>
    <row r="432" spans="1:29" ht="17" x14ac:dyDescent="0.2">
      <c r="A432">
        <v>1</v>
      </c>
      <c r="B432">
        <v>210</v>
      </c>
      <c r="C432" t="s">
        <v>472</v>
      </c>
      <c r="D432" s="1" t="s">
        <v>473</v>
      </c>
      <c r="E432" s="17">
        <v>9400</v>
      </c>
      <c r="F432" s="17">
        <v>6338</v>
      </c>
      <c r="G432" s="4">
        <f t="shared" si="36"/>
        <v>0.67425531914893622</v>
      </c>
      <c r="H432" t="s">
        <v>14</v>
      </c>
      <c r="I432">
        <v>226</v>
      </c>
      <c r="J432" s="2">
        <f t="shared" si="37"/>
        <v>28.044247787610619</v>
      </c>
      <c r="K432" t="s">
        <v>36</v>
      </c>
      <c r="L432" t="s">
        <v>37</v>
      </c>
      <c r="M432">
        <v>1488520800</v>
      </c>
      <c r="N432">
        <v>1490850000</v>
      </c>
      <c r="O432" s="7">
        <f t="shared" si="38"/>
        <v>42797.25</v>
      </c>
      <c r="P432" s="7" t="str" cm="1">
        <f t="array" ref="P432">_xlfn.IFS(Q432=1, "Jan", Q432=2, "Feb", Q432=3, "Mar", Q432=4, "Apr", Q432=5, "May", Q432=6, "June", Q432=7, "July", Q432=8, "Aug", Q432=9, "Sept", Q432=10, "Oct", Q432=11, "Nov", Q432=12, "Dec")</f>
        <v>Mar</v>
      </c>
      <c r="Q432" s="9">
        <f>MONTH(O432)</f>
        <v>3</v>
      </c>
      <c r="R432" s="9">
        <f>DAY(O432)</f>
        <v>3</v>
      </c>
      <c r="S432" s="9">
        <f>YEAR(O432)</f>
        <v>2017</v>
      </c>
      <c r="T432" s="7">
        <f>(((N432/60)/60)/24)+DATE(1970,1,1)</f>
        <v>42824.208333333328</v>
      </c>
      <c r="U432" s="7" t="str" cm="1">
        <f t="array" ref="U432">_xlfn.IFS(V432=1, "Jan", V432=2, "Feb", V432=3, "Mar", V432=4, "Apr", V432=5, "May", V432=6, "June", V432=7, "July", V432=8, "Aug", V432=9, "Sept", V432=10, "Oct", V432=11, "Nov", V432=12, "Dec")</f>
        <v>Mar</v>
      </c>
      <c r="V432" s="9">
        <f t="shared" si="39"/>
        <v>3</v>
      </c>
      <c r="W432" s="9">
        <f t="shared" si="40"/>
        <v>30</v>
      </c>
      <c r="X432" s="9">
        <f t="shared" si="41"/>
        <v>2017</v>
      </c>
      <c r="Y432" t="b">
        <v>0</v>
      </c>
      <c r="Z432" t="b">
        <v>0</v>
      </c>
      <c r="AA432" t="s">
        <v>474</v>
      </c>
      <c r="AB432" t="s">
        <v>2039</v>
      </c>
      <c r="AC432" t="s">
        <v>2055</v>
      </c>
    </row>
    <row r="433" spans="1:29" ht="17" x14ac:dyDescent="0.2">
      <c r="A433">
        <v>1</v>
      </c>
      <c r="B433">
        <v>31</v>
      </c>
      <c r="C433" t="s">
        <v>103</v>
      </c>
      <c r="D433" s="1" t="s">
        <v>104</v>
      </c>
      <c r="E433" s="17">
        <v>3500</v>
      </c>
      <c r="F433" s="17">
        <v>10850</v>
      </c>
      <c r="G433" s="4">
        <f t="shared" si="36"/>
        <v>3.1</v>
      </c>
      <c r="H433" t="s">
        <v>20</v>
      </c>
      <c r="I433">
        <v>226</v>
      </c>
      <c r="J433" s="2">
        <f t="shared" si="37"/>
        <v>48.008849557522126</v>
      </c>
      <c r="K433" t="s">
        <v>40</v>
      </c>
      <c r="L433" t="s">
        <v>41</v>
      </c>
      <c r="M433">
        <v>1451973600</v>
      </c>
      <c r="N433">
        <v>1454392800</v>
      </c>
      <c r="O433" s="7">
        <f t="shared" si="38"/>
        <v>42374.25</v>
      </c>
      <c r="P433" s="7" t="str" cm="1">
        <f t="array" ref="P433">_xlfn.IFS(Q433=1, "Jan", Q433=2, "Feb", Q433=3, "Mar", Q433=4, "Apr", Q433=5, "May", Q433=6, "June", Q433=7, "July", Q433=8, "Aug", Q433=9, "Sept", Q433=10, "Oct", Q433=11, "Nov", Q433=12, "Dec")</f>
        <v>Jan</v>
      </c>
      <c r="Q433" s="9">
        <f>MONTH(O433)</f>
        <v>1</v>
      </c>
      <c r="R433" s="9">
        <f>DAY(O433)</f>
        <v>5</v>
      </c>
      <c r="S433" s="9">
        <f>YEAR(O433)</f>
        <v>2016</v>
      </c>
      <c r="T433" s="7">
        <f>(((N433/60)/60)/24)+DATE(1970,1,1)</f>
        <v>42402.25</v>
      </c>
      <c r="U433" s="7" t="str" cm="1">
        <f t="array" ref="U433">_xlfn.IFS(V433=1, "Jan", V433=2, "Feb", V433=3, "Mar", V433=4, "Apr", V433=5, "May", V433=6, "June", V433=7, "July", V433=8, "Aug", V433=9, "Sept", V433=10, "Oct", V433=11, "Nov", V433=12, "Dec")</f>
        <v>Feb</v>
      </c>
      <c r="V433" s="9">
        <f t="shared" si="39"/>
        <v>2</v>
      </c>
      <c r="W433" s="9">
        <f t="shared" si="40"/>
        <v>2</v>
      </c>
      <c r="X433" s="9">
        <f t="shared" si="41"/>
        <v>2016</v>
      </c>
      <c r="Y433" t="b">
        <v>0</v>
      </c>
      <c r="Z433" t="b">
        <v>0</v>
      </c>
      <c r="AA433" t="s">
        <v>89</v>
      </c>
      <c r="AB433" t="s">
        <v>2057</v>
      </c>
      <c r="AC433" t="s">
        <v>2058</v>
      </c>
    </row>
    <row r="434" spans="1:29" ht="17" x14ac:dyDescent="0.2">
      <c r="A434">
        <v>1</v>
      </c>
      <c r="B434">
        <v>989</v>
      </c>
      <c r="C434" t="s">
        <v>2006</v>
      </c>
      <c r="D434" s="1" t="s">
        <v>2007</v>
      </c>
      <c r="E434" s="17">
        <v>2400</v>
      </c>
      <c r="F434" s="17">
        <v>11990</v>
      </c>
      <c r="G434" s="4">
        <f t="shared" si="36"/>
        <v>4.9958333333333336</v>
      </c>
      <c r="H434" t="s">
        <v>20</v>
      </c>
      <c r="I434">
        <v>226</v>
      </c>
      <c r="J434" s="2">
        <f t="shared" si="37"/>
        <v>53.053097345132741</v>
      </c>
      <c r="K434" t="s">
        <v>21</v>
      </c>
      <c r="L434" t="s">
        <v>22</v>
      </c>
      <c r="M434">
        <v>1555390800</v>
      </c>
      <c r="N434">
        <v>1555822800</v>
      </c>
      <c r="O434" s="7">
        <f t="shared" si="38"/>
        <v>43571.208333333328</v>
      </c>
      <c r="P434" s="7" t="str" cm="1">
        <f t="array" ref="P434">_xlfn.IFS(Q434=1, "Jan", Q434=2, "Feb", Q434=3, "Mar", Q434=4, "Apr", Q434=5, "May", Q434=6, "June", Q434=7, "July", Q434=8, "Aug", Q434=9, "Sept", Q434=10, "Oct", Q434=11, "Nov", Q434=12, "Dec")</f>
        <v>Apr</v>
      </c>
      <c r="Q434" s="9">
        <f>MONTH(O434)</f>
        <v>4</v>
      </c>
      <c r="R434" s="9">
        <f>DAY(O434)</f>
        <v>16</v>
      </c>
      <c r="S434" s="9">
        <f>YEAR(O434)</f>
        <v>2019</v>
      </c>
      <c r="T434" s="7">
        <f>(((N434/60)/60)/24)+DATE(1970,1,1)</f>
        <v>43576.208333333328</v>
      </c>
      <c r="U434" s="7" t="str" cm="1">
        <f t="array" ref="U434">_xlfn.IFS(V434=1, "Jan", V434=2, "Feb", V434=3, "Mar", V434=4, "Apr", V434=5, "May", V434=6, "June", V434=7, "July", V434=8, "Aug", V434=9, "Sept", V434=10, "Oct", V434=11, "Nov", V434=12, "Dec")</f>
        <v>Apr</v>
      </c>
      <c r="V434" s="9">
        <f t="shared" si="39"/>
        <v>4</v>
      </c>
      <c r="W434" s="9">
        <f t="shared" si="40"/>
        <v>21</v>
      </c>
      <c r="X434" s="9">
        <f t="shared" si="41"/>
        <v>2019</v>
      </c>
      <c r="Y434" t="b">
        <v>0</v>
      </c>
      <c r="Z434" t="b">
        <v>0</v>
      </c>
      <c r="AA434" t="s">
        <v>206</v>
      </c>
      <c r="AB434" t="s">
        <v>2046</v>
      </c>
      <c r="AC434" t="s">
        <v>2054</v>
      </c>
    </row>
    <row r="435" spans="1:29" ht="17" x14ac:dyDescent="0.2">
      <c r="A435">
        <v>1</v>
      </c>
      <c r="B435">
        <v>919</v>
      </c>
      <c r="C435" t="s">
        <v>1870</v>
      </c>
      <c r="D435" s="1" t="s">
        <v>1871</v>
      </c>
      <c r="E435" s="17">
        <v>35600</v>
      </c>
      <c r="F435" s="17">
        <v>20915</v>
      </c>
      <c r="G435" s="4">
        <f t="shared" si="36"/>
        <v>0.58750000000000002</v>
      </c>
      <c r="H435" t="s">
        <v>14</v>
      </c>
      <c r="I435">
        <v>225</v>
      </c>
      <c r="J435" s="2">
        <f t="shared" si="37"/>
        <v>92.955555555555549</v>
      </c>
      <c r="K435" t="s">
        <v>26</v>
      </c>
      <c r="L435" t="s">
        <v>27</v>
      </c>
      <c r="M435">
        <v>1507957200</v>
      </c>
      <c r="N435">
        <v>1510725600</v>
      </c>
      <c r="O435" s="7">
        <f t="shared" si="38"/>
        <v>43022.208333333328</v>
      </c>
      <c r="P435" s="7" t="str" cm="1">
        <f t="array" ref="P435">_xlfn.IFS(Q435=1, "Jan", Q435=2, "Feb", Q435=3, "Mar", Q435=4, "Apr", Q435=5, "May", Q435=6, "June", Q435=7, "July", Q435=8, "Aug", Q435=9, "Sept", Q435=10, "Oct", Q435=11, "Nov", Q435=12, "Dec")</f>
        <v>Oct</v>
      </c>
      <c r="Q435" s="9">
        <f>MONTH(O435)</f>
        <v>10</v>
      </c>
      <c r="R435" s="9">
        <f>DAY(O435)</f>
        <v>14</v>
      </c>
      <c r="S435" s="9">
        <f>YEAR(O435)</f>
        <v>2017</v>
      </c>
      <c r="T435" s="7">
        <f>(((N435/60)/60)/24)+DATE(1970,1,1)</f>
        <v>43054.25</v>
      </c>
      <c r="U435" s="7" t="str" cm="1">
        <f t="array" ref="U435">_xlfn.IFS(V435=1, "Jan", V435=2, "Feb", V435=3, "Mar", V435=4, "Apr", V435=5, "May", V435=6, "June", V435=7, "July", V435=8, "Aug", V435=9, "Sept", V435=10, "Oct", V435=11, "Nov", V435=12, "Dec")</f>
        <v>Nov</v>
      </c>
      <c r="V435" s="9">
        <f t="shared" si="39"/>
        <v>11</v>
      </c>
      <c r="W435" s="9">
        <f t="shared" si="40"/>
        <v>15</v>
      </c>
      <c r="X435" s="9">
        <f t="shared" si="41"/>
        <v>2017</v>
      </c>
      <c r="Y435" t="b">
        <v>0</v>
      </c>
      <c r="Z435" t="b">
        <v>1</v>
      </c>
      <c r="AA435" t="s">
        <v>33</v>
      </c>
      <c r="AB435" t="s">
        <v>2035</v>
      </c>
      <c r="AC435" t="s">
        <v>2036</v>
      </c>
    </row>
    <row r="436" spans="1:29" ht="34" x14ac:dyDescent="0.2">
      <c r="A436">
        <v>1</v>
      </c>
      <c r="B436">
        <v>857</v>
      </c>
      <c r="C436" t="s">
        <v>1746</v>
      </c>
      <c r="D436" s="1" t="s">
        <v>1747</v>
      </c>
      <c r="E436" s="17">
        <v>5300</v>
      </c>
      <c r="F436" s="17">
        <v>7413</v>
      </c>
      <c r="G436" s="4">
        <f t="shared" si="36"/>
        <v>1.3986792452830188</v>
      </c>
      <c r="H436" t="s">
        <v>20</v>
      </c>
      <c r="I436">
        <v>225</v>
      </c>
      <c r="J436" s="2">
        <f t="shared" si="37"/>
        <v>32.946666666666665</v>
      </c>
      <c r="K436" t="s">
        <v>98</v>
      </c>
      <c r="L436" t="s">
        <v>99</v>
      </c>
      <c r="M436">
        <v>1328421600</v>
      </c>
      <c r="N436">
        <v>1330408800</v>
      </c>
      <c r="O436" s="7">
        <f t="shared" si="38"/>
        <v>40944.25</v>
      </c>
      <c r="P436" s="7" t="str" cm="1">
        <f t="array" ref="P436">_xlfn.IFS(Q436=1, "Jan", Q436=2, "Feb", Q436=3, "Mar", Q436=4, "Apr", Q436=5, "May", Q436=6, "June", Q436=7, "July", Q436=8, "Aug", Q436=9, "Sept", Q436=10, "Oct", Q436=11, "Nov", Q436=12, "Dec")</f>
        <v>Feb</v>
      </c>
      <c r="Q436" s="9">
        <f>MONTH(O436)</f>
        <v>2</v>
      </c>
      <c r="R436" s="9">
        <f>DAY(O436)</f>
        <v>5</v>
      </c>
      <c r="S436" s="9">
        <f>YEAR(O436)</f>
        <v>2012</v>
      </c>
      <c r="T436" s="7">
        <f>(((N436/60)/60)/24)+DATE(1970,1,1)</f>
        <v>40967.25</v>
      </c>
      <c r="U436" s="7" t="str" cm="1">
        <f t="array" ref="U436">_xlfn.IFS(V436=1, "Jan", V436=2, "Feb", V436=3, "Mar", V436=4, "Apr", V436=5, "May", V436=6, "June", V436=7, "July", V436=8, "Aug", V436=9, "Sept", V436=10, "Oct", V436=11, "Nov", V436=12, "Dec")</f>
        <v>Feb</v>
      </c>
      <c r="V436" s="9">
        <f t="shared" si="39"/>
        <v>2</v>
      </c>
      <c r="W436" s="9">
        <f t="shared" si="40"/>
        <v>28</v>
      </c>
      <c r="X436" s="9">
        <f t="shared" si="41"/>
        <v>2012</v>
      </c>
      <c r="Y436" t="b">
        <v>1</v>
      </c>
      <c r="Z436" t="b">
        <v>0</v>
      </c>
      <c r="AA436" t="s">
        <v>100</v>
      </c>
      <c r="AB436" t="s">
        <v>2039</v>
      </c>
      <c r="AC436" t="s">
        <v>2060</v>
      </c>
    </row>
    <row r="437" spans="1:29" ht="17" x14ac:dyDescent="0.2">
      <c r="A437">
        <v>1</v>
      </c>
      <c r="B437">
        <v>313</v>
      </c>
      <c r="C437" t="s">
        <v>678</v>
      </c>
      <c r="D437" s="1" t="s">
        <v>679</v>
      </c>
      <c r="E437" s="17">
        <v>2200</v>
      </c>
      <c r="F437" s="17">
        <v>8697</v>
      </c>
      <c r="G437" s="4">
        <f t="shared" si="36"/>
        <v>3.9531818181818181</v>
      </c>
      <c r="H437" t="s">
        <v>20</v>
      </c>
      <c r="I437">
        <v>223</v>
      </c>
      <c r="J437" s="2">
        <f t="shared" si="37"/>
        <v>39</v>
      </c>
      <c r="K437" t="s">
        <v>21</v>
      </c>
      <c r="L437" t="s">
        <v>22</v>
      </c>
      <c r="M437">
        <v>1330322400</v>
      </c>
      <c r="N437">
        <v>1330495200</v>
      </c>
      <c r="O437" s="7">
        <f t="shared" si="38"/>
        <v>40966.25</v>
      </c>
      <c r="P437" s="7" t="str" cm="1">
        <f t="array" ref="P437">_xlfn.IFS(Q437=1, "Jan", Q437=2, "Feb", Q437=3, "Mar", Q437=4, "Apr", Q437=5, "May", Q437=6, "June", Q437=7, "July", Q437=8, "Aug", Q437=9, "Sept", Q437=10, "Oct", Q437=11, "Nov", Q437=12, "Dec")</f>
        <v>Feb</v>
      </c>
      <c r="Q437" s="9">
        <f>MONTH(O437)</f>
        <v>2</v>
      </c>
      <c r="R437" s="9">
        <f>DAY(O437)</f>
        <v>27</v>
      </c>
      <c r="S437" s="9">
        <f>YEAR(O437)</f>
        <v>2012</v>
      </c>
      <c r="T437" s="7">
        <f>(((N437/60)/60)/24)+DATE(1970,1,1)</f>
        <v>40968.25</v>
      </c>
      <c r="U437" s="7" t="str" cm="1">
        <f t="array" ref="U437">_xlfn.IFS(V437=1, "Jan", V437=2, "Feb", V437=3, "Mar", V437=4, "Apr", V437=5, "May", V437=6, "June", V437=7, "July", V437=8, "Aug", V437=9, "Sept", V437=10, "Oct", V437=11, "Nov", V437=12, "Dec")</f>
        <v>Feb</v>
      </c>
      <c r="V437" s="9">
        <f t="shared" si="39"/>
        <v>2</v>
      </c>
      <c r="W437" s="9">
        <f t="shared" si="40"/>
        <v>29</v>
      </c>
      <c r="X437" s="9">
        <f t="shared" si="41"/>
        <v>2012</v>
      </c>
      <c r="Y437" t="b">
        <v>0</v>
      </c>
      <c r="Z437" t="b">
        <v>0</v>
      </c>
      <c r="AA437" t="s">
        <v>23</v>
      </c>
      <c r="AB437" t="s">
        <v>2041</v>
      </c>
      <c r="AC437" t="s">
        <v>2042</v>
      </c>
    </row>
    <row r="438" spans="1:29" ht="17" x14ac:dyDescent="0.2">
      <c r="A438">
        <v>1</v>
      </c>
      <c r="B438">
        <v>246</v>
      </c>
      <c r="C438" t="s">
        <v>544</v>
      </c>
      <c r="D438" s="1" t="s">
        <v>545</v>
      </c>
      <c r="E438" s="17">
        <v>4500</v>
      </c>
      <c r="F438" s="17">
        <v>14649</v>
      </c>
      <c r="G438" s="4">
        <f t="shared" si="36"/>
        <v>3.2553333333333332</v>
      </c>
      <c r="H438" t="s">
        <v>20</v>
      </c>
      <c r="I438">
        <v>222</v>
      </c>
      <c r="J438" s="2">
        <f t="shared" si="37"/>
        <v>65.986486486486484</v>
      </c>
      <c r="K438" t="s">
        <v>21</v>
      </c>
      <c r="L438" t="s">
        <v>22</v>
      </c>
      <c r="M438">
        <v>1375678800</v>
      </c>
      <c r="N438">
        <v>1376024400</v>
      </c>
      <c r="O438" s="7">
        <f t="shared" si="38"/>
        <v>41491.208333333336</v>
      </c>
      <c r="P438" s="7" t="str" cm="1">
        <f t="array" ref="P438">_xlfn.IFS(Q438=1, "Jan", Q438=2, "Feb", Q438=3, "Mar", Q438=4, "Apr", Q438=5, "May", Q438=6, "June", Q438=7, "July", Q438=8, "Aug", Q438=9, "Sept", Q438=10, "Oct", Q438=11, "Nov", Q438=12, "Dec")</f>
        <v>Aug</v>
      </c>
      <c r="Q438" s="9">
        <f>MONTH(O438)</f>
        <v>8</v>
      </c>
      <c r="R438" s="9">
        <f>DAY(O438)</f>
        <v>5</v>
      </c>
      <c r="S438" s="9">
        <f>YEAR(O438)</f>
        <v>2013</v>
      </c>
      <c r="T438" s="7">
        <f>(((N438/60)/60)/24)+DATE(1970,1,1)</f>
        <v>41495.208333333336</v>
      </c>
      <c r="U438" s="7" t="str" cm="1">
        <f t="array" ref="U438">_xlfn.IFS(V438=1, "Jan", V438=2, "Feb", V438=3, "Mar", V438=4, "Apr", V438=5, "May", V438=6, "June", V438=7, "July", V438=8, "Aug", V438=9, "Sept", V438=10, "Oct", V438=11, "Nov", V438=12, "Dec")</f>
        <v>Aug</v>
      </c>
      <c r="V438" s="9">
        <f t="shared" si="39"/>
        <v>8</v>
      </c>
      <c r="W438" s="9">
        <f t="shared" si="40"/>
        <v>9</v>
      </c>
      <c r="X438" s="9">
        <f t="shared" si="41"/>
        <v>2013</v>
      </c>
      <c r="Y438" t="b">
        <v>0</v>
      </c>
      <c r="Z438" t="b">
        <v>0</v>
      </c>
      <c r="AA438" t="s">
        <v>28</v>
      </c>
      <c r="AB438" t="s">
        <v>2037</v>
      </c>
      <c r="AC438" t="s">
        <v>2038</v>
      </c>
    </row>
    <row r="439" spans="1:29" ht="17" x14ac:dyDescent="0.2">
      <c r="A439">
        <v>1</v>
      </c>
      <c r="B439">
        <v>42</v>
      </c>
      <c r="C439" t="s">
        <v>129</v>
      </c>
      <c r="D439" s="1" t="s">
        <v>130</v>
      </c>
      <c r="E439" s="17">
        <v>1800</v>
      </c>
      <c r="F439" s="17">
        <v>7991</v>
      </c>
      <c r="G439" s="4">
        <f t="shared" si="36"/>
        <v>4.4394444444444447</v>
      </c>
      <c r="H439" t="s">
        <v>20</v>
      </c>
      <c r="I439">
        <v>222</v>
      </c>
      <c r="J439" s="2">
        <f t="shared" si="37"/>
        <v>35.995495495495497</v>
      </c>
      <c r="K439" t="s">
        <v>21</v>
      </c>
      <c r="L439" t="s">
        <v>22</v>
      </c>
      <c r="M439">
        <v>1309755600</v>
      </c>
      <c r="N439">
        <v>1310533200</v>
      </c>
      <c r="O439" s="7">
        <f t="shared" si="38"/>
        <v>40728.208333333336</v>
      </c>
      <c r="P439" s="7" t="str" cm="1">
        <f t="array" ref="P439">_xlfn.IFS(Q439=1, "Jan", Q439=2, "Feb", Q439=3, "Mar", Q439=4, "Apr", Q439=5, "May", Q439=6, "June", Q439=7, "July", Q439=8, "Aug", Q439=9, "Sept", Q439=10, "Oct", Q439=11, "Nov", Q439=12, "Dec")</f>
        <v>July</v>
      </c>
      <c r="Q439" s="9">
        <f>MONTH(O439)</f>
        <v>7</v>
      </c>
      <c r="R439" s="9">
        <f>DAY(O439)</f>
        <v>4</v>
      </c>
      <c r="S439" s="9">
        <f>YEAR(O439)</f>
        <v>2011</v>
      </c>
      <c r="T439" s="7">
        <f>(((N439/60)/60)/24)+DATE(1970,1,1)</f>
        <v>40737.208333333336</v>
      </c>
      <c r="U439" s="7" t="str" cm="1">
        <f t="array" ref="U439">_xlfn.IFS(V439=1, "Jan", V439=2, "Feb", V439=3, "Mar", V439=4, "Apr", V439=5, "May", V439=6, "June", V439=7, "July", V439=8, "Aug", V439=9, "Sept", V439=10, "Oct", V439=11, "Nov", V439=12, "Dec")</f>
        <v>July</v>
      </c>
      <c r="V439" s="9">
        <f t="shared" si="39"/>
        <v>7</v>
      </c>
      <c r="W439" s="9">
        <f t="shared" si="40"/>
        <v>13</v>
      </c>
      <c r="X439" s="9">
        <f t="shared" si="41"/>
        <v>2011</v>
      </c>
      <c r="Y439" t="b">
        <v>0</v>
      </c>
      <c r="Z439" t="b">
        <v>0</v>
      </c>
      <c r="AA439" t="s">
        <v>17</v>
      </c>
      <c r="AB439" t="s">
        <v>2033</v>
      </c>
      <c r="AC439" t="s">
        <v>2034</v>
      </c>
    </row>
    <row r="440" spans="1:29" ht="34" x14ac:dyDescent="0.2">
      <c r="A440">
        <v>1</v>
      </c>
      <c r="B440">
        <v>810</v>
      </c>
      <c r="C440" t="s">
        <v>1654</v>
      </c>
      <c r="D440" s="1" t="s">
        <v>1655</v>
      </c>
      <c r="E440" s="17">
        <v>6400</v>
      </c>
      <c r="F440" s="17">
        <v>12360</v>
      </c>
      <c r="G440" s="4">
        <f t="shared" si="36"/>
        <v>1.9312499999999999</v>
      </c>
      <c r="H440" t="s">
        <v>20</v>
      </c>
      <c r="I440">
        <v>221</v>
      </c>
      <c r="J440" s="2">
        <f t="shared" si="37"/>
        <v>55.927601809954751</v>
      </c>
      <c r="K440" t="s">
        <v>21</v>
      </c>
      <c r="L440" t="s">
        <v>22</v>
      </c>
      <c r="M440">
        <v>1511848800</v>
      </c>
      <c r="N440">
        <v>1512712800</v>
      </c>
      <c r="O440" s="7">
        <f t="shared" si="38"/>
        <v>43067.25</v>
      </c>
      <c r="P440" s="7" t="str" cm="1">
        <f t="array" ref="P440">_xlfn.IFS(Q440=1, "Jan", Q440=2, "Feb", Q440=3, "Mar", Q440=4, "Apr", Q440=5, "May", Q440=6, "June", Q440=7, "July", Q440=8, "Aug", Q440=9, "Sept", Q440=10, "Oct", Q440=11, "Nov", Q440=12, "Dec")</f>
        <v>Nov</v>
      </c>
      <c r="Q440" s="9">
        <f>MONTH(O440)</f>
        <v>11</v>
      </c>
      <c r="R440" s="9">
        <f>DAY(O440)</f>
        <v>28</v>
      </c>
      <c r="S440" s="9">
        <f>YEAR(O440)</f>
        <v>2017</v>
      </c>
      <c r="T440" s="7">
        <f>(((N440/60)/60)/24)+DATE(1970,1,1)</f>
        <v>43077.25</v>
      </c>
      <c r="U440" s="7" t="str" cm="1">
        <f t="array" ref="U440">_xlfn.IFS(V440=1, "Jan", V440=2, "Feb", V440=3, "Mar", V440=4, "Apr", V440=5, "May", V440=6, "June", V440=7, "July", V440=8, "Aug", V440=9, "Sept", V440=10, "Oct", V440=11, "Nov", V440=12, "Dec")</f>
        <v>Dec</v>
      </c>
      <c r="V440" s="9">
        <f t="shared" si="39"/>
        <v>12</v>
      </c>
      <c r="W440" s="9">
        <f t="shared" si="40"/>
        <v>8</v>
      </c>
      <c r="X440" s="9">
        <f t="shared" si="41"/>
        <v>2017</v>
      </c>
      <c r="Y440" t="b">
        <v>0</v>
      </c>
      <c r="Z440" t="b">
        <v>1</v>
      </c>
      <c r="AA440" t="s">
        <v>33</v>
      </c>
      <c r="AB440" t="s">
        <v>2035</v>
      </c>
      <c r="AC440" t="s">
        <v>2036</v>
      </c>
    </row>
    <row r="441" spans="1:29" ht="17" x14ac:dyDescent="0.2">
      <c r="A441">
        <v>1</v>
      </c>
      <c r="B441">
        <v>557</v>
      </c>
      <c r="C441" t="s">
        <v>1158</v>
      </c>
      <c r="D441" s="1" t="s">
        <v>1159</v>
      </c>
      <c r="E441" s="17">
        <v>6000</v>
      </c>
      <c r="F441" s="17">
        <v>11960</v>
      </c>
      <c r="G441" s="4">
        <f t="shared" si="36"/>
        <v>1.9933333333333334</v>
      </c>
      <c r="H441" t="s">
        <v>20</v>
      </c>
      <c r="I441">
        <v>221</v>
      </c>
      <c r="J441" s="2">
        <f t="shared" si="37"/>
        <v>54.117647058823529</v>
      </c>
      <c r="K441" t="s">
        <v>21</v>
      </c>
      <c r="L441" t="s">
        <v>22</v>
      </c>
      <c r="M441">
        <v>1443762000</v>
      </c>
      <c r="N441">
        <v>1444021200</v>
      </c>
      <c r="O441" s="7">
        <f t="shared" si="38"/>
        <v>42279.208333333328</v>
      </c>
      <c r="P441" s="7" t="str" cm="1">
        <f t="array" ref="P441">_xlfn.IFS(Q441=1, "Jan", Q441=2, "Feb", Q441=3, "Mar", Q441=4, "Apr", Q441=5, "May", Q441=6, "June", Q441=7, "July", Q441=8, "Aug", Q441=9, "Sept", Q441=10, "Oct", Q441=11, "Nov", Q441=12, "Dec")</f>
        <v>Oct</v>
      </c>
      <c r="Q441" s="9">
        <f>MONTH(O441)</f>
        <v>10</v>
      </c>
      <c r="R441" s="9">
        <f>DAY(O441)</f>
        <v>2</v>
      </c>
      <c r="S441" s="9">
        <f>YEAR(O441)</f>
        <v>2015</v>
      </c>
      <c r="T441" s="7">
        <f>(((N441/60)/60)/24)+DATE(1970,1,1)</f>
        <v>42282.208333333328</v>
      </c>
      <c r="U441" s="7" t="str" cm="1">
        <f t="array" ref="U441">_xlfn.IFS(V441=1, "Jan", V441=2, "Feb", V441=3, "Mar", V441=4, "Apr", V441=5, "May", V441=6, "June", V441=7, "July", V441=8, "Aug", V441=9, "Sept", V441=10, "Oct", V441=11, "Nov", V441=12, "Dec")</f>
        <v>Oct</v>
      </c>
      <c r="V441" s="9">
        <f t="shared" si="39"/>
        <v>10</v>
      </c>
      <c r="W441" s="9">
        <f t="shared" si="40"/>
        <v>5</v>
      </c>
      <c r="X441" s="9">
        <f t="shared" si="41"/>
        <v>2015</v>
      </c>
      <c r="Y441" t="b">
        <v>0</v>
      </c>
      <c r="Z441" t="b">
        <v>1</v>
      </c>
      <c r="AA441" t="s">
        <v>474</v>
      </c>
      <c r="AB441" t="s">
        <v>2039</v>
      </c>
      <c r="AC441" t="s">
        <v>2055</v>
      </c>
    </row>
    <row r="442" spans="1:29" ht="34" x14ac:dyDescent="0.2">
      <c r="A442">
        <v>1</v>
      </c>
      <c r="B442">
        <v>395</v>
      </c>
      <c r="C442" t="s">
        <v>295</v>
      </c>
      <c r="D442" s="1" t="s">
        <v>842</v>
      </c>
      <c r="E442" s="17">
        <v>7100</v>
      </c>
      <c r="F442" s="17">
        <v>9238</v>
      </c>
      <c r="G442" s="4">
        <f t="shared" si="36"/>
        <v>1.3011267605633803</v>
      </c>
      <c r="H442" t="s">
        <v>20</v>
      </c>
      <c r="I442">
        <v>220</v>
      </c>
      <c r="J442" s="2">
        <f t="shared" si="37"/>
        <v>41.990909090909092</v>
      </c>
      <c r="K442" t="s">
        <v>21</v>
      </c>
      <c r="L442" t="s">
        <v>22</v>
      </c>
      <c r="M442">
        <v>1323324000</v>
      </c>
      <c r="N442">
        <v>1323410400</v>
      </c>
      <c r="O442" s="7">
        <f t="shared" si="38"/>
        <v>40885.25</v>
      </c>
      <c r="P442" s="7" t="str" cm="1">
        <f t="array" ref="P442">_xlfn.IFS(Q442=1, "Jan", Q442=2, "Feb", Q442=3, "Mar", Q442=4, "Apr", Q442=5, "May", Q442=6, "June", Q442=7, "July", Q442=8, "Aug", Q442=9, "Sept", Q442=10, "Oct", Q442=11, "Nov", Q442=12, "Dec")</f>
        <v>Dec</v>
      </c>
      <c r="Q442" s="9">
        <f>MONTH(O442)</f>
        <v>12</v>
      </c>
      <c r="R442" s="9">
        <f>DAY(O442)</f>
        <v>8</v>
      </c>
      <c r="S442" s="9">
        <f>YEAR(O442)</f>
        <v>2011</v>
      </c>
      <c r="T442" s="7">
        <f>(((N442/60)/60)/24)+DATE(1970,1,1)</f>
        <v>40886.25</v>
      </c>
      <c r="U442" s="7" t="str" cm="1">
        <f t="array" ref="U442">_xlfn.IFS(V442=1, "Jan", V442=2, "Feb", V442=3, "Mar", V442=4, "Apr", V442=5, "May", V442=6, "June", V442=7, "July", V442=8, "Aug", V442=9, "Sept", V442=10, "Oct", V442=11, "Nov", V442=12, "Dec")</f>
        <v>Dec</v>
      </c>
      <c r="V442" s="9">
        <f t="shared" si="39"/>
        <v>12</v>
      </c>
      <c r="W442" s="9">
        <f t="shared" si="40"/>
        <v>9</v>
      </c>
      <c r="X442" s="9">
        <f t="shared" si="41"/>
        <v>2011</v>
      </c>
      <c r="Y442" t="b">
        <v>1</v>
      </c>
      <c r="Z442" t="b">
        <v>0</v>
      </c>
      <c r="AA442" t="s">
        <v>33</v>
      </c>
      <c r="AB442" t="s">
        <v>2035</v>
      </c>
      <c r="AC442" t="s">
        <v>2036</v>
      </c>
    </row>
    <row r="443" spans="1:29" ht="17" x14ac:dyDescent="0.2">
      <c r="A443">
        <v>1</v>
      </c>
      <c r="B443">
        <v>10</v>
      </c>
      <c r="C443" t="s">
        <v>51</v>
      </c>
      <c r="D443" s="1" t="s">
        <v>52</v>
      </c>
      <c r="E443" s="17">
        <v>5200</v>
      </c>
      <c r="F443" s="17">
        <v>13838</v>
      </c>
      <c r="G443" s="4">
        <f t="shared" si="36"/>
        <v>2.6611538461538462</v>
      </c>
      <c r="H443" t="s">
        <v>20</v>
      </c>
      <c r="I443">
        <v>220</v>
      </c>
      <c r="J443" s="2">
        <f t="shared" si="37"/>
        <v>62.9</v>
      </c>
      <c r="K443" t="s">
        <v>21</v>
      </c>
      <c r="L443" t="s">
        <v>22</v>
      </c>
      <c r="M443">
        <v>1281762000</v>
      </c>
      <c r="N443">
        <v>1285909200</v>
      </c>
      <c r="O443" s="7">
        <f t="shared" si="38"/>
        <v>40404.208333333336</v>
      </c>
      <c r="P443" s="7" t="str" cm="1">
        <f t="array" ref="P443">_xlfn.IFS(Q443=1, "Jan", Q443=2, "Feb", Q443=3, "Mar", Q443=4, "Apr", Q443=5, "May", Q443=6, "June", Q443=7, "July", Q443=8, "Aug", Q443=9, "Sept", Q443=10, "Oct", Q443=11, "Nov", Q443=12, "Dec")</f>
        <v>Aug</v>
      </c>
      <c r="Q443" s="9">
        <f>MONTH(O443)</f>
        <v>8</v>
      </c>
      <c r="R443" s="9">
        <f>DAY(O443)</f>
        <v>14</v>
      </c>
      <c r="S443" s="9">
        <f>YEAR(O443)</f>
        <v>2010</v>
      </c>
      <c r="T443" s="7">
        <f>(((N443/60)/60)/24)+DATE(1970,1,1)</f>
        <v>40452.208333333336</v>
      </c>
      <c r="U443" s="7" t="str" cm="1">
        <f t="array" ref="U443">_xlfn.IFS(V443=1, "Jan", V443=2, "Feb", V443=3, "Mar", V443=4, "Apr", V443=5, "May", V443=6, "June", V443=7, "July", V443=8, "Aug", V443=9, "Sept", V443=10, "Oct", V443=11, "Nov", V443=12, "Dec")</f>
        <v>Oct</v>
      </c>
      <c r="V443" s="9">
        <f t="shared" si="39"/>
        <v>10</v>
      </c>
      <c r="W443" s="9">
        <f t="shared" si="40"/>
        <v>1</v>
      </c>
      <c r="X443" s="9">
        <f t="shared" si="41"/>
        <v>2010</v>
      </c>
      <c r="Y443" t="b">
        <v>0</v>
      </c>
      <c r="Z443" t="b">
        <v>0</v>
      </c>
      <c r="AA443" t="s">
        <v>53</v>
      </c>
      <c r="AB443" t="s">
        <v>2039</v>
      </c>
      <c r="AC443" t="s">
        <v>2052</v>
      </c>
    </row>
    <row r="444" spans="1:29" ht="17" x14ac:dyDescent="0.2">
      <c r="A444">
        <v>1</v>
      </c>
      <c r="B444">
        <v>731</v>
      </c>
      <c r="C444" t="s">
        <v>1500</v>
      </c>
      <c r="D444" s="1" t="s">
        <v>1501</v>
      </c>
      <c r="E444" s="17">
        <v>8000</v>
      </c>
      <c r="F444" s="17">
        <v>7220</v>
      </c>
      <c r="G444" s="4">
        <f t="shared" si="36"/>
        <v>0.90249999999999997</v>
      </c>
      <c r="H444" t="s">
        <v>74</v>
      </c>
      <c r="I444">
        <v>219</v>
      </c>
      <c r="J444" s="2">
        <f t="shared" si="37"/>
        <v>32.968036529680369</v>
      </c>
      <c r="K444" t="s">
        <v>21</v>
      </c>
      <c r="L444" t="s">
        <v>22</v>
      </c>
      <c r="M444">
        <v>1500786000</v>
      </c>
      <c r="N444">
        <v>1500872400</v>
      </c>
      <c r="O444" s="7">
        <f t="shared" si="38"/>
        <v>42939.208333333328</v>
      </c>
      <c r="P444" s="7" t="str" cm="1">
        <f t="array" ref="P444">_xlfn.IFS(Q444=1, "Jan", Q444=2, "Feb", Q444=3, "Mar", Q444=4, "Apr", Q444=5, "May", Q444=6, "June", Q444=7, "July", Q444=8, "Aug", Q444=9, "Sept", Q444=10, "Oct", Q444=11, "Nov", Q444=12, "Dec")</f>
        <v>July</v>
      </c>
      <c r="Q444" s="9">
        <f>MONTH(O444)</f>
        <v>7</v>
      </c>
      <c r="R444" s="9">
        <f>DAY(O444)</f>
        <v>23</v>
      </c>
      <c r="S444" s="9">
        <f>YEAR(O444)</f>
        <v>2017</v>
      </c>
      <c r="T444" s="7">
        <f>(((N444/60)/60)/24)+DATE(1970,1,1)</f>
        <v>42940.208333333328</v>
      </c>
      <c r="U444" s="7" t="str" cm="1">
        <f t="array" ref="U444">_xlfn.IFS(V444=1, "Jan", V444=2, "Feb", V444=3, "Mar", V444=4, "Apr", V444=5, "May", V444=6, "June", V444=7, "July", V444=8, "Aug", V444=9, "Sept", V444=10, "Oct", V444=11, "Nov", V444=12, "Dec")</f>
        <v>July</v>
      </c>
      <c r="V444" s="9">
        <f t="shared" si="39"/>
        <v>7</v>
      </c>
      <c r="W444" s="9">
        <f t="shared" si="40"/>
        <v>24</v>
      </c>
      <c r="X444" s="9">
        <f t="shared" si="41"/>
        <v>2017</v>
      </c>
      <c r="Y444" t="b">
        <v>0</v>
      </c>
      <c r="Z444" t="b">
        <v>0</v>
      </c>
      <c r="AA444" t="s">
        <v>28</v>
      </c>
      <c r="AB444" t="s">
        <v>2037</v>
      </c>
      <c r="AC444" t="s">
        <v>2038</v>
      </c>
    </row>
    <row r="445" spans="1:29" ht="17" x14ac:dyDescent="0.2">
      <c r="A445">
        <v>1</v>
      </c>
      <c r="B445">
        <v>426</v>
      </c>
      <c r="C445" t="s">
        <v>901</v>
      </c>
      <c r="D445" s="1" t="s">
        <v>902</v>
      </c>
      <c r="E445" s="17">
        <v>1800</v>
      </c>
      <c r="F445" s="17">
        <v>10313</v>
      </c>
      <c r="G445" s="4">
        <f t="shared" si="36"/>
        <v>5.7294444444444448</v>
      </c>
      <c r="H445" t="s">
        <v>20</v>
      </c>
      <c r="I445">
        <v>219</v>
      </c>
      <c r="J445" s="2">
        <f t="shared" si="37"/>
        <v>47.091324200913242</v>
      </c>
      <c r="K445" t="s">
        <v>21</v>
      </c>
      <c r="L445" t="s">
        <v>22</v>
      </c>
      <c r="M445">
        <v>1361944800</v>
      </c>
      <c r="N445">
        <v>1362549600</v>
      </c>
      <c r="O445" s="7">
        <f t="shared" si="38"/>
        <v>41332.25</v>
      </c>
      <c r="P445" s="7" t="str" cm="1">
        <f t="array" ref="P445">_xlfn.IFS(Q445=1, "Jan", Q445=2, "Feb", Q445=3, "Mar", Q445=4, "Apr", Q445=5, "May", Q445=6, "June", Q445=7, "July", Q445=8, "Aug", Q445=9, "Sept", Q445=10, "Oct", Q445=11, "Nov", Q445=12, "Dec")</f>
        <v>Feb</v>
      </c>
      <c r="Q445" s="9">
        <f>MONTH(O445)</f>
        <v>2</v>
      </c>
      <c r="R445" s="9">
        <f>DAY(O445)</f>
        <v>27</v>
      </c>
      <c r="S445" s="9">
        <f>YEAR(O445)</f>
        <v>2013</v>
      </c>
      <c r="T445" s="7">
        <f>(((N445/60)/60)/24)+DATE(1970,1,1)</f>
        <v>41339.25</v>
      </c>
      <c r="U445" s="7" t="str" cm="1">
        <f t="array" ref="U445">_xlfn.IFS(V445=1, "Jan", V445=2, "Feb", V445=3, "Mar", V445=4, "Apr", V445=5, "May", V445=6, "June", V445=7, "July", V445=8, "Aug", V445=9, "Sept", V445=10, "Oct", V445=11, "Nov", V445=12, "Dec")</f>
        <v>Mar</v>
      </c>
      <c r="V445" s="9">
        <f t="shared" si="39"/>
        <v>3</v>
      </c>
      <c r="W445" s="9">
        <f t="shared" si="40"/>
        <v>6</v>
      </c>
      <c r="X445" s="9">
        <f t="shared" si="41"/>
        <v>2013</v>
      </c>
      <c r="Y445" t="b">
        <v>0</v>
      </c>
      <c r="Z445" t="b">
        <v>0</v>
      </c>
      <c r="AA445" t="s">
        <v>33</v>
      </c>
      <c r="AB445" t="s">
        <v>2035</v>
      </c>
      <c r="AC445" t="s">
        <v>2036</v>
      </c>
    </row>
    <row r="446" spans="1:29" ht="17" x14ac:dyDescent="0.2">
      <c r="A446">
        <v>1</v>
      </c>
      <c r="B446">
        <v>248</v>
      </c>
      <c r="C446" t="s">
        <v>548</v>
      </c>
      <c r="D446" s="1" t="s">
        <v>549</v>
      </c>
      <c r="E446" s="17">
        <v>6200</v>
      </c>
      <c r="F446" s="17">
        <v>13103</v>
      </c>
      <c r="G446" s="4">
        <f t="shared" si="36"/>
        <v>2.1133870967741935</v>
      </c>
      <c r="H446" t="s">
        <v>20</v>
      </c>
      <c r="I446">
        <v>218</v>
      </c>
      <c r="J446" s="2">
        <f t="shared" si="37"/>
        <v>60.105504587155963</v>
      </c>
      <c r="K446" t="s">
        <v>26</v>
      </c>
      <c r="L446" t="s">
        <v>27</v>
      </c>
      <c r="M446">
        <v>1420005600</v>
      </c>
      <c r="N446">
        <v>1420437600</v>
      </c>
      <c r="O446" s="7">
        <f t="shared" si="38"/>
        <v>42004.25</v>
      </c>
      <c r="P446" s="7" t="str" cm="1">
        <f t="array" ref="P446">_xlfn.IFS(Q446=1, "Jan", Q446=2, "Feb", Q446=3, "Mar", Q446=4, "Apr", Q446=5, "May", Q446=6, "June", Q446=7, "July", Q446=8, "Aug", Q446=9, "Sept", Q446=10, "Oct", Q446=11, "Nov", Q446=12, "Dec")</f>
        <v>Dec</v>
      </c>
      <c r="Q446" s="9">
        <f>MONTH(O446)</f>
        <v>12</v>
      </c>
      <c r="R446" s="9">
        <f>DAY(O446)</f>
        <v>31</v>
      </c>
      <c r="S446" s="9">
        <f>YEAR(O446)</f>
        <v>2014</v>
      </c>
      <c r="T446" s="7">
        <f>(((N446/60)/60)/24)+DATE(1970,1,1)</f>
        <v>42009.25</v>
      </c>
      <c r="U446" s="7" t="str" cm="1">
        <f t="array" ref="U446">_xlfn.IFS(V446=1, "Jan", V446=2, "Feb", V446=3, "Mar", V446=4, "Apr", V446=5, "May", V446=6, "June", V446=7, "July", V446=8, "Aug", V446=9, "Sept", V446=10, "Oct", V446=11, "Nov", V446=12, "Dec")</f>
        <v>Jan</v>
      </c>
      <c r="V446" s="9">
        <f t="shared" si="39"/>
        <v>1</v>
      </c>
      <c r="W446" s="9">
        <f t="shared" si="40"/>
        <v>5</v>
      </c>
      <c r="X446" s="9">
        <f t="shared" si="41"/>
        <v>2015</v>
      </c>
      <c r="Y446" t="b">
        <v>0</v>
      </c>
      <c r="Z446" t="b">
        <v>0</v>
      </c>
      <c r="AA446" t="s">
        <v>292</v>
      </c>
      <c r="AB446" t="s">
        <v>2057</v>
      </c>
      <c r="AC446" t="s">
        <v>2061</v>
      </c>
    </row>
    <row r="447" spans="1:29" ht="17" x14ac:dyDescent="0.2">
      <c r="A447">
        <v>1</v>
      </c>
      <c r="B447">
        <v>804</v>
      </c>
      <c r="C447" t="s">
        <v>1643</v>
      </c>
      <c r="D447" s="1" t="s">
        <v>1644</v>
      </c>
      <c r="E447" s="17">
        <v>2600</v>
      </c>
      <c r="F447" s="17">
        <v>6987</v>
      </c>
      <c r="G447" s="4">
        <f t="shared" si="36"/>
        <v>2.6873076923076922</v>
      </c>
      <c r="H447" t="s">
        <v>20</v>
      </c>
      <c r="I447">
        <v>218</v>
      </c>
      <c r="J447" s="2">
        <f t="shared" si="37"/>
        <v>32.050458715596328</v>
      </c>
      <c r="K447" t="s">
        <v>21</v>
      </c>
      <c r="L447" t="s">
        <v>22</v>
      </c>
      <c r="M447">
        <v>1514872800</v>
      </c>
      <c r="N447">
        <v>1516600800</v>
      </c>
      <c r="O447" s="7">
        <f t="shared" si="38"/>
        <v>43102.25</v>
      </c>
      <c r="P447" s="7" t="str" cm="1">
        <f t="array" ref="P447">_xlfn.IFS(Q447=1, "Jan", Q447=2, "Feb", Q447=3, "Mar", Q447=4, "Apr", Q447=5, "May", Q447=6, "June", Q447=7, "July", Q447=8, "Aug", Q447=9, "Sept", Q447=10, "Oct", Q447=11, "Nov", Q447=12, "Dec")</f>
        <v>Jan</v>
      </c>
      <c r="Q447" s="9">
        <f>MONTH(O447)</f>
        <v>1</v>
      </c>
      <c r="R447" s="9">
        <f>DAY(O447)</f>
        <v>2</v>
      </c>
      <c r="S447" s="9">
        <f>YEAR(O447)</f>
        <v>2018</v>
      </c>
      <c r="T447" s="7">
        <f>(((N447/60)/60)/24)+DATE(1970,1,1)</f>
        <v>43122.25</v>
      </c>
      <c r="U447" s="7" t="str" cm="1">
        <f t="array" ref="U447">_xlfn.IFS(V447=1, "Jan", V447=2, "Feb", V447=3, "Mar", V447=4, "Apr", V447=5, "May", V447=6, "June", V447=7, "July", V447=8, "Aug", V447=9, "Sept", V447=10, "Oct", V447=11, "Nov", V447=12, "Dec")</f>
        <v>Jan</v>
      </c>
      <c r="V447" s="9">
        <f t="shared" si="39"/>
        <v>1</v>
      </c>
      <c r="W447" s="9">
        <f t="shared" si="40"/>
        <v>22</v>
      </c>
      <c r="X447" s="9">
        <f t="shared" si="41"/>
        <v>2018</v>
      </c>
      <c r="Y447" t="b">
        <v>0</v>
      </c>
      <c r="Z447" t="b">
        <v>0</v>
      </c>
      <c r="AA447" t="s">
        <v>23</v>
      </c>
      <c r="AB447" t="s">
        <v>2041</v>
      </c>
      <c r="AC447" t="s">
        <v>2042</v>
      </c>
    </row>
    <row r="448" spans="1:29" ht="17" x14ac:dyDescent="0.2">
      <c r="A448">
        <v>1</v>
      </c>
      <c r="B448">
        <v>863</v>
      </c>
      <c r="C448" t="s">
        <v>1758</v>
      </c>
      <c r="D448" s="1" t="s">
        <v>1759</v>
      </c>
      <c r="E448" s="17">
        <v>1400</v>
      </c>
      <c r="F448" s="17">
        <v>5415</v>
      </c>
      <c r="G448" s="4">
        <f t="shared" si="36"/>
        <v>3.8678571428571429</v>
      </c>
      <c r="H448" t="s">
        <v>20</v>
      </c>
      <c r="I448">
        <v>217</v>
      </c>
      <c r="J448" s="2">
        <f t="shared" si="37"/>
        <v>24.953917050691246</v>
      </c>
      <c r="K448" t="s">
        <v>21</v>
      </c>
      <c r="L448" t="s">
        <v>22</v>
      </c>
      <c r="M448">
        <v>1434517200</v>
      </c>
      <c r="N448">
        <v>1436504400</v>
      </c>
      <c r="O448" s="7">
        <f t="shared" si="38"/>
        <v>42172.208333333328</v>
      </c>
      <c r="P448" s="7" t="str" cm="1">
        <f t="array" ref="P448">_xlfn.IFS(Q448=1, "Jan", Q448=2, "Feb", Q448=3, "Mar", Q448=4, "Apr", Q448=5, "May", Q448=6, "June", Q448=7, "July", Q448=8, "Aug", Q448=9, "Sept", Q448=10, "Oct", Q448=11, "Nov", Q448=12, "Dec")</f>
        <v>June</v>
      </c>
      <c r="Q448" s="9">
        <f>MONTH(O448)</f>
        <v>6</v>
      </c>
      <c r="R448" s="9">
        <f>DAY(O448)</f>
        <v>17</v>
      </c>
      <c r="S448" s="9">
        <f>YEAR(O448)</f>
        <v>2015</v>
      </c>
      <c r="T448" s="7">
        <f>(((N448/60)/60)/24)+DATE(1970,1,1)</f>
        <v>42195.208333333328</v>
      </c>
      <c r="U448" s="7" t="str" cm="1">
        <f t="array" ref="U448">_xlfn.IFS(V448=1, "Jan", V448=2, "Feb", V448=3, "Mar", V448=4, "Apr", V448=5, "May", V448=6, "June", V448=7, "July", V448=8, "Aug", V448=9, "Sept", V448=10, "Oct", V448=11, "Nov", V448=12, "Dec")</f>
        <v>July</v>
      </c>
      <c r="V448" s="9">
        <f t="shared" si="39"/>
        <v>7</v>
      </c>
      <c r="W448" s="9">
        <f t="shared" si="40"/>
        <v>10</v>
      </c>
      <c r="X448" s="9">
        <f t="shared" si="41"/>
        <v>2015</v>
      </c>
      <c r="Y448" t="b">
        <v>0</v>
      </c>
      <c r="Z448" t="b">
        <v>1</v>
      </c>
      <c r="AA448" t="s">
        <v>269</v>
      </c>
      <c r="AB448" t="s">
        <v>2039</v>
      </c>
      <c r="AC448" t="s">
        <v>2062</v>
      </c>
    </row>
    <row r="449" spans="1:29" ht="17" x14ac:dyDescent="0.2">
      <c r="A449">
        <v>1</v>
      </c>
      <c r="B449">
        <v>770</v>
      </c>
      <c r="C449" t="s">
        <v>1575</v>
      </c>
      <c r="D449" s="1" t="s">
        <v>1576</v>
      </c>
      <c r="E449" s="17">
        <v>4300</v>
      </c>
      <c r="F449" s="17">
        <v>11642</v>
      </c>
      <c r="G449" s="4">
        <f t="shared" si="36"/>
        <v>2.7074418604651163</v>
      </c>
      <c r="H449" t="s">
        <v>20</v>
      </c>
      <c r="I449">
        <v>216</v>
      </c>
      <c r="J449" s="2">
        <f t="shared" si="37"/>
        <v>53.898148148148145</v>
      </c>
      <c r="K449" t="s">
        <v>107</v>
      </c>
      <c r="L449" t="s">
        <v>108</v>
      </c>
      <c r="M449">
        <v>1397451600</v>
      </c>
      <c r="N449">
        <v>1398056400</v>
      </c>
      <c r="O449" s="7">
        <f t="shared" si="38"/>
        <v>41743.208333333336</v>
      </c>
      <c r="P449" s="7" t="str" cm="1">
        <f t="array" ref="P449">_xlfn.IFS(Q449=1, "Jan", Q449=2, "Feb", Q449=3, "Mar", Q449=4, "Apr", Q449=5, "May", Q449=6, "June", Q449=7, "July", Q449=8, "Aug", Q449=9, "Sept", Q449=10, "Oct", Q449=11, "Nov", Q449=12, "Dec")</f>
        <v>Apr</v>
      </c>
      <c r="Q449" s="9">
        <f>MONTH(O449)</f>
        <v>4</v>
      </c>
      <c r="R449" s="9">
        <f>DAY(O449)</f>
        <v>14</v>
      </c>
      <c r="S449" s="9">
        <f>YEAR(O449)</f>
        <v>2014</v>
      </c>
      <c r="T449" s="7">
        <f>(((N449/60)/60)/24)+DATE(1970,1,1)</f>
        <v>41750.208333333336</v>
      </c>
      <c r="U449" s="7" t="str" cm="1">
        <f t="array" ref="U449">_xlfn.IFS(V449=1, "Jan", V449=2, "Feb", V449=3, "Mar", V449=4, "Apr", V449=5, "May", V449=6, "June", V449=7, "July", V449=8, "Aug", V449=9, "Sept", V449=10, "Oct", V449=11, "Nov", V449=12, "Dec")</f>
        <v>Apr</v>
      </c>
      <c r="V449" s="9">
        <f t="shared" si="39"/>
        <v>4</v>
      </c>
      <c r="W449" s="9">
        <f t="shared" si="40"/>
        <v>21</v>
      </c>
      <c r="X449" s="9">
        <f t="shared" si="41"/>
        <v>2014</v>
      </c>
      <c r="Y449" t="b">
        <v>0</v>
      </c>
      <c r="Z449" t="b">
        <v>1</v>
      </c>
      <c r="AA449" t="s">
        <v>33</v>
      </c>
      <c r="AB449" t="s">
        <v>2035</v>
      </c>
      <c r="AC449" t="s">
        <v>2036</v>
      </c>
    </row>
    <row r="450" spans="1:29" ht="17" x14ac:dyDescent="0.2">
      <c r="A450">
        <v>1</v>
      </c>
      <c r="B450">
        <v>678</v>
      </c>
      <c r="C450" t="s">
        <v>1396</v>
      </c>
      <c r="D450" s="1" t="s">
        <v>1397</v>
      </c>
      <c r="E450" s="17">
        <v>99500</v>
      </c>
      <c r="F450" s="17">
        <v>17879</v>
      </c>
      <c r="G450" s="4">
        <f t="shared" ref="G450:G513" si="42">F450/E450</f>
        <v>0.17968844221105529</v>
      </c>
      <c r="H450" t="s">
        <v>74</v>
      </c>
      <c r="I450">
        <v>215</v>
      </c>
      <c r="J450" s="2">
        <f t="shared" ref="J450:J513" si="43">F450/I450</f>
        <v>83.158139534883716</v>
      </c>
      <c r="K450" t="s">
        <v>21</v>
      </c>
      <c r="L450" t="s">
        <v>22</v>
      </c>
      <c r="M450">
        <v>1547877600</v>
      </c>
      <c r="N450">
        <v>1548050400</v>
      </c>
      <c r="O450" s="7">
        <f t="shared" ref="O450:O513" si="44">(((M450/60)/60)/24)+DATE(1970,1,1)</f>
        <v>43484.25</v>
      </c>
      <c r="P450" s="7" t="str" cm="1">
        <f t="array" ref="P450">_xlfn.IFS(Q450=1, "Jan", Q450=2, "Feb", Q450=3, "Mar", Q450=4, "Apr", Q450=5, "May", Q450=6, "June", Q450=7, "July", Q450=8, "Aug", Q450=9, "Sept", Q450=10, "Oct", Q450=11, "Nov", Q450=12, "Dec")</f>
        <v>Jan</v>
      </c>
      <c r="Q450" s="9">
        <f>MONTH(O450)</f>
        <v>1</v>
      </c>
      <c r="R450" s="9">
        <f>DAY(O450)</f>
        <v>19</v>
      </c>
      <c r="S450" s="9">
        <f>YEAR(O450)</f>
        <v>2019</v>
      </c>
      <c r="T450" s="7">
        <f>(((N450/60)/60)/24)+DATE(1970,1,1)</f>
        <v>43486.25</v>
      </c>
      <c r="U450" s="7" t="str" cm="1">
        <f t="array" ref="U450">_xlfn.IFS(V450=1, "Jan", V450=2, "Feb", V450=3, "Mar", V450=4, "Apr", V450=5, "May", V450=6, "June", V450=7, "July", V450=8, "Aug", V450=9, "Sept", V450=10, "Oct", V450=11, "Nov", V450=12, "Dec")</f>
        <v>Jan</v>
      </c>
      <c r="V450" s="9">
        <f t="shared" ref="V450:V513" si="45">MONTH(T450)</f>
        <v>1</v>
      </c>
      <c r="W450" s="9">
        <f t="shared" ref="W450:W513" si="46">DAY(T450)</f>
        <v>21</v>
      </c>
      <c r="X450" s="9">
        <f t="shared" ref="X450:X513" si="47">YEAR(T450)</f>
        <v>2019</v>
      </c>
      <c r="Y450" t="b">
        <v>0</v>
      </c>
      <c r="Z450" t="b">
        <v>0</v>
      </c>
      <c r="AA450" t="s">
        <v>53</v>
      </c>
      <c r="AB450" t="s">
        <v>2039</v>
      </c>
      <c r="AC450" t="s">
        <v>2052</v>
      </c>
    </row>
    <row r="451" spans="1:29" ht="17" x14ac:dyDescent="0.2">
      <c r="A451">
        <v>1</v>
      </c>
      <c r="B451">
        <v>245</v>
      </c>
      <c r="C451" t="s">
        <v>542</v>
      </c>
      <c r="D451" s="1" t="s">
        <v>543</v>
      </c>
      <c r="E451" s="17">
        <v>2900</v>
      </c>
      <c r="F451" s="17">
        <v>14771</v>
      </c>
      <c r="G451" s="4">
        <f t="shared" si="42"/>
        <v>5.0934482758620687</v>
      </c>
      <c r="H451" t="s">
        <v>20</v>
      </c>
      <c r="I451">
        <v>214</v>
      </c>
      <c r="J451" s="2">
        <f t="shared" si="43"/>
        <v>69.023364485981304</v>
      </c>
      <c r="K451" t="s">
        <v>21</v>
      </c>
      <c r="L451" t="s">
        <v>22</v>
      </c>
      <c r="M451">
        <v>1396846800</v>
      </c>
      <c r="N451">
        <v>1396933200</v>
      </c>
      <c r="O451" s="7">
        <f t="shared" si="44"/>
        <v>41736.208333333336</v>
      </c>
      <c r="P451" s="7" t="str" cm="1">
        <f t="array" ref="P451">_xlfn.IFS(Q451=1, "Jan", Q451=2, "Feb", Q451=3, "Mar", Q451=4, "Apr", Q451=5, "May", Q451=6, "June", Q451=7, "July", Q451=8, "Aug", Q451=9, "Sept", Q451=10, "Oct", Q451=11, "Nov", Q451=12, "Dec")</f>
        <v>Apr</v>
      </c>
      <c r="Q451" s="9">
        <f>MONTH(O451)</f>
        <v>4</v>
      </c>
      <c r="R451" s="9">
        <f>DAY(O451)</f>
        <v>7</v>
      </c>
      <c r="S451" s="9">
        <f>YEAR(O451)</f>
        <v>2014</v>
      </c>
      <c r="T451" s="7">
        <f>(((N451/60)/60)/24)+DATE(1970,1,1)</f>
        <v>41737.208333333336</v>
      </c>
      <c r="U451" s="7" t="str" cm="1">
        <f t="array" ref="U451">_xlfn.IFS(V451=1, "Jan", V451=2, "Feb", V451=3, "Mar", V451=4, "Apr", V451=5, "May", V451=6, "June", V451=7, "July", V451=8, "Aug", V451=9, "Sept", V451=10, "Oct", V451=11, "Nov", V451=12, "Dec")</f>
        <v>Apr</v>
      </c>
      <c r="V451" s="9">
        <f t="shared" si="45"/>
        <v>4</v>
      </c>
      <c r="W451" s="9">
        <f t="shared" si="46"/>
        <v>8</v>
      </c>
      <c r="X451" s="9">
        <f t="shared" si="47"/>
        <v>2014</v>
      </c>
      <c r="Y451" t="b">
        <v>0</v>
      </c>
      <c r="Z451" t="b">
        <v>0</v>
      </c>
      <c r="AA451" t="s">
        <v>33</v>
      </c>
      <c r="AB451" t="s">
        <v>2035</v>
      </c>
      <c r="AC451" t="s">
        <v>2036</v>
      </c>
    </row>
    <row r="452" spans="1:29" ht="17" x14ac:dyDescent="0.2">
      <c r="A452">
        <v>1</v>
      </c>
      <c r="B452">
        <v>329</v>
      </c>
      <c r="C452" t="s">
        <v>710</v>
      </c>
      <c r="D452" s="1" t="s">
        <v>711</v>
      </c>
      <c r="E452" s="17">
        <v>93800</v>
      </c>
      <c r="F452" s="17">
        <v>21477</v>
      </c>
      <c r="G452" s="4">
        <f t="shared" si="42"/>
        <v>0.22896588486140726</v>
      </c>
      <c r="H452" t="s">
        <v>47</v>
      </c>
      <c r="I452">
        <v>211</v>
      </c>
      <c r="J452" s="2">
        <f t="shared" si="43"/>
        <v>101.78672985781991</v>
      </c>
      <c r="K452" t="s">
        <v>21</v>
      </c>
      <c r="L452" t="s">
        <v>22</v>
      </c>
      <c r="M452">
        <v>1481522400</v>
      </c>
      <c r="N452">
        <v>1482472800</v>
      </c>
      <c r="O452" s="7">
        <f t="shared" si="44"/>
        <v>42716.25</v>
      </c>
      <c r="P452" s="7" t="str" cm="1">
        <f t="array" ref="P452">_xlfn.IFS(Q452=1, "Jan", Q452=2, "Feb", Q452=3, "Mar", Q452=4, "Apr", Q452=5, "May", Q452=6, "June", Q452=7, "July", Q452=8, "Aug", Q452=9, "Sept", Q452=10, "Oct", Q452=11, "Nov", Q452=12, "Dec")</f>
        <v>Dec</v>
      </c>
      <c r="Q452" s="9">
        <f>MONTH(O452)</f>
        <v>12</v>
      </c>
      <c r="R452" s="9">
        <f>DAY(O452)</f>
        <v>12</v>
      </c>
      <c r="S452" s="9">
        <f>YEAR(O452)</f>
        <v>2016</v>
      </c>
      <c r="T452" s="7">
        <f>(((N452/60)/60)/24)+DATE(1970,1,1)</f>
        <v>42727.25</v>
      </c>
      <c r="U452" s="7" t="str" cm="1">
        <f t="array" ref="U452">_xlfn.IFS(V452=1, "Jan", V452=2, "Feb", V452=3, "Mar", V452=4, "Apr", V452=5, "May", V452=6, "June", V452=7, "July", V452=8, "Aug", V452=9, "Sept", V452=10, "Oct", V452=11, "Nov", V452=12, "Dec")</f>
        <v>Dec</v>
      </c>
      <c r="V452" s="9">
        <f t="shared" si="45"/>
        <v>12</v>
      </c>
      <c r="W452" s="9">
        <f t="shared" si="46"/>
        <v>23</v>
      </c>
      <c r="X452" s="9">
        <f t="shared" si="47"/>
        <v>2016</v>
      </c>
      <c r="Y452" t="b">
        <v>0</v>
      </c>
      <c r="Z452" t="b">
        <v>0</v>
      </c>
      <c r="AA452" t="s">
        <v>89</v>
      </c>
      <c r="AB452" t="s">
        <v>2057</v>
      </c>
      <c r="AC452" t="s">
        <v>2058</v>
      </c>
    </row>
    <row r="453" spans="1:29" ht="34" x14ac:dyDescent="0.2">
      <c r="A453">
        <v>1</v>
      </c>
      <c r="B453">
        <v>475</v>
      </c>
      <c r="C453" t="s">
        <v>997</v>
      </c>
      <c r="D453" s="1" t="s">
        <v>998</v>
      </c>
      <c r="E453" s="17">
        <v>7400</v>
      </c>
      <c r="F453" s="17">
        <v>8432</v>
      </c>
      <c r="G453" s="4">
        <f t="shared" si="42"/>
        <v>1.1394594594594594</v>
      </c>
      <c r="H453" t="s">
        <v>20</v>
      </c>
      <c r="I453">
        <v>211</v>
      </c>
      <c r="J453" s="2">
        <f t="shared" si="43"/>
        <v>39.962085308056871</v>
      </c>
      <c r="K453" t="s">
        <v>21</v>
      </c>
      <c r="L453" t="s">
        <v>22</v>
      </c>
      <c r="M453">
        <v>1372136400</v>
      </c>
      <c r="N453">
        <v>1372482000</v>
      </c>
      <c r="O453" s="7">
        <f t="shared" si="44"/>
        <v>41450.208333333336</v>
      </c>
      <c r="P453" s="7" t="str" cm="1">
        <f t="array" ref="P453">_xlfn.IFS(Q453=1, "Jan", Q453=2, "Feb", Q453=3, "Mar", Q453=4, "Apr", Q453=5, "May", Q453=6, "June", Q453=7, "July", Q453=8, "Aug", Q453=9, "Sept", Q453=10, "Oct", Q453=11, "Nov", Q453=12, "Dec")</f>
        <v>June</v>
      </c>
      <c r="Q453" s="9">
        <f>MONTH(O453)</f>
        <v>6</v>
      </c>
      <c r="R453" s="9">
        <f>DAY(O453)</f>
        <v>25</v>
      </c>
      <c r="S453" s="9">
        <f>YEAR(O453)</f>
        <v>2013</v>
      </c>
      <c r="T453" s="7">
        <f>(((N453/60)/60)/24)+DATE(1970,1,1)</f>
        <v>41454.208333333336</v>
      </c>
      <c r="U453" s="7" t="str" cm="1">
        <f t="array" ref="U453">_xlfn.IFS(V453=1, "Jan", V453=2, "Feb", V453=3, "Mar", V453=4, "Apr", V453=5, "May", V453=6, "June", V453=7, "July", V453=8, "Aug", V453=9, "Sept", V453=10, "Oct", V453=11, "Nov", V453=12, "Dec")</f>
        <v>June</v>
      </c>
      <c r="V453" s="9">
        <f t="shared" si="45"/>
        <v>6</v>
      </c>
      <c r="W453" s="9">
        <f t="shared" si="46"/>
        <v>29</v>
      </c>
      <c r="X453" s="9">
        <f t="shared" si="47"/>
        <v>2013</v>
      </c>
      <c r="Y453" t="b">
        <v>0</v>
      </c>
      <c r="Z453" t="b">
        <v>1</v>
      </c>
      <c r="AA453" t="s">
        <v>206</v>
      </c>
      <c r="AB453" t="s">
        <v>2046</v>
      </c>
      <c r="AC453" t="s">
        <v>2054</v>
      </c>
    </row>
    <row r="454" spans="1:29" ht="17" x14ac:dyDescent="0.2">
      <c r="A454">
        <v>1</v>
      </c>
      <c r="B454">
        <v>58</v>
      </c>
      <c r="C454" t="s">
        <v>164</v>
      </c>
      <c r="D454" s="1" t="s">
        <v>165</v>
      </c>
      <c r="E454" s="17">
        <v>2700</v>
      </c>
      <c r="F454" s="17">
        <v>6132</v>
      </c>
      <c r="G454" s="4">
        <f t="shared" si="42"/>
        <v>2.2711111111111113</v>
      </c>
      <c r="H454" t="s">
        <v>20</v>
      </c>
      <c r="I454">
        <v>211</v>
      </c>
      <c r="J454" s="2">
        <f t="shared" si="43"/>
        <v>29.061611374407583</v>
      </c>
      <c r="K454" t="s">
        <v>21</v>
      </c>
      <c r="L454" t="s">
        <v>22</v>
      </c>
      <c r="M454">
        <v>1442811600</v>
      </c>
      <c r="N454">
        <v>1443934800</v>
      </c>
      <c r="O454" s="7">
        <f t="shared" si="44"/>
        <v>42268.208333333328</v>
      </c>
      <c r="P454" s="7" t="str" cm="1">
        <f t="array" ref="P454">_xlfn.IFS(Q454=1, "Jan", Q454=2, "Feb", Q454=3, "Mar", Q454=4, "Apr", Q454=5, "May", Q454=6, "June", Q454=7, "July", Q454=8, "Aug", Q454=9, "Sept", Q454=10, "Oct", Q454=11, "Nov", Q454=12, "Dec")</f>
        <v>Sept</v>
      </c>
      <c r="Q454" s="9">
        <f>MONTH(O454)</f>
        <v>9</v>
      </c>
      <c r="R454" s="9">
        <f>DAY(O454)</f>
        <v>21</v>
      </c>
      <c r="S454" s="9">
        <f>YEAR(O454)</f>
        <v>2015</v>
      </c>
      <c r="T454" s="7">
        <f>(((N454/60)/60)/24)+DATE(1970,1,1)</f>
        <v>42281.208333333328</v>
      </c>
      <c r="U454" s="7" t="str" cm="1">
        <f t="array" ref="U454">_xlfn.IFS(V454=1, "Jan", V454=2, "Feb", V454=3, "Mar", V454=4, "Apr", V454=5, "May", V454=6, "June", V454=7, "July", V454=8, "Aug", V454=9, "Sept", V454=10, "Oct", V454=11, "Nov", V454=12, "Dec")</f>
        <v>Oct</v>
      </c>
      <c r="V454" s="9">
        <f t="shared" si="45"/>
        <v>10</v>
      </c>
      <c r="W454" s="9">
        <f t="shared" si="46"/>
        <v>4</v>
      </c>
      <c r="X454" s="9">
        <f t="shared" si="47"/>
        <v>2015</v>
      </c>
      <c r="Y454" t="b">
        <v>0</v>
      </c>
      <c r="Z454" t="b">
        <v>0</v>
      </c>
      <c r="AA454" t="s">
        <v>33</v>
      </c>
      <c r="AB454" t="s">
        <v>2035</v>
      </c>
      <c r="AC454" t="s">
        <v>2036</v>
      </c>
    </row>
    <row r="455" spans="1:29" ht="17" x14ac:dyDescent="0.2">
      <c r="A455">
        <v>1</v>
      </c>
      <c r="B455">
        <v>760</v>
      </c>
      <c r="C455" t="s">
        <v>1556</v>
      </c>
      <c r="D455" s="1" t="s">
        <v>1557</v>
      </c>
      <c r="E455" s="17">
        <v>48300</v>
      </c>
      <c r="F455" s="17">
        <v>16592</v>
      </c>
      <c r="G455" s="4">
        <f t="shared" si="42"/>
        <v>0.34351966873706002</v>
      </c>
      <c r="H455" t="s">
        <v>14</v>
      </c>
      <c r="I455">
        <v>210</v>
      </c>
      <c r="J455" s="2">
        <f t="shared" si="43"/>
        <v>79.009523809523813</v>
      </c>
      <c r="K455" t="s">
        <v>107</v>
      </c>
      <c r="L455" t="s">
        <v>108</v>
      </c>
      <c r="M455">
        <v>1564635600</v>
      </c>
      <c r="N455">
        <v>1567141200</v>
      </c>
      <c r="O455" s="7">
        <f t="shared" si="44"/>
        <v>43678.208333333328</v>
      </c>
      <c r="P455" s="7" t="str" cm="1">
        <f t="array" ref="P455">_xlfn.IFS(Q455=1, "Jan", Q455=2, "Feb", Q455=3, "Mar", Q455=4, "Apr", Q455=5, "May", Q455=6, "June", Q455=7, "July", Q455=8, "Aug", Q455=9, "Sept", Q455=10, "Oct", Q455=11, "Nov", Q455=12, "Dec")</f>
        <v>Aug</v>
      </c>
      <c r="Q455" s="9">
        <f>MONTH(O455)</f>
        <v>8</v>
      </c>
      <c r="R455" s="9">
        <f>DAY(O455)</f>
        <v>1</v>
      </c>
      <c r="S455" s="9">
        <f>YEAR(O455)</f>
        <v>2019</v>
      </c>
      <c r="T455" s="7">
        <f>(((N455/60)/60)/24)+DATE(1970,1,1)</f>
        <v>43707.208333333328</v>
      </c>
      <c r="U455" s="7" t="str" cm="1">
        <f t="array" ref="U455">_xlfn.IFS(V455=1, "Jan", V455=2, "Feb", V455=3, "Mar", V455=4, "Apr", V455=5, "May", V455=6, "June", V455=7, "July", V455=8, "Aug", V455=9, "Sept", V455=10, "Oct", V455=11, "Nov", V455=12, "Dec")</f>
        <v>Aug</v>
      </c>
      <c r="V455" s="9">
        <f t="shared" si="45"/>
        <v>8</v>
      </c>
      <c r="W455" s="9">
        <f t="shared" si="46"/>
        <v>30</v>
      </c>
      <c r="X455" s="9">
        <f t="shared" si="47"/>
        <v>2019</v>
      </c>
      <c r="Y455" t="b">
        <v>0</v>
      </c>
      <c r="Z455" t="b">
        <v>1</v>
      </c>
      <c r="AA455" t="s">
        <v>89</v>
      </c>
      <c r="AB455" t="s">
        <v>2057</v>
      </c>
      <c r="AC455" t="s">
        <v>2058</v>
      </c>
    </row>
    <row r="456" spans="1:29" ht="17" x14ac:dyDescent="0.2">
      <c r="A456">
        <v>1</v>
      </c>
      <c r="B456">
        <v>178</v>
      </c>
      <c r="C456" t="s">
        <v>408</v>
      </c>
      <c r="D456" s="1" t="s">
        <v>409</v>
      </c>
      <c r="E456" s="17">
        <v>7200</v>
      </c>
      <c r="F456" s="17">
        <v>6927</v>
      </c>
      <c r="G456" s="4">
        <f t="shared" si="42"/>
        <v>0.96208333333333329</v>
      </c>
      <c r="H456" t="s">
        <v>14</v>
      </c>
      <c r="I456">
        <v>210</v>
      </c>
      <c r="J456" s="2">
        <f t="shared" si="43"/>
        <v>32.985714285714288</v>
      </c>
      <c r="K456" t="s">
        <v>21</v>
      </c>
      <c r="L456" t="s">
        <v>22</v>
      </c>
      <c r="M456">
        <v>1505970000</v>
      </c>
      <c r="N456">
        <v>1506747600</v>
      </c>
      <c r="O456" s="7">
        <f t="shared" si="44"/>
        <v>42999.208333333328</v>
      </c>
      <c r="P456" s="7" t="str" cm="1">
        <f t="array" ref="P456">_xlfn.IFS(Q456=1, "Jan", Q456=2, "Feb", Q456=3, "Mar", Q456=4, "Apr", Q456=5, "May", Q456=6, "June", Q456=7, "July", Q456=8, "Aug", Q456=9, "Sept", Q456=10, "Oct", Q456=11, "Nov", Q456=12, "Dec")</f>
        <v>Sept</v>
      </c>
      <c r="Q456" s="9">
        <f>MONTH(O456)</f>
        <v>9</v>
      </c>
      <c r="R456" s="9">
        <f>DAY(O456)</f>
        <v>21</v>
      </c>
      <c r="S456" s="9">
        <f>YEAR(O456)</f>
        <v>2017</v>
      </c>
      <c r="T456" s="7">
        <f>(((N456/60)/60)/24)+DATE(1970,1,1)</f>
        <v>43008.208333333328</v>
      </c>
      <c r="U456" s="7" t="str" cm="1">
        <f t="array" ref="U456">_xlfn.IFS(V456=1, "Jan", V456=2, "Feb", V456=3, "Mar", V456=4, "Apr", V456=5, "May", V456=6, "June", V456=7, "July", V456=8, "Aug", V456=9, "Sept", V456=10, "Oct", V456=11, "Nov", V456=12, "Dec")</f>
        <v>Sept</v>
      </c>
      <c r="V456" s="9">
        <f t="shared" si="45"/>
        <v>9</v>
      </c>
      <c r="W456" s="9">
        <f t="shared" si="46"/>
        <v>30</v>
      </c>
      <c r="X456" s="9">
        <f t="shared" si="47"/>
        <v>2017</v>
      </c>
      <c r="Y456" t="b">
        <v>0</v>
      </c>
      <c r="Z456" t="b">
        <v>0</v>
      </c>
      <c r="AA456" t="s">
        <v>17</v>
      </c>
      <c r="AB456" t="s">
        <v>2033</v>
      </c>
      <c r="AC456" t="s">
        <v>2034</v>
      </c>
    </row>
    <row r="457" spans="1:29" ht="17" x14ac:dyDescent="0.2">
      <c r="A457">
        <v>1</v>
      </c>
      <c r="B457">
        <v>821</v>
      </c>
      <c r="C457" t="s">
        <v>1675</v>
      </c>
      <c r="D457" s="1" t="s">
        <v>1676</v>
      </c>
      <c r="E457" s="17">
        <v>4900</v>
      </c>
      <c r="F457" s="17">
        <v>14273</v>
      </c>
      <c r="G457" s="4">
        <f t="shared" si="42"/>
        <v>2.9128571428571428</v>
      </c>
      <c r="H457" t="s">
        <v>20</v>
      </c>
      <c r="I457">
        <v>210</v>
      </c>
      <c r="J457" s="2">
        <f t="shared" si="43"/>
        <v>67.966666666666669</v>
      </c>
      <c r="K457" t="s">
        <v>21</v>
      </c>
      <c r="L457" t="s">
        <v>22</v>
      </c>
      <c r="M457">
        <v>1488261600</v>
      </c>
      <c r="N457">
        <v>1489381200</v>
      </c>
      <c r="O457" s="7">
        <f t="shared" si="44"/>
        <v>42794.25</v>
      </c>
      <c r="P457" s="7" t="str" cm="1">
        <f t="array" ref="P457">_xlfn.IFS(Q457=1, "Jan", Q457=2, "Feb", Q457=3, "Mar", Q457=4, "Apr", Q457=5, "May", Q457=6, "June", Q457=7, "July", Q457=8, "Aug", Q457=9, "Sept", Q457=10, "Oct", Q457=11, "Nov", Q457=12, "Dec")</f>
        <v>Feb</v>
      </c>
      <c r="Q457" s="9">
        <f>MONTH(O457)</f>
        <v>2</v>
      </c>
      <c r="R457" s="9">
        <f>DAY(O457)</f>
        <v>28</v>
      </c>
      <c r="S457" s="9">
        <f>YEAR(O457)</f>
        <v>2017</v>
      </c>
      <c r="T457" s="7">
        <f>(((N457/60)/60)/24)+DATE(1970,1,1)</f>
        <v>42807.208333333328</v>
      </c>
      <c r="U457" s="7" t="str" cm="1">
        <f t="array" ref="U457">_xlfn.IFS(V457=1, "Jan", V457=2, "Feb", V457=3, "Mar", V457=4, "Apr", V457=5, "May", V457=6, "June", V457=7, "July", V457=8, "Aug", V457=9, "Sept", V457=10, "Oct", V457=11, "Nov", V457=12, "Dec")</f>
        <v>Mar</v>
      </c>
      <c r="V457" s="9">
        <f t="shared" si="45"/>
        <v>3</v>
      </c>
      <c r="W457" s="9">
        <f t="shared" si="46"/>
        <v>13</v>
      </c>
      <c r="X457" s="9">
        <f t="shared" si="47"/>
        <v>2017</v>
      </c>
      <c r="Y457" t="b">
        <v>0</v>
      </c>
      <c r="Z457" t="b">
        <v>0</v>
      </c>
      <c r="AA457" t="s">
        <v>42</v>
      </c>
      <c r="AB457" t="s">
        <v>2039</v>
      </c>
      <c r="AC457" t="s">
        <v>2053</v>
      </c>
    </row>
    <row r="458" spans="1:29" ht="17" x14ac:dyDescent="0.2">
      <c r="A458">
        <v>1</v>
      </c>
      <c r="B458">
        <v>53</v>
      </c>
      <c r="C458" t="s">
        <v>153</v>
      </c>
      <c r="D458" s="1" t="s">
        <v>154</v>
      </c>
      <c r="E458" s="17">
        <v>8800</v>
      </c>
      <c r="F458" s="17">
        <v>12356</v>
      </c>
      <c r="G458" s="4">
        <f t="shared" si="42"/>
        <v>1.4040909090909091</v>
      </c>
      <c r="H458" t="s">
        <v>20</v>
      </c>
      <c r="I458">
        <v>209</v>
      </c>
      <c r="J458" s="2">
        <f t="shared" si="43"/>
        <v>59.119617224880386</v>
      </c>
      <c r="K458" t="s">
        <v>21</v>
      </c>
      <c r="L458" t="s">
        <v>22</v>
      </c>
      <c r="M458">
        <v>1400562000</v>
      </c>
      <c r="N458">
        <v>1403931600</v>
      </c>
      <c r="O458" s="7">
        <f t="shared" si="44"/>
        <v>41779.208333333336</v>
      </c>
      <c r="P458" s="7" t="str" cm="1">
        <f t="array" ref="P458">_xlfn.IFS(Q458=1, "Jan", Q458=2, "Feb", Q458=3, "Mar", Q458=4, "Apr", Q458=5, "May", Q458=6, "June", Q458=7, "July", Q458=8, "Aug", Q458=9, "Sept", Q458=10, "Oct", Q458=11, "Nov", Q458=12, "Dec")</f>
        <v>May</v>
      </c>
      <c r="Q458" s="9">
        <f>MONTH(O458)</f>
        <v>5</v>
      </c>
      <c r="R458" s="9">
        <f>DAY(O458)</f>
        <v>20</v>
      </c>
      <c r="S458" s="9">
        <f>YEAR(O458)</f>
        <v>2014</v>
      </c>
      <c r="T458" s="7">
        <f>(((N458/60)/60)/24)+DATE(1970,1,1)</f>
        <v>41818.208333333336</v>
      </c>
      <c r="U458" s="7" t="str" cm="1">
        <f t="array" ref="U458">_xlfn.IFS(V458=1, "Jan", V458=2, "Feb", V458=3, "Mar", V458=4, "Apr", V458=5, "May", V458=6, "June", V458=7, "July", V458=8, "Aug", V458=9, "Sept", V458=10, "Oct", V458=11, "Nov", V458=12, "Dec")</f>
        <v>June</v>
      </c>
      <c r="V458" s="9">
        <f t="shared" si="45"/>
        <v>6</v>
      </c>
      <c r="W458" s="9">
        <f t="shared" si="46"/>
        <v>28</v>
      </c>
      <c r="X458" s="9">
        <f t="shared" si="47"/>
        <v>2014</v>
      </c>
      <c r="Y458" t="b">
        <v>0</v>
      </c>
      <c r="Z458" t="b">
        <v>0</v>
      </c>
      <c r="AA458" t="s">
        <v>53</v>
      </c>
      <c r="AB458" t="s">
        <v>2039</v>
      </c>
      <c r="AC458" t="s">
        <v>2052</v>
      </c>
    </row>
    <row r="459" spans="1:29" ht="17" x14ac:dyDescent="0.2">
      <c r="A459">
        <v>1</v>
      </c>
      <c r="B459">
        <v>965</v>
      </c>
      <c r="C459" t="s">
        <v>1960</v>
      </c>
      <c r="D459" s="1" t="s">
        <v>1961</v>
      </c>
      <c r="E459" s="17">
        <v>2200</v>
      </c>
      <c r="F459" s="17">
        <v>8501</v>
      </c>
      <c r="G459" s="4">
        <f t="shared" si="42"/>
        <v>3.8640909090909092</v>
      </c>
      <c r="H459" t="s">
        <v>20</v>
      </c>
      <c r="I459">
        <v>207</v>
      </c>
      <c r="J459" s="2">
        <f t="shared" si="43"/>
        <v>41.067632850241544</v>
      </c>
      <c r="K459" t="s">
        <v>40</v>
      </c>
      <c r="L459" t="s">
        <v>41</v>
      </c>
      <c r="M459">
        <v>1264399200</v>
      </c>
      <c r="N459">
        <v>1267855200</v>
      </c>
      <c r="O459" s="7">
        <f t="shared" si="44"/>
        <v>40203.25</v>
      </c>
      <c r="P459" s="7" t="str" cm="1">
        <f t="array" ref="P459">_xlfn.IFS(Q459=1, "Jan", Q459=2, "Feb", Q459=3, "Mar", Q459=4, "Apr", Q459=5, "May", Q459=6, "June", Q459=7, "July", Q459=8, "Aug", Q459=9, "Sept", Q459=10, "Oct", Q459=11, "Nov", Q459=12, "Dec")</f>
        <v>Jan</v>
      </c>
      <c r="Q459" s="9">
        <f>MONTH(O459)</f>
        <v>1</v>
      </c>
      <c r="R459" s="9">
        <f>DAY(O459)</f>
        <v>25</v>
      </c>
      <c r="S459" s="9">
        <f>YEAR(O459)</f>
        <v>2010</v>
      </c>
      <c r="T459" s="7">
        <f>(((N459/60)/60)/24)+DATE(1970,1,1)</f>
        <v>40243.25</v>
      </c>
      <c r="U459" s="7" t="str" cm="1">
        <f t="array" ref="U459">_xlfn.IFS(V459=1, "Jan", V459=2, "Feb", V459=3, "Mar", V459=4, "Apr", V459=5, "May", V459=6, "June", V459=7, "July", V459=8, "Aug", V459=9, "Sept", V459=10, "Oct", V459=11, "Nov", V459=12, "Dec")</f>
        <v>Mar</v>
      </c>
      <c r="V459" s="9">
        <f t="shared" si="45"/>
        <v>3</v>
      </c>
      <c r="W459" s="9">
        <f t="shared" si="46"/>
        <v>6</v>
      </c>
      <c r="X459" s="9">
        <f t="shared" si="47"/>
        <v>2010</v>
      </c>
      <c r="Y459" t="b">
        <v>0</v>
      </c>
      <c r="Z459" t="b">
        <v>0</v>
      </c>
      <c r="AA459" t="s">
        <v>23</v>
      </c>
      <c r="AB459" t="s">
        <v>2041</v>
      </c>
      <c r="AC459" t="s">
        <v>2042</v>
      </c>
    </row>
    <row r="460" spans="1:29" ht="17" x14ac:dyDescent="0.2">
      <c r="A460">
        <v>1</v>
      </c>
      <c r="B460">
        <v>786</v>
      </c>
      <c r="C460" t="s">
        <v>1607</v>
      </c>
      <c r="D460" s="1" t="s">
        <v>1608</v>
      </c>
      <c r="E460" s="17">
        <v>1500</v>
      </c>
      <c r="F460" s="17">
        <v>10946</v>
      </c>
      <c r="G460" s="4">
        <f t="shared" si="42"/>
        <v>7.2973333333333334</v>
      </c>
      <c r="H460" t="s">
        <v>20</v>
      </c>
      <c r="I460">
        <v>207</v>
      </c>
      <c r="J460" s="2">
        <f t="shared" si="43"/>
        <v>52.879227053140099</v>
      </c>
      <c r="K460" t="s">
        <v>107</v>
      </c>
      <c r="L460" t="s">
        <v>108</v>
      </c>
      <c r="M460">
        <v>1522126800</v>
      </c>
      <c r="N460">
        <v>1522731600</v>
      </c>
      <c r="O460" s="7">
        <f t="shared" si="44"/>
        <v>43186.208333333328</v>
      </c>
      <c r="P460" s="7" t="str" cm="1">
        <f t="array" ref="P460">_xlfn.IFS(Q460=1, "Jan", Q460=2, "Feb", Q460=3, "Mar", Q460=4, "Apr", Q460=5, "May", Q460=6, "June", Q460=7, "July", Q460=8, "Aug", Q460=9, "Sept", Q460=10, "Oct", Q460=11, "Nov", Q460=12, "Dec")</f>
        <v>Mar</v>
      </c>
      <c r="Q460" s="9">
        <f>MONTH(O460)</f>
        <v>3</v>
      </c>
      <c r="R460" s="9">
        <f>DAY(O460)</f>
        <v>27</v>
      </c>
      <c r="S460" s="9">
        <f>YEAR(O460)</f>
        <v>2018</v>
      </c>
      <c r="T460" s="7">
        <f>(((N460/60)/60)/24)+DATE(1970,1,1)</f>
        <v>43193.208333333328</v>
      </c>
      <c r="U460" s="7" t="str" cm="1">
        <f t="array" ref="U460">_xlfn.IFS(V460=1, "Jan", V460=2, "Feb", V460=3, "Mar", V460=4, "Apr", V460=5, "May", V460=6, "June", V460=7, "July", V460=8, "Aug", V460=9, "Sept", V460=10, "Oct", V460=11, "Nov", V460=12, "Dec")</f>
        <v>Apr</v>
      </c>
      <c r="V460" s="9">
        <f t="shared" si="45"/>
        <v>4</v>
      </c>
      <c r="W460" s="9">
        <f t="shared" si="46"/>
        <v>3</v>
      </c>
      <c r="X460" s="9">
        <f t="shared" si="47"/>
        <v>2018</v>
      </c>
      <c r="Y460" t="b">
        <v>0</v>
      </c>
      <c r="Z460" t="b">
        <v>1</v>
      </c>
      <c r="AA460" t="s">
        <v>159</v>
      </c>
      <c r="AB460" t="s">
        <v>2041</v>
      </c>
      <c r="AC460" t="s">
        <v>2049</v>
      </c>
    </row>
    <row r="461" spans="1:29" ht="17" x14ac:dyDescent="0.2">
      <c r="A461">
        <v>1</v>
      </c>
      <c r="B461">
        <v>368</v>
      </c>
      <c r="C461" t="s">
        <v>788</v>
      </c>
      <c r="D461" s="1" t="s">
        <v>789</v>
      </c>
      <c r="E461" s="17">
        <v>5200</v>
      </c>
      <c r="F461" s="17">
        <v>14394</v>
      </c>
      <c r="G461" s="4">
        <f t="shared" si="42"/>
        <v>2.7680769230769231</v>
      </c>
      <c r="H461" t="s">
        <v>20</v>
      </c>
      <c r="I461">
        <v>206</v>
      </c>
      <c r="J461" s="2">
        <f t="shared" si="43"/>
        <v>69.873786407766985</v>
      </c>
      <c r="K461" t="s">
        <v>40</v>
      </c>
      <c r="L461" t="s">
        <v>41</v>
      </c>
      <c r="M461">
        <v>1286946000</v>
      </c>
      <c r="N461">
        <v>1288933200</v>
      </c>
      <c r="O461" s="7">
        <f t="shared" si="44"/>
        <v>40464.208333333336</v>
      </c>
      <c r="P461" s="7" t="str" cm="1">
        <f t="array" ref="P461">_xlfn.IFS(Q461=1, "Jan", Q461=2, "Feb", Q461=3, "Mar", Q461=4, "Apr", Q461=5, "May", Q461=6, "June", Q461=7, "July", Q461=8, "Aug", Q461=9, "Sept", Q461=10, "Oct", Q461=11, "Nov", Q461=12, "Dec")</f>
        <v>Oct</v>
      </c>
      <c r="Q461" s="9">
        <f>MONTH(O461)</f>
        <v>10</v>
      </c>
      <c r="R461" s="9">
        <f>DAY(O461)</f>
        <v>13</v>
      </c>
      <c r="S461" s="9">
        <f>YEAR(O461)</f>
        <v>2010</v>
      </c>
      <c r="T461" s="7">
        <f>(((N461/60)/60)/24)+DATE(1970,1,1)</f>
        <v>40487.208333333336</v>
      </c>
      <c r="U461" s="7" t="str" cm="1">
        <f t="array" ref="U461">_xlfn.IFS(V461=1, "Jan", V461=2, "Feb", V461=3, "Mar", V461=4, "Apr", V461=5, "May", V461=6, "June", V461=7, "July", V461=8, "Aug", V461=9, "Sept", V461=10, "Oct", V461=11, "Nov", V461=12, "Dec")</f>
        <v>Nov</v>
      </c>
      <c r="V461" s="9">
        <f t="shared" si="45"/>
        <v>11</v>
      </c>
      <c r="W461" s="9">
        <f t="shared" si="46"/>
        <v>5</v>
      </c>
      <c r="X461" s="9">
        <f t="shared" si="47"/>
        <v>2010</v>
      </c>
      <c r="Y461" t="b">
        <v>0</v>
      </c>
      <c r="Z461" t="b">
        <v>1</v>
      </c>
      <c r="AA461" t="s">
        <v>42</v>
      </c>
      <c r="AB461" t="s">
        <v>2039</v>
      </c>
      <c r="AC461" t="s">
        <v>2053</v>
      </c>
    </row>
    <row r="462" spans="1:29" ht="34" x14ac:dyDescent="0.2">
      <c r="A462">
        <v>1</v>
      </c>
      <c r="B462">
        <v>422</v>
      </c>
      <c r="C462" t="s">
        <v>893</v>
      </c>
      <c r="D462" s="1" t="s">
        <v>894</v>
      </c>
      <c r="E462" s="17">
        <v>8700</v>
      </c>
      <c r="F462" s="17">
        <v>11075</v>
      </c>
      <c r="G462" s="4">
        <f t="shared" si="42"/>
        <v>1.2729885057471264</v>
      </c>
      <c r="H462" t="s">
        <v>20</v>
      </c>
      <c r="I462">
        <v>205</v>
      </c>
      <c r="J462" s="2">
        <f t="shared" si="43"/>
        <v>54.024390243902438</v>
      </c>
      <c r="K462" t="s">
        <v>21</v>
      </c>
      <c r="L462" t="s">
        <v>22</v>
      </c>
      <c r="M462">
        <v>1271480400</v>
      </c>
      <c r="N462">
        <v>1273208400</v>
      </c>
      <c r="O462" s="7">
        <f t="shared" si="44"/>
        <v>40285.208333333336</v>
      </c>
      <c r="P462" s="7" t="str" cm="1">
        <f t="array" ref="P462">_xlfn.IFS(Q462=1, "Jan", Q462=2, "Feb", Q462=3, "Mar", Q462=4, "Apr", Q462=5, "May", Q462=6, "June", Q462=7, "July", Q462=8, "Aug", Q462=9, "Sept", Q462=10, "Oct", Q462=11, "Nov", Q462=12, "Dec")</f>
        <v>Apr</v>
      </c>
      <c r="Q462" s="9">
        <f>MONTH(O462)</f>
        <v>4</v>
      </c>
      <c r="R462" s="9">
        <f>DAY(O462)</f>
        <v>17</v>
      </c>
      <c r="S462" s="9">
        <f>YEAR(O462)</f>
        <v>2010</v>
      </c>
      <c r="T462" s="7">
        <f>(((N462/60)/60)/24)+DATE(1970,1,1)</f>
        <v>40305.208333333336</v>
      </c>
      <c r="U462" s="7" t="str" cm="1">
        <f t="array" ref="U462">_xlfn.IFS(V462=1, "Jan", V462=2, "Feb", V462=3, "Mar", V462=4, "Apr", V462=5, "May", V462=6, "June", V462=7, "July", V462=8, "Aug", V462=9, "Sept", V462=10, "Oct", V462=11, "Nov", V462=12, "Dec")</f>
        <v>May</v>
      </c>
      <c r="V462" s="9">
        <f t="shared" si="45"/>
        <v>5</v>
      </c>
      <c r="W462" s="9">
        <f t="shared" si="46"/>
        <v>7</v>
      </c>
      <c r="X462" s="9">
        <f t="shared" si="47"/>
        <v>2010</v>
      </c>
      <c r="Y462" t="b">
        <v>0</v>
      </c>
      <c r="Z462" t="b">
        <v>1</v>
      </c>
      <c r="AA462" t="s">
        <v>33</v>
      </c>
      <c r="AB462" t="s">
        <v>2035</v>
      </c>
      <c r="AC462" t="s">
        <v>2036</v>
      </c>
    </row>
    <row r="463" spans="1:29" ht="17" x14ac:dyDescent="0.2">
      <c r="A463">
        <v>1</v>
      </c>
      <c r="B463">
        <v>86</v>
      </c>
      <c r="C463" t="s">
        <v>221</v>
      </c>
      <c r="D463" s="1" t="s">
        <v>222</v>
      </c>
      <c r="E463" s="17">
        <v>7400</v>
      </c>
      <c r="F463" s="17">
        <v>12405</v>
      </c>
      <c r="G463" s="4">
        <f t="shared" si="42"/>
        <v>1.6763513513513513</v>
      </c>
      <c r="H463" t="s">
        <v>20</v>
      </c>
      <c r="I463">
        <v>203</v>
      </c>
      <c r="J463" s="2">
        <f t="shared" si="43"/>
        <v>61.108374384236456</v>
      </c>
      <c r="K463" t="s">
        <v>21</v>
      </c>
      <c r="L463" t="s">
        <v>22</v>
      </c>
      <c r="M463">
        <v>1430715600</v>
      </c>
      <c r="N463">
        <v>1431838800</v>
      </c>
      <c r="O463" s="7">
        <f t="shared" si="44"/>
        <v>42128.208333333328</v>
      </c>
      <c r="P463" s="7" t="str" cm="1">
        <f t="array" ref="P463">_xlfn.IFS(Q463=1, "Jan", Q463=2, "Feb", Q463=3, "Mar", Q463=4, "Apr", Q463=5, "May", Q463=6, "June", Q463=7, "July", Q463=8, "Aug", Q463=9, "Sept", Q463=10, "Oct", Q463=11, "Nov", Q463=12, "Dec")</f>
        <v>May</v>
      </c>
      <c r="Q463" s="9">
        <f>MONTH(O463)</f>
        <v>5</v>
      </c>
      <c r="R463" s="9">
        <f>DAY(O463)</f>
        <v>4</v>
      </c>
      <c r="S463" s="9">
        <f>YEAR(O463)</f>
        <v>2015</v>
      </c>
      <c r="T463" s="7">
        <f>(((N463/60)/60)/24)+DATE(1970,1,1)</f>
        <v>42141.208333333328</v>
      </c>
      <c r="U463" s="7" t="str" cm="1">
        <f t="array" ref="U463">_xlfn.IFS(V463=1, "Jan", V463=2, "Feb", V463=3, "Mar", V463=4, "Apr", V463=5, "May", V463=6, "June", V463=7, "July", V463=8, "Aug", V463=9, "Sept", V463=10, "Oct", V463=11, "Nov", V463=12, "Dec")</f>
        <v>May</v>
      </c>
      <c r="V463" s="9">
        <f t="shared" si="45"/>
        <v>5</v>
      </c>
      <c r="W463" s="9">
        <f t="shared" si="46"/>
        <v>17</v>
      </c>
      <c r="X463" s="9">
        <f t="shared" si="47"/>
        <v>2015</v>
      </c>
      <c r="Y463" t="b">
        <v>1</v>
      </c>
      <c r="Z463" t="b">
        <v>0</v>
      </c>
      <c r="AA463" t="s">
        <v>33</v>
      </c>
      <c r="AB463" t="s">
        <v>2035</v>
      </c>
      <c r="AC463" t="s">
        <v>2036</v>
      </c>
    </row>
    <row r="464" spans="1:29" ht="34" x14ac:dyDescent="0.2">
      <c r="A464">
        <v>1</v>
      </c>
      <c r="B464">
        <v>949</v>
      </c>
      <c r="C464" t="s">
        <v>1928</v>
      </c>
      <c r="D464" s="1" t="s">
        <v>1929</v>
      </c>
      <c r="E464" s="17">
        <v>5900</v>
      </c>
      <c r="F464" s="17">
        <v>9520</v>
      </c>
      <c r="G464" s="4">
        <f t="shared" si="42"/>
        <v>1.6135593220338984</v>
      </c>
      <c r="H464" t="s">
        <v>20</v>
      </c>
      <c r="I464">
        <v>203</v>
      </c>
      <c r="J464" s="2">
        <f t="shared" si="43"/>
        <v>46.896551724137929</v>
      </c>
      <c r="K464" t="s">
        <v>21</v>
      </c>
      <c r="L464" t="s">
        <v>22</v>
      </c>
      <c r="M464">
        <v>1429333200</v>
      </c>
      <c r="N464">
        <v>1430974800</v>
      </c>
      <c r="O464" s="7">
        <f t="shared" si="44"/>
        <v>42112.208333333328</v>
      </c>
      <c r="P464" s="7" t="str" cm="1">
        <f t="array" ref="P464">_xlfn.IFS(Q464=1, "Jan", Q464=2, "Feb", Q464=3, "Mar", Q464=4, "Apr", Q464=5, "May", Q464=6, "June", Q464=7, "July", Q464=8, "Aug", Q464=9, "Sept", Q464=10, "Oct", Q464=11, "Nov", Q464=12, "Dec")</f>
        <v>Apr</v>
      </c>
      <c r="Q464" s="9">
        <f>MONTH(O464)</f>
        <v>4</v>
      </c>
      <c r="R464" s="9">
        <f>DAY(O464)</f>
        <v>18</v>
      </c>
      <c r="S464" s="9">
        <f>YEAR(O464)</f>
        <v>2015</v>
      </c>
      <c r="T464" s="7">
        <f>(((N464/60)/60)/24)+DATE(1970,1,1)</f>
        <v>42131.208333333328</v>
      </c>
      <c r="U464" s="7" t="str" cm="1">
        <f t="array" ref="U464">_xlfn.IFS(V464=1, "Jan", V464=2, "Feb", V464=3, "Mar", V464=4, "Apr", V464=5, "May", V464=6, "June", V464=7, "July", V464=8, "Aug", V464=9, "Sept", V464=10, "Oct", V464=11, "Nov", V464=12, "Dec")</f>
        <v>May</v>
      </c>
      <c r="V464" s="9">
        <f t="shared" si="45"/>
        <v>5</v>
      </c>
      <c r="W464" s="9">
        <f t="shared" si="46"/>
        <v>7</v>
      </c>
      <c r="X464" s="9">
        <f t="shared" si="47"/>
        <v>2015</v>
      </c>
      <c r="Y464" t="b">
        <v>0</v>
      </c>
      <c r="Z464" t="b">
        <v>0</v>
      </c>
      <c r="AA464" t="s">
        <v>28</v>
      </c>
      <c r="AB464" t="s">
        <v>2037</v>
      </c>
      <c r="AC464" t="s">
        <v>2038</v>
      </c>
    </row>
    <row r="465" spans="1:29" ht="17" x14ac:dyDescent="0.2">
      <c r="A465">
        <v>1</v>
      </c>
      <c r="B465">
        <v>535</v>
      </c>
      <c r="C465" t="s">
        <v>1115</v>
      </c>
      <c r="D465" s="1" t="s">
        <v>1116</v>
      </c>
      <c r="E465" s="17">
        <v>2600</v>
      </c>
      <c r="F465" s="17">
        <v>12533</v>
      </c>
      <c r="G465" s="4">
        <f t="shared" si="42"/>
        <v>4.820384615384615</v>
      </c>
      <c r="H465" t="s">
        <v>20</v>
      </c>
      <c r="I465">
        <v>202</v>
      </c>
      <c r="J465" s="2">
        <f t="shared" si="43"/>
        <v>62.044554455445542</v>
      </c>
      <c r="K465" t="s">
        <v>107</v>
      </c>
      <c r="L465" t="s">
        <v>108</v>
      </c>
      <c r="M465">
        <v>1528434000</v>
      </c>
      <c r="N465">
        <v>1528606800</v>
      </c>
      <c r="O465" s="7">
        <f t="shared" si="44"/>
        <v>43259.208333333328</v>
      </c>
      <c r="P465" s="7" t="str" cm="1">
        <f t="array" ref="P465">_xlfn.IFS(Q465=1, "Jan", Q465=2, "Feb", Q465=3, "Mar", Q465=4, "Apr", Q465=5, "May", Q465=6, "June", Q465=7, "July", Q465=8, "Aug", Q465=9, "Sept", Q465=10, "Oct", Q465=11, "Nov", Q465=12, "Dec")</f>
        <v>June</v>
      </c>
      <c r="Q465" s="9">
        <f>MONTH(O465)</f>
        <v>6</v>
      </c>
      <c r="R465" s="9">
        <f>DAY(O465)</f>
        <v>8</v>
      </c>
      <c r="S465" s="9">
        <f>YEAR(O465)</f>
        <v>2018</v>
      </c>
      <c r="T465" s="7">
        <f>(((N465/60)/60)/24)+DATE(1970,1,1)</f>
        <v>43261.208333333328</v>
      </c>
      <c r="U465" s="7" t="str" cm="1">
        <f t="array" ref="U465">_xlfn.IFS(V465=1, "Jan", V465=2, "Feb", V465=3, "Mar", V465=4, "Apr", V465=5, "May", V465=6, "June", V465=7, "July", V465=8, "Aug", V465=9, "Sept", V465=10, "Oct", V465=11, "Nov", V465=12, "Dec")</f>
        <v>June</v>
      </c>
      <c r="V465" s="9">
        <f t="shared" si="45"/>
        <v>6</v>
      </c>
      <c r="W465" s="9">
        <f t="shared" si="46"/>
        <v>10</v>
      </c>
      <c r="X465" s="9">
        <f t="shared" si="47"/>
        <v>2018</v>
      </c>
      <c r="Y465" t="b">
        <v>0</v>
      </c>
      <c r="Z465" t="b">
        <v>1</v>
      </c>
      <c r="AA465" t="s">
        <v>33</v>
      </c>
      <c r="AB465" t="s">
        <v>2035</v>
      </c>
      <c r="AC465" t="s">
        <v>2036</v>
      </c>
    </row>
    <row r="466" spans="1:29" ht="34" x14ac:dyDescent="0.2">
      <c r="A466">
        <v>1</v>
      </c>
      <c r="B466">
        <v>712</v>
      </c>
      <c r="C466" t="s">
        <v>1462</v>
      </c>
      <c r="D466" s="1" t="s">
        <v>1463</v>
      </c>
      <c r="E466" s="17">
        <v>800</v>
      </c>
      <c r="F466" s="17">
        <v>14725</v>
      </c>
      <c r="G466" s="4">
        <f t="shared" si="42"/>
        <v>18.40625</v>
      </c>
      <c r="H466" t="s">
        <v>20</v>
      </c>
      <c r="I466">
        <v>202</v>
      </c>
      <c r="J466" s="2">
        <f t="shared" si="43"/>
        <v>72.896039603960389</v>
      </c>
      <c r="K466" t="s">
        <v>21</v>
      </c>
      <c r="L466" t="s">
        <v>22</v>
      </c>
      <c r="M466">
        <v>1467954000</v>
      </c>
      <c r="N466">
        <v>1471496400</v>
      </c>
      <c r="O466" s="7">
        <f t="shared" si="44"/>
        <v>42559.208333333328</v>
      </c>
      <c r="P466" s="7" t="str" cm="1">
        <f t="array" ref="P466">_xlfn.IFS(Q466=1, "Jan", Q466=2, "Feb", Q466=3, "Mar", Q466=4, "Apr", Q466=5, "May", Q466=6, "June", Q466=7, "July", Q466=8, "Aug", Q466=9, "Sept", Q466=10, "Oct", Q466=11, "Nov", Q466=12, "Dec")</f>
        <v>July</v>
      </c>
      <c r="Q466" s="9">
        <f>MONTH(O466)</f>
        <v>7</v>
      </c>
      <c r="R466" s="9">
        <f>DAY(O466)</f>
        <v>8</v>
      </c>
      <c r="S466" s="9">
        <f>YEAR(O466)</f>
        <v>2016</v>
      </c>
      <c r="T466" s="7">
        <f>(((N466/60)/60)/24)+DATE(1970,1,1)</f>
        <v>42600.208333333328</v>
      </c>
      <c r="U466" s="7" t="str" cm="1">
        <f t="array" ref="U466">_xlfn.IFS(V466=1, "Jan", V466=2, "Feb", V466=3, "Mar", V466=4, "Apr", V466=5, "May", V466=6, "June", V466=7, "July", V466=8, "Aug", V466=9, "Sept", V466=10, "Oct", V466=11, "Nov", V466=12, "Dec")</f>
        <v>Aug</v>
      </c>
      <c r="V466" s="9">
        <f t="shared" si="45"/>
        <v>8</v>
      </c>
      <c r="W466" s="9">
        <f t="shared" si="46"/>
        <v>18</v>
      </c>
      <c r="X466" s="9">
        <f t="shared" si="47"/>
        <v>2016</v>
      </c>
      <c r="Y466" t="b">
        <v>0</v>
      </c>
      <c r="Z466" t="b">
        <v>0</v>
      </c>
      <c r="AA466" t="s">
        <v>33</v>
      </c>
      <c r="AB466" t="s">
        <v>2035</v>
      </c>
      <c r="AC466" t="s">
        <v>2036</v>
      </c>
    </row>
    <row r="467" spans="1:29" ht="17" x14ac:dyDescent="0.2">
      <c r="A467">
        <v>1</v>
      </c>
      <c r="B467">
        <v>57</v>
      </c>
      <c r="C467" t="s">
        <v>162</v>
      </c>
      <c r="D467" s="1" t="s">
        <v>163</v>
      </c>
      <c r="E467" s="17">
        <v>2900</v>
      </c>
      <c r="F467" s="17">
        <v>6243</v>
      </c>
      <c r="G467" s="4">
        <f t="shared" si="42"/>
        <v>2.1527586206896552</v>
      </c>
      <c r="H467" t="s">
        <v>20</v>
      </c>
      <c r="I467">
        <v>201</v>
      </c>
      <c r="J467" s="2">
        <f t="shared" si="43"/>
        <v>31.059701492537314</v>
      </c>
      <c r="K467" t="s">
        <v>21</v>
      </c>
      <c r="L467" t="s">
        <v>22</v>
      </c>
      <c r="M467">
        <v>1504242000</v>
      </c>
      <c r="N467">
        <v>1505278800</v>
      </c>
      <c r="O467" s="7">
        <f t="shared" si="44"/>
        <v>42979.208333333328</v>
      </c>
      <c r="P467" s="7" t="str" cm="1">
        <f t="array" ref="P467">_xlfn.IFS(Q467=1, "Jan", Q467=2, "Feb", Q467=3, "Mar", Q467=4, "Apr", Q467=5, "May", Q467=6, "June", Q467=7, "July", Q467=8, "Aug", Q467=9, "Sept", Q467=10, "Oct", Q467=11, "Nov", Q467=12, "Dec")</f>
        <v>Sept</v>
      </c>
      <c r="Q467" s="9">
        <f>MONTH(O467)</f>
        <v>9</v>
      </c>
      <c r="R467" s="9">
        <f>DAY(O467)</f>
        <v>1</v>
      </c>
      <c r="S467" s="9">
        <f>YEAR(O467)</f>
        <v>2017</v>
      </c>
      <c r="T467" s="7">
        <f>(((N467/60)/60)/24)+DATE(1970,1,1)</f>
        <v>42991.208333333328</v>
      </c>
      <c r="U467" s="7" t="str" cm="1">
        <f t="array" ref="U467">_xlfn.IFS(V467=1, "Jan", V467=2, "Feb", V467=3, "Mar", V467=4, "Apr", V467=5, "May", V467=6, "June", V467=7, "July", V467=8, "Aug", V467=9, "Sept", V467=10, "Oct", V467=11, "Nov", V467=12, "Dec")</f>
        <v>Sept</v>
      </c>
      <c r="V467" s="9">
        <f t="shared" si="45"/>
        <v>9</v>
      </c>
      <c r="W467" s="9">
        <f t="shared" si="46"/>
        <v>13</v>
      </c>
      <c r="X467" s="9">
        <f t="shared" si="47"/>
        <v>2017</v>
      </c>
      <c r="Y467" t="b">
        <v>0</v>
      </c>
      <c r="Z467" t="b">
        <v>0</v>
      </c>
      <c r="AA467" t="s">
        <v>89</v>
      </c>
      <c r="AB467" t="s">
        <v>2057</v>
      </c>
      <c r="AC467" t="s">
        <v>2058</v>
      </c>
    </row>
    <row r="468" spans="1:29" ht="17" x14ac:dyDescent="0.2">
      <c r="A468">
        <v>1</v>
      </c>
      <c r="B468">
        <v>14</v>
      </c>
      <c r="C468" t="s">
        <v>61</v>
      </c>
      <c r="D468" s="1" t="s">
        <v>62</v>
      </c>
      <c r="E468" s="17">
        <v>28200</v>
      </c>
      <c r="F468" s="17">
        <v>18829</v>
      </c>
      <c r="G468" s="4">
        <f t="shared" si="42"/>
        <v>0.66769503546099296</v>
      </c>
      <c r="H468" t="s">
        <v>14</v>
      </c>
      <c r="I468">
        <v>200</v>
      </c>
      <c r="J468" s="2">
        <f t="shared" si="43"/>
        <v>94.144999999999996</v>
      </c>
      <c r="K468" t="s">
        <v>21</v>
      </c>
      <c r="L468" t="s">
        <v>22</v>
      </c>
      <c r="M468">
        <v>1331013600</v>
      </c>
      <c r="N468">
        <v>1333342800</v>
      </c>
      <c r="O468" s="7">
        <f t="shared" si="44"/>
        <v>40974.25</v>
      </c>
      <c r="P468" s="7" t="str" cm="1">
        <f t="array" ref="P468">_xlfn.IFS(Q468=1, "Jan", Q468=2, "Feb", Q468=3, "Mar", Q468=4, "Apr", Q468=5, "May", Q468=6, "June", Q468=7, "July", Q468=8, "Aug", Q468=9, "Sept", Q468=10, "Oct", Q468=11, "Nov", Q468=12, "Dec")</f>
        <v>Mar</v>
      </c>
      <c r="Q468" s="9">
        <f>MONTH(O468)</f>
        <v>3</v>
      </c>
      <c r="R468" s="9">
        <f>DAY(O468)</f>
        <v>6</v>
      </c>
      <c r="S468" s="9">
        <f>YEAR(O468)</f>
        <v>2012</v>
      </c>
      <c r="T468" s="7">
        <f>(((N468/60)/60)/24)+DATE(1970,1,1)</f>
        <v>41001.208333333336</v>
      </c>
      <c r="U468" s="7" t="str" cm="1">
        <f t="array" ref="U468">_xlfn.IFS(V468=1, "Jan", V468=2, "Feb", V468=3, "Mar", V468=4, "Apr", V468=5, "May", V468=6, "June", V468=7, "July", V468=8, "Aug", V468=9, "Sept", V468=10, "Oct", V468=11, "Nov", V468=12, "Dec")</f>
        <v>Apr</v>
      </c>
      <c r="V468" s="9">
        <f t="shared" si="45"/>
        <v>4</v>
      </c>
      <c r="W468" s="9">
        <f t="shared" si="46"/>
        <v>2</v>
      </c>
      <c r="X468" s="9">
        <f t="shared" si="47"/>
        <v>2012</v>
      </c>
      <c r="Y468" t="b">
        <v>0</v>
      </c>
      <c r="Z468" t="b">
        <v>0</v>
      </c>
      <c r="AA468" t="s">
        <v>60</v>
      </c>
      <c r="AB468" t="s">
        <v>2041</v>
      </c>
      <c r="AC468" t="s">
        <v>2050</v>
      </c>
    </row>
    <row r="469" spans="1:29" ht="17" x14ac:dyDescent="0.2">
      <c r="A469">
        <v>1</v>
      </c>
      <c r="B469">
        <v>893</v>
      </c>
      <c r="C469" t="s">
        <v>1818</v>
      </c>
      <c r="D469" s="1" t="s">
        <v>1819</v>
      </c>
      <c r="E469" s="17">
        <v>8400</v>
      </c>
      <c r="F469" s="17">
        <v>10770</v>
      </c>
      <c r="G469" s="4">
        <f t="shared" si="42"/>
        <v>1.2821428571428573</v>
      </c>
      <c r="H469" t="s">
        <v>20</v>
      </c>
      <c r="I469">
        <v>199</v>
      </c>
      <c r="J469" s="2">
        <f t="shared" si="43"/>
        <v>54.120603015075375</v>
      </c>
      <c r="K469" t="s">
        <v>107</v>
      </c>
      <c r="L469" t="s">
        <v>108</v>
      </c>
      <c r="M469">
        <v>1434344400</v>
      </c>
      <c r="N469">
        <v>1434690000</v>
      </c>
      <c r="O469" s="7">
        <f t="shared" si="44"/>
        <v>42170.208333333328</v>
      </c>
      <c r="P469" s="7" t="str" cm="1">
        <f t="array" ref="P469">_xlfn.IFS(Q469=1, "Jan", Q469=2, "Feb", Q469=3, "Mar", Q469=4, "Apr", Q469=5, "May", Q469=6, "June", Q469=7, "July", Q469=8, "Aug", Q469=9, "Sept", Q469=10, "Oct", Q469=11, "Nov", Q469=12, "Dec")</f>
        <v>June</v>
      </c>
      <c r="Q469" s="9">
        <f>MONTH(O469)</f>
        <v>6</v>
      </c>
      <c r="R469" s="9">
        <f>DAY(O469)</f>
        <v>15</v>
      </c>
      <c r="S469" s="9">
        <f>YEAR(O469)</f>
        <v>2015</v>
      </c>
      <c r="T469" s="7">
        <f>(((N469/60)/60)/24)+DATE(1970,1,1)</f>
        <v>42174.208333333328</v>
      </c>
      <c r="U469" s="7" t="str" cm="1">
        <f t="array" ref="U469">_xlfn.IFS(V469=1, "Jan", V469=2, "Feb", V469=3, "Mar", V469=4, "Apr", V469=5, "May", V469=6, "June", V469=7, "July", V469=8, "Aug", V469=9, "Sept", V469=10, "Oct", V469=11, "Nov", V469=12, "Dec")</f>
        <v>June</v>
      </c>
      <c r="V469" s="9">
        <f t="shared" si="45"/>
        <v>6</v>
      </c>
      <c r="W469" s="9">
        <f t="shared" si="46"/>
        <v>19</v>
      </c>
      <c r="X469" s="9">
        <f t="shared" si="47"/>
        <v>2015</v>
      </c>
      <c r="Y469" t="b">
        <v>0</v>
      </c>
      <c r="Z469" t="b">
        <v>1</v>
      </c>
      <c r="AA469" t="s">
        <v>42</v>
      </c>
      <c r="AB469" t="s">
        <v>2039</v>
      </c>
      <c r="AC469" t="s">
        <v>2053</v>
      </c>
    </row>
    <row r="470" spans="1:29" ht="34" x14ac:dyDescent="0.2">
      <c r="A470">
        <v>1</v>
      </c>
      <c r="B470">
        <v>147</v>
      </c>
      <c r="C470" t="s">
        <v>346</v>
      </c>
      <c r="D470" s="1" t="s">
        <v>347</v>
      </c>
      <c r="E470" s="17">
        <v>8300</v>
      </c>
      <c r="F470" s="17">
        <v>9337</v>
      </c>
      <c r="G470" s="4">
        <f t="shared" si="42"/>
        <v>1.1249397590361445</v>
      </c>
      <c r="H470" t="s">
        <v>20</v>
      </c>
      <c r="I470">
        <v>199</v>
      </c>
      <c r="J470" s="2">
        <f t="shared" si="43"/>
        <v>46.91959798994975</v>
      </c>
      <c r="K470" t="s">
        <v>21</v>
      </c>
      <c r="L470" t="s">
        <v>22</v>
      </c>
      <c r="M470">
        <v>1465794000</v>
      </c>
      <c r="N470">
        <v>1466312400</v>
      </c>
      <c r="O470" s="7">
        <f t="shared" si="44"/>
        <v>42534.208333333328</v>
      </c>
      <c r="P470" s="7" t="str" cm="1">
        <f t="array" ref="P470">_xlfn.IFS(Q470=1, "Jan", Q470=2, "Feb", Q470=3, "Mar", Q470=4, "Apr", Q470=5, "May", Q470=6, "June", Q470=7, "July", Q470=8, "Aug", Q470=9, "Sept", Q470=10, "Oct", Q470=11, "Nov", Q470=12, "Dec")</f>
        <v>June</v>
      </c>
      <c r="Q470" s="9">
        <f>MONTH(O470)</f>
        <v>6</v>
      </c>
      <c r="R470" s="9">
        <f>DAY(O470)</f>
        <v>13</v>
      </c>
      <c r="S470" s="9">
        <f>YEAR(O470)</f>
        <v>2016</v>
      </c>
      <c r="T470" s="7">
        <f>(((N470/60)/60)/24)+DATE(1970,1,1)</f>
        <v>42540.208333333328</v>
      </c>
      <c r="U470" s="7" t="str" cm="1">
        <f t="array" ref="U470">_xlfn.IFS(V470=1, "Jan", V470=2, "Feb", V470=3, "Mar", V470=4, "Apr", V470=5, "May", V470=6, "June", V470=7, "July", V470=8, "Aug", V470=9, "Sept", V470=10, "Oct", V470=11, "Nov", V470=12, "Dec")</f>
        <v>June</v>
      </c>
      <c r="V470" s="9">
        <f t="shared" si="45"/>
        <v>6</v>
      </c>
      <c r="W470" s="9">
        <f t="shared" si="46"/>
        <v>19</v>
      </c>
      <c r="X470" s="9">
        <f t="shared" si="47"/>
        <v>2016</v>
      </c>
      <c r="Y470" t="b">
        <v>0</v>
      </c>
      <c r="Z470" t="b">
        <v>1</v>
      </c>
      <c r="AA470" t="s">
        <v>33</v>
      </c>
      <c r="AB470" t="s">
        <v>2035</v>
      </c>
      <c r="AC470" t="s">
        <v>2036</v>
      </c>
    </row>
    <row r="471" spans="1:29" ht="17" x14ac:dyDescent="0.2">
      <c r="A471">
        <v>1</v>
      </c>
      <c r="B471">
        <v>263</v>
      </c>
      <c r="C471" t="s">
        <v>578</v>
      </c>
      <c r="D471" s="1" t="s">
        <v>579</v>
      </c>
      <c r="E471" s="17">
        <v>2900</v>
      </c>
      <c r="F471" s="17">
        <v>10756</v>
      </c>
      <c r="G471" s="4">
        <f t="shared" si="42"/>
        <v>3.7089655172413791</v>
      </c>
      <c r="H471" t="s">
        <v>20</v>
      </c>
      <c r="I471">
        <v>199</v>
      </c>
      <c r="J471" s="2">
        <f t="shared" si="43"/>
        <v>54.050251256281406</v>
      </c>
      <c r="K471" t="s">
        <v>21</v>
      </c>
      <c r="L471" t="s">
        <v>22</v>
      </c>
      <c r="M471">
        <v>1263016800</v>
      </c>
      <c r="N471">
        <v>1263016800</v>
      </c>
      <c r="O471" s="7">
        <f t="shared" si="44"/>
        <v>40187.25</v>
      </c>
      <c r="P471" s="7" t="str" cm="1">
        <f t="array" ref="P471">_xlfn.IFS(Q471=1, "Jan", Q471=2, "Feb", Q471=3, "Mar", Q471=4, "Apr", Q471=5, "May", Q471=6, "June", Q471=7, "July", Q471=8, "Aug", Q471=9, "Sept", Q471=10, "Oct", Q471=11, "Nov", Q471=12, "Dec")</f>
        <v>Jan</v>
      </c>
      <c r="Q471" s="9">
        <f>MONTH(O471)</f>
        <v>1</v>
      </c>
      <c r="R471" s="9">
        <f>DAY(O471)</f>
        <v>9</v>
      </c>
      <c r="S471" s="9">
        <f>YEAR(O471)</f>
        <v>2010</v>
      </c>
      <c r="T471" s="7">
        <f>(((N471/60)/60)/24)+DATE(1970,1,1)</f>
        <v>40187.25</v>
      </c>
      <c r="U471" s="7" t="str" cm="1">
        <f t="array" ref="U471">_xlfn.IFS(V471=1, "Jan", V471=2, "Feb", V471=3, "Mar", V471=4, "Apr", V471=5, "May", V471=6, "June", V471=7, "July", V471=8, "Aug", V471=9, "Sept", V471=10, "Oct", V471=11, "Nov", V471=12, "Dec")</f>
        <v>Jan</v>
      </c>
      <c r="V471" s="9">
        <f t="shared" si="45"/>
        <v>1</v>
      </c>
      <c r="W471" s="9">
        <f t="shared" si="46"/>
        <v>9</v>
      </c>
      <c r="X471" s="9">
        <f t="shared" si="47"/>
        <v>2010</v>
      </c>
      <c r="Y471" t="b">
        <v>0</v>
      </c>
      <c r="Z471" t="b">
        <v>0</v>
      </c>
      <c r="AA471" t="s">
        <v>122</v>
      </c>
      <c r="AB471" t="s">
        <v>2044</v>
      </c>
      <c r="AC471" t="s">
        <v>2045</v>
      </c>
    </row>
    <row r="472" spans="1:29" ht="17" x14ac:dyDescent="0.2">
      <c r="A472">
        <v>1</v>
      </c>
      <c r="B472">
        <v>40</v>
      </c>
      <c r="C472" t="s">
        <v>125</v>
      </c>
      <c r="D472" s="1" t="s">
        <v>126</v>
      </c>
      <c r="E472" s="17">
        <v>8800</v>
      </c>
      <c r="F472" s="17">
        <v>14878</v>
      </c>
      <c r="G472" s="4">
        <f t="shared" si="42"/>
        <v>1.6906818181818182</v>
      </c>
      <c r="H472" t="s">
        <v>20</v>
      </c>
      <c r="I472">
        <v>198</v>
      </c>
      <c r="J472" s="2">
        <f t="shared" si="43"/>
        <v>75.141414141414145</v>
      </c>
      <c r="K472" t="s">
        <v>21</v>
      </c>
      <c r="L472" t="s">
        <v>22</v>
      </c>
      <c r="M472">
        <v>1275714000</v>
      </c>
      <c r="N472">
        <v>1277355600</v>
      </c>
      <c r="O472" s="7">
        <f t="shared" si="44"/>
        <v>40334.208333333336</v>
      </c>
      <c r="P472" s="7" t="str" cm="1">
        <f t="array" ref="P472">_xlfn.IFS(Q472=1, "Jan", Q472=2, "Feb", Q472=3, "Mar", Q472=4, "Apr", Q472=5, "May", Q472=6, "June", Q472=7, "July", Q472=8, "Aug", Q472=9, "Sept", Q472=10, "Oct", Q472=11, "Nov", Q472=12, "Dec")</f>
        <v>June</v>
      </c>
      <c r="Q472" s="9">
        <f>MONTH(O472)</f>
        <v>6</v>
      </c>
      <c r="R472" s="9">
        <f>DAY(O472)</f>
        <v>5</v>
      </c>
      <c r="S472" s="9">
        <f>YEAR(O472)</f>
        <v>2010</v>
      </c>
      <c r="T472" s="7">
        <f>(((N472/60)/60)/24)+DATE(1970,1,1)</f>
        <v>40353.208333333336</v>
      </c>
      <c r="U472" s="7" t="str" cm="1">
        <f t="array" ref="U472">_xlfn.IFS(V472=1, "Jan", V472=2, "Feb", V472=3, "Mar", V472=4, "Apr", V472=5, "May", V472=6, "June", V472=7, "July", V472=8, "Aug", V472=9, "Sept", V472=10, "Oct", V472=11, "Nov", V472=12, "Dec")</f>
        <v>June</v>
      </c>
      <c r="V472" s="9">
        <f t="shared" si="45"/>
        <v>6</v>
      </c>
      <c r="W472" s="9">
        <f t="shared" si="46"/>
        <v>24</v>
      </c>
      <c r="X472" s="9">
        <f t="shared" si="47"/>
        <v>2010</v>
      </c>
      <c r="Y472" t="b">
        <v>0</v>
      </c>
      <c r="Z472" t="b">
        <v>1</v>
      </c>
      <c r="AA472" t="s">
        <v>65</v>
      </c>
      <c r="AB472" t="s">
        <v>2037</v>
      </c>
      <c r="AC472" t="s">
        <v>2051</v>
      </c>
    </row>
    <row r="473" spans="1:29" ht="17" x14ac:dyDescent="0.2">
      <c r="A473">
        <v>1</v>
      </c>
      <c r="B473">
        <v>765</v>
      </c>
      <c r="C473" t="s">
        <v>1565</v>
      </c>
      <c r="D473" s="1" t="s">
        <v>1566</v>
      </c>
      <c r="E473" s="17">
        <v>3900</v>
      </c>
      <c r="F473" s="17">
        <v>8125</v>
      </c>
      <c r="G473" s="4">
        <f t="shared" si="42"/>
        <v>2.0833333333333335</v>
      </c>
      <c r="H473" t="s">
        <v>20</v>
      </c>
      <c r="I473">
        <v>198</v>
      </c>
      <c r="J473" s="2">
        <f t="shared" si="43"/>
        <v>41.035353535353536</v>
      </c>
      <c r="K473" t="s">
        <v>21</v>
      </c>
      <c r="L473" t="s">
        <v>22</v>
      </c>
      <c r="M473">
        <v>1492232400</v>
      </c>
      <c r="N473">
        <v>1494392400</v>
      </c>
      <c r="O473" s="7">
        <f t="shared" si="44"/>
        <v>42840.208333333328</v>
      </c>
      <c r="P473" s="7" t="str" cm="1">
        <f t="array" ref="P473">_xlfn.IFS(Q473=1, "Jan", Q473=2, "Feb", Q473=3, "Mar", Q473=4, "Apr", Q473=5, "May", Q473=6, "June", Q473=7, "July", Q473=8, "Aug", Q473=9, "Sept", Q473=10, "Oct", Q473=11, "Nov", Q473=12, "Dec")</f>
        <v>Apr</v>
      </c>
      <c r="Q473" s="9">
        <f>MONTH(O473)</f>
        <v>4</v>
      </c>
      <c r="R473" s="9">
        <f>DAY(O473)</f>
        <v>15</v>
      </c>
      <c r="S473" s="9">
        <f>YEAR(O473)</f>
        <v>2017</v>
      </c>
      <c r="T473" s="7">
        <f>(((N473/60)/60)/24)+DATE(1970,1,1)</f>
        <v>42865.208333333328</v>
      </c>
      <c r="U473" s="7" t="str" cm="1">
        <f t="array" ref="U473">_xlfn.IFS(V473=1, "Jan", V473=2, "Feb", V473=3, "Mar", V473=4, "Apr", V473=5, "May", V473=6, "June", V473=7, "July", V473=8, "Aug", V473=9, "Sept", V473=10, "Oct", V473=11, "Nov", V473=12, "Dec")</f>
        <v>May</v>
      </c>
      <c r="V473" s="9">
        <f t="shared" si="45"/>
        <v>5</v>
      </c>
      <c r="W473" s="9">
        <f t="shared" si="46"/>
        <v>10</v>
      </c>
      <c r="X473" s="9">
        <f t="shared" si="47"/>
        <v>2017</v>
      </c>
      <c r="Y473" t="b">
        <v>1</v>
      </c>
      <c r="Z473" t="b">
        <v>1</v>
      </c>
      <c r="AA473" t="s">
        <v>60</v>
      </c>
      <c r="AB473" t="s">
        <v>2041</v>
      </c>
      <c r="AC473" t="s">
        <v>2050</v>
      </c>
    </row>
    <row r="474" spans="1:29" ht="17" x14ac:dyDescent="0.2">
      <c r="A474">
        <v>1</v>
      </c>
      <c r="B474">
        <v>561</v>
      </c>
      <c r="C474" t="s">
        <v>1166</v>
      </c>
      <c r="D474" s="1" t="s">
        <v>1167</v>
      </c>
      <c r="E474" s="17">
        <v>3000</v>
      </c>
      <c r="F474" s="17">
        <v>11091</v>
      </c>
      <c r="G474" s="4">
        <f t="shared" si="42"/>
        <v>3.6970000000000001</v>
      </c>
      <c r="H474" t="s">
        <v>20</v>
      </c>
      <c r="I474">
        <v>198</v>
      </c>
      <c r="J474" s="2">
        <f t="shared" si="43"/>
        <v>56.015151515151516</v>
      </c>
      <c r="K474" t="s">
        <v>98</v>
      </c>
      <c r="L474" t="s">
        <v>99</v>
      </c>
      <c r="M474">
        <v>1318827600</v>
      </c>
      <c r="N474">
        <v>1319000400</v>
      </c>
      <c r="O474" s="7">
        <f t="shared" si="44"/>
        <v>40833.208333333336</v>
      </c>
      <c r="P474" s="7" t="str" cm="1">
        <f t="array" ref="P474">_xlfn.IFS(Q474=1, "Jan", Q474=2, "Feb", Q474=3, "Mar", Q474=4, "Apr", Q474=5, "May", Q474=6, "June", Q474=7, "July", Q474=8, "Aug", Q474=9, "Sept", Q474=10, "Oct", Q474=11, "Nov", Q474=12, "Dec")</f>
        <v>Oct</v>
      </c>
      <c r="Q474" s="9">
        <f>MONTH(O474)</f>
        <v>10</v>
      </c>
      <c r="R474" s="9">
        <f>DAY(O474)</f>
        <v>17</v>
      </c>
      <c r="S474" s="9">
        <f>YEAR(O474)</f>
        <v>2011</v>
      </c>
      <c r="T474" s="7">
        <f>(((N474/60)/60)/24)+DATE(1970,1,1)</f>
        <v>40835.208333333336</v>
      </c>
      <c r="U474" s="7" t="str" cm="1">
        <f t="array" ref="U474">_xlfn.IFS(V474=1, "Jan", V474=2, "Feb", V474=3, "Mar", V474=4, "Apr", V474=5, "May", V474=6, "June", V474=7, "July", V474=8, "Aug", V474=9, "Sept", V474=10, "Oct", V474=11, "Nov", V474=12, "Dec")</f>
        <v>Oct</v>
      </c>
      <c r="V474" s="9">
        <f t="shared" si="45"/>
        <v>10</v>
      </c>
      <c r="W474" s="9">
        <f t="shared" si="46"/>
        <v>19</v>
      </c>
      <c r="X474" s="9">
        <f t="shared" si="47"/>
        <v>2011</v>
      </c>
      <c r="Y474" t="b">
        <v>0</v>
      </c>
      <c r="Z474" t="b">
        <v>0</v>
      </c>
      <c r="AA474" t="s">
        <v>33</v>
      </c>
      <c r="AB474" t="s">
        <v>2035</v>
      </c>
      <c r="AC474" t="s">
        <v>2036</v>
      </c>
    </row>
    <row r="475" spans="1:29" ht="17" x14ac:dyDescent="0.2">
      <c r="A475">
        <v>1</v>
      </c>
      <c r="B475">
        <v>695</v>
      </c>
      <c r="C475" t="s">
        <v>1429</v>
      </c>
      <c r="D475" s="1" t="s">
        <v>1430</v>
      </c>
      <c r="E475" s="17">
        <v>9200</v>
      </c>
      <c r="F475" s="17">
        <v>12322</v>
      </c>
      <c r="G475" s="4">
        <f t="shared" si="42"/>
        <v>1.3393478260869565</v>
      </c>
      <c r="H475" t="s">
        <v>20</v>
      </c>
      <c r="I475">
        <v>196</v>
      </c>
      <c r="J475" s="2">
        <f t="shared" si="43"/>
        <v>62.867346938775512</v>
      </c>
      <c r="K475" t="s">
        <v>107</v>
      </c>
      <c r="L475" t="s">
        <v>108</v>
      </c>
      <c r="M475">
        <v>1447480800</v>
      </c>
      <c r="N475">
        <v>1448863200</v>
      </c>
      <c r="O475" s="7">
        <f t="shared" si="44"/>
        <v>42322.25</v>
      </c>
      <c r="P475" s="7" t="str" cm="1">
        <f t="array" ref="P475">_xlfn.IFS(Q475=1, "Jan", Q475=2, "Feb", Q475=3, "Mar", Q475=4, "Apr", Q475=5, "May", Q475=6, "June", Q475=7, "July", Q475=8, "Aug", Q475=9, "Sept", Q475=10, "Oct", Q475=11, "Nov", Q475=12, "Dec")</f>
        <v>Nov</v>
      </c>
      <c r="Q475" s="9">
        <f>MONTH(O475)</f>
        <v>11</v>
      </c>
      <c r="R475" s="9">
        <f>DAY(O475)</f>
        <v>14</v>
      </c>
      <c r="S475" s="9">
        <f>YEAR(O475)</f>
        <v>2015</v>
      </c>
      <c r="T475" s="7">
        <f>(((N475/60)/60)/24)+DATE(1970,1,1)</f>
        <v>42338.25</v>
      </c>
      <c r="U475" s="7" t="str" cm="1">
        <f t="array" ref="U475">_xlfn.IFS(V475=1, "Jan", V475=2, "Feb", V475=3, "Mar", V475=4, "Apr", V475=5, "May", V475=6, "June", V475=7, "July", V475=8, "Aug", V475=9, "Sept", V475=10, "Oct", V475=11, "Nov", V475=12, "Dec")</f>
        <v>Nov</v>
      </c>
      <c r="V475" s="9">
        <f t="shared" si="45"/>
        <v>11</v>
      </c>
      <c r="W475" s="9">
        <f t="shared" si="46"/>
        <v>30</v>
      </c>
      <c r="X475" s="9">
        <f t="shared" si="47"/>
        <v>2015</v>
      </c>
      <c r="Y475" t="b">
        <v>1</v>
      </c>
      <c r="Z475" t="b">
        <v>0</v>
      </c>
      <c r="AA475" t="s">
        <v>23</v>
      </c>
      <c r="AB475" t="s">
        <v>2041</v>
      </c>
      <c r="AC475" t="s">
        <v>2042</v>
      </c>
    </row>
    <row r="476" spans="1:29" ht="17" x14ac:dyDescent="0.2">
      <c r="A476">
        <v>1</v>
      </c>
      <c r="B476">
        <v>149</v>
      </c>
      <c r="C476" t="s">
        <v>350</v>
      </c>
      <c r="D476" s="1" t="s">
        <v>351</v>
      </c>
      <c r="E476" s="17">
        <v>6200</v>
      </c>
      <c r="F476" s="17">
        <v>13632</v>
      </c>
      <c r="G476" s="4">
        <f t="shared" si="42"/>
        <v>2.1987096774193549</v>
      </c>
      <c r="H476" t="s">
        <v>20</v>
      </c>
      <c r="I476">
        <v>195</v>
      </c>
      <c r="J476" s="2">
        <f t="shared" si="43"/>
        <v>69.907692307692301</v>
      </c>
      <c r="K476" t="s">
        <v>21</v>
      </c>
      <c r="L476" t="s">
        <v>22</v>
      </c>
      <c r="M476">
        <v>1357020000</v>
      </c>
      <c r="N476">
        <v>1361512800</v>
      </c>
      <c r="O476" s="7">
        <f t="shared" si="44"/>
        <v>41275.25</v>
      </c>
      <c r="P476" s="7" t="str" cm="1">
        <f t="array" ref="P476">_xlfn.IFS(Q476=1, "Jan", Q476=2, "Feb", Q476=3, "Mar", Q476=4, "Apr", Q476=5, "May", Q476=6, "June", Q476=7, "July", Q476=8, "Aug", Q476=9, "Sept", Q476=10, "Oct", Q476=11, "Nov", Q476=12, "Dec")</f>
        <v>Jan</v>
      </c>
      <c r="Q476" s="9">
        <f>MONTH(O476)</f>
        <v>1</v>
      </c>
      <c r="R476" s="9">
        <f>DAY(O476)</f>
        <v>1</v>
      </c>
      <c r="S476" s="9">
        <f>YEAR(O476)</f>
        <v>2013</v>
      </c>
      <c r="T476" s="7">
        <f>(((N476/60)/60)/24)+DATE(1970,1,1)</f>
        <v>41327.25</v>
      </c>
      <c r="U476" s="7" t="str" cm="1">
        <f t="array" ref="U476">_xlfn.IFS(V476=1, "Jan", V476=2, "Feb", V476=3, "Mar", V476=4, "Apr", V476=5, "May", V476=6, "June", V476=7, "July", V476=8, "Aug", V476=9, "Sept", V476=10, "Oct", V476=11, "Nov", V476=12, "Dec")</f>
        <v>Feb</v>
      </c>
      <c r="V476" s="9">
        <f t="shared" si="45"/>
        <v>2</v>
      </c>
      <c r="W476" s="9">
        <f t="shared" si="46"/>
        <v>22</v>
      </c>
      <c r="X476" s="9">
        <f t="shared" si="47"/>
        <v>2013</v>
      </c>
      <c r="Y476" t="b">
        <v>0</v>
      </c>
      <c r="Z476" t="b">
        <v>0</v>
      </c>
      <c r="AA476" t="s">
        <v>60</v>
      </c>
      <c r="AB476" t="s">
        <v>2041</v>
      </c>
      <c r="AC476" t="s">
        <v>2050</v>
      </c>
    </row>
    <row r="477" spans="1:29" ht="17" x14ac:dyDescent="0.2">
      <c r="A477">
        <v>1</v>
      </c>
      <c r="B477">
        <v>495</v>
      </c>
      <c r="C477" t="s">
        <v>1038</v>
      </c>
      <c r="D477" s="1" t="s">
        <v>1039</v>
      </c>
      <c r="E477" s="17">
        <v>3200</v>
      </c>
      <c r="F477" s="17">
        <v>13264</v>
      </c>
      <c r="G477" s="4">
        <f t="shared" si="42"/>
        <v>4.1449999999999996</v>
      </c>
      <c r="H477" t="s">
        <v>20</v>
      </c>
      <c r="I477">
        <v>195</v>
      </c>
      <c r="J477" s="2">
        <f t="shared" si="43"/>
        <v>68.02051282051282</v>
      </c>
      <c r="K477" t="s">
        <v>36</v>
      </c>
      <c r="L477" t="s">
        <v>37</v>
      </c>
      <c r="M477">
        <v>1402376400</v>
      </c>
      <c r="N477">
        <v>1402722000</v>
      </c>
      <c r="O477" s="7">
        <f t="shared" si="44"/>
        <v>41800.208333333336</v>
      </c>
      <c r="P477" s="7" t="str" cm="1">
        <f t="array" ref="P477">_xlfn.IFS(Q477=1, "Jan", Q477=2, "Feb", Q477=3, "Mar", Q477=4, "Apr", Q477=5, "May", Q477=6, "June", Q477=7, "July", Q477=8, "Aug", Q477=9, "Sept", Q477=10, "Oct", Q477=11, "Nov", Q477=12, "Dec")</f>
        <v>June</v>
      </c>
      <c r="Q477" s="9">
        <f>MONTH(O477)</f>
        <v>6</v>
      </c>
      <c r="R477" s="9">
        <f>DAY(O477)</f>
        <v>10</v>
      </c>
      <c r="S477" s="9">
        <f>YEAR(O477)</f>
        <v>2014</v>
      </c>
      <c r="T477" s="7">
        <f>(((N477/60)/60)/24)+DATE(1970,1,1)</f>
        <v>41804.208333333336</v>
      </c>
      <c r="U477" s="7" t="str" cm="1">
        <f t="array" ref="U477">_xlfn.IFS(V477=1, "Jan", V477=2, "Feb", V477=3, "Mar", V477=4, "Apr", V477=5, "May", V477=6, "June", V477=7, "July", V477=8, "Aug", V477=9, "Sept", V477=10, "Oct", V477=11, "Nov", V477=12, "Dec")</f>
        <v>June</v>
      </c>
      <c r="V477" s="9">
        <f t="shared" si="45"/>
        <v>6</v>
      </c>
      <c r="W477" s="9">
        <f t="shared" si="46"/>
        <v>14</v>
      </c>
      <c r="X477" s="9">
        <f t="shared" si="47"/>
        <v>2014</v>
      </c>
      <c r="Y477" t="b">
        <v>0</v>
      </c>
      <c r="Z477" t="b">
        <v>0</v>
      </c>
      <c r="AA477" t="s">
        <v>33</v>
      </c>
      <c r="AB477" t="s">
        <v>2035</v>
      </c>
      <c r="AC477" t="s">
        <v>2036</v>
      </c>
    </row>
    <row r="478" spans="1:29" ht="34" x14ac:dyDescent="0.2">
      <c r="A478">
        <v>1</v>
      </c>
      <c r="B478">
        <v>641</v>
      </c>
      <c r="C478" t="s">
        <v>1324</v>
      </c>
      <c r="D478" s="1" t="s">
        <v>1325</v>
      </c>
      <c r="E478" s="17">
        <v>9400</v>
      </c>
      <c r="F478" s="17">
        <v>11277</v>
      </c>
      <c r="G478" s="4">
        <f t="shared" si="42"/>
        <v>1.1996808510638297</v>
      </c>
      <c r="H478" t="s">
        <v>20</v>
      </c>
      <c r="I478">
        <v>194</v>
      </c>
      <c r="J478" s="2">
        <f t="shared" si="43"/>
        <v>58.128865979381445</v>
      </c>
      <c r="K478" t="s">
        <v>98</v>
      </c>
      <c r="L478" t="s">
        <v>99</v>
      </c>
      <c r="M478">
        <v>1487570400</v>
      </c>
      <c r="N478">
        <v>1489986000</v>
      </c>
      <c r="O478" s="7">
        <f t="shared" si="44"/>
        <v>42786.25</v>
      </c>
      <c r="P478" s="7" t="str" cm="1">
        <f t="array" ref="P478">_xlfn.IFS(Q478=1, "Jan", Q478=2, "Feb", Q478=3, "Mar", Q478=4, "Apr", Q478=5, "May", Q478=6, "June", Q478=7, "July", Q478=8, "Aug", Q478=9, "Sept", Q478=10, "Oct", Q478=11, "Nov", Q478=12, "Dec")</f>
        <v>Feb</v>
      </c>
      <c r="Q478" s="9">
        <f>MONTH(O478)</f>
        <v>2</v>
      </c>
      <c r="R478" s="9">
        <f>DAY(O478)</f>
        <v>20</v>
      </c>
      <c r="S478" s="9">
        <f>YEAR(O478)</f>
        <v>2017</v>
      </c>
      <c r="T478" s="7">
        <f>(((N478/60)/60)/24)+DATE(1970,1,1)</f>
        <v>42814.208333333328</v>
      </c>
      <c r="U478" s="7" t="str" cm="1">
        <f t="array" ref="U478">_xlfn.IFS(V478=1, "Jan", V478=2, "Feb", V478=3, "Mar", V478=4, "Apr", V478=5, "May", V478=6, "June", V478=7, "July", V478=8, "Aug", V478=9, "Sept", V478=10, "Oct", V478=11, "Nov", V478=12, "Dec")</f>
        <v>Mar</v>
      </c>
      <c r="V478" s="9">
        <f t="shared" si="45"/>
        <v>3</v>
      </c>
      <c r="W478" s="9">
        <f t="shared" si="46"/>
        <v>20</v>
      </c>
      <c r="X478" s="9">
        <f t="shared" si="47"/>
        <v>2017</v>
      </c>
      <c r="Y478" t="b">
        <v>0</v>
      </c>
      <c r="Z478" t="b">
        <v>0</v>
      </c>
      <c r="AA478" t="s">
        <v>33</v>
      </c>
      <c r="AB478" t="s">
        <v>2035</v>
      </c>
      <c r="AC478" t="s">
        <v>2036</v>
      </c>
    </row>
    <row r="479" spans="1:29" ht="17" x14ac:dyDescent="0.2">
      <c r="A479">
        <v>1</v>
      </c>
      <c r="B479">
        <v>601</v>
      </c>
      <c r="C479" t="s">
        <v>1244</v>
      </c>
      <c r="D479" s="1" t="s">
        <v>1245</v>
      </c>
      <c r="E479" s="17">
        <v>6300</v>
      </c>
      <c r="F479" s="17">
        <v>13018</v>
      </c>
      <c r="G479" s="4">
        <f t="shared" si="42"/>
        <v>2.0663492063492064</v>
      </c>
      <c r="H479" t="s">
        <v>20</v>
      </c>
      <c r="I479">
        <v>194</v>
      </c>
      <c r="J479" s="2">
        <f t="shared" si="43"/>
        <v>67.103092783505161</v>
      </c>
      <c r="K479" t="s">
        <v>21</v>
      </c>
      <c r="L479" t="s">
        <v>22</v>
      </c>
      <c r="M479">
        <v>1401426000</v>
      </c>
      <c r="N479">
        <v>1402894800</v>
      </c>
      <c r="O479" s="7">
        <f t="shared" si="44"/>
        <v>41789.208333333336</v>
      </c>
      <c r="P479" s="7" t="str" cm="1">
        <f t="array" ref="P479">_xlfn.IFS(Q479=1, "Jan", Q479=2, "Feb", Q479=3, "Mar", Q479=4, "Apr", Q479=5, "May", Q479=6, "June", Q479=7, "July", Q479=8, "Aug", Q479=9, "Sept", Q479=10, "Oct", Q479=11, "Nov", Q479=12, "Dec")</f>
        <v>May</v>
      </c>
      <c r="Q479" s="9">
        <f>MONTH(O479)</f>
        <v>5</v>
      </c>
      <c r="R479" s="9">
        <f>DAY(O479)</f>
        <v>30</v>
      </c>
      <c r="S479" s="9">
        <f>YEAR(O479)</f>
        <v>2014</v>
      </c>
      <c r="T479" s="7">
        <f>(((N479/60)/60)/24)+DATE(1970,1,1)</f>
        <v>41806.208333333336</v>
      </c>
      <c r="U479" s="7" t="str" cm="1">
        <f t="array" ref="U479">_xlfn.IFS(V479=1, "Jan", V479=2, "Feb", V479=3, "Mar", V479=4, "Apr", V479=5, "May", V479=6, "June", V479=7, "July", V479=8, "Aug", V479=9, "Sept", V479=10, "Oct", V479=11, "Nov", V479=12, "Dec")</f>
        <v>June</v>
      </c>
      <c r="V479" s="9">
        <f t="shared" si="45"/>
        <v>6</v>
      </c>
      <c r="W479" s="9">
        <f t="shared" si="46"/>
        <v>16</v>
      </c>
      <c r="X479" s="9">
        <f t="shared" si="47"/>
        <v>2014</v>
      </c>
      <c r="Y479" t="b">
        <v>1</v>
      </c>
      <c r="Z479" t="b">
        <v>0</v>
      </c>
      <c r="AA479" t="s">
        <v>65</v>
      </c>
      <c r="AB479" t="s">
        <v>2037</v>
      </c>
      <c r="AC479" t="s">
        <v>2051</v>
      </c>
    </row>
    <row r="480" spans="1:29" ht="17" x14ac:dyDescent="0.2">
      <c r="A480">
        <v>1</v>
      </c>
      <c r="B480">
        <v>471</v>
      </c>
      <c r="C480" t="s">
        <v>446</v>
      </c>
      <c r="D480" s="1" t="s">
        <v>990</v>
      </c>
      <c r="E480" s="17">
        <v>3100</v>
      </c>
      <c r="F480" s="17">
        <v>9889</v>
      </c>
      <c r="G480" s="4">
        <f t="shared" si="42"/>
        <v>3.19</v>
      </c>
      <c r="H480" t="s">
        <v>20</v>
      </c>
      <c r="I480">
        <v>194</v>
      </c>
      <c r="J480" s="2">
        <f t="shared" si="43"/>
        <v>50.97422680412371</v>
      </c>
      <c r="K480" t="s">
        <v>40</v>
      </c>
      <c r="L480" t="s">
        <v>41</v>
      </c>
      <c r="M480">
        <v>1335934800</v>
      </c>
      <c r="N480">
        <v>1335934800</v>
      </c>
      <c r="O480" s="7">
        <f t="shared" si="44"/>
        <v>41031.208333333336</v>
      </c>
      <c r="P480" s="7" t="str" cm="1">
        <f t="array" ref="P480">_xlfn.IFS(Q480=1, "Jan", Q480=2, "Feb", Q480=3, "Mar", Q480=4, "Apr", Q480=5, "May", Q480=6, "June", Q480=7, "July", Q480=8, "Aug", Q480=9, "Sept", Q480=10, "Oct", Q480=11, "Nov", Q480=12, "Dec")</f>
        <v>May</v>
      </c>
      <c r="Q480" s="9">
        <f>MONTH(O480)</f>
        <v>5</v>
      </c>
      <c r="R480" s="9">
        <f>DAY(O480)</f>
        <v>2</v>
      </c>
      <c r="S480" s="9">
        <f>YEAR(O480)</f>
        <v>2012</v>
      </c>
      <c r="T480" s="7">
        <f>(((N480/60)/60)/24)+DATE(1970,1,1)</f>
        <v>41031.208333333336</v>
      </c>
      <c r="U480" s="7" t="str" cm="1">
        <f t="array" ref="U480">_xlfn.IFS(V480=1, "Jan", V480=2, "Feb", V480=3, "Mar", V480=4, "Apr", V480=5, "May", V480=6, "June", V480=7, "July", V480=8, "Aug", V480=9, "Sept", V480=10, "Oct", V480=11, "Nov", V480=12, "Dec")</f>
        <v>May</v>
      </c>
      <c r="V480" s="9">
        <f t="shared" si="45"/>
        <v>5</v>
      </c>
      <c r="W480" s="9">
        <f t="shared" si="46"/>
        <v>2</v>
      </c>
      <c r="X480" s="9">
        <f t="shared" si="47"/>
        <v>2012</v>
      </c>
      <c r="Y480" t="b">
        <v>0</v>
      </c>
      <c r="Z480" t="b">
        <v>1</v>
      </c>
      <c r="AA480" t="s">
        <v>17</v>
      </c>
      <c r="AB480" t="s">
        <v>2033</v>
      </c>
      <c r="AC480" t="s">
        <v>2034</v>
      </c>
    </row>
    <row r="481" spans="1:29" ht="34" x14ac:dyDescent="0.2">
      <c r="A481">
        <v>1</v>
      </c>
      <c r="B481">
        <v>826</v>
      </c>
      <c r="C481" t="s">
        <v>1685</v>
      </c>
      <c r="D481" s="1" t="s">
        <v>1686</v>
      </c>
      <c r="E481" s="17">
        <v>2800</v>
      </c>
      <c r="F481" s="17">
        <v>12797</v>
      </c>
      <c r="G481" s="4">
        <f t="shared" si="42"/>
        <v>4.5703571428571426</v>
      </c>
      <c r="H481" t="s">
        <v>20</v>
      </c>
      <c r="I481">
        <v>194</v>
      </c>
      <c r="J481" s="2">
        <f t="shared" si="43"/>
        <v>65.963917525773198</v>
      </c>
      <c r="K481" t="s">
        <v>21</v>
      </c>
      <c r="L481" t="s">
        <v>22</v>
      </c>
      <c r="M481">
        <v>1292220000</v>
      </c>
      <c r="N481">
        <v>1294639200</v>
      </c>
      <c r="O481" s="7">
        <f t="shared" si="44"/>
        <v>40525.25</v>
      </c>
      <c r="P481" s="7" t="str" cm="1">
        <f t="array" ref="P481">_xlfn.IFS(Q481=1, "Jan", Q481=2, "Feb", Q481=3, "Mar", Q481=4, "Apr", Q481=5, "May", Q481=6, "June", Q481=7, "July", Q481=8, "Aug", Q481=9, "Sept", Q481=10, "Oct", Q481=11, "Nov", Q481=12, "Dec")</f>
        <v>Dec</v>
      </c>
      <c r="Q481" s="9">
        <f>MONTH(O481)</f>
        <v>12</v>
      </c>
      <c r="R481" s="9">
        <f>DAY(O481)</f>
        <v>13</v>
      </c>
      <c r="S481" s="9">
        <f>YEAR(O481)</f>
        <v>2010</v>
      </c>
      <c r="T481" s="7">
        <f>(((N481/60)/60)/24)+DATE(1970,1,1)</f>
        <v>40553.25</v>
      </c>
      <c r="U481" s="7" t="str" cm="1">
        <f t="array" ref="U481">_xlfn.IFS(V481=1, "Jan", V481=2, "Feb", V481=3, "Mar", V481=4, "Apr", V481=5, "May", V481=6, "June", V481=7, "July", V481=8, "Aug", V481=9, "Sept", V481=10, "Oct", V481=11, "Nov", V481=12, "Dec")</f>
        <v>Jan</v>
      </c>
      <c r="V481" s="9">
        <f t="shared" si="45"/>
        <v>1</v>
      </c>
      <c r="W481" s="9">
        <f t="shared" si="46"/>
        <v>10</v>
      </c>
      <c r="X481" s="9">
        <f t="shared" si="47"/>
        <v>2011</v>
      </c>
      <c r="Y481" t="b">
        <v>0</v>
      </c>
      <c r="Z481" t="b">
        <v>1</v>
      </c>
      <c r="AA481" t="s">
        <v>33</v>
      </c>
      <c r="AB481" t="s">
        <v>2035</v>
      </c>
      <c r="AC481" t="s">
        <v>2036</v>
      </c>
    </row>
    <row r="482" spans="1:29" ht="34" x14ac:dyDescent="0.2">
      <c r="A482">
        <v>1</v>
      </c>
      <c r="B482">
        <v>883</v>
      </c>
      <c r="C482" t="s">
        <v>1798</v>
      </c>
      <c r="D482" s="1" t="s">
        <v>1799</v>
      </c>
      <c r="E482" s="17">
        <v>3400</v>
      </c>
      <c r="F482" s="17">
        <v>8089</v>
      </c>
      <c r="G482" s="4">
        <f t="shared" si="42"/>
        <v>2.3791176470588233</v>
      </c>
      <c r="H482" t="s">
        <v>20</v>
      </c>
      <c r="I482">
        <v>193</v>
      </c>
      <c r="J482" s="2">
        <f t="shared" si="43"/>
        <v>41.911917098445599</v>
      </c>
      <c r="K482" t="s">
        <v>21</v>
      </c>
      <c r="L482" t="s">
        <v>22</v>
      </c>
      <c r="M482">
        <v>1274763600</v>
      </c>
      <c r="N482">
        <v>1277874000</v>
      </c>
      <c r="O482" s="7">
        <f t="shared" si="44"/>
        <v>40323.208333333336</v>
      </c>
      <c r="P482" s="7" t="str" cm="1">
        <f t="array" ref="P482">_xlfn.IFS(Q482=1, "Jan", Q482=2, "Feb", Q482=3, "Mar", Q482=4, "Apr", Q482=5, "May", Q482=6, "June", Q482=7, "July", Q482=8, "Aug", Q482=9, "Sept", Q482=10, "Oct", Q482=11, "Nov", Q482=12, "Dec")</f>
        <v>May</v>
      </c>
      <c r="Q482" s="9">
        <f>MONTH(O482)</f>
        <v>5</v>
      </c>
      <c r="R482" s="9">
        <f>DAY(O482)</f>
        <v>25</v>
      </c>
      <c r="S482" s="9">
        <f>YEAR(O482)</f>
        <v>2010</v>
      </c>
      <c r="T482" s="7">
        <f>(((N482/60)/60)/24)+DATE(1970,1,1)</f>
        <v>40359.208333333336</v>
      </c>
      <c r="U482" s="7" t="str" cm="1">
        <f t="array" ref="U482">_xlfn.IFS(V482=1, "Jan", V482=2, "Feb", V482=3, "Mar", V482=4, "Apr", V482=5, "May", V482=6, "June", V482=7, "July", V482=8, "Aug", V482=9, "Sept", V482=10, "Oct", V482=11, "Nov", V482=12, "Dec")</f>
        <v>June</v>
      </c>
      <c r="V482" s="9">
        <f t="shared" si="45"/>
        <v>6</v>
      </c>
      <c r="W482" s="9">
        <f t="shared" si="46"/>
        <v>30</v>
      </c>
      <c r="X482" s="9">
        <f t="shared" si="47"/>
        <v>2010</v>
      </c>
      <c r="Y482" t="b">
        <v>0</v>
      </c>
      <c r="Z482" t="b">
        <v>0</v>
      </c>
      <c r="AA482" t="s">
        <v>100</v>
      </c>
      <c r="AB482" t="s">
        <v>2039</v>
      </c>
      <c r="AC482" t="s">
        <v>2060</v>
      </c>
    </row>
    <row r="483" spans="1:29" ht="17" x14ac:dyDescent="0.2">
      <c r="A483">
        <v>1</v>
      </c>
      <c r="B483">
        <v>437</v>
      </c>
      <c r="C483" t="s">
        <v>923</v>
      </c>
      <c r="D483" s="1" t="s">
        <v>924</v>
      </c>
      <c r="E483" s="17">
        <v>8100</v>
      </c>
      <c r="F483" s="17">
        <v>9969</v>
      </c>
      <c r="G483" s="4">
        <f t="shared" si="42"/>
        <v>1.2307407407407407</v>
      </c>
      <c r="H483" t="s">
        <v>20</v>
      </c>
      <c r="I483">
        <v>192</v>
      </c>
      <c r="J483" s="2">
        <f t="shared" si="43"/>
        <v>51.921875</v>
      </c>
      <c r="K483" t="s">
        <v>21</v>
      </c>
      <c r="L483" t="s">
        <v>22</v>
      </c>
      <c r="M483">
        <v>1442120400</v>
      </c>
      <c r="N483">
        <v>1442379600</v>
      </c>
      <c r="O483" s="7">
        <f t="shared" si="44"/>
        <v>42260.208333333328</v>
      </c>
      <c r="P483" s="7" t="str" cm="1">
        <f t="array" ref="P483">_xlfn.IFS(Q483=1, "Jan", Q483=2, "Feb", Q483=3, "Mar", Q483=4, "Apr", Q483=5, "May", Q483=6, "June", Q483=7, "July", Q483=8, "Aug", Q483=9, "Sept", Q483=10, "Oct", Q483=11, "Nov", Q483=12, "Dec")</f>
        <v>Sept</v>
      </c>
      <c r="Q483" s="9">
        <f>MONTH(O483)</f>
        <v>9</v>
      </c>
      <c r="R483" s="9">
        <f>DAY(O483)</f>
        <v>13</v>
      </c>
      <c r="S483" s="9">
        <f>YEAR(O483)</f>
        <v>2015</v>
      </c>
      <c r="T483" s="7">
        <f>(((N483/60)/60)/24)+DATE(1970,1,1)</f>
        <v>42263.208333333328</v>
      </c>
      <c r="U483" s="7" t="str" cm="1">
        <f t="array" ref="U483">_xlfn.IFS(V483=1, "Jan", V483=2, "Feb", V483=3, "Mar", V483=4, "Apr", V483=5, "May", V483=6, "June", V483=7, "July", V483=8, "Aug", V483=9, "Sept", V483=10, "Oct", V483=11, "Nov", V483=12, "Dec")</f>
        <v>Sept</v>
      </c>
      <c r="V483" s="9">
        <f t="shared" si="45"/>
        <v>9</v>
      </c>
      <c r="W483" s="9">
        <f t="shared" si="46"/>
        <v>16</v>
      </c>
      <c r="X483" s="9">
        <f t="shared" si="47"/>
        <v>2015</v>
      </c>
      <c r="Y483" t="b">
        <v>0</v>
      </c>
      <c r="Z483" t="b">
        <v>1</v>
      </c>
      <c r="AA483" t="s">
        <v>71</v>
      </c>
      <c r="AB483" t="s">
        <v>2039</v>
      </c>
      <c r="AC483" t="s">
        <v>2040</v>
      </c>
    </row>
    <row r="484" spans="1:29" ht="17" x14ac:dyDescent="0.2">
      <c r="A484">
        <v>1</v>
      </c>
      <c r="B484">
        <v>612</v>
      </c>
      <c r="C484" t="s">
        <v>1266</v>
      </c>
      <c r="D484" s="1" t="s">
        <v>1267</v>
      </c>
      <c r="E484" s="17">
        <v>6200</v>
      </c>
      <c r="F484" s="17">
        <v>8645</v>
      </c>
      <c r="G484" s="4">
        <f t="shared" si="42"/>
        <v>1.3943548387096774</v>
      </c>
      <c r="H484" t="s">
        <v>20</v>
      </c>
      <c r="I484">
        <v>192</v>
      </c>
      <c r="J484" s="2">
        <f t="shared" si="43"/>
        <v>45.026041666666664</v>
      </c>
      <c r="K484" t="s">
        <v>21</v>
      </c>
      <c r="L484" t="s">
        <v>22</v>
      </c>
      <c r="M484">
        <v>1287810000</v>
      </c>
      <c r="N484">
        <v>1289800800</v>
      </c>
      <c r="O484" s="7">
        <f t="shared" si="44"/>
        <v>40474.208333333336</v>
      </c>
      <c r="P484" s="7" t="str" cm="1">
        <f t="array" ref="P484">_xlfn.IFS(Q484=1, "Jan", Q484=2, "Feb", Q484=3, "Mar", Q484=4, "Apr", Q484=5, "May", Q484=6, "June", Q484=7, "July", Q484=8, "Aug", Q484=9, "Sept", Q484=10, "Oct", Q484=11, "Nov", Q484=12, "Dec")</f>
        <v>Oct</v>
      </c>
      <c r="Q484" s="9">
        <f>MONTH(O484)</f>
        <v>10</v>
      </c>
      <c r="R484" s="9">
        <f>DAY(O484)</f>
        <v>23</v>
      </c>
      <c r="S484" s="9">
        <f>YEAR(O484)</f>
        <v>2010</v>
      </c>
      <c r="T484" s="7">
        <f>(((N484/60)/60)/24)+DATE(1970,1,1)</f>
        <v>40497.25</v>
      </c>
      <c r="U484" s="7" t="str" cm="1">
        <f t="array" ref="U484">_xlfn.IFS(V484=1, "Jan", V484=2, "Feb", V484=3, "Mar", V484=4, "Apr", V484=5, "May", V484=6, "June", V484=7, "July", V484=8, "Aug", V484=9, "Sept", V484=10, "Oct", V484=11, "Nov", V484=12, "Dec")</f>
        <v>Nov</v>
      </c>
      <c r="V484" s="9">
        <f t="shared" si="45"/>
        <v>11</v>
      </c>
      <c r="W484" s="9">
        <f t="shared" si="46"/>
        <v>15</v>
      </c>
      <c r="X484" s="9">
        <f t="shared" si="47"/>
        <v>2010</v>
      </c>
      <c r="Y484" t="b">
        <v>0</v>
      </c>
      <c r="Z484" t="b">
        <v>0</v>
      </c>
      <c r="AA484" t="s">
        <v>50</v>
      </c>
      <c r="AB484" t="s">
        <v>2041</v>
      </c>
      <c r="AC484" t="s">
        <v>2043</v>
      </c>
    </row>
    <row r="485" spans="1:29" ht="34" x14ac:dyDescent="0.2">
      <c r="A485">
        <v>1</v>
      </c>
      <c r="B485">
        <v>522</v>
      </c>
      <c r="C485" t="s">
        <v>1089</v>
      </c>
      <c r="D485" s="1" t="s">
        <v>1090</v>
      </c>
      <c r="E485" s="17">
        <v>50500</v>
      </c>
      <c r="F485" s="17">
        <v>16389</v>
      </c>
      <c r="G485" s="4">
        <f t="shared" si="42"/>
        <v>0.32453465346534655</v>
      </c>
      <c r="H485" t="s">
        <v>14</v>
      </c>
      <c r="I485">
        <v>191</v>
      </c>
      <c r="J485" s="2">
        <f t="shared" si="43"/>
        <v>85.806282722513089</v>
      </c>
      <c r="K485" t="s">
        <v>21</v>
      </c>
      <c r="L485" t="s">
        <v>22</v>
      </c>
      <c r="M485">
        <v>1341291600</v>
      </c>
      <c r="N485">
        <v>1342328400</v>
      </c>
      <c r="O485" s="7">
        <f t="shared" si="44"/>
        <v>41093.208333333336</v>
      </c>
      <c r="P485" s="7" t="str" cm="1">
        <f t="array" ref="P485">_xlfn.IFS(Q485=1, "Jan", Q485=2, "Feb", Q485=3, "Mar", Q485=4, "Apr", Q485=5, "May", Q485=6, "June", Q485=7, "July", Q485=8, "Aug", Q485=9, "Sept", Q485=10, "Oct", Q485=11, "Nov", Q485=12, "Dec")</f>
        <v>July</v>
      </c>
      <c r="Q485" s="9">
        <f>MONTH(O485)</f>
        <v>7</v>
      </c>
      <c r="R485" s="9">
        <f>DAY(O485)</f>
        <v>3</v>
      </c>
      <c r="S485" s="9">
        <f>YEAR(O485)</f>
        <v>2012</v>
      </c>
      <c r="T485" s="7">
        <f>(((N485/60)/60)/24)+DATE(1970,1,1)</f>
        <v>41105.208333333336</v>
      </c>
      <c r="U485" s="7" t="str" cm="1">
        <f t="array" ref="U485">_xlfn.IFS(V485=1, "Jan", V485=2, "Feb", V485=3, "Mar", V485=4, "Apr", V485=5, "May", V485=6, "June", V485=7, "July", V485=8, "Aug", V485=9, "Sept", V485=10, "Oct", V485=11, "Nov", V485=12, "Dec")</f>
        <v>July</v>
      </c>
      <c r="V485" s="9">
        <f t="shared" si="45"/>
        <v>7</v>
      </c>
      <c r="W485" s="9">
        <f t="shared" si="46"/>
        <v>15</v>
      </c>
      <c r="X485" s="9">
        <f t="shared" si="47"/>
        <v>2012</v>
      </c>
      <c r="Y485" t="b">
        <v>0</v>
      </c>
      <c r="Z485" t="b">
        <v>0</v>
      </c>
      <c r="AA485" t="s">
        <v>100</v>
      </c>
      <c r="AB485" t="s">
        <v>2039</v>
      </c>
      <c r="AC485" t="s">
        <v>2060</v>
      </c>
    </row>
    <row r="486" spans="1:29" ht="17" x14ac:dyDescent="0.2">
      <c r="A486">
        <v>1</v>
      </c>
      <c r="B486">
        <v>739</v>
      </c>
      <c r="C486" t="s">
        <v>1515</v>
      </c>
      <c r="D486" s="1" t="s">
        <v>1516</v>
      </c>
      <c r="E486" s="17">
        <v>10000</v>
      </c>
      <c r="F486" s="17">
        <v>6100</v>
      </c>
      <c r="G486" s="4">
        <f t="shared" si="42"/>
        <v>0.61</v>
      </c>
      <c r="H486" t="s">
        <v>14</v>
      </c>
      <c r="I486">
        <v>191</v>
      </c>
      <c r="J486" s="2">
        <f t="shared" si="43"/>
        <v>31.937172774869111</v>
      </c>
      <c r="K486" t="s">
        <v>21</v>
      </c>
      <c r="L486" t="s">
        <v>22</v>
      </c>
      <c r="M486">
        <v>1340946000</v>
      </c>
      <c r="N486">
        <v>1341032400</v>
      </c>
      <c r="O486" s="7">
        <f t="shared" si="44"/>
        <v>41089.208333333336</v>
      </c>
      <c r="P486" s="7" t="str" cm="1">
        <f t="array" ref="P486">_xlfn.IFS(Q486=1, "Jan", Q486=2, "Feb", Q486=3, "Mar", Q486=4, "Apr", Q486=5, "May", Q486=6, "June", Q486=7, "July", Q486=8, "Aug", Q486=9, "Sept", Q486=10, "Oct", Q486=11, "Nov", Q486=12, "Dec")</f>
        <v>June</v>
      </c>
      <c r="Q486" s="9">
        <f>MONTH(O486)</f>
        <v>6</v>
      </c>
      <c r="R486" s="9">
        <f>DAY(O486)</f>
        <v>29</v>
      </c>
      <c r="S486" s="9">
        <f>YEAR(O486)</f>
        <v>2012</v>
      </c>
      <c r="T486" s="7">
        <f>(((N486/60)/60)/24)+DATE(1970,1,1)</f>
        <v>41090.208333333336</v>
      </c>
      <c r="U486" s="7" t="str" cm="1">
        <f t="array" ref="U486">_xlfn.IFS(V486=1, "Jan", V486=2, "Feb", V486=3, "Mar", V486=4, "Apr", V486=5, "May", V486=6, "June", V486=7, "July", V486=8, "Aug", V486=9, "Sept", V486=10, "Oct", V486=11, "Nov", V486=12, "Dec")</f>
        <v>June</v>
      </c>
      <c r="V486" s="9">
        <f t="shared" si="45"/>
        <v>6</v>
      </c>
      <c r="W486" s="9">
        <f t="shared" si="46"/>
        <v>30</v>
      </c>
      <c r="X486" s="9">
        <f t="shared" si="47"/>
        <v>2012</v>
      </c>
      <c r="Y486" t="b">
        <v>0</v>
      </c>
      <c r="Z486" t="b">
        <v>0</v>
      </c>
      <c r="AA486" t="s">
        <v>60</v>
      </c>
      <c r="AB486" t="s">
        <v>2041</v>
      </c>
      <c r="AC486" t="s">
        <v>2050</v>
      </c>
    </row>
    <row r="487" spans="1:29" ht="34" x14ac:dyDescent="0.2">
      <c r="A487">
        <v>1</v>
      </c>
      <c r="B487">
        <v>906</v>
      </c>
      <c r="C487" t="s">
        <v>1844</v>
      </c>
      <c r="D487" s="1" t="s">
        <v>1845</v>
      </c>
      <c r="E487" s="17">
        <v>5500</v>
      </c>
      <c r="F487" s="17">
        <v>8964</v>
      </c>
      <c r="G487" s="4">
        <f t="shared" si="42"/>
        <v>1.6298181818181818</v>
      </c>
      <c r="H487" t="s">
        <v>20</v>
      </c>
      <c r="I487">
        <v>191</v>
      </c>
      <c r="J487" s="2">
        <f t="shared" si="43"/>
        <v>46.931937172774866</v>
      </c>
      <c r="K487" t="s">
        <v>21</v>
      </c>
      <c r="L487" t="s">
        <v>22</v>
      </c>
      <c r="M487">
        <v>1494651600</v>
      </c>
      <c r="N487">
        <v>1497762000</v>
      </c>
      <c r="O487" s="7">
        <f t="shared" si="44"/>
        <v>42868.208333333328</v>
      </c>
      <c r="P487" s="7" t="str" cm="1">
        <f t="array" ref="P487">_xlfn.IFS(Q487=1, "Jan", Q487=2, "Feb", Q487=3, "Mar", Q487=4, "Apr", Q487=5, "May", Q487=6, "June", Q487=7, "July", Q487=8, "Aug", Q487=9, "Sept", Q487=10, "Oct", Q487=11, "Nov", Q487=12, "Dec")</f>
        <v>May</v>
      </c>
      <c r="Q487" s="9">
        <f>MONTH(O487)</f>
        <v>5</v>
      </c>
      <c r="R487" s="9">
        <f>DAY(O487)</f>
        <v>13</v>
      </c>
      <c r="S487" s="9">
        <f>YEAR(O487)</f>
        <v>2017</v>
      </c>
      <c r="T487" s="7">
        <f>(((N487/60)/60)/24)+DATE(1970,1,1)</f>
        <v>42904.208333333328</v>
      </c>
      <c r="U487" s="7" t="str" cm="1">
        <f t="array" ref="U487">_xlfn.IFS(V487=1, "Jan", V487=2, "Feb", V487=3, "Mar", V487=4, "Apr", V487=5, "May", V487=6, "June", V487=7, "July", V487=8, "Aug", V487=9, "Sept", V487=10, "Oct", V487=11, "Nov", V487=12, "Dec")</f>
        <v>June</v>
      </c>
      <c r="V487" s="9">
        <f t="shared" si="45"/>
        <v>6</v>
      </c>
      <c r="W487" s="9">
        <f t="shared" si="46"/>
        <v>18</v>
      </c>
      <c r="X487" s="9">
        <f t="shared" si="47"/>
        <v>2017</v>
      </c>
      <c r="Y487" t="b">
        <v>1</v>
      </c>
      <c r="Z487" t="b">
        <v>1</v>
      </c>
      <c r="AA487" t="s">
        <v>42</v>
      </c>
      <c r="AB487" t="s">
        <v>2039</v>
      </c>
      <c r="AC487" t="s">
        <v>2053</v>
      </c>
    </row>
    <row r="488" spans="1:29" ht="17" x14ac:dyDescent="0.2">
      <c r="A488">
        <v>1</v>
      </c>
      <c r="B488">
        <v>362</v>
      </c>
      <c r="C488" t="s">
        <v>776</v>
      </c>
      <c r="D488" s="1" t="s">
        <v>777</v>
      </c>
      <c r="E488" s="17">
        <v>3700</v>
      </c>
      <c r="F488" s="17">
        <v>13755</v>
      </c>
      <c r="G488" s="4">
        <f t="shared" si="42"/>
        <v>3.7175675675675675</v>
      </c>
      <c r="H488" t="s">
        <v>20</v>
      </c>
      <c r="I488">
        <v>191</v>
      </c>
      <c r="J488" s="2">
        <f t="shared" si="43"/>
        <v>72.015706806282722</v>
      </c>
      <c r="K488" t="s">
        <v>21</v>
      </c>
      <c r="L488" t="s">
        <v>22</v>
      </c>
      <c r="M488">
        <v>1296108000</v>
      </c>
      <c r="N488">
        <v>1299391200</v>
      </c>
      <c r="O488" s="7">
        <f t="shared" si="44"/>
        <v>40570.25</v>
      </c>
      <c r="P488" s="7" t="str" cm="1">
        <f t="array" ref="P488">_xlfn.IFS(Q488=1, "Jan", Q488=2, "Feb", Q488=3, "Mar", Q488=4, "Apr", Q488=5, "May", Q488=6, "June", Q488=7, "July", Q488=8, "Aug", Q488=9, "Sept", Q488=10, "Oct", Q488=11, "Nov", Q488=12, "Dec")</f>
        <v>Jan</v>
      </c>
      <c r="Q488" s="9">
        <f>MONTH(O488)</f>
        <v>1</v>
      </c>
      <c r="R488" s="9">
        <f>DAY(O488)</f>
        <v>27</v>
      </c>
      <c r="S488" s="9">
        <f>YEAR(O488)</f>
        <v>2011</v>
      </c>
      <c r="T488" s="7">
        <f>(((N488/60)/60)/24)+DATE(1970,1,1)</f>
        <v>40608.25</v>
      </c>
      <c r="U488" s="7" t="str" cm="1">
        <f t="array" ref="U488">_xlfn.IFS(V488=1, "Jan", V488=2, "Feb", V488=3, "Mar", V488=4, "Apr", V488=5, "May", V488=6, "June", V488=7, "July", V488=8, "Aug", V488=9, "Sept", V488=10, "Oct", V488=11, "Nov", V488=12, "Dec")</f>
        <v>Mar</v>
      </c>
      <c r="V488" s="9">
        <f t="shared" si="45"/>
        <v>3</v>
      </c>
      <c r="W488" s="9">
        <f t="shared" si="46"/>
        <v>6</v>
      </c>
      <c r="X488" s="9">
        <f t="shared" si="47"/>
        <v>2011</v>
      </c>
      <c r="Y488" t="b">
        <v>0</v>
      </c>
      <c r="Z488" t="b">
        <v>0</v>
      </c>
      <c r="AA488" t="s">
        <v>23</v>
      </c>
      <c r="AB488" t="s">
        <v>2041</v>
      </c>
      <c r="AC488" t="s">
        <v>2042</v>
      </c>
    </row>
    <row r="489" spans="1:29" ht="17" x14ac:dyDescent="0.2">
      <c r="A489">
        <v>1</v>
      </c>
      <c r="B489">
        <v>347</v>
      </c>
      <c r="C489" t="s">
        <v>746</v>
      </c>
      <c r="D489" s="1" t="s">
        <v>747</v>
      </c>
      <c r="E489" s="17">
        <v>900</v>
      </c>
      <c r="F489" s="17">
        <v>12607</v>
      </c>
      <c r="G489" s="4">
        <f t="shared" si="42"/>
        <v>14.007777777777777</v>
      </c>
      <c r="H489" t="s">
        <v>20</v>
      </c>
      <c r="I489">
        <v>191</v>
      </c>
      <c r="J489" s="2">
        <f t="shared" si="43"/>
        <v>66.005235602094245</v>
      </c>
      <c r="K489" t="s">
        <v>21</v>
      </c>
      <c r="L489" t="s">
        <v>22</v>
      </c>
      <c r="M489">
        <v>1423634400</v>
      </c>
      <c r="N489">
        <v>1425708000</v>
      </c>
      <c r="O489" s="7">
        <f t="shared" si="44"/>
        <v>42046.25</v>
      </c>
      <c r="P489" s="7" t="str" cm="1">
        <f t="array" ref="P489">_xlfn.IFS(Q489=1, "Jan", Q489=2, "Feb", Q489=3, "Mar", Q489=4, "Apr", Q489=5, "May", Q489=6, "June", Q489=7, "July", Q489=8, "Aug", Q489=9, "Sept", Q489=10, "Oct", Q489=11, "Nov", Q489=12, "Dec")</f>
        <v>Feb</v>
      </c>
      <c r="Q489" s="9">
        <f>MONTH(O489)</f>
        <v>2</v>
      </c>
      <c r="R489" s="9">
        <f>DAY(O489)</f>
        <v>11</v>
      </c>
      <c r="S489" s="9">
        <f>YEAR(O489)</f>
        <v>2015</v>
      </c>
      <c r="T489" s="7">
        <f>(((N489/60)/60)/24)+DATE(1970,1,1)</f>
        <v>42070.25</v>
      </c>
      <c r="U489" s="7" t="str" cm="1">
        <f t="array" ref="U489">_xlfn.IFS(V489=1, "Jan", V489=2, "Feb", V489=3, "Mar", V489=4, "Apr", V489=5, "May", V489=6, "June", V489=7, "July", V489=8, "Aug", V489=9, "Sept", V489=10, "Oct", V489=11, "Nov", V489=12, "Dec")</f>
        <v>Mar</v>
      </c>
      <c r="V489" s="9">
        <f t="shared" si="45"/>
        <v>3</v>
      </c>
      <c r="W489" s="9">
        <f t="shared" si="46"/>
        <v>7</v>
      </c>
      <c r="X489" s="9">
        <f t="shared" si="47"/>
        <v>2015</v>
      </c>
      <c r="Y489" t="b">
        <v>0</v>
      </c>
      <c r="Z489" t="b">
        <v>0</v>
      </c>
      <c r="AA489" t="s">
        <v>28</v>
      </c>
      <c r="AB489" t="s">
        <v>2037</v>
      </c>
      <c r="AC489" t="s">
        <v>2038</v>
      </c>
    </row>
    <row r="490" spans="1:29" ht="17" x14ac:dyDescent="0.2">
      <c r="A490">
        <v>1</v>
      </c>
      <c r="B490">
        <v>690</v>
      </c>
      <c r="C490" t="s">
        <v>1419</v>
      </c>
      <c r="D490" s="1" t="s">
        <v>1420</v>
      </c>
      <c r="E490" s="17">
        <v>3600</v>
      </c>
      <c r="F490" s="17">
        <v>8158</v>
      </c>
      <c r="G490" s="4">
        <f t="shared" si="42"/>
        <v>2.266111111111111</v>
      </c>
      <c r="H490" t="s">
        <v>20</v>
      </c>
      <c r="I490">
        <v>190</v>
      </c>
      <c r="J490" s="2">
        <f t="shared" si="43"/>
        <v>42.93684210526316</v>
      </c>
      <c r="K490" t="s">
        <v>21</v>
      </c>
      <c r="L490" t="s">
        <v>22</v>
      </c>
      <c r="M490">
        <v>1322373600</v>
      </c>
      <c r="N490">
        <v>1322892000</v>
      </c>
      <c r="O490" s="7">
        <f t="shared" si="44"/>
        <v>40874.25</v>
      </c>
      <c r="P490" s="7" t="str" cm="1">
        <f t="array" ref="P490">_xlfn.IFS(Q490=1, "Jan", Q490=2, "Feb", Q490=3, "Mar", Q490=4, "Apr", Q490=5, "May", Q490=6, "June", Q490=7, "July", Q490=8, "Aug", Q490=9, "Sept", Q490=10, "Oct", Q490=11, "Nov", Q490=12, "Dec")</f>
        <v>Nov</v>
      </c>
      <c r="Q490" s="9">
        <f>MONTH(O490)</f>
        <v>11</v>
      </c>
      <c r="R490" s="9">
        <f>DAY(O490)</f>
        <v>27</v>
      </c>
      <c r="S490" s="9">
        <f>YEAR(O490)</f>
        <v>2011</v>
      </c>
      <c r="T490" s="7">
        <f>(((N490/60)/60)/24)+DATE(1970,1,1)</f>
        <v>40880.25</v>
      </c>
      <c r="U490" s="7" t="str" cm="1">
        <f t="array" ref="U490">_xlfn.IFS(V490=1, "Jan", V490=2, "Feb", V490=3, "Mar", V490=4, "Apr", V490=5, "May", V490=6, "June", V490=7, "July", V490=8, "Aug", V490=9, "Sept", V490=10, "Oct", V490=11, "Nov", V490=12, "Dec")</f>
        <v>Dec</v>
      </c>
      <c r="V490" s="9">
        <f t="shared" si="45"/>
        <v>12</v>
      </c>
      <c r="W490" s="9">
        <f t="shared" si="46"/>
        <v>3</v>
      </c>
      <c r="X490" s="9">
        <f t="shared" si="47"/>
        <v>2011</v>
      </c>
      <c r="Y490" t="b">
        <v>0</v>
      </c>
      <c r="Z490" t="b">
        <v>1</v>
      </c>
      <c r="AA490" t="s">
        <v>42</v>
      </c>
      <c r="AB490" t="s">
        <v>2039</v>
      </c>
      <c r="AC490" t="s">
        <v>2053</v>
      </c>
    </row>
    <row r="491" spans="1:29" ht="17" x14ac:dyDescent="0.2">
      <c r="A491">
        <v>1</v>
      </c>
      <c r="B491">
        <v>331</v>
      </c>
      <c r="C491" t="s">
        <v>714</v>
      </c>
      <c r="D491" s="1" t="s">
        <v>715</v>
      </c>
      <c r="E491" s="17">
        <v>3300</v>
      </c>
      <c r="F491" s="17">
        <v>14643</v>
      </c>
      <c r="G491" s="4">
        <f t="shared" si="42"/>
        <v>4.4372727272727275</v>
      </c>
      <c r="H491" t="s">
        <v>20</v>
      </c>
      <c r="I491">
        <v>190</v>
      </c>
      <c r="J491" s="2">
        <f t="shared" si="43"/>
        <v>77.068421052631578</v>
      </c>
      <c r="K491" t="s">
        <v>21</v>
      </c>
      <c r="L491" t="s">
        <v>22</v>
      </c>
      <c r="M491">
        <v>1324274400</v>
      </c>
      <c r="N491">
        <v>1324360800</v>
      </c>
      <c r="O491" s="7">
        <f t="shared" si="44"/>
        <v>40896.25</v>
      </c>
      <c r="P491" s="7" t="str" cm="1">
        <f t="array" ref="P491">_xlfn.IFS(Q491=1, "Jan", Q491=2, "Feb", Q491=3, "Mar", Q491=4, "Apr", Q491=5, "May", Q491=6, "June", Q491=7, "July", Q491=8, "Aug", Q491=9, "Sept", Q491=10, "Oct", Q491=11, "Nov", Q491=12, "Dec")</f>
        <v>Dec</v>
      </c>
      <c r="Q491" s="9">
        <f>MONTH(O491)</f>
        <v>12</v>
      </c>
      <c r="R491" s="9">
        <f>DAY(O491)</f>
        <v>19</v>
      </c>
      <c r="S491" s="9">
        <f>YEAR(O491)</f>
        <v>2011</v>
      </c>
      <c r="T491" s="7">
        <f>(((N491/60)/60)/24)+DATE(1970,1,1)</f>
        <v>40897.25</v>
      </c>
      <c r="U491" s="7" t="str" cm="1">
        <f t="array" ref="U491">_xlfn.IFS(V491=1, "Jan", V491=2, "Feb", V491=3, "Mar", V491=4, "Apr", V491=5, "May", V491=6, "June", V491=7, "July", V491=8, "Aug", V491=9, "Sept", V491=10, "Oct", V491=11, "Nov", V491=12, "Dec")</f>
        <v>Dec</v>
      </c>
      <c r="V491" s="9">
        <f t="shared" si="45"/>
        <v>12</v>
      </c>
      <c r="W491" s="9">
        <f t="shared" si="46"/>
        <v>20</v>
      </c>
      <c r="X491" s="9">
        <f t="shared" si="47"/>
        <v>2011</v>
      </c>
      <c r="Y491" t="b">
        <v>0</v>
      </c>
      <c r="Z491" t="b">
        <v>0</v>
      </c>
      <c r="AA491" t="s">
        <v>17</v>
      </c>
      <c r="AB491" t="s">
        <v>2033</v>
      </c>
      <c r="AC491" t="s">
        <v>2034</v>
      </c>
    </row>
    <row r="492" spans="1:29" ht="34" x14ac:dyDescent="0.2">
      <c r="A492">
        <v>1</v>
      </c>
      <c r="B492">
        <v>626</v>
      </c>
      <c r="C492" t="s">
        <v>1294</v>
      </c>
      <c r="D492" s="1" t="s">
        <v>1295</v>
      </c>
      <c r="E492" s="17">
        <v>6400</v>
      </c>
      <c r="F492" s="17">
        <v>13205</v>
      </c>
      <c r="G492" s="4">
        <f t="shared" si="42"/>
        <v>2.0632812500000002</v>
      </c>
      <c r="H492" t="s">
        <v>20</v>
      </c>
      <c r="I492">
        <v>189</v>
      </c>
      <c r="J492" s="2">
        <f t="shared" si="43"/>
        <v>69.867724867724874</v>
      </c>
      <c r="K492" t="s">
        <v>21</v>
      </c>
      <c r="L492" t="s">
        <v>22</v>
      </c>
      <c r="M492">
        <v>1285650000</v>
      </c>
      <c r="N492">
        <v>1286427600</v>
      </c>
      <c r="O492" s="7">
        <f t="shared" si="44"/>
        <v>40449.208333333336</v>
      </c>
      <c r="P492" s="7" t="str" cm="1">
        <f t="array" ref="P492">_xlfn.IFS(Q492=1, "Jan", Q492=2, "Feb", Q492=3, "Mar", Q492=4, "Apr", Q492=5, "May", Q492=6, "June", Q492=7, "July", Q492=8, "Aug", Q492=9, "Sept", Q492=10, "Oct", Q492=11, "Nov", Q492=12, "Dec")</f>
        <v>Sept</v>
      </c>
      <c r="Q492" s="9">
        <f>MONTH(O492)</f>
        <v>9</v>
      </c>
      <c r="R492" s="9">
        <f>DAY(O492)</f>
        <v>28</v>
      </c>
      <c r="S492" s="9">
        <f>YEAR(O492)</f>
        <v>2010</v>
      </c>
      <c r="T492" s="7">
        <f>(((N492/60)/60)/24)+DATE(1970,1,1)</f>
        <v>40458.208333333336</v>
      </c>
      <c r="U492" s="7" t="str" cm="1">
        <f t="array" ref="U492">_xlfn.IFS(V492=1, "Jan", V492=2, "Feb", V492=3, "Mar", V492=4, "Apr", V492=5, "May", V492=6, "June", V492=7, "July", V492=8, "Aug", V492=9, "Sept", V492=10, "Oct", V492=11, "Nov", V492=12, "Dec")</f>
        <v>Oct</v>
      </c>
      <c r="V492" s="9">
        <f t="shared" si="45"/>
        <v>10</v>
      </c>
      <c r="W492" s="9">
        <f t="shared" si="46"/>
        <v>7</v>
      </c>
      <c r="X492" s="9">
        <f t="shared" si="47"/>
        <v>2010</v>
      </c>
      <c r="Y492" t="b">
        <v>0</v>
      </c>
      <c r="Z492" t="b">
        <v>1</v>
      </c>
      <c r="AA492" t="s">
        <v>33</v>
      </c>
      <c r="AB492" t="s">
        <v>2035</v>
      </c>
      <c r="AC492" t="s">
        <v>2036</v>
      </c>
    </row>
    <row r="493" spans="1:29" ht="17" x14ac:dyDescent="0.2">
      <c r="A493">
        <v>1</v>
      </c>
      <c r="B493">
        <v>383</v>
      </c>
      <c r="C493" t="s">
        <v>818</v>
      </c>
      <c r="D493" s="1" t="s">
        <v>819</v>
      </c>
      <c r="E493" s="17">
        <v>6300</v>
      </c>
      <c r="F493" s="17">
        <v>14199</v>
      </c>
      <c r="G493" s="4">
        <f t="shared" si="42"/>
        <v>2.2538095238095237</v>
      </c>
      <c r="H493" t="s">
        <v>20</v>
      </c>
      <c r="I493">
        <v>189</v>
      </c>
      <c r="J493" s="2">
        <f t="shared" si="43"/>
        <v>75.126984126984127</v>
      </c>
      <c r="K493" t="s">
        <v>21</v>
      </c>
      <c r="L493" t="s">
        <v>22</v>
      </c>
      <c r="M493">
        <v>1550037600</v>
      </c>
      <c r="N493">
        <v>1550556000</v>
      </c>
      <c r="O493" s="7">
        <f t="shared" si="44"/>
        <v>43509.25</v>
      </c>
      <c r="P493" s="7" t="str" cm="1">
        <f t="array" ref="P493">_xlfn.IFS(Q493=1, "Jan", Q493=2, "Feb", Q493=3, "Mar", Q493=4, "Apr", Q493=5, "May", Q493=6, "June", Q493=7, "July", Q493=8, "Aug", Q493=9, "Sept", Q493=10, "Oct", Q493=11, "Nov", Q493=12, "Dec")</f>
        <v>Feb</v>
      </c>
      <c r="Q493" s="9">
        <f>MONTH(O493)</f>
        <v>2</v>
      </c>
      <c r="R493" s="9">
        <f>DAY(O493)</f>
        <v>13</v>
      </c>
      <c r="S493" s="9">
        <f>YEAR(O493)</f>
        <v>2019</v>
      </c>
      <c r="T493" s="7">
        <f>(((N493/60)/60)/24)+DATE(1970,1,1)</f>
        <v>43515.25</v>
      </c>
      <c r="U493" s="7" t="str" cm="1">
        <f t="array" ref="U493">_xlfn.IFS(V493=1, "Jan", V493=2, "Feb", V493=3, "Mar", V493=4, "Apr", V493=5, "May", V493=6, "June", V493=7, "July", V493=8, "Aug", V493=9, "Sept", V493=10, "Oct", V493=11, "Nov", V493=12, "Dec")</f>
        <v>Feb</v>
      </c>
      <c r="V493" s="9">
        <f t="shared" si="45"/>
        <v>2</v>
      </c>
      <c r="W493" s="9">
        <f t="shared" si="46"/>
        <v>19</v>
      </c>
      <c r="X493" s="9">
        <f t="shared" si="47"/>
        <v>2019</v>
      </c>
      <c r="Y493" t="b">
        <v>0</v>
      </c>
      <c r="Z493" t="b">
        <v>1</v>
      </c>
      <c r="AA493" t="s">
        <v>17</v>
      </c>
      <c r="AB493" t="s">
        <v>2033</v>
      </c>
      <c r="AC493" t="s">
        <v>2034</v>
      </c>
    </row>
    <row r="494" spans="1:29" ht="17" x14ac:dyDescent="0.2">
      <c r="A494">
        <v>1</v>
      </c>
      <c r="B494">
        <v>359</v>
      </c>
      <c r="C494" t="s">
        <v>770</v>
      </c>
      <c r="D494" s="1" t="s">
        <v>771</v>
      </c>
      <c r="E494" s="17">
        <v>4000</v>
      </c>
      <c r="F494" s="17">
        <v>11948</v>
      </c>
      <c r="G494" s="4">
        <f t="shared" si="42"/>
        <v>2.9870000000000001</v>
      </c>
      <c r="H494" t="s">
        <v>20</v>
      </c>
      <c r="I494">
        <v>187</v>
      </c>
      <c r="J494" s="2">
        <f t="shared" si="43"/>
        <v>63.893048128342244</v>
      </c>
      <c r="K494" t="s">
        <v>21</v>
      </c>
      <c r="L494" t="s">
        <v>22</v>
      </c>
      <c r="M494">
        <v>1314421200</v>
      </c>
      <c r="N494">
        <v>1315026000</v>
      </c>
      <c r="O494" s="7">
        <f t="shared" si="44"/>
        <v>40782.208333333336</v>
      </c>
      <c r="P494" s="7" t="str" cm="1">
        <f t="array" ref="P494">_xlfn.IFS(Q494=1, "Jan", Q494=2, "Feb", Q494=3, "Mar", Q494=4, "Apr", Q494=5, "May", Q494=6, "June", Q494=7, "July", Q494=8, "Aug", Q494=9, "Sept", Q494=10, "Oct", Q494=11, "Nov", Q494=12, "Dec")</f>
        <v>Aug</v>
      </c>
      <c r="Q494" s="9">
        <f>MONTH(O494)</f>
        <v>8</v>
      </c>
      <c r="R494" s="9">
        <f>DAY(O494)</f>
        <v>27</v>
      </c>
      <c r="S494" s="9">
        <f>YEAR(O494)</f>
        <v>2011</v>
      </c>
      <c r="T494" s="7">
        <f>(((N494/60)/60)/24)+DATE(1970,1,1)</f>
        <v>40789.208333333336</v>
      </c>
      <c r="U494" s="7" t="str" cm="1">
        <f t="array" ref="U494">_xlfn.IFS(V494=1, "Jan", V494=2, "Feb", V494=3, "Mar", V494=4, "Apr", V494=5, "May", V494=6, "June", V494=7, "July", V494=8, "Aug", V494=9, "Sept", V494=10, "Oct", V494=11, "Nov", V494=12, "Dec")</f>
        <v>Sept</v>
      </c>
      <c r="V494" s="9">
        <f t="shared" si="45"/>
        <v>9</v>
      </c>
      <c r="W494" s="9">
        <f t="shared" si="46"/>
        <v>3</v>
      </c>
      <c r="X494" s="9">
        <f t="shared" si="47"/>
        <v>2011</v>
      </c>
      <c r="Y494" t="b">
        <v>0</v>
      </c>
      <c r="Z494" t="b">
        <v>0</v>
      </c>
      <c r="AA494" t="s">
        <v>71</v>
      </c>
      <c r="AB494" t="s">
        <v>2039</v>
      </c>
      <c r="AC494" t="s">
        <v>2040</v>
      </c>
    </row>
    <row r="495" spans="1:29" ht="17" x14ac:dyDescent="0.2">
      <c r="A495">
        <v>1</v>
      </c>
      <c r="B495">
        <v>446</v>
      </c>
      <c r="C495" t="s">
        <v>940</v>
      </c>
      <c r="D495" s="1" t="s">
        <v>941</v>
      </c>
      <c r="E495" s="17">
        <v>6800</v>
      </c>
      <c r="F495" s="17">
        <v>5579</v>
      </c>
      <c r="G495" s="4">
        <f t="shared" si="42"/>
        <v>0.82044117647058823</v>
      </c>
      <c r="H495" t="s">
        <v>14</v>
      </c>
      <c r="I495">
        <v>186</v>
      </c>
      <c r="J495" s="2">
        <f t="shared" si="43"/>
        <v>29.99462365591398</v>
      </c>
      <c r="K495" t="s">
        <v>21</v>
      </c>
      <c r="L495" t="s">
        <v>22</v>
      </c>
      <c r="M495">
        <v>1355810400</v>
      </c>
      <c r="N495">
        <v>1355983200</v>
      </c>
      <c r="O495" s="7">
        <f t="shared" si="44"/>
        <v>41261.25</v>
      </c>
      <c r="P495" s="7" t="str" cm="1">
        <f t="array" ref="P495">_xlfn.IFS(Q495=1, "Jan", Q495=2, "Feb", Q495=3, "Mar", Q495=4, "Apr", Q495=5, "May", Q495=6, "June", Q495=7, "July", Q495=8, "Aug", Q495=9, "Sept", Q495=10, "Oct", Q495=11, "Nov", Q495=12, "Dec")</f>
        <v>Dec</v>
      </c>
      <c r="Q495" s="9">
        <f>MONTH(O495)</f>
        <v>12</v>
      </c>
      <c r="R495" s="9">
        <f>DAY(O495)</f>
        <v>18</v>
      </c>
      <c r="S495" s="9">
        <f>YEAR(O495)</f>
        <v>2012</v>
      </c>
      <c r="T495" s="7">
        <f>(((N495/60)/60)/24)+DATE(1970,1,1)</f>
        <v>41263.25</v>
      </c>
      <c r="U495" s="7" t="str" cm="1">
        <f t="array" ref="U495">_xlfn.IFS(V495=1, "Jan", V495=2, "Feb", V495=3, "Mar", V495=4, "Apr", V495=5, "May", V495=6, "June", V495=7, "July", V495=8, "Aug", V495=9, "Sept", V495=10, "Oct", V495=11, "Nov", V495=12, "Dec")</f>
        <v>Dec</v>
      </c>
      <c r="V495" s="9">
        <f t="shared" si="45"/>
        <v>12</v>
      </c>
      <c r="W495" s="9">
        <f t="shared" si="46"/>
        <v>20</v>
      </c>
      <c r="X495" s="9">
        <f t="shared" si="47"/>
        <v>2012</v>
      </c>
      <c r="Y495" t="b">
        <v>0</v>
      </c>
      <c r="Z495" t="b">
        <v>0</v>
      </c>
      <c r="AA495" t="s">
        <v>65</v>
      </c>
      <c r="AB495" t="s">
        <v>2037</v>
      </c>
      <c r="AC495" t="s">
        <v>2051</v>
      </c>
    </row>
    <row r="496" spans="1:29" ht="17" x14ac:dyDescent="0.2">
      <c r="A496">
        <v>1</v>
      </c>
      <c r="B496">
        <v>709</v>
      </c>
      <c r="C496" t="s">
        <v>1456</v>
      </c>
      <c r="D496" s="1" t="s">
        <v>1457</v>
      </c>
      <c r="E496" s="17">
        <v>9800</v>
      </c>
      <c r="F496" s="17">
        <v>13954</v>
      </c>
      <c r="G496" s="4">
        <f t="shared" si="42"/>
        <v>1.4238775510204082</v>
      </c>
      <c r="H496" t="s">
        <v>20</v>
      </c>
      <c r="I496">
        <v>186</v>
      </c>
      <c r="J496" s="2">
        <f t="shared" si="43"/>
        <v>75.021505376344081</v>
      </c>
      <c r="K496" t="s">
        <v>107</v>
      </c>
      <c r="L496" t="s">
        <v>108</v>
      </c>
      <c r="M496">
        <v>1334811600</v>
      </c>
      <c r="N496">
        <v>1335416400</v>
      </c>
      <c r="O496" s="7">
        <f t="shared" si="44"/>
        <v>41018.208333333336</v>
      </c>
      <c r="P496" s="7" t="str" cm="1">
        <f t="array" ref="P496">_xlfn.IFS(Q496=1, "Jan", Q496=2, "Feb", Q496=3, "Mar", Q496=4, "Apr", Q496=5, "May", Q496=6, "June", Q496=7, "July", Q496=8, "Aug", Q496=9, "Sept", Q496=10, "Oct", Q496=11, "Nov", Q496=12, "Dec")</f>
        <v>Apr</v>
      </c>
      <c r="Q496" s="9">
        <f>MONTH(O496)</f>
        <v>4</v>
      </c>
      <c r="R496" s="9">
        <f>DAY(O496)</f>
        <v>19</v>
      </c>
      <c r="S496" s="9">
        <f>YEAR(O496)</f>
        <v>2012</v>
      </c>
      <c r="T496" s="7">
        <f>(((N496/60)/60)/24)+DATE(1970,1,1)</f>
        <v>41025.208333333336</v>
      </c>
      <c r="U496" s="7" t="str" cm="1">
        <f t="array" ref="U496">_xlfn.IFS(V496=1, "Jan", V496=2, "Feb", V496=3, "Mar", V496=4, "Apr", V496=5, "May", V496=6, "June", V496=7, "July", V496=8, "Aug", V496=9, "Sept", V496=10, "Oct", V496=11, "Nov", V496=12, "Dec")</f>
        <v>Apr</v>
      </c>
      <c r="V496" s="9">
        <f t="shared" si="45"/>
        <v>4</v>
      </c>
      <c r="W496" s="9">
        <f t="shared" si="46"/>
        <v>26</v>
      </c>
      <c r="X496" s="9">
        <f t="shared" si="47"/>
        <v>2012</v>
      </c>
      <c r="Y496" t="b">
        <v>0</v>
      </c>
      <c r="Z496" t="b">
        <v>0</v>
      </c>
      <c r="AA496" t="s">
        <v>33</v>
      </c>
      <c r="AB496" t="s">
        <v>2035</v>
      </c>
      <c r="AC496" t="s">
        <v>2036</v>
      </c>
    </row>
    <row r="497" spans="1:29" ht="34" x14ac:dyDescent="0.2">
      <c r="A497">
        <v>1</v>
      </c>
      <c r="B497">
        <v>140</v>
      </c>
      <c r="C497" t="s">
        <v>332</v>
      </c>
      <c r="D497" s="1" t="s">
        <v>333</v>
      </c>
      <c r="E497" s="17">
        <v>5500</v>
      </c>
      <c r="F497" s="17">
        <v>12274</v>
      </c>
      <c r="G497" s="4">
        <f t="shared" si="42"/>
        <v>2.2316363636363636</v>
      </c>
      <c r="H497" t="s">
        <v>20</v>
      </c>
      <c r="I497">
        <v>186</v>
      </c>
      <c r="J497" s="2">
        <f t="shared" si="43"/>
        <v>65.989247311827953</v>
      </c>
      <c r="K497" t="s">
        <v>21</v>
      </c>
      <c r="L497" t="s">
        <v>22</v>
      </c>
      <c r="M497">
        <v>1519538400</v>
      </c>
      <c r="N497">
        <v>1519970400</v>
      </c>
      <c r="O497" s="7">
        <f t="shared" si="44"/>
        <v>43156.25</v>
      </c>
      <c r="P497" s="7" t="str" cm="1">
        <f t="array" ref="P497">_xlfn.IFS(Q497=1, "Jan", Q497=2, "Feb", Q497=3, "Mar", Q497=4, "Apr", Q497=5, "May", Q497=6, "June", Q497=7, "July", Q497=8, "Aug", Q497=9, "Sept", Q497=10, "Oct", Q497=11, "Nov", Q497=12, "Dec")</f>
        <v>Feb</v>
      </c>
      <c r="Q497" s="9">
        <f>MONTH(O497)</f>
        <v>2</v>
      </c>
      <c r="R497" s="9">
        <f>DAY(O497)</f>
        <v>25</v>
      </c>
      <c r="S497" s="9">
        <f>YEAR(O497)</f>
        <v>2018</v>
      </c>
      <c r="T497" s="7">
        <f>(((N497/60)/60)/24)+DATE(1970,1,1)</f>
        <v>43161.25</v>
      </c>
      <c r="U497" s="7" t="str" cm="1">
        <f t="array" ref="U497">_xlfn.IFS(V497=1, "Jan", V497=2, "Feb", V497=3, "Mar", V497=4, "Apr", V497=5, "May", V497=6, "June", V497=7, "July", V497=8, "Aug", V497=9, "Sept", V497=10, "Oct", V497=11, "Nov", V497=12, "Dec")</f>
        <v>Mar</v>
      </c>
      <c r="V497" s="9">
        <f t="shared" si="45"/>
        <v>3</v>
      </c>
      <c r="W497" s="9">
        <f t="shared" si="46"/>
        <v>2</v>
      </c>
      <c r="X497" s="9">
        <f t="shared" si="47"/>
        <v>2018</v>
      </c>
      <c r="Y497" t="b">
        <v>0</v>
      </c>
      <c r="Z497" t="b">
        <v>0</v>
      </c>
      <c r="AA497" t="s">
        <v>42</v>
      </c>
      <c r="AB497" t="s">
        <v>2039</v>
      </c>
      <c r="AC497" t="s">
        <v>2053</v>
      </c>
    </row>
    <row r="498" spans="1:29" ht="17" x14ac:dyDescent="0.2">
      <c r="A498">
        <v>1</v>
      </c>
      <c r="B498">
        <v>258</v>
      </c>
      <c r="C498" t="s">
        <v>568</v>
      </c>
      <c r="D498" s="1" t="s">
        <v>569</v>
      </c>
      <c r="E498" s="17">
        <v>5000</v>
      </c>
      <c r="F498" s="17">
        <v>13424</v>
      </c>
      <c r="G498" s="4">
        <f t="shared" si="42"/>
        <v>2.6848000000000001</v>
      </c>
      <c r="H498" t="s">
        <v>20</v>
      </c>
      <c r="I498">
        <v>186</v>
      </c>
      <c r="J498" s="2">
        <f t="shared" si="43"/>
        <v>72.172043010752688</v>
      </c>
      <c r="K498" t="s">
        <v>21</v>
      </c>
      <c r="L498" t="s">
        <v>22</v>
      </c>
      <c r="M498">
        <v>1481176800</v>
      </c>
      <c r="N498">
        <v>1482904800</v>
      </c>
      <c r="O498" s="7">
        <f t="shared" si="44"/>
        <v>42712.25</v>
      </c>
      <c r="P498" s="7" t="str" cm="1">
        <f t="array" ref="P498">_xlfn.IFS(Q498=1, "Jan", Q498=2, "Feb", Q498=3, "Mar", Q498=4, "Apr", Q498=5, "May", Q498=6, "June", Q498=7, "July", Q498=8, "Aug", Q498=9, "Sept", Q498=10, "Oct", Q498=11, "Nov", Q498=12, "Dec")</f>
        <v>Dec</v>
      </c>
      <c r="Q498" s="9">
        <f>MONTH(O498)</f>
        <v>12</v>
      </c>
      <c r="R498" s="9">
        <f>DAY(O498)</f>
        <v>8</v>
      </c>
      <c r="S498" s="9">
        <f>YEAR(O498)</f>
        <v>2016</v>
      </c>
      <c r="T498" s="7">
        <f>(((N498/60)/60)/24)+DATE(1970,1,1)</f>
        <v>42732.25</v>
      </c>
      <c r="U498" s="7" t="str" cm="1">
        <f t="array" ref="U498">_xlfn.IFS(V498=1, "Jan", V498=2, "Feb", V498=3, "Mar", V498=4, "Apr", V498=5, "May", V498=6, "June", V498=7, "July", V498=8, "Aug", V498=9, "Sept", V498=10, "Oct", V498=11, "Nov", V498=12, "Dec")</f>
        <v>Dec</v>
      </c>
      <c r="V498" s="9">
        <f t="shared" si="45"/>
        <v>12</v>
      </c>
      <c r="W498" s="9">
        <f t="shared" si="46"/>
        <v>28</v>
      </c>
      <c r="X498" s="9">
        <f t="shared" si="47"/>
        <v>2016</v>
      </c>
      <c r="Y498" t="b">
        <v>0</v>
      </c>
      <c r="Z498" t="b">
        <v>1</v>
      </c>
      <c r="AA498" t="s">
        <v>33</v>
      </c>
      <c r="AB498" t="s">
        <v>2035</v>
      </c>
      <c r="AC498" t="s">
        <v>2036</v>
      </c>
    </row>
    <row r="499" spans="1:29" ht="17" x14ac:dyDescent="0.2">
      <c r="A499">
        <v>1</v>
      </c>
      <c r="B499">
        <v>502</v>
      </c>
      <c r="C499" t="s">
        <v>477</v>
      </c>
      <c r="D499" s="1" t="s">
        <v>1052</v>
      </c>
      <c r="E499" s="17">
        <v>1300</v>
      </c>
      <c r="F499" s="17">
        <v>6889</v>
      </c>
      <c r="G499" s="4">
        <f t="shared" si="42"/>
        <v>5.2992307692307694</v>
      </c>
      <c r="H499" t="s">
        <v>20</v>
      </c>
      <c r="I499">
        <v>186</v>
      </c>
      <c r="J499" s="2">
        <f t="shared" si="43"/>
        <v>37.037634408602152</v>
      </c>
      <c r="K499" t="s">
        <v>26</v>
      </c>
      <c r="L499" t="s">
        <v>27</v>
      </c>
      <c r="M499">
        <v>1343365200</v>
      </c>
      <c r="N499">
        <v>1345870800</v>
      </c>
      <c r="O499" s="7">
        <f t="shared" si="44"/>
        <v>41117.208333333336</v>
      </c>
      <c r="P499" s="7" t="str" cm="1">
        <f t="array" ref="P499">_xlfn.IFS(Q499=1, "Jan", Q499=2, "Feb", Q499=3, "Mar", Q499=4, "Apr", Q499=5, "May", Q499=6, "June", Q499=7, "July", Q499=8, "Aug", Q499=9, "Sept", Q499=10, "Oct", Q499=11, "Nov", Q499=12, "Dec")</f>
        <v>July</v>
      </c>
      <c r="Q499" s="9">
        <f>MONTH(O499)</f>
        <v>7</v>
      </c>
      <c r="R499" s="9">
        <f>DAY(O499)</f>
        <v>27</v>
      </c>
      <c r="S499" s="9">
        <f>YEAR(O499)</f>
        <v>2012</v>
      </c>
      <c r="T499" s="7">
        <f>(((N499/60)/60)/24)+DATE(1970,1,1)</f>
        <v>41146.208333333336</v>
      </c>
      <c r="U499" s="7" t="str" cm="1">
        <f t="array" ref="U499">_xlfn.IFS(V499=1, "Jan", V499=2, "Feb", V499=3, "Mar", V499=4, "Apr", V499=5, "May", V499=6, "June", V499=7, "July", V499=8, "Aug", V499=9, "Sept", V499=10, "Oct", V499=11, "Nov", V499=12, "Dec")</f>
        <v>Aug</v>
      </c>
      <c r="V499" s="9">
        <f t="shared" si="45"/>
        <v>8</v>
      </c>
      <c r="W499" s="9">
        <f t="shared" si="46"/>
        <v>25</v>
      </c>
      <c r="X499" s="9">
        <f t="shared" si="47"/>
        <v>2012</v>
      </c>
      <c r="Y499" t="b">
        <v>0</v>
      </c>
      <c r="Z499" t="b">
        <v>1</v>
      </c>
      <c r="AA499" t="s">
        <v>89</v>
      </c>
      <c r="AB499" t="s">
        <v>2057</v>
      </c>
      <c r="AC499" t="s">
        <v>2058</v>
      </c>
    </row>
    <row r="500" spans="1:29" ht="17" x14ac:dyDescent="0.2">
      <c r="A500">
        <v>1</v>
      </c>
      <c r="B500">
        <v>364</v>
      </c>
      <c r="C500" t="s">
        <v>780</v>
      </c>
      <c r="D500" s="1" t="s">
        <v>781</v>
      </c>
      <c r="E500" s="17">
        <v>900</v>
      </c>
      <c r="F500" s="17">
        <v>14547</v>
      </c>
      <c r="G500" s="4">
        <f t="shared" si="42"/>
        <v>16.163333333333334</v>
      </c>
      <c r="H500" t="s">
        <v>20</v>
      </c>
      <c r="I500">
        <v>186</v>
      </c>
      <c r="J500" s="2">
        <f t="shared" si="43"/>
        <v>78.209677419354833</v>
      </c>
      <c r="K500" t="s">
        <v>21</v>
      </c>
      <c r="L500" t="s">
        <v>22</v>
      </c>
      <c r="M500">
        <v>1520229600</v>
      </c>
      <c r="N500">
        <v>1522818000</v>
      </c>
      <c r="O500" s="7">
        <f t="shared" si="44"/>
        <v>43164.25</v>
      </c>
      <c r="P500" s="7" t="str" cm="1">
        <f t="array" ref="P500">_xlfn.IFS(Q500=1, "Jan", Q500=2, "Feb", Q500=3, "Mar", Q500=4, "Apr", Q500=5, "May", Q500=6, "June", Q500=7, "July", Q500=8, "Aug", Q500=9, "Sept", Q500=10, "Oct", Q500=11, "Nov", Q500=12, "Dec")</f>
        <v>Mar</v>
      </c>
      <c r="Q500" s="9">
        <f>MONTH(O500)</f>
        <v>3</v>
      </c>
      <c r="R500" s="9">
        <f>DAY(O500)</f>
        <v>5</v>
      </c>
      <c r="S500" s="9">
        <f>YEAR(O500)</f>
        <v>2018</v>
      </c>
      <c r="T500" s="7">
        <f>(((N500/60)/60)/24)+DATE(1970,1,1)</f>
        <v>43194.208333333328</v>
      </c>
      <c r="U500" s="7" t="str" cm="1">
        <f t="array" ref="U500">_xlfn.IFS(V500=1, "Jan", V500=2, "Feb", V500=3, "Mar", V500=4, "Apr", V500=5, "May", V500=6, "June", V500=7, "July", V500=8, "Aug", V500=9, "Sept", V500=10, "Oct", V500=11, "Nov", V500=12, "Dec")</f>
        <v>Apr</v>
      </c>
      <c r="V500" s="9">
        <f t="shared" si="45"/>
        <v>4</v>
      </c>
      <c r="W500" s="9">
        <f t="shared" si="46"/>
        <v>4</v>
      </c>
      <c r="X500" s="9">
        <f t="shared" si="47"/>
        <v>2018</v>
      </c>
      <c r="Y500" t="b">
        <v>0</v>
      </c>
      <c r="Z500" t="b">
        <v>0</v>
      </c>
      <c r="AA500" t="s">
        <v>60</v>
      </c>
      <c r="AB500" t="s">
        <v>2041</v>
      </c>
      <c r="AC500" t="s">
        <v>2050</v>
      </c>
    </row>
    <row r="501" spans="1:29" ht="17" x14ac:dyDescent="0.2">
      <c r="A501">
        <v>1</v>
      </c>
      <c r="B501">
        <v>797</v>
      </c>
      <c r="C501" t="s">
        <v>1629</v>
      </c>
      <c r="D501" s="1" t="s">
        <v>1630</v>
      </c>
      <c r="E501" s="17">
        <v>7600</v>
      </c>
      <c r="F501" s="17">
        <v>8332</v>
      </c>
      <c r="G501" s="4">
        <f t="shared" si="42"/>
        <v>1.0963157894736841</v>
      </c>
      <c r="H501" t="s">
        <v>20</v>
      </c>
      <c r="I501">
        <v>185</v>
      </c>
      <c r="J501" s="2">
        <f t="shared" si="43"/>
        <v>45.037837837837834</v>
      </c>
      <c r="K501" t="s">
        <v>21</v>
      </c>
      <c r="L501" t="s">
        <v>22</v>
      </c>
      <c r="M501">
        <v>1546149600</v>
      </c>
      <c r="N501">
        <v>1548136800</v>
      </c>
      <c r="O501" s="7">
        <f t="shared" si="44"/>
        <v>43464.25</v>
      </c>
      <c r="P501" s="7" t="str" cm="1">
        <f t="array" ref="P501">_xlfn.IFS(Q501=1, "Jan", Q501=2, "Feb", Q501=3, "Mar", Q501=4, "Apr", Q501=5, "May", Q501=6, "June", Q501=7, "July", Q501=8, "Aug", Q501=9, "Sept", Q501=10, "Oct", Q501=11, "Nov", Q501=12, "Dec")</f>
        <v>Dec</v>
      </c>
      <c r="Q501" s="9">
        <f>MONTH(O501)</f>
        <v>12</v>
      </c>
      <c r="R501" s="9">
        <f>DAY(O501)</f>
        <v>30</v>
      </c>
      <c r="S501" s="9">
        <f>YEAR(O501)</f>
        <v>2018</v>
      </c>
      <c r="T501" s="7">
        <f>(((N501/60)/60)/24)+DATE(1970,1,1)</f>
        <v>43487.25</v>
      </c>
      <c r="U501" s="7" t="str" cm="1">
        <f t="array" ref="U501">_xlfn.IFS(V501=1, "Jan", V501=2, "Feb", V501=3, "Mar", V501=4, "Apr", V501=5, "May", V501=6, "June", V501=7, "July", V501=8, "Aug", V501=9, "Sept", V501=10, "Oct", V501=11, "Nov", V501=12, "Dec")</f>
        <v>Jan</v>
      </c>
      <c r="V501" s="9">
        <f t="shared" si="45"/>
        <v>1</v>
      </c>
      <c r="W501" s="9">
        <f t="shared" si="46"/>
        <v>22</v>
      </c>
      <c r="X501" s="9">
        <f t="shared" si="47"/>
        <v>2019</v>
      </c>
      <c r="Y501" t="b">
        <v>0</v>
      </c>
      <c r="Z501" t="b">
        <v>0</v>
      </c>
      <c r="AA501" t="s">
        <v>28</v>
      </c>
      <c r="AB501" t="s">
        <v>2037</v>
      </c>
      <c r="AC501" t="s">
        <v>2038</v>
      </c>
    </row>
    <row r="502" spans="1:29" ht="17" x14ac:dyDescent="0.2">
      <c r="A502">
        <v>1</v>
      </c>
      <c r="B502">
        <v>286</v>
      </c>
      <c r="C502" t="s">
        <v>624</v>
      </c>
      <c r="D502" s="1" t="s">
        <v>625</v>
      </c>
      <c r="E502" s="17">
        <v>112100</v>
      </c>
      <c r="F502" s="17">
        <v>19557</v>
      </c>
      <c r="G502" s="4">
        <f t="shared" si="42"/>
        <v>0.17446030330062445</v>
      </c>
      <c r="H502" t="s">
        <v>74</v>
      </c>
      <c r="I502">
        <v>184</v>
      </c>
      <c r="J502" s="2">
        <f t="shared" si="43"/>
        <v>106.28804347826087</v>
      </c>
      <c r="K502" t="s">
        <v>21</v>
      </c>
      <c r="L502" t="s">
        <v>22</v>
      </c>
      <c r="M502">
        <v>1479880800</v>
      </c>
      <c r="N502">
        <v>1480485600</v>
      </c>
      <c r="O502" s="7">
        <f t="shared" si="44"/>
        <v>42697.25</v>
      </c>
      <c r="P502" s="7" t="str" cm="1">
        <f t="array" ref="P502">_xlfn.IFS(Q502=1, "Jan", Q502=2, "Feb", Q502=3, "Mar", Q502=4, "Apr", Q502=5, "May", Q502=6, "June", Q502=7, "July", Q502=8, "Aug", Q502=9, "Sept", Q502=10, "Oct", Q502=11, "Nov", Q502=12, "Dec")</f>
        <v>Nov</v>
      </c>
      <c r="Q502" s="9">
        <f>MONTH(O502)</f>
        <v>11</v>
      </c>
      <c r="R502" s="9">
        <f>DAY(O502)</f>
        <v>23</v>
      </c>
      <c r="S502" s="9">
        <f>YEAR(O502)</f>
        <v>2016</v>
      </c>
      <c r="T502" s="7">
        <f>(((N502/60)/60)/24)+DATE(1970,1,1)</f>
        <v>42704.25</v>
      </c>
      <c r="U502" s="7" t="str" cm="1">
        <f t="array" ref="U502">_xlfn.IFS(V502=1, "Jan", V502=2, "Feb", V502=3, "Mar", V502=4, "Apr", V502=5, "May", V502=6, "June", V502=7, "July", V502=8, "Aug", V502=9, "Sept", V502=10, "Oct", V502=11, "Nov", V502=12, "Dec")</f>
        <v>Nov</v>
      </c>
      <c r="V502" s="9">
        <f t="shared" si="45"/>
        <v>11</v>
      </c>
      <c r="W502" s="9">
        <f t="shared" si="46"/>
        <v>30</v>
      </c>
      <c r="X502" s="9">
        <f t="shared" si="47"/>
        <v>2016</v>
      </c>
      <c r="Y502" t="b">
        <v>0</v>
      </c>
      <c r="Z502" t="b">
        <v>0</v>
      </c>
      <c r="AA502" t="s">
        <v>33</v>
      </c>
      <c r="AB502" t="s">
        <v>2035</v>
      </c>
      <c r="AC502" t="s">
        <v>2036</v>
      </c>
    </row>
    <row r="503" spans="1:29" ht="17" x14ac:dyDescent="0.2">
      <c r="A503">
        <v>1</v>
      </c>
      <c r="B503">
        <v>929</v>
      </c>
      <c r="C503" t="s">
        <v>1890</v>
      </c>
      <c r="D503" s="1" t="s">
        <v>1891</v>
      </c>
      <c r="E503" s="17">
        <v>5500</v>
      </c>
      <c r="F503" s="17">
        <v>11952</v>
      </c>
      <c r="G503" s="4">
        <f t="shared" si="42"/>
        <v>2.173090909090909</v>
      </c>
      <c r="H503" t="s">
        <v>20</v>
      </c>
      <c r="I503">
        <v>184</v>
      </c>
      <c r="J503" s="2">
        <f t="shared" si="43"/>
        <v>64.956521739130437</v>
      </c>
      <c r="K503" t="s">
        <v>40</v>
      </c>
      <c r="L503" t="s">
        <v>41</v>
      </c>
      <c r="M503">
        <v>1493787600</v>
      </c>
      <c r="N503">
        <v>1494997200</v>
      </c>
      <c r="O503" s="7">
        <f t="shared" si="44"/>
        <v>42858.208333333328</v>
      </c>
      <c r="P503" s="7" t="str" cm="1">
        <f t="array" ref="P503">_xlfn.IFS(Q503=1, "Jan", Q503=2, "Feb", Q503=3, "Mar", Q503=4, "Apr", Q503=5, "May", Q503=6, "June", Q503=7, "July", Q503=8, "Aug", Q503=9, "Sept", Q503=10, "Oct", Q503=11, "Nov", Q503=12, "Dec")</f>
        <v>May</v>
      </c>
      <c r="Q503" s="9">
        <f>MONTH(O503)</f>
        <v>5</v>
      </c>
      <c r="R503" s="9">
        <f>DAY(O503)</f>
        <v>3</v>
      </c>
      <c r="S503" s="9">
        <f>YEAR(O503)</f>
        <v>2017</v>
      </c>
      <c r="T503" s="7">
        <f>(((N503/60)/60)/24)+DATE(1970,1,1)</f>
        <v>42872.208333333328</v>
      </c>
      <c r="U503" s="7" t="str" cm="1">
        <f t="array" ref="U503">_xlfn.IFS(V503=1, "Jan", V503=2, "Feb", V503=3, "Mar", V503=4, "Apr", V503=5, "May", V503=6, "June", V503=7, "July", V503=8, "Aug", V503=9, "Sept", V503=10, "Oct", V503=11, "Nov", V503=12, "Dec")</f>
        <v>May</v>
      </c>
      <c r="V503" s="9">
        <f t="shared" si="45"/>
        <v>5</v>
      </c>
      <c r="W503" s="9">
        <f t="shared" si="46"/>
        <v>17</v>
      </c>
      <c r="X503" s="9">
        <f t="shared" si="47"/>
        <v>2017</v>
      </c>
      <c r="Y503" t="b">
        <v>0</v>
      </c>
      <c r="Z503" t="b">
        <v>0</v>
      </c>
      <c r="AA503" t="s">
        <v>33</v>
      </c>
      <c r="AB503" t="s">
        <v>2035</v>
      </c>
      <c r="AC503" t="s">
        <v>2036</v>
      </c>
    </row>
    <row r="504" spans="1:29" ht="17" x14ac:dyDescent="0.2">
      <c r="A504">
        <v>1</v>
      </c>
      <c r="B504">
        <v>596</v>
      </c>
      <c r="C504" t="s">
        <v>1234</v>
      </c>
      <c r="D504" s="1" t="s">
        <v>1235</v>
      </c>
      <c r="E504" s="17">
        <v>7900</v>
      </c>
      <c r="F504" s="17">
        <v>7875</v>
      </c>
      <c r="G504" s="4">
        <f t="shared" si="42"/>
        <v>0.99683544303797467</v>
      </c>
      <c r="H504" t="s">
        <v>14</v>
      </c>
      <c r="I504">
        <v>183</v>
      </c>
      <c r="J504" s="2">
        <f t="shared" si="43"/>
        <v>43.032786885245905</v>
      </c>
      <c r="K504" t="s">
        <v>21</v>
      </c>
      <c r="L504" t="s">
        <v>22</v>
      </c>
      <c r="M504">
        <v>1457157600</v>
      </c>
      <c r="N504">
        <v>1457762400</v>
      </c>
      <c r="O504" s="7">
        <f t="shared" si="44"/>
        <v>42434.25</v>
      </c>
      <c r="P504" s="7" t="str" cm="1">
        <f t="array" ref="P504">_xlfn.IFS(Q504=1, "Jan", Q504=2, "Feb", Q504=3, "Mar", Q504=4, "Apr", Q504=5, "May", Q504=6, "June", Q504=7, "July", Q504=8, "Aug", Q504=9, "Sept", Q504=10, "Oct", Q504=11, "Nov", Q504=12, "Dec")</f>
        <v>Mar</v>
      </c>
      <c r="Q504" s="9">
        <f>MONTH(O504)</f>
        <v>3</v>
      </c>
      <c r="R504" s="9">
        <f>DAY(O504)</f>
        <v>5</v>
      </c>
      <c r="S504" s="9">
        <f>YEAR(O504)</f>
        <v>2016</v>
      </c>
      <c r="T504" s="7">
        <f>(((N504/60)/60)/24)+DATE(1970,1,1)</f>
        <v>42441.25</v>
      </c>
      <c r="U504" s="7" t="str" cm="1">
        <f t="array" ref="U504">_xlfn.IFS(V504=1, "Jan", V504=2, "Feb", V504=3, "Mar", V504=4, "Apr", V504=5, "May", V504=6, "June", V504=7, "July", V504=8, "Aug", V504=9, "Sept", V504=10, "Oct", V504=11, "Nov", V504=12, "Dec")</f>
        <v>Mar</v>
      </c>
      <c r="V504" s="9">
        <f t="shared" si="45"/>
        <v>3</v>
      </c>
      <c r="W504" s="9">
        <f t="shared" si="46"/>
        <v>12</v>
      </c>
      <c r="X504" s="9">
        <f t="shared" si="47"/>
        <v>2016</v>
      </c>
      <c r="Y504" t="b">
        <v>0</v>
      </c>
      <c r="Z504" t="b">
        <v>1</v>
      </c>
      <c r="AA504" t="s">
        <v>53</v>
      </c>
      <c r="AB504" t="s">
        <v>2039</v>
      </c>
      <c r="AC504" t="s">
        <v>2052</v>
      </c>
    </row>
    <row r="505" spans="1:29" ht="34" x14ac:dyDescent="0.2">
      <c r="A505">
        <v>1</v>
      </c>
      <c r="B505">
        <v>815</v>
      </c>
      <c r="C505" t="s">
        <v>1664</v>
      </c>
      <c r="D505" s="1" t="s">
        <v>1665</v>
      </c>
      <c r="E505" s="17">
        <v>9000</v>
      </c>
      <c r="F505" s="17">
        <v>11721</v>
      </c>
      <c r="G505" s="4">
        <f t="shared" si="42"/>
        <v>1.3023333333333333</v>
      </c>
      <c r="H505" t="s">
        <v>20</v>
      </c>
      <c r="I505">
        <v>183</v>
      </c>
      <c r="J505" s="2">
        <f t="shared" si="43"/>
        <v>64.049180327868854</v>
      </c>
      <c r="K505" t="s">
        <v>15</v>
      </c>
      <c r="L505" t="s">
        <v>16</v>
      </c>
      <c r="M505">
        <v>1511935200</v>
      </c>
      <c r="N505">
        <v>1514181600</v>
      </c>
      <c r="O505" s="7">
        <f t="shared" si="44"/>
        <v>43068.25</v>
      </c>
      <c r="P505" s="7" t="str" cm="1">
        <f t="array" ref="P505">_xlfn.IFS(Q505=1, "Jan", Q505=2, "Feb", Q505=3, "Mar", Q505=4, "Apr", Q505=5, "May", Q505=6, "June", Q505=7, "July", Q505=8, "Aug", Q505=9, "Sept", Q505=10, "Oct", Q505=11, "Nov", Q505=12, "Dec")</f>
        <v>Nov</v>
      </c>
      <c r="Q505" s="9">
        <f>MONTH(O505)</f>
        <v>11</v>
      </c>
      <c r="R505" s="9">
        <f>DAY(O505)</f>
        <v>29</v>
      </c>
      <c r="S505" s="9">
        <f>YEAR(O505)</f>
        <v>2017</v>
      </c>
      <c r="T505" s="7">
        <f>(((N505/60)/60)/24)+DATE(1970,1,1)</f>
        <v>43094.25</v>
      </c>
      <c r="U505" s="7" t="str" cm="1">
        <f t="array" ref="U505">_xlfn.IFS(V505=1, "Jan", V505=2, "Feb", V505=3, "Mar", V505=4, "Apr", V505=5, "May", V505=6, "June", V505=7, "July", V505=8, "Aug", V505=9, "Sept", V505=10, "Oct", V505=11, "Nov", V505=12, "Dec")</f>
        <v>Dec</v>
      </c>
      <c r="V505" s="9">
        <f t="shared" si="45"/>
        <v>12</v>
      </c>
      <c r="W505" s="9">
        <f t="shared" si="46"/>
        <v>25</v>
      </c>
      <c r="X505" s="9">
        <f t="shared" si="47"/>
        <v>2017</v>
      </c>
      <c r="Y505" t="b">
        <v>0</v>
      </c>
      <c r="Z505" t="b">
        <v>0</v>
      </c>
      <c r="AA505" t="s">
        <v>23</v>
      </c>
      <c r="AB505" t="s">
        <v>2041</v>
      </c>
      <c r="AC505" t="s">
        <v>2042</v>
      </c>
    </row>
    <row r="506" spans="1:29" ht="17" x14ac:dyDescent="0.2">
      <c r="A506">
        <v>1</v>
      </c>
      <c r="B506">
        <v>294</v>
      </c>
      <c r="C506" t="s">
        <v>640</v>
      </c>
      <c r="D506" s="1" t="s">
        <v>641</v>
      </c>
      <c r="E506" s="17">
        <v>600</v>
      </c>
      <c r="F506" s="17">
        <v>8038</v>
      </c>
      <c r="G506" s="4">
        <f t="shared" si="42"/>
        <v>13.396666666666667</v>
      </c>
      <c r="H506" t="s">
        <v>20</v>
      </c>
      <c r="I506">
        <v>183</v>
      </c>
      <c r="J506" s="2">
        <f t="shared" si="43"/>
        <v>43.923497267759565</v>
      </c>
      <c r="K506" t="s">
        <v>21</v>
      </c>
      <c r="L506" t="s">
        <v>22</v>
      </c>
      <c r="M506">
        <v>1540530000</v>
      </c>
      <c r="N506">
        <v>1541570400</v>
      </c>
      <c r="O506" s="7">
        <f t="shared" si="44"/>
        <v>43399.208333333328</v>
      </c>
      <c r="P506" s="7" t="str" cm="1">
        <f t="array" ref="P506">_xlfn.IFS(Q506=1, "Jan", Q506=2, "Feb", Q506=3, "Mar", Q506=4, "Apr", Q506=5, "May", Q506=6, "June", Q506=7, "July", Q506=8, "Aug", Q506=9, "Sept", Q506=10, "Oct", Q506=11, "Nov", Q506=12, "Dec")</f>
        <v>Oct</v>
      </c>
      <c r="Q506" s="9">
        <f>MONTH(O506)</f>
        <v>10</v>
      </c>
      <c r="R506" s="9">
        <f>DAY(O506)</f>
        <v>26</v>
      </c>
      <c r="S506" s="9">
        <f>YEAR(O506)</f>
        <v>2018</v>
      </c>
      <c r="T506" s="7">
        <f>(((N506/60)/60)/24)+DATE(1970,1,1)</f>
        <v>43411.25</v>
      </c>
      <c r="U506" s="7" t="str" cm="1">
        <f t="array" ref="U506">_xlfn.IFS(V506=1, "Jan", V506=2, "Feb", V506=3, "Mar", V506=4, "Apr", V506=5, "May", V506=6, "June", V506=7, "July", V506=8, "Aug", V506=9, "Sept", V506=10, "Oct", V506=11, "Nov", V506=12, "Dec")</f>
        <v>Nov</v>
      </c>
      <c r="V506" s="9">
        <f t="shared" si="45"/>
        <v>11</v>
      </c>
      <c r="W506" s="9">
        <f t="shared" si="46"/>
        <v>7</v>
      </c>
      <c r="X506" s="9">
        <f t="shared" si="47"/>
        <v>2018</v>
      </c>
      <c r="Y506" t="b">
        <v>0</v>
      </c>
      <c r="Z506" t="b">
        <v>0</v>
      </c>
      <c r="AA506" t="s">
        <v>33</v>
      </c>
      <c r="AB506" t="s">
        <v>2035</v>
      </c>
      <c r="AC506" t="s">
        <v>2036</v>
      </c>
    </row>
    <row r="507" spans="1:29" ht="17" x14ac:dyDescent="0.2">
      <c r="A507">
        <v>1</v>
      </c>
      <c r="B507">
        <v>892</v>
      </c>
      <c r="C507" t="s">
        <v>1816</v>
      </c>
      <c r="D507" s="1" t="s">
        <v>1817</v>
      </c>
      <c r="E507" s="17">
        <v>6000</v>
      </c>
      <c r="F507" s="17">
        <v>13835</v>
      </c>
      <c r="G507" s="4">
        <f t="shared" si="42"/>
        <v>2.3058333333333332</v>
      </c>
      <c r="H507" t="s">
        <v>20</v>
      </c>
      <c r="I507">
        <v>182</v>
      </c>
      <c r="J507" s="2">
        <f t="shared" si="43"/>
        <v>76.016483516483518</v>
      </c>
      <c r="K507" t="s">
        <v>21</v>
      </c>
      <c r="L507" t="s">
        <v>22</v>
      </c>
      <c r="M507">
        <v>1274418000</v>
      </c>
      <c r="N507">
        <v>1277960400</v>
      </c>
      <c r="O507" s="7">
        <f t="shared" si="44"/>
        <v>40319.208333333336</v>
      </c>
      <c r="P507" s="7" t="str" cm="1">
        <f t="array" ref="P507">_xlfn.IFS(Q507=1, "Jan", Q507=2, "Feb", Q507=3, "Mar", Q507=4, "Apr", Q507=5, "May", Q507=6, "June", Q507=7, "July", Q507=8, "Aug", Q507=9, "Sept", Q507=10, "Oct", Q507=11, "Nov", Q507=12, "Dec")</f>
        <v>May</v>
      </c>
      <c r="Q507" s="9">
        <f>MONTH(O507)</f>
        <v>5</v>
      </c>
      <c r="R507" s="9">
        <f>DAY(O507)</f>
        <v>21</v>
      </c>
      <c r="S507" s="9">
        <f>YEAR(O507)</f>
        <v>2010</v>
      </c>
      <c r="T507" s="7">
        <f>(((N507/60)/60)/24)+DATE(1970,1,1)</f>
        <v>40360.208333333336</v>
      </c>
      <c r="U507" s="7" t="str" cm="1">
        <f t="array" ref="U507">_xlfn.IFS(V507=1, "Jan", V507=2, "Feb", V507=3, "Mar", V507=4, "Apr", V507=5, "May", V507=6, "June", V507=7, "July", V507=8, "Aug", V507=9, "Sept", V507=10, "Oct", V507=11, "Nov", V507=12, "Dec")</f>
        <v>July</v>
      </c>
      <c r="V507" s="9">
        <f t="shared" si="45"/>
        <v>7</v>
      </c>
      <c r="W507" s="9">
        <f t="shared" si="46"/>
        <v>1</v>
      </c>
      <c r="X507" s="9">
        <f t="shared" si="47"/>
        <v>2010</v>
      </c>
      <c r="Y507" t="b">
        <v>0</v>
      </c>
      <c r="Z507" t="b">
        <v>0</v>
      </c>
      <c r="AA507" t="s">
        <v>206</v>
      </c>
      <c r="AB507" t="s">
        <v>2046</v>
      </c>
      <c r="AC507" t="s">
        <v>2054</v>
      </c>
    </row>
    <row r="508" spans="1:29" ht="34" x14ac:dyDescent="0.2">
      <c r="A508">
        <v>1</v>
      </c>
      <c r="B508">
        <v>946</v>
      </c>
      <c r="C508" t="s">
        <v>1922</v>
      </c>
      <c r="D508" s="1" t="s">
        <v>1923</v>
      </c>
      <c r="E508" s="17">
        <v>153700</v>
      </c>
      <c r="F508" s="17">
        <v>15238</v>
      </c>
      <c r="G508" s="4">
        <f t="shared" si="42"/>
        <v>9.9141184124918666E-2</v>
      </c>
      <c r="H508" t="s">
        <v>14</v>
      </c>
      <c r="I508">
        <v>181</v>
      </c>
      <c r="J508" s="2">
        <f t="shared" si="43"/>
        <v>84.187845303867405</v>
      </c>
      <c r="K508" t="s">
        <v>21</v>
      </c>
      <c r="L508" t="s">
        <v>22</v>
      </c>
      <c r="M508">
        <v>1308200400</v>
      </c>
      <c r="N508">
        <v>1308373200</v>
      </c>
      <c r="O508" s="7">
        <f t="shared" si="44"/>
        <v>40710.208333333336</v>
      </c>
      <c r="P508" s="7" t="str" cm="1">
        <f t="array" ref="P508">_xlfn.IFS(Q508=1, "Jan", Q508=2, "Feb", Q508=3, "Mar", Q508=4, "Apr", Q508=5, "May", Q508=6, "June", Q508=7, "July", Q508=8, "Aug", Q508=9, "Sept", Q508=10, "Oct", Q508=11, "Nov", Q508=12, "Dec")</f>
        <v>June</v>
      </c>
      <c r="Q508" s="9">
        <f>MONTH(O508)</f>
        <v>6</v>
      </c>
      <c r="R508" s="9">
        <f>DAY(O508)</f>
        <v>16</v>
      </c>
      <c r="S508" s="9">
        <f>YEAR(O508)</f>
        <v>2011</v>
      </c>
      <c r="T508" s="7">
        <f>(((N508/60)/60)/24)+DATE(1970,1,1)</f>
        <v>40712.208333333336</v>
      </c>
      <c r="U508" s="7" t="str" cm="1">
        <f t="array" ref="U508">_xlfn.IFS(V508=1, "Jan", V508=2, "Feb", V508=3, "Mar", V508=4, "Apr", V508=5, "May", V508=6, "June", V508=7, "July", V508=8, "Aug", V508=9, "Sept", V508=10, "Oct", V508=11, "Nov", V508=12, "Dec")</f>
        <v>June</v>
      </c>
      <c r="V508" s="9">
        <f t="shared" si="45"/>
        <v>6</v>
      </c>
      <c r="W508" s="9">
        <f t="shared" si="46"/>
        <v>18</v>
      </c>
      <c r="X508" s="9">
        <f t="shared" si="47"/>
        <v>2011</v>
      </c>
      <c r="Y508" t="b">
        <v>0</v>
      </c>
      <c r="Z508" t="b">
        <v>0</v>
      </c>
      <c r="AA508" t="s">
        <v>33</v>
      </c>
      <c r="AB508" t="s">
        <v>2035</v>
      </c>
      <c r="AC508" t="s">
        <v>2036</v>
      </c>
    </row>
    <row r="509" spans="1:29" ht="17" x14ac:dyDescent="0.2">
      <c r="A509">
        <v>1</v>
      </c>
      <c r="B509">
        <v>727</v>
      </c>
      <c r="C509" t="s">
        <v>1492</v>
      </c>
      <c r="D509" s="1" t="s">
        <v>1493</v>
      </c>
      <c r="E509" s="17">
        <v>8900</v>
      </c>
      <c r="F509" s="17">
        <v>14685</v>
      </c>
      <c r="G509" s="4">
        <f t="shared" si="42"/>
        <v>1.65</v>
      </c>
      <c r="H509" t="s">
        <v>20</v>
      </c>
      <c r="I509">
        <v>181</v>
      </c>
      <c r="J509" s="2">
        <f t="shared" si="43"/>
        <v>81.132596685082873</v>
      </c>
      <c r="K509" t="s">
        <v>21</v>
      </c>
      <c r="L509" t="s">
        <v>22</v>
      </c>
      <c r="M509">
        <v>1547964000</v>
      </c>
      <c r="N509">
        <v>1552971600</v>
      </c>
      <c r="O509" s="7">
        <f t="shared" si="44"/>
        <v>43485.25</v>
      </c>
      <c r="P509" s="7" t="str" cm="1">
        <f t="array" ref="P509">_xlfn.IFS(Q509=1, "Jan", Q509=2, "Feb", Q509=3, "Mar", Q509=4, "Apr", Q509=5, "May", Q509=6, "June", Q509=7, "July", Q509=8, "Aug", Q509=9, "Sept", Q509=10, "Oct", Q509=11, "Nov", Q509=12, "Dec")</f>
        <v>Jan</v>
      </c>
      <c r="Q509" s="9">
        <f>MONTH(O509)</f>
        <v>1</v>
      </c>
      <c r="R509" s="9">
        <f>DAY(O509)</f>
        <v>20</v>
      </c>
      <c r="S509" s="9">
        <f>YEAR(O509)</f>
        <v>2019</v>
      </c>
      <c r="T509" s="7">
        <f>(((N509/60)/60)/24)+DATE(1970,1,1)</f>
        <v>43543.208333333328</v>
      </c>
      <c r="U509" s="7" t="str" cm="1">
        <f t="array" ref="U509">_xlfn.IFS(V509=1, "Jan", V509=2, "Feb", V509=3, "Mar", V509=4, "Apr", V509=5, "May", V509=6, "June", V509=7, "July", V509=8, "Aug", V509=9, "Sept", V509=10, "Oct", V509=11, "Nov", V509=12, "Dec")</f>
        <v>Mar</v>
      </c>
      <c r="V509" s="9">
        <f t="shared" si="45"/>
        <v>3</v>
      </c>
      <c r="W509" s="9">
        <f t="shared" si="46"/>
        <v>19</v>
      </c>
      <c r="X509" s="9">
        <f t="shared" si="47"/>
        <v>2019</v>
      </c>
      <c r="Y509" t="b">
        <v>0</v>
      </c>
      <c r="Z509" t="b">
        <v>0</v>
      </c>
      <c r="AA509" t="s">
        <v>28</v>
      </c>
      <c r="AB509" t="s">
        <v>2037</v>
      </c>
      <c r="AC509" t="s">
        <v>2038</v>
      </c>
    </row>
    <row r="510" spans="1:29" ht="17" x14ac:dyDescent="0.2">
      <c r="A510">
        <v>1</v>
      </c>
      <c r="B510">
        <v>793</v>
      </c>
      <c r="C510" t="s">
        <v>1621</v>
      </c>
      <c r="D510" s="1" t="s">
        <v>1622</v>
      </c>
      <c r="E510" s="17">
        <v>1100</v>
      </c>
      <c r="F510" s="17">
        <v>13045</v>
      </c>
      <c r="G510" s="4">
        <f t="shared" si="42"/>
        <v>11.859090909090909</v>
      </c>
      <c r="H510" t="s">
        <v>20</v>
      </c>
      <c r="I510">
        <v>181</v>
      </c>
      <c r="J510" s="2">
        <f t="shared" si="43"/>
        <v>72.071823204419886</v>
      </c>
      <c r="K510" t="s">
        <v>98</v>
      </c>
      <c r="L510" t="s">
        <v>99</v>
      </c>
      <c r="M510">
        <v>1372136400</v>
      </c>
      <c r="N510">
        <v>1372482000</v>
      </c>
      <c r="O510" s="7">
        <f t="shared" si="44"/>
        <v>41450.208333333336</v>
      </c>
      <c r="P510" s="7" t="str" cm="1">
        <f t="array" ref="P510">_xlfn.IFS(Q510=1, "Jan", Q510=2, "Feb", Q510=3, "Mar", Q510=4, "Apr", Q510=5, "May", Q510=6, "June", Q510=7, "July", Q510=8, "Aug", Q510=9, "Sept", Q510=10, "Oct", Q510=11, "Nov", Q510=12, "Dec")</f>
        <v>June</v>
      </c>
      <c r="Q510" s="9">
        <f>MONTH(O510)</f>
        <v>6</v>
      </c>
      <c r="R510" s="9">
        <f>DAY(O510)</f>
        <v>25</v>
      </c>
      <c r="S510" s="9">
        <f>YEAR(O510)</f>
        <v>2013</v>
      </c>
      <c r="T510" s="7">
        <f>(((N510/60)/60)/24)+DATE(1970,1,1)</f>
        <v>41454.208333333336</v>
      </c>
      <c r="U510" s="7" t="str" cm="1">
        <f t="array" ref="U510">_xlfn.IFS(V510=1, "Jan", V510=2, "Feb", V510=3, "Mar", V510=4, "Apr", V510=5, "May", V510=6, "June", V510=7, "July", V510=8, "Aug", V510=9, "Sept", V510=10, "Oct", V510=11, "Nov", V510=12, "Dec")</f>
        <v>June</v>
      </c>
      <c r="V510" s="9">
        <f t="shared" si="45"/>
        <v>6</v>
      </c>
      <c r="W510" s="9">
        <f t="shared" si="46"/>
        <v>29</v>
      </c>
      <c r="X510" s="9">
        <f t="shared" si="47"/>
        <v>2013</v>
      </c>
      <c r="Y510" t="b">
        <v>0</v>
      </c>
      <c r="Z510" t="b">
        <v>0</v>
      </c>
      <c r="AA510" t="s">
        <v>68</v>
      </c>
      <c r="AB510" t="s">
        <v>2046</v>
      </c>
      <c r="AC510" t="s">
        <v>2047</v>
      </c>
    </row>
    <row r="511" spans="1:29" ht="17" x14ac:dyDescent="0.2">
      <c r="A511">
        <v>1</v>
      </c>
      <c r="B511">
        <v>543</v>
      </c>
      <c r="C511" t="s">
        <v>1131</v>
      </c>
      <c r="D511" s="1" t="s">
        <v>1132</v>
      </c>
      <c r="E511" s="17">
        <v>84900</v>
      </c>
      <c r="F511" s="17">
        <v>13864</v>
      </c>
      <c r="G511" s="4">
        <f t="shared" si="42"/>
        <v>0.1632979976442874</v>
      </c>
      <c r="H511" t="s">
        <v>14</v>
      </c>
      <c r="I511">
        <v>180</v>
      </c>
      <c r="J511" s="2">
        <f t="shared" si="43"/>
        <v>77.022222222222226</v>
      </c>
      <c r="K511" t="s">
        <v>21</v>
      </c>
      <c r="L511" t="s">
        <v>22</v>
      </c>
      <c r="M511">
        <v>1378875600</v>
      </c>
      <c r="N511">
        <v>1380171600</v>
      </c>
      <c r="O511" s="7">
        <f t="shared" si="44"/>
        <v>41528.208333333336</v>
      </c>
      <c r="P511" s="7" t="str" cm="1">
        <f t="array" ref="P511">_xlfn.IFS(Q511=1, "Jan", Q511=2, "Feb", Q511=3, "Mar", Q511=4, "Apr", Q511=5, "May", Q511=6, "June", Q511=7, "July", Q511=8, "Aug", Q511=9, "Sept", Q511=10, "Oct", Q511=11, "Nov", Q511=12, "Dec")</f>
        <v>Sept</v>
      </c>
      <c r="Q511" s="9">
        <f>MONTH(O511)</f>
        <v>9</v>
      </c>
      <c r="R511" s="9">
        <f>DAY(O511)</f>
        <v>11</v>
      </c>
      <c r="S511" s="9">
        <f>YEAR(O511)</f>
        <v>2013</v>
      </c>
      <c r="T511" s="7">
        <f>(((N511/60)/60)/24)+DATE(1970,1,1)</f>
        <v>41543.208333333336</v>
      </c>
      <c r="U511" s="7" t="str" cm="1">
        <f t="array" ref="U511">_xlfn.IFS(V511=1, "Jan", V511=2, "Feb", V511=3, "Mar", V511=4, "Apr", V511=5, "May", V511=6, "June", V511=7, "July", V511=8, "Aug", V511=9, "Sept", V511=10, "Oct", V511=11, "Nov", V511=12, "Dec")</f>
        <v>Sept</v>
      </c>
      <c r="V511" s="9">
        <f t="shared" si="45"/>
        <v>9</v>
      </c>
      <c r="W511" s="9">
        <f t="shared" si="46"/>
        <v>26</v>
      </c>
      <c r="X511" s="9">
        <f t="shared" si="47"/>
        <v>2013</v>
      </c>
      <c r="Y511" t="b">
        <v>0</v>
      </c>
      <c r="Z511" t="b">
        <v>0</v>
      </c>
      <c r="AA511" t="s">
        <v>89</v>
      </c>
      <c r="AB511" t="s">
        <v>2057</v>
      </c>
      <c r="AC511" t="s">
        <v>2058</v>
      </c>
    </row>
    <row r="512" spans="1:29" ht="17" x14ac:dyDescent="0.2">
      <c r="A512">
        <v>1</v>
      </c>
      <c r="B512">
        <v>125</v>
      </c>
      <c r="C512" t="s">
        <v>301</v>
      </c>
      <c r="D512" s="1" t="s">
        <v>302</v>
      </c>
      <c r="E512" s="17">
        <v>5300</v>
      </c>
      <c r="F512" s="17">
        <v>8475</v>
      </c>
      <c r="G512" s="4">
        <f t="shared" si="42"/>
        <v>1.5990566037735849</v>
      </c>
      <c r="H512" t="s">
        <v>20</v>
      </c>
      <c r="I512">
        <v>180</v>
      </c>
      <c r="J512" s="2">
        <f t="shared" si="43"/>
        <v>47.083333333333336</v>
      </c>
      <c r="K512" t="s">
        <v>21</v>
      </c>
      <c r="L512" t="s">
        <v>22</v>
      </c>
      <c r="M512">
        <v>1537333200</v>
      </c>
      <c r="N512">
        <v>1537678800</v>
      </c>
      <c r="O512" s="7">
        <f t="shared" si="44"/>
        <v>43362.208333333328</v>
      </c>
      <c r="P512" s="7" t="str" cm="1">
        <f t="array" ref="P512">_xlfn.IFS(Q512=1, "Jan", Q512=2, "Feb", Q512=3, "Mar", Q512=4, "Apr", Q512=5, "May", Q512=6, "June", Q512=7, "July", Q512=8, "Aug", Q512=9, "Sept", Q512=10, "Oct", Q512=11, "Nov", Q512=12, "Dec")</f>
        <v>Sept</v>
      </c>
      <c r="Q512" s="9">
        <f>MONTH(O512)</f>
        <v>9</v>
      </c>
      <c r="R512" s="9">
        <f>DAY(O512)</f>
        <v>19</v>
      </c>
      <c r="S512" s="9">
        <f>YEAR(O512)</f>
        <v>2018</v>
      </c>
      <c r="T512" s="7">
        <f>(((N512/60)/60)/24)+DATE(1970,1,1)</f>
        <v>43366.208333333328</v>
      </c>
      <c r="U512" s="7" t="str" cm="1">
        <f t="array" ref="U512">_xlfn.IFS(V512=1, "Jan", V512=2, "Feb", V512=3, "Mar", V512=4, "Apr", V512=5, "May", V512=6, "June", V512=7, "July", V512=8, "Aug", V512=9, "Sept", V512=10, "Oct", V512=11, "Nov", V512=12, "Dec")</f>
        <v>Sept</v>
      </c>
      <c r="V512" s="9">
        <f t="shared" si="45"/>
        <v>9</v>
      </c>
      <c r="W512" s="9">
        <f t="shared" si="46"/>
        <v>23</v>
      </c>
      <c r="X512" s="9">
        <f t="shared" si="47"/>
        <v>2018</v>
      </c>
      <c r="Y512" t="b">
        <v>0</v>
      </c>
      <c r="Z512" t="b">
        <v>0</v>
      </c>
      <c r="AA512" t="s">
        <v>33</v>
      </c>
      <c r="AB512" t="s">
        <v>2035</v>
      </c>
      <c r="AC512" t="s">
        <v>2036</v>
      </c>
    </row>
    <row r="513" spans="1:29" ht="34" x14ac:dyDescent="0.2">
      <c r="A513">
        <v>1</v>
      </c>
      <c r="B513">
        <v>737</v>
      </c>
      <c r="C513" t="s">
        <v>1512</v>
      </c>
      <c r="D513" s="1" t="s">
        <v>1513</v>
      </c>
      <c r="E513" s="17">
        <v>3700</v>
      </c>
      <c r="F513" s="17">
        <v>5028</v>
      </c>
      <c r="G513" s="4">
        <f t="shared" si="42"/>
        <v>1.358918918918919</v>
      </c>
      <c r="H513" t="s">
        <v>20</v>
      </c>
      <c r="I513">
        <v>180</v>
      </c>
      <c r="J513" s="2">
        <f t="shared" si="43"/>
        <v>27.933333333333334</v>
      </c>
      <c r="K513" t="s">
        <v>21</v>
      </c>
      <c r="L513" t="s">
        <v>22</v>
      </c>
      <c r="M513">
        <v>1478844000</v>
      </c>
      <c r="N513">
        <v>1479880800</v>
      </c>
      <c r="O513" s="7">
        <f t="shared" si="44"/>
        <v>42685.25</v>
      </c>
      <c r="P513" s="7" t="str" cm="1">
        <f t="array" ref="P513">_xlfn.IFS(Q513=1, "Jan", Q513=2, "Feb", Q513=3, "Mar", Q513=4, "Apr", Q513=5, "May", Q513=6, "June", Q513=7, "July", Q513=8, "Aug", Q513=9, "Sept", Q513=10, "Oct", Q513=11, "Nov", Q513=12, "Dec")</f>
        <v>Nov</v>
      </c>
      <c r="Q513" s="9">
        <f>MONTH(O513)</f>
        <v>11</v>
      </c>
      <c r="R513" s="9">
        <f>DAY(O513)</f>
        <v>11</v>
      </c>
      <c r="S513" s="9">
        <f>YEAR(O513)</f>
        <v>2016</v>
      </c>
      <c r="T513" s="7">
        <f>(((N513/60)/60)/24)+DATE(1970,1,1)</f>
        <v>42697.25</v>
      </c>
      <c r="U513" s="7" t="str" cm="1">
        <f t="array" ref="U513">_xlfn.IFS(V513=1, "Jan", V513=2, "Feb", V513=3, "Mar", V513=4, "Apr", V513=5, "May", V513=6, "June", V513=7, "July", V513=8, "Aug", V513=9, "Sept", V513=10, "Oct", V513=11, "Nov", V513=12, "Dec")</f>
        <v>Nov</v>
      </c>
      <c r="V513" s="9">
        <f t="shared" si="45"/>
        <v>11</v>
      </c>
      <c r="W513" s="9">
        <f t="shared" si="46"/>
        <v>23</v>
      </c>
      <c r="X513" s="9">
        <f t="shared" si="47"/>
        <v>2016</v>
      </c>
      <c r="Y513" t="b">
        <v>0</v>
      </c>
      <c r="Z513" t="b">
        <v>0</v>
      </c>
      <c r="AA513" t="s">
        <v>60</v>
      </c>
      <c r="AB513" t="s">
        <v>2041</v>
      </c>
      <c r="AC513" t="s">
        <v>2050</v>
      </c>
    </row>
    <row r="514" spans="1:29" ht="17" x14ac:dyDescent="0.2">
      <c r="A514">
        <v>1</v>
      </c>
      <c r="B514">
        <v>94</v>
      </c>
      <c r="C514" t="s">
        <v>237</v>
      </c>
      <c r="D514" s="1" t="s">
        <v>238</v>
      </c>
      <c r="E514" s="17">
        <v>2900</v>
      </c>
      <c r="F514" s="17">
        <v>8807</v>
      </c>
      <c r="G514" s="4">
        <f t="shared" ref="G514:G577" si="48">F514/E514</f>
        <v>3.036896551724138</v>
      </c>
      <c r="H514" t="s">
        <v>20</v>
      </c>
      <c r="I514">
        <v>180</v>
      </c>
      <c r="J514" s="2">
        <f t="shared" ref="J514:J577" si="49">F514/I514</f>
        <v>48.927777777777777</v>
      </c>
      <c r="K514" t="s">
        <v>40</v>
      </c>
      <c r="L514" t="s">
        <v>41</v>
      </c>
      <c r="M514">
        <v>1554613200</v>
      </c>
      <c r="N514">
        <v>1555563600</v>
      </c>
      <c r="O514" s="7">
        <f t="shared" ref="O514:O577" si="50">(((M514/60)/60)/24)+DATE(1970,1,1)</f>
        <v>43562.208333333328</v>
      </c>
      <c r="P514" s="7" t="str" cm="1">
        <f t="array" ref="P514">_xlfn.IFS(Q514=1, "Jan", Q514=2, "Feb", Q514=3, "Mar", Q514=4, "Apr", Q514=5, "May", Q514=6, "June", Q514=7, "July", Q514=8, "Aug", Q514=9, "Sept", Q514=10, "Oct", Q514=11, "Nov", Q514=12, "Dec")</f>
        <v>Apr</v>
      </c>
      <c r="Q514" s="9">
        <f>MONTH(O514)</f>
        <v>4</v>
      </c>
      <c r="R514" s="9">
        <f>DAY(O514)</f>
        <v>7</v>
      </c>
      <c r="S514" s="9">
        <f>YEAR(O514)</f>
        <v>2019</v>
      </c>
      <c r="T514" s="7">
        <f>(((N514/60)/60)/24)+DATE(1970,1,1)</f>
        <v>43573.208333333328</v>
      </c>
      <c r="U514" s="7" t="str" cm="1">
        <f t="array" ref="U514">_xlfn.IFS(V514=1, "Jan", V514=2, "Feb", V514=3, "Mar", V514=4, "Apr", V514=5, "May", V514=6, "June", V514=7, "July", V514=8, "Aug", V514=9, "Sept", V514=10, "Oct", V514=11, "Nov", V514=12, "Dec")</f>
        <v>Apr</v>
      </c>
      <c r="V514" s="9">
        <f t="shared" ref="V514:V577" si="51">MONTH(T514)</f>
        <v>4</v>
      </c>
      <c r="W514" s="9">
        <f t="shared" ref="W514:W577" si="52">DAY(T514)</f>
        <v>18</v>
      </c>
      <c r="X514" s="9">
        <f t="shared" ref="X514:X577" si="53">YEAR(T514)</f>
        <v>2019</v>
      </c>
      <c r="Y514" t="b">
        <v>0</v>
      </c>
      <c r="Z514" t="b">
        <v>0</v>
      </c>
      <c r="AA514" t="s">
        <v>28</v>
      </c>
      <c r="AB514" t="s">
        <v>2037</v>
      </c>
      <c r="AC514" t="s">
        <v>2038</v>
      </c>
    </row>
    <row r="515" spans="1:29" ht="17" x14ac:dyDescent="0.2">
      <c r="A515">
        <v>1</v>
      </c>
      <c r="B515">
        <v>82</v>
      </c>
      <c r="C515" t="s">
        <v>213</v>
      </c>
      <c r="D515" s="1" t="s">
        <v>214</v>
      </c>
      <c r="E515" s="17">
        <v>1000</v>
      </c>
      <c r="F515" s="17">
        <v>14973</v>
      </c>
      <c r="G515" s="4">
        <f t="shared" si="48"/>
        <v>14.973000000000001</v>
      </c>
      <c r="H515" t="s">
        <v>20</v>
      </c>
      <c r="I515">
        <v>180</v>
      </c>
      <c r="J515" s="2">
        <f t="shared" si="49"/>
        <v>83.183333333333337</v>
      </c>
      <c r="K515" t="s">
        <v>40</v>
      </c>
      <c r="L515" t="s">
        <v>41</v>
      </c>
      <c r="M515">
        <v>1547704800</v>
      </c>
      <c r="N515">
        <v>1548309600</v>
      </c>
      <c r="O515" s="7">
        <f t="shared" si="50"/>
        <v>43482.25</v>
      </c>
      <c r="P515" s="7" t="str" cm="1">
        <f t="array" ref="P515">_xlfn.IFS(Q515=1, "Jan", Q515=2, "Feb", Q515=3, "Mar", Q515=4, "Apr", Q515=5, "May", Q515=6, "June", Q515=7, "July", Q515=8, "Aug", Q515=9, "Sept", Q515=10, "Oct", Q515=11, "Nov", Q515=12, "Dec")</f>
        <v>Jan</v>
      </c>
      <c r="Q515" s="9">
        <f>MONTH(O515)</f>
        <v>1</v>
      </c>
      <c r="R515" s="9">
        <f>DAY(O515)</f>
        <v>17</v>
      </c>
      <c r="S515" s="9">
        <f>YEAR(O515)</f>
        <v>2019</v>
      </c>
      <c r="T515" s="7">
        <f>(((N515/60)/60)/24)+DATE(1970,1,1)</f>
        <v>43489.25</v>
      </c>
      <c r="U515" s="7" t="str" cm="1">
        <f t="array" ref="U515">_xlfn.IFS(V515=1, "Jan", V515=2, "Feb", V515=3, "Mar", V515=4, "Apr", V515=5, "May", V515=6, "June", V515=7, "July", V515=8, "Aug", V515=9, "Sept", V515=10, "Oct", V515=11, "Nov", V515=12, "Dec")</f>
        <v>Jan</v>
      </c>
      <c r="V515" s="9">
        <f t="shared" si="51"/>
        <v>1</v>
      </c>
      <c r="W515" s="9">
        <f t="shared" si="52"/>
        <v>24</v>
      </c>
      <c r="X515" s="9">
        <f t="shared" si="53"/>
        <v>2019</v>
      </c>
      <c r="Y515" t="b">
        <v>0</v>
      </c>
      <c r="Z515" t="b">
        <v>1</v>
      </c>
      <c r="AA515" t="s">
        <v>89</v>
      </c>
      <c r="AB515" t="s">
        <v>2057</v>
      </c>
      <c r="AC515" t="s">
        <v>2058</v>
      </c>
    </row>
    <row r="516" spans="1:29" ht="17" x14ac:dyDescent="0.2">
      <c r="A516">
        <v>1</v>
      </c>
      <c r="B516">
        <v>912</v>
      </c>
      <c r="C516" t="s">
        <v>1856</v>
      </c>
      <c r="D516" s="1" t="s">
        <v>1857</v>
      </c>
      <c r="E516" s="17">
        <v>1800</v>
      </c>
      <c r="F516" s="17">
        <v>14310</v>
      </c>
      <c r="G516" s="4">
        <f t="shared" si="48"/>
        <v>7.95</v>
      </c>
      <c r="H516" t="s">
        <v>20</v>
      </c>
      <c r="I516">
        <v>179</v>
      </c>
      <c r="J516" s="2">
        <f t="shared" si="49"/>
        <v>79.944134078212286</v>
      </c>
      <c r="K516" t="s">
        <v>21</v>
      </c>
      <c r="L516" t="s">
        <v>22</v>
      </c>
      <c r="M516">
        <v>1346821200</v>
      </c>
      <c r="N516">
        <v>1347944400</v>
      </c>
      <c r="O516" s="7">
        <f t="shared" si="50"/>
        <v>41157.208333333336</v>
      </c>
      <c r="P516" s="7" t="str" cm="1">
        <f t="array" ref="P516">_xlfn.IFS(Q516=1, "Jan", Q516=2, "Feb", Q516=3, "Mar", Q516=4, "Apr", Q516=5, "May", Q516=6, "June", Q516=7, "July", Q516=8, "Aug", Q516=9, "Sept", Q516=10, "Oct", Q516=11, "Nov", Q516=12, "Dec")</f>
        <v>Sept</v>
      </c>
      <c r="Q516" s="9">
        <f>MONTH(O516)</f>
        <v>9</v>
      </c>
      <c r="R516" s="9">
        <f>DAY(O516)</f>
        <v>5</v>
      </c>
      <c r="S516" s="9">
        <f>YEAR(O516)</f>
        <v>2012</v>
      </c>
      <c r="T516" s="7">
        <f>(((N516/60)/60)/24)+DATE(1970,1,1)</f>
        <v>41170.208333333336</v>
      </c>
      <c r="U516" s="7" t="str" cm="1">
        <f t="array" ref="U516">_xlfn.IFS(V516=1, "Jan", V516=2, "Feb", V516=3, "Mar", V516=4, "Apr", V516=5, "May", V516=6, "June", V516=7, "July", V516=8, "Aug", V516=9, "Sept", V516=10, "Oct", V516=11, "Nov", V516=12, "Dec")</f>
        <v>Sept</v>
      </c>
      <c r="V516" s="9">
        <f t="shared" si="51"/>
        <v>9</v>
      </c>
      <c r="W516" s="9">
        <f t="shared" si="52"/>
        <v>18</v>
      </c>
      <c r="X516" s="9">
        <f t="shared" si="53"/>
        <v>2012</v>
      </c>
      <c r="Y516" t="b">
        <v>1</v>
      </c>
      <c r="Z516" t="b">
        <v>0</v>
      </c>
      <c r="AA516" t="s">
        <v>53</v>
      </c>
      <c r="AB516" t="s">
        <v>2039</v>
      </c>
      <c r="AC516" t="s">
        <v>2052</v>
      </c>
    </row>
    <row r="517" spans="1:29" ht="17" x14ac:dyDescent="0.2">
      <c r="A517">
        <v>1</v>
      </c>
      <c r="B517">
        <v>287</v>
      </c>
      <c r="C517" t="s">
        <v>626</v>
      </c>
      <c r="D517" s="1" t="s">
        <v>627</v>
      </c>
      <c r="E517" s="17">
        <v>6300</v>
      </c>
      <c r="F517" s="17">
        <v>13213</v>
      </c>
      <c r="G517" s="4">
        <f t="shared" si="48"/>
        <v>2.0973015873015872</v>
      </c>
      <c r="H517" t="s">
        <v>20</v>
      </c>
      <c r="I517">
        <v>176</v>
      </c>
      <c r="J517" s="2">
        <f t="shared" si="49"/>
        <v>75.07386363636364</v>
      </c>
      <c r="K517" t="s">
        <v>21</v>
      </c>
      <c r="L517" t="s">
        <v>22</v>
      </c>
      <c r="M517">
        <v>1430197200</v>
      </c>
      <c r="N517">
        <v>1430197200</v>
      </c>
      <c r="O517" s="7">
        <f t="shared" si="50"/>
        <v>42122.208333333328</v>
      </c>
      <c r="P517" s="7" t="str" cm="1">
        <f t="array" ref="P517">_xlfn.IFS(Q517=1, "Jan", Q517=2, "Feb", Q517=3, "Mar", Q517=4, "Apr", Q517=5, "May", Q517=6, "June", Q517=7, "July", Q517=8, "Aug", Q517=9, "Sept", Q517=10, "Oct", Q517=11, "Nov", Q517=12, "Dec")</f>
        <v>Apr</v>
      </c>
      <c r="Q517" s="9">
        <f>MONTH(O517)</f>
        <v>4</v>
      </c>
      <c r="R517" s="9">
        <f>DAY(O517)</f>
        <v>28</v>
      </c>
      <c r="S517" s="9">
        <f>YEAR(O517)</f>
        <v>2015</v>
      </c>
      <c r="T517" s="7">
        <f>(((N517/60)/60)/24)+DATE(1970,1,1)</f>
        <v>42122.208333333328</v>
      </c>
      <c r="U517" s="7" t="str" cm="1">
        <f t="array" ref="U517">_xlfn.IFS(V517=1, "Jan", V517=2, "Feb", V517=3, "Mar", V517=4, "Apr", V517=5, "May", V517=6, "June", V517=7, "July", V517=8, "Aug", V517=9, "Sept", V517=10, "Oct", V517=11, "Nov", V517=12, "Dec")</f>
        <v>Apr</v>
      </c>
      <c r="V517" s="9">
        <f t="shared" si="51"/>
        <v>4</v>
      </c>
      <c r="W517" s="9">
        <f t="shared" si="52"/>
        <v>28</v>
      </c>
      <c r="X517" s="9">
        <f t="shared" si="53"/>
        <v>2015</v>
      </c>
      <c r="Y517" t="b">
        <v>0</v>
      </c>
      <c r="Z517" t="b">
        <v>0</v>
      </c>
      <c r="AA517" t="s">
        <v>50</v>
      </c>
      <c r="AB517" t="s">
        <v>2041</v>
      </c>
      <c r="AC517" t="s">
        <v>2043</v>
      </c>
    </row>
    <row r="518" spans="1:29" ht="17" x14ac:dyDescent="0.2">
      <c r="A518">
        <v>1</v>
      </c>
      <c r="B518">
        <v>688</v>
      </c>
      <c r="C518" t="s">
        <v>1415</v>
      </c>
      <c r="D518" s="1" t="s">
        <v>1416</v>
      </c>
      <c r="E518" s="17">
        <v>2900</v>
      </c>
      <c r="F518" s="17">
        <v>12449</v>
      </c>
      <c r="G518" s="4">
        <f t="shared" si="48"/>
        <v>4.2927586206896553</v>
      </c>
      <c r="H518" t="s">
        <v>20</v>
      </c>
      <c r="I518">
        <v>175</v>
      </c>
      <c r="J518" s="2">
        <f t="shared" si="49"/>
        <v>71.137142857142862</v>
      </c>
      <c r="K518" t="s">
        <v>21</v>
      </c>
      <c r="L518" t="s">
        <v>22</v>
      </c>
      <c r="M518">
        <v>1547100000</v>
      </c>
      <c r="N518">
        <v>1548482400</v>
      </c>
      <c r="O518" s="7">
        <f t="shared" si="50"/>
        <v>43475.25</v>
      </c>
      <c r="P518" s="7" t="str" cm="1">
        <f t="array" ref="P518">_xlfn.IFS(Q518=1, "Jan", Q518=2, "Feb", Q518=3, "Mar", Q518=4, "Apr", Q518=5, "May", Q518=6, "June", Q518=7, "July", Q518=8, "Aug", Q518=9, "Sept", Q518=10, "Oct", Q518=11, "Nov", Q518=12, "Dec")</f>
        <v>Jan</v>
      </c>
      <c r="Q518" s="9">
        <f>MONTH(O518)</f>
        <v>1</v>
      </c>
      <c r="R518" s="9">
        <f>DAY(O518)</f>
        <v>10</v>
      </c>
      <c r="S518" s="9">
        <f>YEAR(O518)</f>
        <v>2019</v>
      </c>
      <c r="T518" s="7">
        <f>(((N518/60)/60)/24)+DATE(1970,1,1)</f>
        <v>43491.25</v>
      </c>
      <c r="U518" s="7" t="str" cm="1">
        <f t="array" ref="U518">_xlfn.IFS(V518=1, "Jan", V518=2, "Feb", V518=3, "Mar", V518=4, "Apr", V518=5, "May", V518=6, "June", V518=7, "July", V518=8, "Aug", V518=9, "Sept", V518=10, "Oct", V518=11, "Nov", V518=12, "Dec")</f>
        <v>Jan</v>
      </c>
      <c r="V518" s="9">
        <f t="shared" si="51"/>
        <v>1</v>
      </c>
      <c r="W518" s="9">
        <f t="shared" si="52"/>
        <v>26</v>
      </c>
      <c r="X518" s="9">
        <f t="shared" si="53"/>
        <v>2019</v>
      </c>
      <c r="Y518" t="b">
        <v>0</v>
      </c>
      <c r="Z518" t="b">
        <v>1</v>
      </c>
      <c r="AA518" t="s">
        <v>269</v>
      </c>
      <c r="AB518" t="s">
        <v>2039</v>
      </c>
      <c r="AC518" t="s">
        <v>2062</v>
      </c>
    </row>
    <row r="519" spans="1:29" ht="17" x14ac:dyDescent="0.2">
      <c r="A519">
        <v>1</v>
      </c>
      <c r="B519">
        <v>5</v>
      </c>
      <c r="C519" t="s">
        <v>34</v>
      </c>
      <c r="D519" s="1" t="s">
        <v>35</v>
      </c>
      <c r="E519" s="17">
        <v>7600</v>
      </c>
      <c r="F519" s="17">
        <v>13195</v>
      </c>
      <c r="G519" s="4">
        <f t="shared" si="48"/>
        <v>1.7361842105263159</v>
      </c>
      <c r="H519" t="s">
        <v>20</v>
      </c>
      <c r="I519">
        <v>174</v>
      </c>
      <c r="J519" s="2">
        <f t="shared" si="49"/>
        <v>75.833333333333329</v>
      </c>
      <c r="K519" t="s">
        <v>36</v>
      </c>
      <c r="L519" t="s">
        <v>37</v>
      </c>
      <c r="M519">
        <v>1346130000</v>
      </c>
      <c r="N519">
        <v>1347080400</v>
      </c>
      <c r="O519" s="7">
        <f t="shared" si="50"/>
        <v>41149.208333333336</v>
      </c>
      <c r="P519" s="7" t="str" cm="1">
        <f t="array" ref="P519">_xlfn.IFS(Q519=1, "Jan", Q519=2, "Feb", Q519=3, "Mar", Q519=4, "Apr", Q519=5, "May", Q519=6, "June", Q519=7, "July", Q519=8, "Aug", Q519=9, "Sept", Q519=10, "Oct", Q519=11, "Nov", Q519=12, "Dec")</f>
        <v>Aug</v>
      </c>
      <c r="Q519" s="9">
        <f>MONTH(O519)</f>
        <v>8</v>
      </c>
      <c r="R519" s="9">
        <f>DAY(O519)</f>
        <v>28</v>
      </c>
      <c r="S519" s="9">
        <f>YEAR(O519)</f>
        <v>2012</v>
      </c>
      <c r="T519" s="7">
        <f>(((N519/60)/60)/24)+DATE(1970,1,1)</f>
        <v>41160.208333333336</v>
      </c>
      <c r="U519" s="7" t="str" cm="1">
        <f t="array" ref="U519">_xlfn.IFS(V519=1, "Jan", V519=2, "Feb", V519=3, "Mar", V519=4, "Apr", V519=5, "May", V519=6, "June", V519=7, "July", V519=8, "Aug", V519=9, "Sept", V519=10, "Oct", V519=11, "Nov", V519=12, "Dec")</f>
        <v>Sept</v>
      </c>
      <c r="V519" s="9">
        <f t="shared" si="51"/>
        <v>9</v>
      </c>
      <c r="W519" s="9">
        <f t="shared" si="52"/>
        <v>8</v>
      </c>
      <c r="X519" s="9">
        <f t="shared" si="53"/>
        <v>2012</v>
      </c>
      <c r="Y519" t="b">
        <v>0</v>
      </c>
      <c r="Z519" t="b">
        <v>0</v>
      </c>
      <c r="AA519" t="s">
        <v>33</v>
      </c>
      <c r="AB519" t="s">
        <v>2035</v>
      </c>
      <c r="AC519" t="s">
        <v>2036</v>
      </c>
    </row>
    <row r="520" spans="1:29" ht="17" x14ac:dyDescent="0.2">
      <c r="A520">
        <v>1</v>
      </c>
      <c r="B520">
        <v>778</v>
      </c>
      <c r="C520" t="s">
        <v>1591</v>
      </c>
      <c r="D520" s="1" t="s">
        <v>1592</v>
      </c>
      <c r="E520" s="17">
        <v>1300</v>
      </c>
      <c r="F520" s="17">
        <v>10243</v>
      </c>
      <c r="G520" s="4">
        <f t="shared" si="48"/>
        <v>7.8792307692307695</v>
      </c>
      <c r="H520" t="s">
        <v>20</v>
      </c>
      <c r="I520">
        <v>174</v>
      </c>
      <c r="J520" s="2">
        <f t="shared" si="49"/>
        <v>58.867816091954026</v>
      </c>
      <c r="K520" t="s">
        <v>98</v>
      </c>
      <c r="L520" t="s">
        <v>99</v>
      </c>
      <c r="M520">
        <v>1313211600</v>
      </c>
      <c r="N520">
        <v>1313643600</v>
      </c>
      <c r="O520" s="7">
        <f t="shared" si="50"/>
        <v>40768.208333333336</v>
      </c>
      <c r="P520" s="7" t="str" cm="1">
        <f t="array" ref="P520">_xlfn.IFS(Q520=1, "Jan", Q520=2, "Feb", Q520=3, "Mar", Q520=4, "Apr", Q520=5, "May", Q520=6, "June", Q520=7, "July", Q520=8, "Aug", Q520=9, "Sept", Q520=10, "Oct", Q520=11, "Nov", Q520=12, "Dec")</f>
        <v>Aug</v>
      </c>
      <c r="Q520" s="9">
        <f>MONTH(O520)</f>
        <v>8</v>
      </c>
      <c r="R520" s="9">
        <f>DAY(O520)</f>
        <v>13</v>
      </c>
      <c r="S520" s="9">
        <f>YEAR(O520)</f>
        <v>2011</v>
      </c>
      <c r="T520" s="7">
        <f>(((N520/60)/60)/24)+DATE(1970,1,1)</f>
        <v>40773.208333333336</v>
      </c>
      <c r="U520" s="7" t="str" cm="1">
        <f t="array" ref="U520">_xlfn.IFS(V520=1, "Jan", V520=2, "Feb", V520=3, "Mar", V520=4, "Apr", V520=5, "May", V520=6, "June", V520=7, "July", V520=8, "Aug", V520=9, "Sept", V520=10, "Oct", V520=11, "Nov", V520=12, "Dec")</f>
        <v>Aug</v>
      </c>
      <c r="V520" s="9">
        <f t="shared" si="51"/>
        <v>8</v>
      </c>
      <c r="W520" s="9">
        <f t="shared" si="52"/>
        <v>18</v>
      </c>
      <c r="X520" s="9">
        <f t="shared" si="53"/>
        <v>2011</v>
      </c>
      <c r="Y520" t="b">
        <v>0</v>
      </c>
      <c r="Z520" t="b">
        <v>0</v>
      </c>
      <c r="AA520" t="s">
        <v>71</v>
      </c>
      <c r="AB520" t="s">
        <v>2039</v>
      </c>
      <c r="AC520" t="s">
        <v>2040</v>
      </c>
    </row>
    <row r="521" spans="1:29" ht="17" x14ac:dyDescent="0.2">
      <c r="A521">
        <v>1</v>
      </c>
      <c r="B521">
        <v>479</v>
      </c>
      <c r="C521" t="s">
        <v>1005</v>
      </c>
      <c r="D521" s="1" t="s">
        <v>1006</v>
      </c>
      <c r="E521" s="17">
        <v>2400</v>
      </c>
      <c r="F521" s="17">
        <v>12310</v>
      </c>
      <c r="G521" s="4">
        <f t="shared" si="48"/>
        <v>5.1291666666666664</v>
      </c>
      <c r="H521" t="s">
        <v>20</v>
      </c>
      <c r="I521">
        <v>173</v>
      </c>
      <c r="J521" s="2">
        <f t="shared" si="49"/>
        <v>71.156069364161851</v>
      </c>
      <c r="K521" t="s">
        <v>40</v>
      </c>
      <c r="L521" t="s">
        <v>41</v>
      </c>
      <c r="M521">
        <v>1501304400</v>
      </c>
      <c r="N521">
        <v>1501477200</v>
      </c>
      <c r="O521" s="7">
        <f t="shared" si="50"/>
        <v>42945.208333333328</v>
      </c>
      <c r="P521" s="7" t="str" cm="1">
        <f t="array" ref="P521">_xlfn.IFS(Q521=1, "Jan", Q521=2, "Feb", Q521=3, "Mar", Q521=4, "Apr", Q521=5, "May", Q521=6, "June", Q521=7, "July", Q521=8, "Aug", Q521=9, "Sept", Q521=10, "Oct", Q521=11, "Nov", Q521=12, "Dec")</f>
        <v>July</v>
      </c>
      <c r="Q521" s="9">
        <f>MONTH(O521)</f>
        <v>7</v>
      </c>
      <c r="R521" s="9">
        <f>DAY(O521)</f>
        <v>29</v>
      </c>
      <c r="S521" s="9">
        <f>YEAR(O521)</f>
        <v>2017</v>
      </c>
      <c r="T521" s="7">
        <f>(((N521/60)/60)/24)+DATE(1970,1,1)</f>
        <v>42947.208333333328</v>
      </c>
      <c r="U521" s="7" t="str" cm="1">
        <f t="array" ref="U521">_xlfn.IFS(V521=1, "Jan", V521=2, "Feb", V521=3, "Mar", V521=4, "Apr", V521=5, "May", V521=6, "June", V521=7, "July", V521=8, "Aug", V521=9, "Sept", V521=10, "Oct", V521=11, "Nov", V521=12, "Dec")</f>
        <v>July</v>
      </c>
      <c r="V521" s="9">
        <f t="shared" si="51"/>
        <v>7</v>
      </c>
      <c r="W521" s="9">
        <f t="shared" si="52"/>
        <v>31</v>
      </c>
      <c r="X521" s="9">
        <f t="shared" si="53"/>
        <v>2017</v>
      </c>
      <c r="Y521" t="b">
        <v>0</v>
      </c>
      <c r="Z521" t="b">
        <v>0</v>
      </c>
      <c r="AA521" t="s">
        <v>17</v>
      </c>
      <c r="AB521" t="s">
        <v>2033</v>
      </c>
      <c r="AC521" t="s">
        <v>2034</v>
      </c>
    </row>
    <row r="522" spans="1:29" ht="17" x14ac:dyDescent="0.2">
      <c r="A522">
        <v>1</v>
      </c>
      <c r="B522">
        <v>848</v>
      </c>
      <c r="C522" t="s">
        <v>1729</v>
      </c>
      <c r="D522" s="1" t="s">
        <v>1730</v>
      </c>
      <c r="E522" s="17">
        <v>3200</v>
      </c>
      <c r="F522" s="17">
        <v>10831</v>
      </c>
      <c r="G522" s="4">
        <f t="shared" si="48"/>
        <v>3.3846875000000001</v>
      </c>
      <c r="H522" t="s">
        <v>20</v>
      </c>
      <c r="I522">
        <v>172</v>
      </c>
      <c r="J522" s="2">
        <f t="shared" si="49"/>
        <v>62.970930232558139</v>
      </c>
      <c r="K522" t="s">
        <v>21</v>
      </c>
      <c r="L522" t="s">
        <v>22</v>
      </c>
      <c r="M522">
        <v>1276318800</v>
      </c>
      <c r="N522">
        <v>1277096400</v>
      </c>
      <c r="O522" s="7">
        <f t="shared" si="50"/>
        <v>40341.208333333336</v>
      </c>
      <c r="P522" s="7" t="str" cm="1">
        <f t="array" ref="P522">_xlfn.IFS(Q522=1, "Jan", Q522=2, "Feb", Q522=3, "Mar", Q522=4, "Apr", Q522=5, "May", Q522=6, "June", Q522=7, "July", Q522=8, "Aug", Q522=9, "Sept", Q522=10, "Oct", Q522=11, "Nov", Q522=12, "Dec")</f>
        <v>June</v>
      </c>
      <c r="Q522" s="9">
        <f>MONTH(O522)</f>
        <v>6</v>
      </c>
      <c r="R522" s="9">
        <f>DAY(O522)</f>
        <v>12</v>
      </c>
      <c r="S522" s="9">
        <f>YEAR(O522)</f>
        <v>2010</v>
      </c>
      <c r="T522" s="7">
        <f>(((N522/60)/60)/24)+DATE(1970,1,1)</f>
        <v>40350.208333333336</v>
      </c>
      <c r="U522" s="7" t="str" cm="1">
        <f t="array" ref="U522">_xlfn.IFS(V522=1, "Jan", V522=2, "Feb", V522=3, "Mar", V522=4, "Apr", V522=5, "May", V522=6, "June", V522=7, "July", V522=8, "Aug", V522=9, "Sept", V522=10, "Oct", V522=11, "Nov", V522=12, "Dec")</f>
        <v>June</v>
      </c>
      <c r="V522" s="9">
        <f t="shared" si="51"/>
        <v>6</v>
      </c>
      <c r="W522" s="9">
        <f t="shared" si="52"/>
        <v>21</v>
      </c>
      <c r="X522" s="9">
        <f t="shared" si="53"/>
        <v>2010</v>
      </c>
      <c r="Y522" t="b">
        <v>0</v>
      </c>
      <c r="Z522" t="b">
        <v>0</v>
      </c>
      <c r="AA522" t="s">
        <v>53</v>
      </c>
      <c r="AB522" t="s">
        <v>2039</v>
      </c>
      <c r="AC522" t="s">
        <v>2052</v>
      </c>
    </row>
    <row r="523" spans="1:29" ht="17" x14ac:dyDescent="0.2">
      <c r="A523">
        <v>1</v>
      </c>
      <c r="B523">
        <v>75</v>
      </c>
      <c r="C523" t="s">
        <v>198</v>
      </c>
      <c r="D523" s="1" t="s">
        <v>199</v>
      </c>
      <c r="E523" s="17">
        <v>9700</v>
      </c>
      <c r="F523" s="17">
        <v>14606</v>
      </c>
      <c r="G523" s="4">
        <f t="shared" si="48"/>
        <v>1.5057731958762886</v>
      </c>
      <c r="H523" t="s">
        <v>20</v>
      </c>
      <c r="I523">
        <v>170</v>
      </c>
      <c r="J523" s="2">
        <f t="shared" si="49"/>
        <v>85.917647058823533</v>
      </c>
      <c r="K523" t="s">
        <v>21</v>
      </c>
      <c r="L523" t="s">
        <v>22</v>
      </c>
      <c r="M523">
        <v>1531630800</v>
      </c>
      <c r="N523">
        <v>1532322000</v>
      </c>
      <c r="O523" s="7">
        <f t="shared" si="50"/>
        <v>43296.208333333328</v>
      </c>
      <c r="P523" s="7" t="str" cm="1">
        <f t="array" ref="P523">_xlfn.IFS(Q523=1, "Jan", Q523=2, "Feb", Q523=3, "Mar", Q523=4, "Apr", Q523=5, "May", Q523=6, "June", Q523=7, "July", Q523=8, "Aug", Q523=9, "Sept", Q523=10, "Oct", Q523=11, "Nov", Q523=12, "Dec")</f>
        <v>July</v>
      </c>
      <c r="Q523" s="9">
        <f>MONTH(O523)</f>
        <v>7</v>
      </c>
      <c r="R523" s="9">
        <f>DAY(O523)</f>
        <v>15</v>
      </c>
      <c r="S523" s="9">
        <f>YEAR(O523)</f>
        <v>2018</v>
      </c>
      <c r="T523" s="7">
        <f>(((N523/60)/60)/24)+DATE(1970,1,1)</f>
        <v>43304.208333333328</v>
      </c>
      <c r="U523" s="7" t="str" cm="1">
        <f t="array" ref="U523">_xlfn.IFS(V523=1, "Jan", V523=2, "Feb", V523=3, "Mar", V523=4, "Apr", V523=5, "May", V523=6, "June", V523=7, "July", V523=8, "Aug", V523=9, "Sept", V523=10, "Oct", V523=11, "Nov", V523=12, "Dec")</f>
        <v>July</v>
      </c>
      <c r="V523" s="9">
        <f t="shared" si="51"/>
        <v>7</v>
      </c>
      <c r="W523" s="9">
        <f t="shared" si="52"/>
        <v>23</v>
      </c>
      <c r="X523" s="9">
        <f t="shared" si="53"/>
        <v>2018</v>
      </c>
      <c r="Y523" t="b">
        <v>0</v>
      </c>
      <c r="Z523" t="b">
        <v>0</v>
      </c>
      <c r="AA523" t="s">
        <v>122</v>
      </c>
      <c r="AB523" t="s">
        <v>2044</v>
      </c>
      <c r="AC523" t="s">
        <v>2045</v>
      </c>
    </row>
    <row r="524" spans="1:29" ht="17" x14ac:dyDescent="0.2">
      <c r="A524">
        <v>1</v>
      </c>
      <c r="B524">
        <v>615</v>
      </c>
      <c r="C524" t="s">
        <v>1272</v>
      </c>
      <c r="D524" s="1" t="s">
        <v>1273</v>
      </c>
      <c r="E524" s="17">
        <v>8500</v>
      </c>
      <c r="F524" s="17">
        <v>14488</v>
      </c>
      <c r="G524" s="4">
        <f t="shared" si="48"/>
        <v>1.7044705882352942</v>
      </c>
      <c r="H524" t="s">
        <v>20</v>
      </c>
      <c r="I524">
        <v>170</v>
      </c>
      <c r="J524" s="2">
        <f t="shared" si="49"/>
        <v>85.223529411764702</v>
      </c>
      <c r="K524" t="s">
        <v>107</v>
      </c>
      <c r="L524" t="s">
        <v>108</v>
      </c>
      <c r="M524">
        <v>1461906000</v>
      </c>
      <c r="N524">
        <v>1462770000</v>
      </c>
      <c r="O524" s="7">
        <f t="shared" si="50"/>
        <v>42489.208333333328</v>
      </c>
      <c r="P524" s="7" t="str" cm="1">
        <f t="array" ref="P524">_xlfn.IFS(Q524=1, "Jan", Q524=2, "Feb", Q524=3, "Mar", Q524=4, "Apr", Q524=5, "May", Q524=6, "June", Q524=7, "July", Q524=8, "Aug", Q524=9, "Sept", Q524=10, "Oct", Q524=11, "Nov", Q524=12, "Dec")</f>
        <v>Apr</v>
      </c>
      <c r="Q524" s="9">
        <f>MONTH(O524)</f>
        <v>4</v>
      </c>
      <c r="R524" s="9">
        <f>DAY(O524)</f>
        <v>29</v>
      </c>
      <c r="S524" s="9">
        <f>YEAR(O524)</f>
        <v>2016</v>
      </c>
      <c r="T524" s="7">
        <f>(((N524/60)/60)/24)+DATE(1970,1,1)</f>
        <v>42499.208333333328</v>
      </c>
      <c r="U524" s="7" t="str" cm="1">
        <f t="array" ref="U524">_xlfn.IFS(V524=1, "Jan", V524=2, "Feb", V524=3, "Mar", V524=4, "Apr", V524=5, "May", V524=6, "June", V524=7, "July", V524=8, "Aug", V524=9, "Sept", V524=10, "Oct", V524=11, "Nov", V524=12, "Dec")</f>
        <v>May</v>
      </c>
      <c r="V524" s="9">
        <f t="shared" si="51"/>
        <v>5</v>
      </c>
      <c r="W524" s="9">
        <f t="shared" si="52"/>
        <v>9</v>
      </c>
      <c r="X524" s="9">
        <f t="shared" si="53"/>
        <v>2016</v>
      </c>
      <c r="Y524" t="b">
        <v>0</v>
      </c>
      <c r="Z524" t="b">
        <v>0</v>
      </c>
      <c r="AA524" t="s">
        <v>33</v>
      </c>
      <c r="AB524" t="s">
        <v>2035</v>
      </c>
      <c r="AC524" t="s">
        <v>2036</v>
      </c>
    </row>
    <row r="525" spans="1:29" ht="34" x14ac:dyDescent="0.2">
      <c r="A525">
        <v>1</v>
      </c>
      <c r="B525">
        <v>445</v>
      </c>
      <c r="C525" t="s">
        <v>938</v>
      </c>
      <c r="D525" s="1" t="s">
        <v>939</v>
      </c>
      <c r="E525" s="17">
        <v>2100</v>
      </c>
      <c r="F525" s="17">
        <v>10739</v>
      </c>
      <c r="G525" s="4">
        <f t="shared" si="48"/>
        <v>5.1138095238095236</v>
      </c>
      <c r="H525" t="s">
        <v>20</v>
      </c>
      <c r="I525">
        <v>170</v>
      </c>
      <c r="J525" s="2">
        <f t="shared" si="49"/>
        <v>63.170588235294119</v>
      </c>
      <c r="K525" t="s">
        <v>21</v>
      </c>
      <c r="L525" t="s">
        <v>22</v>
      </c>
      <c r="M525">
        <v>1291356000</v>
      </c>
      <c r="N525">
        <v>1293170400</v>
      </c>
      <c r="O525" s="7">
        <f t="shared" si="50"/>
        <v>40515.25</v>
      </c>
      <c r="P525" s="7" t="str" cm="1">
        <f t="array" ref="P525">_xlfn.IFS(Q525=1, "Jan", Q525=2, "Feb", Q525=3, "Mar", Q525=4, "Apr", Q525=5, "May", Q525=6, "June", Q525=7, "July", Q525=8, "Aug", Q525=9, "Sept", Q525=10, "Oct", Q525=11, "Nov", Q525=12, "Dec")</f>
        <v>Dec</v>
      </c>
      <c r="Q525" s="9">
        <f>MONTH(O525)</f>
        <v>12</v>
      </c>
      <c r="R525" s="9">
        <f>DAY(O525)</f>
        <v>3</v>
      </c>
      <c r="S525" s="9">
        <f>YEAR(O525)</f>
        <v>2010</v>
      </c>
      <c r="T525" s="7">
        <f>(((N525/60)/60)/24)+DATE(1970,1,1)</f>
        <v>40536.25</v>
      </c>
      <c r="U525" s="7" t="str" cm="1">
        <f t="array" ref="U525">_xlfn.IFS(V525=1, "Jan", V525=2, "Feb", V525=3, "Mar", V525=4, "Apr", V525=5, "May", V525=6, "June", V525=7, "July", V525=8, "Aug", V525=9, "Sept", V525=10, "Oct", V525=11, "Nov", V525=12, "Dec")</f>
        <v>Dec</v>
      </c>
      <c r="V525" s="9">
        <f t="shared" si="51"/>
        <v>12</v>
      </c>
      <c r="W525" s="9">
        <f t="shared" si="52"/>
        <v>24</v>
      </c>
      <c r="X525" s="9">
        <f t="shared" si="53"/>
        <v>2010</v>
      </c>
      <c r="Y525" t="b">
        <v>0</v>
      </c>
      <c r="Z525" t="b">
        <v>1</v>
      </c>
      <c r="AA525" t="s">
        <v>33</v>
      </c>
      <c r="AB525" t="s">
        <v>2035</v>
      </c>
      <c r="AC525" t="s">
        <v>2036</v>
      </c>
    </row>
    <row r="526" spans="1:29" ht="34" x14ac:dyDescent="0.2">
      <c r="A526">
        <v>1</v>
      </c>
      <c r="B526">
        <v>372</v>
      </c>
      <c r="C526" t="s">
        <v>796</v>
      </c>
      <c r="D526" s="1" t="s">
        <v>797</v>
      </c>
      <c r="E526" s="17">
        <v>900</v>
      </c>
      <c r="F526" s="17">
        <v>14324</v>
      </c>
      <c r="G526" s="4">
        <f t="shared" si="48"/>
        <v>15.915555555555555</v>
      </c>
      <c r="H526" t="s">
        <v>20</v>
      </c>
      <c r="I526">
        <v>169</v>
      </c>
      <c r="J526" s="2">
        <f t="shared" si="49"/>
        <v>84.757396449704146</v>
      </c>
      <c r="K526" t="s">
        <v>21</v>
      </c>
      <c r="L526" t="s">
        <v>22</v>
      </c>
      <c r="M526">
        <v>1420696800</v>
      </c>
      <c r="N526">
        <v>1422424800</v>
      </c>
      <c r="O526" s="7">
        <f t="shared" si="50"/>
        <v>42012.25</v>
      </c>
      <c r="P526" s="7" t="str" cm="1">
        <f t="array" ref="P526">_xlfn.IFS(Q526=1, "Jan", Q526=2, "Feb", Q526=3, "Mar", Q526=4, "Apr", Q526=5, "May", Q526=6, "June", Q526=7, "July", Q526=8, "Aug", Q526=9, "Sept", Q526=10, "Oct", Q526=11, "Nov", Q526=12, "Dec")</f>
        <v>Jan</v>
      </c>
      <c r="Q526" s="9">
        <f>MONTH(O526)</f>
        <v>1</v>
      </c>
      <c r="R526" s="9">
        <f>DAY(O526)</f>
        <v>8</v>
      </c>
      <c r="S526" s="9">
        <f>YEAR(O526)</f>
        <v>2015</v>
      </c>
      <c r="T526" s="7">
        <f>(((N526/60)/60)/24)+DATE(1970,1,1)</f>
        <v>42032.25</v>
      </c>
      <c r="U526" s="7" t="str" cm="1">
        <f t="array" ref="U526">_xlfn.IFS(V526=1, "Jan", V526=2, "Feb", V526=3, "Mar", V526=4, "Apr", V526=5, "May", V526=6, "June", V526=7, "July", V526=8, "Aug", V526=9, "Sept", V526=10, "Oct", V526=11, "Nov", V526=12, "Dec")</f>
        <v>Jan</v>
      </c>
      <c r="V526" s="9">
        <f t="shared" si="51"/>
        <v>1</v>
      </c>
      <c r="W526" s="9">
        <f t="shared" si="52"/>
        <v>28</v>
      </c>
      <c r="X526" s="9">
        <f t="shared" si="53"/>
        <v>2015</v>
      </c>
      <c r="Y526" t="b">
        <v>0</v>
      </c>
      <c r="Z526" t="b">
        <v>1</v>
      </c>
      <c r="AA526" t="s">
        <v>42</v>
      </c>
      <c r="AB526" t="s">
        <v>2039</v>
      </c>
      <c r="AC526" t="s">
        <v>2053</v>
      </c>
    </row>
    <row r="527" spans="1:29" ht="17" x14ac:dyDescent="0.2">
      <c r="A527">
        <v>1</v>
      </c>
      <c r="B527">
        <v>198</v>
      </c>
      <c r="C527" t="s">
        <v>448</v>
      </c>
      <c r="D527" s="1" t="s">
        <v>449</v>
      </c>
      <c r="E527" s="17">
        <v>63200</v>
      </c>
      <c r="F527" s="17">
        <v>6041</v>
      </c>
      <c r="G527" s="4">
        <f t="shared" si="48"/>
        <v>9.5585443037974685E-2</v>
      </c>
      <c r="H527" t="s">
        <v>14</v>
      </c>
      <c r="I527">
        <v>168</v>
      </c>
      <c r="J527" s="2">
        <f t="shared" si="49"/>
        <v>35.958333333333336</v>
      </c>
      <c r="K527" t="s">
        <v>21</v>
      </c>
      <c r="L527" t="s">
        <v>22</v>
      </c>
      <c r="M527">
        <v>1281070800</v>
      </c>
      <c r="N527">
        <v>1283576400</v>
      </c>
      <c r="O527" s="7">
        <f t="shared" si="50"/>
        <v>40396.208333333336</v>
      </c>
      <c r="P527" s="7" t="str" cm="1">
        <f t="array" ref="P527">_xlfn.IFS(Q527=1, "Jan", Q527=2, "Feb", Q527=3, "Mar", Q527=4, "Apr", Q527=5, "May", Q527=6, "June", Q527=7, "July", Q527=8, "Aug", Q527=9, "Sept", Q527=10, "Oct", Q527=11, "Nov", Q527=12, "Dec")</f>
        <v>Aug</v>
      </c>
      <c r="Q527" s="9">
        <f>MONTH(O527)</f>
        <v>8</v>
      </c>
      <c r="R527" s="9">
        <f>DAY(O527)</f>
        <v>6</v>
      </c>
      <c r="S527" s="9">
        <f>YEAR(O527)</f>
        <v>2010</v>
      </c>
      <c r="T527" s="7">
        <f>(((N527/60)/60)/24)+DATE(1970,1,1)</f>
        <v>40425.208333333336</v>
      </c>
      <c r="U527" s="7" t="str" cm="1">
        <f t="array" ref="U527">_xlfn.IFS(V527=1, "Jan", V527=2, "Feb", V527=3, "Mar", V527=4, "Apr", V527=5, "May", V527=6, "June", V527=7, "July", V527=8, "Aug", V527=9, "Sept", V527=10, "Oct", V527=11, "Nov", V527=12, "Dec")</f>
        <v>Sept</v>
      </c>
      <c r="V527" s="9">
        <f t="shared" si="51"/>
        <v>9</v>
      </c>
      <c r="W527" s="9">
        <f t="shared" si="52"/>
        <v>4</v>
      </c>
      <c r="X527" s="9">
        <f t="shared" si="53"/>
        <v>2010</v>
      </c>
      <c r="Y527" t="b">
        <v>0</v>
      </c>
      <c r="Z527" t="b">
        <v>0</v>
      </c>
      <c r="AA527" t="s">
        <v>50</v>
      </c>
      <c r="AB527" t="s">
        <v>2041</v>
      </c>
      <c r="AC527" t="s">
        <v>2043</v>
      </c>
    </row>
    <row r="528" spans="1:29" ht="34" x14ac:dyDescent="0.2">
      <c r="A528">
        <v>1</v>
      </c>
      <c r="B528">
        <v>212</v>
      </c>
      <c r="C528" t="s">
        <v>477</v>
      </c>
      <c r="D528" s="1" t="s">
        <v>478</v>
      </c>
      <c r="E528" s="17">
        <v>8100</v>
      </c>
      <c r="F528" s="17">
        <v>12300</v>
      </c>
      <c r="G528" s="4">
        <f t="shared" si="48"/>
        <v>1.5185185185185186</v>
      </c>
      <c r="H528" t="s">
        <v>20</v>
      </c>
      <c r="I528">
        <v>168</v>
      </c>
      <c r="J528" s="2">
        <f t="shared" si="49"/>
        <v>73.214285714285708</v>
      </c>
      <c r="K528" t="s">
        <v>21</v>
      </c>
      <c r="L528" t="s">
        <v>22</v>
      </c>
      <c r="M528">
        <v>1576389600</v>
      </c>
      <c r="N528">
        <v>1580364000</v>
      </c>
      <c r="O528" s="7">
        <f t="shared" si="50"/>
        <v>43814.25</v>
      </c>
      <c r="P528" s="7" t="str" cm="1">
        <f t="array" ref="P528">_xlfn.IFS(Q528=1, "Jan", Q528=2, "Feb", Q528=3, "Mar", Q528=4, "Apr", Q528=5, "May", Q528=6, "June", Q528=7, "July", Q528=8, "Aug", Q528=9, "Sept", Q528=10, "Oct", Q528=11, "Nov", Q528=12, "Dec")</f>
        <v>Dec</v>
      </c>
      <c r="Q528" s="9">
        <f>MONTH(O528)</f>
        <v>12</v>
      </c>
      <c r="R528" s="9">
        <f>DAY(O528)</f>
        <v>15</v>
      </c>
      <c r="S528" s="9">
        <f>YEAR(O528)</f>
        <v>2019</v>
      </c>
      <c r="T528" s="7">
        <f>(((N528/60)/60)/24)+DATE(1970,1,1)</f>
        <v>43860.25</v>
      </c>
      <c r="U528" s="7" t="str" cm="1">
        <f t="array" ref="U528">_xlfn.IFS(V528=1, "Jan", V528=2, "Feb", V528=3, "Mar", V528=4, "Apr", V528=5, "May", V528=6, "June", V528=7, "July", V528=8, "Aug", V528=9, "Sept", V528=10, "Oct", V528=11, "Nov", V528=12, "Dec")</f>
        <v>Jan</v>
      </c>
      <c r="V528" s="9">
        <f t="shared" si="51"/>
        <v>1</v>
      </c>
      <c r="W528" s="9">
        <f t="shared" si="52"/>
        <v>30</v>
      </c>
      <c r="X528" s="9">
        <f t="shared" si="53"/>
        <v>2020</v>
      </c>
      <c r="Y528" t="b">
        <v>0</v>
      </c>
      <c r="Z528" t="b">
        <v>0</v>
      </c>
      <c r="AA528" t="s">
        <v>33</v>
      </c>
      <c r="AB528" t="s">
        <v>2035</v>
      </c>
      <c r="AC528" t="s">
        <v>2036</v>
      </c>
    </row>
    <row r="529" spans="1:29" ht="34" x14ac:dyDescent="0.2">
      <c r="A529">
        <v>1</v>
      </c>
      <c r="B529">
        <v>707</v>
      </c>
      <c r="C529" t="s">
        <v>1452</v>
      </c>
      <c r="D529" s="1" t="s">
        <v>1453</v>
      </c>
      <c r="E529" s="17">
        <v>7300</v>
      </c>
      <c r="F529" s="17">
        <v>11579</v>
      </c>
      <c r="G529" s="4">
        <f t="shared" si="48"/>
        <v>1.5861643835616439</v>
      </c>
      <c r="H529" t="s">
        <v>20</v>
      </c>
      <c r="I529">
        <v>168</v>
      </c>
      <c r="J529" s="2">
        <f t="shared" si="49"/>
        <v>68.922619047619051</v>
      </c>
      <c r="K529" t="s">
        <v>21</v>
      </c>
      <c r="L529" t="s">
        <v>22</v>
      </c>
      <c r="M529">
        <v>1544248800</v>
      </c>
      <c r="N529">
        <v>1547359200</v>
      </c>
      <c r="O529" s="7">
        <f t="shared" si="50"/>
        <v>43442.25</v>
      </c>
      <c r="P529" s="7" t="str" cm="1">
        <f t="array" ref="P529">_xlfn.IFS(Q529=1, "Jan", Q529=2, "Feb", Q529=3, "Mar", Q529=4, "Apr", Q529=5, "May", Q529=6, "June", Q529=7, "July", Q529=8, "Aug", Q529=9, "Sept", Q529=10, "Oct", Q529=11, "Nov", Q529=12, "Dec")</f>
        <v>Dec</v>
      </c>
      <c r="Q529" s="9">
        <f>MONTH(O529)</f>
        <v>12</v>
      </c>
      <c r="R529" s="9">
        <f>DAY(O529)</f>
        <v>8</v>
      </c>
      <c r="S529" s="9">
        <f>YEAR(O529)</f>
        <v>2018</v>
      </c>
      <c r="T529" s="7">
        <f>(((N529/60)/60)/24)+DATE(1970,1,1)</f>
        <v>43478.25</v>
      </c>
      <c r="U529" s="7" t="str" cm="1">
        <f t="array" ref="U529">_xlfn.IFS(V529=1, "Jan", V529=2, "Feb", V529=3, "Mar", V529=4, "Apr", V529=5, "May", V529=6, "June", V529=7, "July", V529=8, "Aug", V529=9, "Sept", V529=10, "Oct", V529=11, "Nov", V529=12, "Dec")</f>
        <v>Jan</v>
      </c>
      <c r="V529" s="9">
        <f t="shared" si="51"/>
        <v>1</v>
      </c>
      <c r="W529" s="9">
        <f t="shared" si="52"/>
        <v>13</v>
      </c>
      <c r="X529" s="9">
        <f t="shared" si="53"/>
        <v>2019</v>
      </c>
      <c r="Y529" t="b">
        <v>0</v>
      </c>
      <c r="Z529" t="b">
        <v>0</v>
      </c>
      <c r="AA529" t="s">
        <v>53</v>
      </c>
      <c r="AB529" t="s">
        <v>2039</v>
      </c>
      <c r="AC529" t="s">
        <v>2052</v>
      </c>
    </row>
    <row r="530" spans="1:29" ht="17" x14ac:dyDescent="0.2">
      <c r="A530">
        <v>1</v>
      </c>
      <c r="B530">
        <v>761</v>
      </c>
      <c r="C530" t="s">
        <v>1558</v>
      </c>
      <c r="D530" s="1" t="s">
        <v>1559</v>
      </c>
      <c r="E530" s="17">
        <v>2200</v>
      </c>
      <c r="F530" s="17">
        <v>14420</v>
      </c>
      <c r="G530" s="4">
        <f t="shared" si="48"/>
        <v>6.5545454545454547</v>
      </c>
      <c r="H530" t="s">
        <v>20</v>
      </c>
      <c r="I530">
        <v>166</v>
      </c>
      <c r="J530" s="2">
        <f t="shared" si="49"/>
        <v>86.867469879518069</v>
      </c>
      <c r="K530" t="s">
        <v>21</v>
      </c>
      <c r="L530" t="s">
        <v>22</v>
      </c>
      <c r="M530">
        <v>1500699600</v>
      </c>
      <c r="N530">
        <v>1501131600</v>
      </c>
      <c r="O530" s="7">
        <f t="shared" si="50"/>
        <v>42938.208333333328</v>
      </c>
      <c r="P530" s="7" t="str" cm="1">
        <f t="array" ref="P530">_xlfn.IFS(Q530=1, "Jan", Q530=2, "Feb", Q530=3, "Mar", Q530=4, "Apr", Q530=5, "May", Q530=6, "June", Q530=7, "July", Q530=8, "Aug", Q530=9, "Sept", Q530=10, "Oct", Q530=11, "Nov", Q530=12, "Dec")</f>
        <v>July</v>
      </c>
      <c r="Q530" s="9">
        <f>MONTH(O530)</f>
        <v>7</v>
      </c>
      <c r="R530" s="9">
        <f>DAY(O530)</f>
        <v>22</v>
      </c>
      <c r="S530" s="9">
        <f>YEAR(O530)</f>
        <v>2017</v>
      </c>
      <c r="T530" s="7">
        <f>(((N530/60)/60)/24)+DATE(1970,1,1)</f>
        <v>42943.208333333328</v>
      </c>
      <c r="U530" s="7" t="str" cm="1">
        <f t="array" ref="U530">_xlfn.IFS(V530=1, "Jan", V530=2, "Feb", V530=3, "Mar", V530=4, "Apr", V530=5, "May", V530=6, "June", V530=7, "July", V530=8, "Aug", V530=9, "Sept", V530=10, "Oct", V530=11, "Nov", V530=12, "Dec")</f>
        <v>July</v>
      </c>
      <c r="V530" s="9">
        <f t="shared" si="51"/>
        <v>7</v>
      </c>
      <c r="W530" s="9">
        <f t="shared" si="52"/>
        <v>27</v>
      </c>
      <c r="X530" s="9">
        <f t="shared" si="53"/>
        <v>2017</v>
      </c>
      <c r="Y530" t="b">
        <v>0</v>
      </c>
      <c r="Z530" t="b">
        <v>0</v>
      </c>
      <c r="AA530" t="s">
        <v>23</v>
      </c>
      <c r="AB530" t="s">
        <v>2041</v>
      </c>
      <c r="AC530" t="s">
        <v>2042</v>
      </c>
    </row>
    <row r="531" spans="1:29" ht="34" x14ac:dyDescent="0.2">
      <c r="A531">
        <v>1</v>
      </c>
      <c r="B531">
        <v>34</v>
      </c>
      <c r="C531" t="s">
        <v>111</v>
      </c>
      <c r="D531" s="1" t="s">
        <v>112</v>
      </c>
      <c r="E531" s="17">
        <v>9300</v>
      </c>
      <c r="F531" s="17">
        <v>14025</v>
      </c>
      <c r="G531" s="4">
        <f t="shared" si="48"/>
        <v>1.5080645161290323</v>
      </c>
      <c r="H531" t="s">
        <v>20</v>
      </c>
      <c r="I531">
        <v>165</v>
      </c>
      <c r="J531" s="2">
        <f t="shared" si="49"/>
        <v>85</v>
      </c>
      <c r="K531" t="s">
        <v>21</v>
      </c>
      <c r="L531" t="s">
        <v>22</v>
      </c>
      <c r="M531">
        <v>1490245200</v>
      </c>
      <c r="N531">
        <v>1490677200</v>
      </c>
      <c r="O531" s="7">
        <f t="shared" si="50"/>
        <v>42817.208333333328</v>
      </c>
      <c r="P531" s="7" t="str" cm="1">
        <f t="array" ref="P531">_xlfn.IFS(Q531=1, "Jan", Q531=2, "Feb", Q531=3, "Mar", Q531=4, "Apr", Q531=5, "May", Q531=6, "June", Q531=7, "July", Q531=8, "Aug", Q531=9, "Sept", Q531=10, "Oct", Q531=11, "Nov", Q531=12, "Dec")</f>
        <v>Mar</v>
      </c>
      <c r="Q531" s="9">
        <f>MONTH(O531)</f>
        <v>3</v>
      </c>
      <c r="R531" s="9">
        <f>DAY(O531)</f>
        <v>23</v>
      </c>
      <c r="S531" s="9">
        <f>YEAR(O531)</f>
        <v>2017</v>
      </c>
      <c r="T531" s="7">
        <f>(((N531/60)/60)/24)+DATE(1970,1,1)</f>
        <v>42822.208333333328</v>
      </c>
      <c r="U531" s="7" t="str" cm="1">
        <f t="array" ref="U531">_xlfn.IFS(V531=1, "Jan", V531=2, "Feb", V531=3, "Mar", V531=4, "Apr", V531=5, "May", V531=6, "June", V531=7, "July", V531=8, "Aug", V531=9, "Sept", V531=10, "Oct", V531=11, "Nov", V531=12, "Dec")</f>
        <v>Mar</v>
      </c>
      <c r="V531" s="9">
        <f t="shared" si="51"/>
        <v>3</v>
      </c>
      <c r="W531" s="9">
        <f t="shared" si="52"/>
        <v>28</v>
      </c>
      <c r="X531" s="9">
        <f t="shared" si="53"/>
        <v>2017</v>
      </c>
      <c r="Y531" t="b">
        <v>0</v>
      </c>
      <c r="Z531" t="b">
        <v>0</v>
      </c>
      <c r="AA531" t="s">
        <v>42</v>
      </c>
      <c r="AB531" t="s">
        <v>2039</v>
      </c>
      <c r="AC531" t="s">
        <v>2053</v>
      </c>
    </row>
    <row r="532" spans="1:29" ht="17" x14ac:dyDescent="0.2">
      <c r="A532">
        <v>1</v>
      </c>
      <c r="B532">
        <v>833</v>
      </c>
      <c r="C532" t="s">
        <v>1699</v>
      </c>
      <c r="D532" s="1" t="s">
        <v>1700</v>
      </c>
      <c r="E532" s="17">
        <v>6800</v>
      </c>
      <c r="F532" s="17">
        <v>10723</v>
      </c>
      <c r="G532" s="4">
        <f t="shared" si="48"/>
        <v>1.5769117647058823</v>
      </c>
      <c r="H532" t="s">
        <v>20</v>
      </c>
      <c r="I532">
        <v>165</v>
      </c>
      <c r="J532" s="2">
        <f t="shared" si="49"/>
        <v>64.987878787878785</v>
      </c>
      <c r="K532" t="s">
        <v>36</v>
      </c>
      <c r="L532" t="s">
        <v>37</v>
      </c>
      <c r="M532">
        <v>1297663200</v>
      </c>
      <c r="N532">
        <v>1298613600</v>
      </c>
      <c r="O532" s="7">
        <f t="shared" si="50"/>
        <v>40588.25</v>
      </c>
      <c r="P532" s="7" t="str" cm="1">
        <f t="array" ref="P532">_xlfn.IFS(Q532=1, "Jan", Q532=2, "Feb", Q532=3, "Mar", Q532=4, "Apr", Q532=5, "May", Q532=6, "June", Q532=7, "July", Q532=8, "Aug", Q532=9, "Sept", Q532=10, "Oct", Q532=11, "Nov", Q532=12, "Dec")</f>
        <v>Feb</v>
      </c>
      <c r="Q532" s="9">
        <f>MONTH(O532)</f>
        <v>2</v>
      </c>
      <c r="R532" s="9">
        <f>DAY(O532)</f>
        <v>14</v>
      </c>
      <c r="S532" s="9">
        <f>YEAR(O532)</f>
        <v>2011</v>
      </c>
      <c r="T532" s="7">
        <f>(((N532/60)/60)/24)+DATE(1970,1,1)</f>
        <v>40599.25</v>
      </c>
      <c r="U532" s="7" t="str" cm="1">
        <f t="array" ref="U532">_xlfn.IFS(V532=1, "Jan", V532=2, "Feb", V532=3, "Mar", V532=4, "Apr", V532=5, "May", V532=6, "June", V532=7, "July", V532=8, "Aug", V532=9, "Sept", V532=10, "Oct", V532=11, "Nov", V532=12, "Dec")</f>
        <v>Feb</v>
      </c>
      <c r="V532" s="9">
        <f t="shared" si="51"/>
        <v>2</v>
      </c>
      <c r="W532" s="9">
        <f t="shared" si="52"/>
        <v>25</v>
      </c>
      <c r="X532" s="9">
        <f t="shared" si="53"/>
        <v>2011</v>
      </c>
      <c r="Y532" t="b">
        <v>0</v>
      </c>
      <c r="Z532" t="b">
        <v>0</v>
      </c>
      <c r="AA532" t="s">
        <v>206</v>
      </c>
      <c r="AB532" t="s">
        <v>2046</v>
      </c>
      <c r="AC532" t="s">
        <v>2054</v>
      </c>
    </row>
    <row r="533" spans="1:29" ht="34" x14ac:dyDescent="0.2">
      <c r="A533">
        <v>1</v>
      </c>
      <c r="B533">
        <v>891</v>
      </c>
      <c r="C533" t="s">
        <v>1814</v>
      </c>
      <c r="D533" s="1" t="s">
        <v>1815</v>
      </c>
      <c r="E533" s="17">
        <v>3000</v>
      </c>
      <c r="F533" s="17">
        <v>7758</v>
      </c>
      <c r="G533" s="4">
        <f t="shared" si="48"/>
        <v>2.5859999999999999</v>
      </c>
      <c r="H533" t="s">
        <v>20</v>
      </c>
      <c r="I533">
        <v>165</v>
      </c>
      <c r="J533" s="2">
        <f t="shared" si="49"/>
        <v>47.018181818181816</v>
      </c>
      <c r="K533" t="s">
        <v>15</v>
      </c>
      <c r="L533" t="s">
        <v>16</v>
      </c>
      <c r="M533">
        <v>1322892000</v>
      </c>
      <c r="N533">
        <v>1326693600</v>
      </c>
      <c r="O533" s="7">
        <f t="shared" si="50"/>
        <v>40880.25</v>
      </c>
      <c r="P533" s="7" t="str" cm="1">
        <f t="array" ref="P533">_xlfn.IFS(Q533=1, "Jan", Q533=2, "Feb", Q533=3, "Mar", Q533=4, "Apr", Q533=5, "May", Q533=6, "June", Q533=7, "July", Q533=8, "Aug", Q533=9, "Sept", Q533=10, "Oct", Q533=11, "Nov", Q533=12, "Dec")</f>
        <v>Dec</v>
      </c>
      <c r="Q533" s="9">
        <f>MONTH(O533)</f>
        <v>12</v>
      </c>
      <c r="R533" s="9">
        <f>DAY(O533)</f>
        <v>3</v>
      </c>
      <c r="S533" s="9">
        <f>YEAR(O533)</f>
        <v>2011</v>
      </c>
      <c r="T533" s="7">
        <f>(((N533/60)/60)/24)+DATE(1970,1,1)</f>
        <v>40924.25</v>
      </c>
      <c r="U533" s="7" t="str" cm="1">
        <f t="array" ref="U533">_xlfn.IFS(V533=1, "Jan", V533=2, "Feb", V533=3, "Mar", V533=4, "Apr", V533=5, "May", V533=6, "June", V533=7, "July", V533=8, "Aug", V533=9, "Sept", V533=10, "Oct", V533=11, "Nov", V533=12, "Dec")</f>
        <v>Jan</v>
      </c>
      <c r="V533" s="9">
        <f t="shared" si="51"/>
        <v>1</v>
      </c>
      <c r="W533" s="9">
        <f t="shared" si="52"/>
        <v>16</v>
      </c>
      <c r="X533" s="9">
        <f t="shared" si="53"/>
        <v>2012</v>
      </c>
      <c r="Y533" t="b">
        <v>0</v>
      </c>
      <c r="Z533" t="b">
        <v>0</v>
      </c>
      <c r="AA533" t="s">
        <v>42</v>
      </c>
      <c r="AB533" t="s">
        <v>2039</v>
      </c>
      <c r="AC533" t="s">
        <v>2053</v>
      </c>
    </row>
    <row r="534" spans="1:29" ht="17" x14ac:dyDescent="0.2">
      <c r="A534">
        <v>1</v>
      </c>
      <c r="B534">
        <v>214</v>
      </c>
      <c r="C534" t="s">
        <v>481</v>
      </c>
      <c r="D534" s="1" t="s">
        <v>482</v>
      </c>
      <c r="E534" s="17">
        <v>1400</v>
      </c>
      <c r="F534" s="17">
        <v>14324</v>
      </c>
      <c r="G534" s="4">
        <f t="shared" si="48"/>
        <v>10.231428571428571</v>
      </c>
      <c r="H534" t="s">
        <v>20</v>
      </c>
      <c r="I534">
        <v>165</v>
      </c>
      <c r="J534" s="2">
        <f t="shared" si="49"/>
        <v>86.812121212121212</v>
      </c>
      <c r="K534" t="s">
        <v>21</v>
      </c>
      <c r="L534" t="s">
        <v>22</v>
      </c>
      <c r="M534">
        <v>1282194000</v>
      </c>
      <c r="N534">
        <v>1282712400</v>
      </c>
      <c r="O534" s="7">
        <f t="shared" si="50"/>
        <v>40409.208333333336</v>
      </c>
      <c r="P534" s="7" t="str" cm="1">
        <f t="array" ref="P534">_xlfn.IFS(Q534=1, "Jan", Q534=2, "Feb", Q534=3, "Mar", Q534=4, "Apr", Q534=5, "May", Q534=6, "June", Q534=7, "July", Q534=8, "Aug", Q534=9, "Sept", Q534=10, "Oct", Q534=11, "Nov", Q534=12, "Dec")</f>
        <v>Aug</v>
      </c>
      <c r="Q534" s="9">
        <f>MONTH(O534)</f>
        <v>8</v>
      </c>
      <c r="R534" s="9">
        <f>DAY(O534)</f>
        <v>19</v>
      </c>
      <c r="S534" s="9">
        <f>YEAR(O534)</f>
        <v>2010</v>
      </c>
      <c r="T534" s="7">
        <f>(((N534/60)/60)/24)+DATE(1970,1,1)</f>
        <v>40415.208333333336</v>
      </c>
      <c r="U534" s="7" t="str" cm="1">
        <f t="array" ref="U534">_xlfn.IFS(V534=1, "Jan", V534=2, "Feb", V534=3, "Mar", V534=4, "Apr", V534=5, "May", V534=6, "June", V534=7, "July", V534=8, "Aug", V534=9, "Sept", V534=10, "Oct", V534=11, "Nov", V534=12, "Dec")</f>
        <v>Aug</v>
      </c>
      <c r="V534" s="9">
        <f t="shared" si="51"/>
        <v>8</v>
      </c>
      <c r="W534" s="9">
        <f t="shared" si="52"/>
        <v>25</v>
      </c>
      <c r="X534" s="9">
        <f t="shared" si="53"/>
        <v>2010</v>
      </c>
      <c r="Y534" t="b">
        <v>0</v>
      </c>
      <c r="Z534" t="b">
        <v>0</v>
      </c>
      <c r="AA534" t="s">
        <v>23</v>
      </c>
      <c r="AB534" t="s">
        <v>2041</v>
      </c>
      <c r="AC534" t="s">
        <v>2042</v>
      </c>
    </row>
    <row r="535" spans="1:29" ht="34" x14ac:dyDescent="0.2">
      <c r="A535">
        <v>1</v>
      </c>
      <c r="B535">
        <v>56</v>
      </c>
      <c r="C535" t="s">
        <v>160</v>
      </c>
      <c r="D535" s="1" t="s">
        <v>161</v>
      </c>
      <c r="E535" s="17">
        <v>8000</v>
      </c>
      <c r="F535" s="17">
        <v>11493</v>
      </c>
      <c r="G535" s="4">
        <f t="shared" si="48"/>
        <v>1.436625</v>
      </c>
      <c r="H535" t="s">
        <v>20</v>
      </c>
      <c r="I535">
        <v>164</v>
      </c>
      <c r="J535" s="2">
        <f t="shared" si="49"/>
        <v>70.079268292682926</v>
      </c>
      <c r="K535" t="s">
        <v>21</v>
      </c>
      <c r="L535" t="s">
        <v>22</v>
      </c>
      <c r="M535">
        <v>1420869600</v>
      </c>
      <c r="N535">
        <v>1421474400</v>
      </c>
      <c r="O535" s="7">
        <f t="shared" si="50"/>
        <v>42014.25</v>
      </c>
      <c r="P535" s="7" t="str" cm="1">
        <f t="array" ref="P535">_xlfn.IFS(Q535=1, "Jan", Q535=2, "Feb", Q535=3, "Mar", Q535=4, "Apr", Q535=5, "May", Q535=6, "June", Q535=7, "July", Q535=8, "Aug", Q535=9, "Sept", Q535=10, "Oct", Q535=11, "Nov", Q535=12, "Dec")</f>
        <v>Jan</v>
      </c>
      <c r="Q535" s="9">
        <f>MONTH(O535)</f>
        <v>1</v>
      </c>
      <c r="R535" s="9">
        <f>DAY(O535)</f>
        <v>10</v>
      </c>
      <c r="S535" s="9">
        <f>YEAR(O535)</f>
        <v>2015</v>
      </c>
      <c r="T535" s="7">
        <f>(((N535/60)/60)/24)+DATE(1970,1,1)</f>
        <v>42021.25</v>
      </c>
      <c r="U535" s="7" t="str" cm="1">
        <f t="array" ref="U535">_xlfn.IFS(V535=1, "Jan", V535=2, "Feb", V535=3, "Mar", V535=4, "Apr", V535=5, "May", V535=6, "June", V535=7, "July", V535=8, "Aug", V535=9, "Sept", V535=10, "Oct", V535=11, "Nov", V535=12, "Dec")</f>
        <v>Jan</v>
      </c>
      <c r="V535" s="9">
        <f t="shared" si="51"/>
        <v>1</v>
      </c>
      <c r="W535" s="9">
        <f t="shared" si="52"/>
        <v>17</v>
      </c>
      <c r="X535" s="9">
        <f t="shared" si="53"/>
        <v>2015</v>
      </c>
      <c r="Y535" t="b">
        <v>0</v>
      </c>
      <c r="Z535" t="b">
        <v>0</v>
      </c>
      <c r="AA535" t="s">
        <v>65</v>
      </c>
      <c r="AB535" t="s">
        <v>2037</v>
      </c>
      <c r="AC535" t="s">
        <v>2051</v>
      </c>
    </row>
    <row r="536" spans="1:29" ht="17" x14ac:dyDescent="0.2">
      <c r="A536">
        <v>1</v>
      </c>
      <c r="B536">
        <v>160</v>
      </c>
      <c r="C536" t="s">
        <v>372</v>
      </c>
      <c r="D536" s="1" t="s">
        <v>373</v>
      </c>
      <c r="E536" s="17">
        <v>8000</v>
      </c>
      <c r="F536" s="17">
        <v>12985</v>
      </c>
      <c r="G536" s="4">
        <f t="shared" si="48"/>
        <v>1.6231249999999999</v>
      </c>
      <c r="H536" t="s">
        <v>20</v>
      </c>
      <c r="I536">
        <v>164</v>
      </c>
      <c r="J536" s="2">
        <f t="shared" si="49"/>
        <v>79.176829268292678</v>
      </c>
      <c r="K536" t="s">
        <v>21</v>
      </c>
      <c r="L536" t="s">
        <v>22</v>
      </c>
      <c r="M536">
        <v>1556341200</v>
      </c>
      <c r="N536">
        <v>1557723600</v>
      </c>
      <c r="O536" s="7">
        <f t="shared" si="50"/>
        <v>43582.208333333328</v>
      </c>
      <c r="P536" s="7" t="str" cm="1">
        <f t="array" ref="P536">_xlfn.IFS(Q536=1, "Jan", Q536=2, "Feb", Q536=3, "Mar", Q536=4, "Apr", Q536=5, "May", Q536=6, "June", Q536=7, "July", Q536=8, "Aug", Q536=9, "Sept", Q536=10, "Oct", Q536=11, "Nov", Q536=12, "Dec")</f>
        <v>Apr</v>
      </c>
      <c r="Q536" s="9">
        <f>MONTH(O536)</f>
        <v>4</v>
      </c>
      <c r="R536" s="9">
        <f>DAY(O536)</f>
        <v>27</v>
      </c>
      <c r="S536" s="9">
        <f>YEAR(O536)</f>
        <v>2019</v>
      </c>
      <c r="T536" s="7">
        <f>(((N536/60)/60)/24)+DATE(1970,1,1)</f>
        <v>43598.208333333328</v>
      </c>
      <c r="U536" s="7" t="str" cm="1">
        <f t="array" ref="U536">_xlfn.IFS(V536=1, "Jan", V536=2, "Feb", V536=3, "Mar", V536=4, "Apr", V536=5, "May", V536=6, "June", V536=7, "July", V536=8, "Aug", V536=9, "Sept", V536=10, "Oct", V536=11, "Nov", V536=12, "Dec")</f>
        <v>May</v>
      </c>
      <c r="V536" s="9">
        <f t="shared" si="51"/>
        <v>5</v>
      </c>
      <c r="W536" s="9">
        <f t="shared" si="52"/>
        <v>13</v>
      </c>
      <c r="X536" s="9">
        <f t="shared" si="53"/>
        <v>2019</v>
      </c>
      <c r="Y536" t="b">
        <v>0</v>
      </c>
      <c r="Z536" t="b">
        <v>0</v>
      </c>
      <c r="AA536" t="s">
        <v>65</v>
      </c>
      <c r="AB536" t="s">
        <v>2037</v>
      </c>
      <c r="AC536" t="s">
        <v>2051</v>
      </c>
    </row>
    <row r="537" spans="1:29" ht="34" x14ac:dyDescent="0.2">
      <c r="A537">
        <v>1</v>
      </c>
      <c r="B537">
        <v>99</v>
      </c>
      <c r="C537" t="s">
        <v>247</v>
      </c>
      <c r="D537" s="1" t="s">
        <v>248</v>
      </c>
      <c r="E537" s="17">
        <v>7600</v>
      </c>
      <c r="F537" s="17">
        <v>14951</v>
      </c>
      <c r="G537" s="4">
        <f t="shared" si="48"/>
        <v>1.9672368421052631</v>
      </c>
      <c r="H537" t="s">
        <v>20</v>
      </c>
      <c r="I537">
        <v>164</v>
      </c>
      <c r="J537" s="2">
        <f t="shared" si="49"/>
        <v>91.16463414634147</v>
      </c>
      <c r="K537" t="s">
        <v>21</v>
      </c>
      <c r="L537" t="s">
        <v>22</v>
      </c>
      <c r="M537">
        <v>1416895200</v>
      </c>
      <c r="N537">
        <v>1419400800</v>
      </c>
      <c r="O537" s="7">
        <f t="shared" si="50"/>
        <v>41968.25</v>
      </c>
      <c r="P537" s="7" t="str" cm="1">
        <f t="array" ref="P537">_xlfn.IFS(Q537=1, "Jan", Q537=2, "Feb", Q537=3, "Mar", Q537=4, "Apr", Q537=5, "May", Q537=6, "June", Q537=7, "July", Q537=8, "Aug", Q537=9, "Sept", Q537=10, "Oct", Q537=11, "Nov", Q537=12, "Dec")</f>
        <v>Nov</v>
      </c>
      <c r="Q537" s="9">
        <f>MONTH(O537)</f>
        <v>11</v>
      </c>
      <c r="R537" s="9">
        <f>DAY(O537)</f>
        <v>25</v>
      </c>
      <c r="S537" s="9">
        <f>YEAR(O537)</f>
        <v>2014</v>
      </c>
      <c r="T537" s="7">
        <f>(((N537/60)/60)/24)+DATE(1970,1,1)</f>
        <v>41997.25</v>
      </c>
      <c r="U537" s="7" t="str" cm="1">
        <f t="array" ref="U537">_xlfn.IFS(V537=1, "Jan", V537=2, "Feb", V537=3, "Mar", V537=4, "Apr", V537=5, "May", V537=6, "June", V537=7, "July", V537=8, "Aug", V537=9, "Sept", V537=10, "Oct", V537=11, "Nov", V537=12, "Dec")</f>
        <v>Dec</v>
      </c>
      <c r="V537" s="9">
        <f t="shared" si="51"/>
        <v>12</v>
      </c>
      <c r="W537" s="9">
        <f t="shared" si="52"/>
        <v>24</v>
      </c>
      <c r="X537" s="9">
        <f t="shared" si="53"/>
        <v>2014</v>
      </c>
      <c r="Y537" t="b">
        <v>0</v>
      </c>
      <c r="Z537" t="b">
        <v>0</v>
      </c>
      <c r="AA537" t="s">
        <v>33</v>
      </c>
      <c r="AB537" t="s">
        <v>2035</v>
      </c>
      <c r="AC537" t="s">
        <v>2036</v>
      </c>
    </row>
    <row r="538" spans="1:29" ht="34" x14ac:dyDescent="0.2">
      <c r="A538">
        <v>1</v>
      </c>
      <c r="B538">
        <v>780</v>
      </c>
      <c r="C538" t="s">
        <v>1595</v>
      </c>
      <c r="D538" s="1" t="s">
        <v>1596</v>
      </c>
      <c r="E538" s="17">
        <v>5100</v>
      </c>
      <c r="F538" s="17">
        <v>5421</v>
      </c>
      <c r="G538" s="4">
        <f t="shared" si="48"/>
        <v>1.0629411764705883</v>
      </c>
      <c r="H538" t="s">
        <v>20</v>
      </c>
      <c r="I538">
        <v>164</v>
      </c>
      <c r="J538" s="2">
        <f t="shared" si="49"/>
        <v>33.054878048780488</v>
      </c>
      <c r="K538" t="s">
        <v>21</v>
      </c>
      <c r="L538" t="s">
        <v>22</v>
      </c>
      <c r="M538">
        <v>1469163600</v>
      </c>
      <c r="N538">
        <v>1470805200</v>
      </c>
      <c r="O538" s="7">
        <f t="shared" si="50"/>
        <v>42573.208333333328</v>
      </c>
      <c r="P538" s="7" t="str" cm="1">
        <f t="array" ref="P538">_xlfn.IFS(Q538=1, "Jan", Q538=2, "Feb", Q538=3, "Mar", Q538=4, "Apr", Q538=5, "May", Q538=6, "June", Q538=7, "July", Q538=8, "Aug", Q538=9, "Sept", Q538=10, "Oct", Q538=11, "Nov", Q538=12, "Dec")</f>
        <v>July</v>
      </c>
      <c r="Q538" s="9">
        <f>MONTH(O538)</f>
        <v>7</v>
      </c>
      <c r="R538" s="9">
        <f>DAY(O538)</f>
        <v>22</v>
      </c>
      <c r="S538" s="9">
        <f>YEAR(O538)</f>
        <v>2016</v>
      </c>
      <c r="T538" s="7">
        <f>(((N538/60)/60)/24)+DATE(1970,1,1)</f>
        <v>42592.208333333328</v>
      </c>
      <c r="U538" s="7" t="str" cm="1">
        <f t="array" ref="U538">_xlfn.IFS(V538=1, "Jan", V538=2, "Feb", V538=3, "Mar", V538=4, "Apr", V538=5, "May", V538=6, "June", V538=7, "July", V538=8, "Aug", V538=9, "Sept", V538=10, "Oct", V538=11, "Nov", V538=12, "Dec")</f>
        <v>Aug</v>
      </c>
      <c r="V538" s="9">
        <f t="shared" si="51"/>
        <v>8</v>
      </c>
      <c r="W538" s="9">
        <f t="shared" si="52"/>
        <v>10</v>
      </c>
      <c r="X538" s="9">
        <f t="shared" si="53"/>
        <v>2016</v>
      </c>
      <c r="Y538" t="b">
        <v>0</v>
      </c>
      <c r="Z538" t="b">
        <v>1</v>
      </c>
      <c r="AA538" t="s">
        <v>53</v>
      </c>
      <c r="AB538" t="s">
        <v>2039</v>
      </c>
      <c r="AC538" t="s">
        <v>2052</v>
      </c>
    </row>
    <row r="539" spans="1:29" ht="17" x14ac:dyDescent="0.2">
      <c r="A539">
        <v>1</v>
      </c>
      <c r="B539">
        <v>101</v>
      </c>
      <c r="C539" t="s">
        <v>251</v>
      </c>
      <c r="D539" s="1" t="s">
        <v>252</v>
      </c>
      <c r="E539" s="17">
        <v>900</v>
      </c>
      <c r="F539" s="17">
        <v>9193</v>
      </c>
      <c r="G539" s="4">
        <f t="shared" si="48"/>
        <v>10.214444444444444</v>
      </c>
      <c r="H539" t="s">
        <v>20</v>
      </c>
      <c r="I539">
        <v>164</v>
      </c>
      <c r="J539" s="2">
        <f t="shared" si="49"/>
        <v>56.054878048780488</v>
      </c>
      <c r="K539" t="s">
        <v>21</v>
      </c>
      <c r="L539" t="s">
        <v>22</v>
      </c>
      <c r="M539">
        <v>1424498400</v>
      </c>
      <c r="N539">
        <v>1425103200</v>
      </c>
      <c r="O539" s="7">
        <f t="shared" si="50"/>
        <v>42056.25</v>
      </c>
      <c r="P539" s="7" t="str" cm="1">
        <f t="array" ref="P539">_xlfn.IFS(Q539=1, "Jan", Q539=2, "Feb", Q539=3, "Mar", Q539=4, "Apr", Q539=5, "May", Q539=6, "June", Q539=7, "July", Q539=8, "Aug", Q539=9, "Sept", Q539=10, "Oct", Q539=11, "Nov", Q539=12, "Dec")</f>
        <v>Feb</v>
      </c>
      <c r="Q539" s="9">
        <f>MONTH(O539)</f>
        <v>2</v>
      </c>
      <c r="R539" s="9">
        <f>DAY(O539)</f>
        <v>21</v>
      </c>
      <c r="S539" s="9">
        <f>YEAR(O539)</f>
        <v>2015</v>
      </c>
      <c r="T539" s="7">
        <f>(((N539/60)/60)/24)+DATE(1970,1,1)</f>
        <v>42063.25</v>
      </c>
      <c r="U539" s="7" t="str" cm="1">
        <f t="array" ref="U539">_xlfn.IFS(V539=1, "Jan", V539=2, "Feb", V539=3, "Mar", V539=4, "Apr", V539=5, "May", V539=6, "June", V539=7, "July", V539=8, "Aug", V539=9, "Sept", V539=10, "Oct", V539=11, "Nov", V539=12, "Dec")</f>
        <v>Feb</v>
      </c>
      <c r="V539" s="9">
        <f t="shared" si="51"/>
        <v>2</v>
      </c>
      <c r="W539" s="9">
        <f t="shared" si="52"/>
        <v>28</v>
      </c>
      <c r="X539" s="9">
        <f t="shared" si="53"/>
        <v>2015</v>
      </c>
      <c r="Y539" t="b">
        <v>0</v>
      </c>
      <c r="Z539" t="b">
        <v>1</v>
      </c>
      <c r="AA539" t="s">
        <v>50</v>
      </c>
      <c r="AB539" t="s">
        <v>2041</v>
      </c>
      <c r="AC539" t="s">
        <v>2043</v>
      </c>
    </row>
    <row r="540" spans="1:29" ht="17" x14ac:dyDescent="0.2">
      <c r="A540">
        <v>1</v>
      </c>
      <c r="B540">
        <v>861</v>
      </c>
      <c r="C540" t="s">
        <v>1754</v>
      </c>
      <c r="D540" s="1" t="s">
        <v>1755</v>
      </c>
      <c r="E540" s="17">
        <v>8800</v>
      </c>
      <c r="F540" s="17">
        <v>9317</v>
      </c>
      <c r="G540" s="4">
        <f t="shared" si="48"/>
        <v>1.0587500000000001</v>
      </c>
      <c r="H540" t="s">
        <v>20</v>
      </c>
      <c r="I540">
        <v>163</v>
      </c>
      <c r="J540" s="2">
        <f t="shared" si="49"/>
        <v>57.159509202453989</v>
      </c>
      <c r="K540" t="s">
        <v>21</v>
      </c>
      <c r="L540" t="s">
        <v>22</v>
      </c>
      <c r="M540">
        <v>1269147600</v>
      </c>
      <c r="N540">
        <v>1269838800</v>
      </c>
      <c r="O540" s="7">
        <f t="shared" si="50"/>
        <v>40258.208333333336</v>
      </c>
      <c r="P540" s="7" t="str" cm="1">
        <f t="array" ref="P540">_xlfn.IFS(Q540=1, "Jan", Q540=2, "Feb", Q540=3, "Mar", Q540=4, "Apr", Q540=5, "May", Q540=6, "June", Q540=7, "July", Q540=8, "Aug", Q540=9, "Sept", Q540=10, "Oct", Q540=11, "Nov", Q540=12, "Dec")</f>
        <v>Mar</v>
      </c>
      <c r="Q540" s="9">
        <f>MONTH(O540)</f>
        <v>3</v>
      </c>
      <c r="R540" s="9">
        <f>DAY(O540)</f>
        <v>21</v>
      </c>
      <c r="S540" s="9">
        <f>YEAR(O540)</f>
        <v>2010</v>
      </c>
      <c r="T540" s="7">
        <f>(((N540/60)/60)/24)+DATE(1970,1,1)</f>
        <v>40266.208333333336</v>
      </c>
      <c r="U540" s="7" t="str" cm="1">
        <f t="array" ref="U540">_xlfn.IFS(V540=1, "Jan", V540=2, "Feb", V540=3, "Mar", V540=4, "Apr", V540=5, "May", V540=6, "June", V540=7, "July", V540=8, "Aug", V540=9, "Sept", V540=10, "Oct", V540=11, "Nov", V540=12, "Dec")</f>
        <v>Mar</v>
      </c>
      <c r="V540" s="9">
        <f t="shared" si="51"/>
        <v>3</v>
      </c>
      <c r="W540" s="9">
        <f t="shared" si="52"/>
        <v>29</v>
      </c>
      <c r="X540" s="9">
        <f t="shared" si="53"/>
        <v>2010</v>
      </c>
      <c r="Y540" t="b">
        <v>0</v>
      </c>
      <c r="Z540" t="b">
        <v>0</v>
      </c>
      <c r="AA540" t="s">
        <v>33</v>
      </c>
      <c r="AB540" t="s">
        <v>2035</v>
      </c>
      <c r="AC540" t="s">
        <v>2036</v>
      </c>
    </row>
    <row r="541" spans="1:29" ht="17" x14ac:dyDescent="0.2">
      <c r="A541">
        <v>1</v>
      </c>
      <c r="B541">
        <v>25</v>
      </c>
      <c r="C541" t="s">
        <v>87</v>
      </c>
      <c r="D541" s="1" t="s">
        <v>88</v>
      </c>
      <c r="E541" s="17">
        <v>5500</v>
      </c>
      <c r="F541" s="17">
        <v>11904</v>
      </c>
      <c r="G541" s="4">
        <f t="shared" si="48"/>
        <v>2.1643636363636363</v>
      </c>
      <c r="H541" t="s">
        <v>20</v>
      </c>
      <c r="I541">
        <v>163</v>
      </c>
      <c r="J541" s="2">
        <f t="shared" si="49"/>
        <v>73.030674846625772</v>
      </c>
      <c r="K541" t="s">
        <v>21</v>
      </c>
      <c r="L541" t="s">
        <v>22</v>
      </c>
      <c r="M541">
        <v>1305694800</v>
      </c>
      <c r="N541">
        <v>1307422800</v>
      </c>
      <c r="O541" s="7">
        <f t="shared" si="50"/>
        <v>40681.208333333336</v>
      </c>
      <c r="P541" s="7" t="str" cm="1">
        <f t="array" ref="P541">_xlfn.IFS(Q541=1, "Jan", Q541=2, "Feb", Q541=3, "Mar", Q541=4, "Apr", Q541=5, "May", Q541=6, "June", Q541=7, "July", Q541=8, "Aug", Q541=9, "Sept", Q541=10, "Oct", Q541=11, "Nov", Q541=12, "Dec")</f>
        <v>May</v>
      </c>
      <c r="Q541" s="9">
        <f>MONTH(O541)</f>
        <v>5</v>
      </c>
      <c r="R541" s="9">
        <f>DAY(O541)</f>
        <v>18</v>
      </c>
      <c r="S541" s="9">
        <f>YEAR(O541)</f>
        <v>2011</v>
      </c>
      <c r="T541" s="7">
        <f>(((N541/60)/60)/24)+DATE(1970,1,1)</f>
        <v>40701.208333333336</v>
      </c>
      <c r="U541" s="7" t="str" cm="1">
        <f t="array" ref="U541">_xlfn.IFS(V541=1, "Jan", V541=2, "Feb", V541=3, "Mar", V541=4, "Apr", V541=5, "May", V541=6, "June", V541=7, "July", V541=8, "Aug", V541=9, "Sept", V541=10, "Oct", V541=11, "Nov", V541=12, "Dec")</f>
        <v>June</v>
      </c>
      <c r="V541" s="9">
        <f t="shared" si="51"/>
        <v>6</v>
      </c>
      <c r="W541" s="9">
        <f t="shared" si="52"/>
        <v>7</v>
      </c>
      <c r="X541" s="9">
        <f t="shared" si="53"/>
        <v>2011</v>
      </c>
      <c r="Y541" t="b">
        <v>0</v>
      </c>
      <c r="Z541" t="b">
        <v>1</v>
      </c>
      <c r="AA541" t="s">
        <v>89</v>
      </c>
      <c r="AB541" t="s">
        <v>2057</v>
      </c>
      <c r="AC541" t="s">
        <v>2058</v>
      </c>
    </row>
    <row r="542" spans="1:29" ht="17" x14ac:dyDescent="0.2">
      <c r="A542">
        <v>1</v>
      </c>
      <c r="B542">
        <v>423</v>
      </c>
      <c r="C542" t="s">
        <v>895</v>
      </c>
      <c r="D542" s="1" t="s">
        <v>896</v>
      </c>
      <c r="E542" s="17">
        <v>147800</v>
      </c>
      <c r="F542" s="17">
        <v>15723</v>
      </c>
      <c r="G542" s="4">
        <f t="shared" si="48"/>
        <v>0.10638024357239513</v>
      </c>
      <c r="H542" t="s">
        <v>14</v>
      </c>
      <c r="I542">
        <v>162</v>
      </c>
      <c r="J542" s="2">
        <f t="shared" si="49"/>
        <v>97.055555555555557</v>
      </c>
      <c r="K542" t="s">
        <v>21</v>
      </c>
      <c r="L542" t="s">
        <v>22</v>
      </c>
      <c r="M542">
        <v>1316667600</v>
      </c>
      <c r="N542">
        <v>1316840400</v>
      </c>
      <c r="O542" s="7">
        <f t="shared" si="50"/>
        <v>40808.208333333336</v>
      </c>
      <c r="P542" s="7" t="str" cm="1">
        <f t="array" ref="P542">_xlfn.IFS(Q542=1, "Jan", Q542=2, "Feb", Q542=3, "Mar", Q542=4, "Apr", Q542=5, "May", Q542=6, "June", Q542=7, "July", Q542=8, "Aug", Q542=9, "Sept", Q542=10, "Oct", Q542=11, "Nov", Q542=12, "Dec")</f>
        <v>Sept</v>
      </c>
      <c r="Q542" s="9">
        <f>MONTH(O542)</f>
        <v>9</v>
      </c>
      <c r="R542" s="9">
        <f>DAY(O542)</f>
        <v>22</v>
      </c>
      <c r="S542" s="9">
        <f>YEAR(O542)</f>
        <v>2011</v>
      </c>
      <c r="T542" s="7">
        <f>(((N542/60)/60)/24)+DATE(1970,1,1)</f>
        <v>40810.208333333336</v>
      </c>
      <c r="U542" s="7" t="str" cm="1">
        <f t="array" ref="U542">_xlfn.IFS(V542=1, "Jan", V542=2, "Feb", V542=3, "Mar", V542=4, "Apr", V542=5, "May", V542=6, "June", V542=7, "July", V542=8, "Aug", V542=9, "Sept", V542=10, "Oct", V542=11, "Nov", V542=12, "Dec")</f>
        <v>Sept</v>
      </c>
      <c r="V542" s="9">
        <f t="shared" si="51"/>
        <v>9</v>
      </c>
      <c r="W542" s="9">
        <f t="shared" si="52"/>
        <v>24</v>
      </c>
      <c r="X542" s="9">
        <f t="shared" si="53"/>
        <v>2011</v>
      </c>
      <c r="Y542" t="b">
        <v>0</v>
      </c>
      <c r="Z542" t="b">
        <v>1</v>
      </c>
      <c r="AA542" t="s">
        <v>17</v>
      </c>
      <c r="AB542" t="s">
        <v>2033</v>
      </c>
      <c r="AC542" t="s">
        <v>2034</v>
      </c>
    </row>
    <row r="543" spans="1:29" ht="17" x14ac:dyDescent="0.2">
      <c r="A543">
        <v>1</v>
      </c>
      <c r="B543">
        <v>782</v>
      </c>
      <c r="C543" t="s">
        <v>1599</v>
      </c>
      <c r="D543" s="1" t="s">
        <v>1600</v>
      </c>
      <c r="E543" s="17">
        <v>5100</v>
      </c>
      <c r="F543" s="17">
        <v>10981</v>
      </c>
      <c r="G543" s="4">
        <f t="shared" si="48"/>
        <v>2.153137254901961</v>
      </c>
      <c r="H543" t="s">
        <v>20</v>
      </c>
      <c r="I543">
        <v>161</v>
      </c>
      <c r="J543" s="2">
        <f t="shared" si="49"/>
        <v>68.204968944099377</v>
      </c>
      <c r="K543" t="s">
        <v>21</v>
      </c>
      <c r="L543" t="s">
        <v>22</v>
      </c>
      <c r="M543">
        <v>1298959200</v>
      </c>
      <c r="N543">
        <v>1301374800</v>
      </c>
      <c r="O543" s="7">
        <f t="shared" si="50"/>
        <v>40603.25</v>
      </c>
      <c r="P543" s="7" t="str" cm="1">
        <f t="array" ref="P543">_xlfn.IFS(Q543=1, "Jan", Q543=2, "Feb", Q543=3, "Mar", Q543=4, "Apr", Q543=5, "May", Q543=6, "June", Q543=7, "July", Q543=8, "Aug", Q543=9, "Sept", Q543=10, "Oct", Q543=11, "Nov", Q543=12, "Dec")</f>
        <v>Mar</v>
      </c>
      <c r="Q543" s="9">
        <f>MONTH(O543)</f>
        <v>3</v>
      </c>
      <c r="R543" s="9">
        <f>DAY(O543)</f>
        <v>1</v>
      </c>
      <c r="S543" s="9">
        <f>YEAR(O543)</f>
        <v>2011</v>
      </c>
      <c r="T543" s="7">
        <f>(((N543/60)/60)/24)+DATE(1970,1,1)</f>
        <v>40631.208333333336</v>
      </c>
      <c r="U543" s="7" t="str" cm="1">
        <f t="array" ref="U543">_xlfn.IFS(V543=1, "Jan", V543=2, "Feb", V543=3, "Mar", V543=4, "Apr", V543=5, "May", V543=6, "June", V543=7, "July", V543=8, "Aug", V543=9, "Sept", V543=10, "Oct", V543=11, "Nov", V543=12, "Dec")</f>
        <v>Mar</v>
      </c>
      <c r="V543" s="9">
        <f t="shared" si="51"/>
        <v>3</v>
      </c>
      <c r="W543" s="9">
        <f t="shared" si="52"/>
        <v>29</v>
      </c>
      <c r="X543" s="9">
        <f t="shared" si="53"/>
        <v>2011</v>
      </c>
      <c r="Y543" t="b">
        <v>0</v>
      </c>
      <c r="Z543" t="b">
        <v>1</v>
      </c>
      <c r="AA543" t="s">
        <v>71</v>
      </c>
      <c r="AB543" t="s">
        <v>2039</v>
      </c>
      <c r="AC543" t="s">
        <v>2040</v>
      </c>
    </row>
    <row r="544" spans="1:29" ht="17" x14ac:dyDescent="0.2">
      <c r="A544">
        <v>1</v>
      </c>
      <c r="B544">
        <v>948</v>
      </c>
      <c r="C544" t="s">
        <v>1926</v>
      </c>
      <c r="D544" s="1" t="s">
        <v>1927</v>
      </c>
      <c r="E544" s="17">
        <v>9400</v>
      </c>
      <c r="F544" s="17">
        <v>5918</v>
      </c>
      <c r="G544" s="4">
        <f t="shared" si="48"/>
        <v>0.62957446808510642</v>
      </c>
      <c r="H544" t="s">
        <v>74</v>
      </c>
      <c r="I544">
        <v>160</v>
      </c>
      <c r="J544" s="2">
        <f t="shared" si="49"/>
        <v>36.987499999999997</v>
      </c>
      <c r="K544" t="s">
        <v>21</v>
      </c>
      <c r="L544" t="s">
        <v>22</v>
      </c>
      <c r="M544">
        <v>1418364000</v>
      </c>
      <c r="N544">
        <v>1419228000</v>
      </c>
      <c r="O544" s="7">
        <f t="shared" si="50"/>
        <v>41985.25</v>
      </c>
      <c r="P544" s="7" t="str" cm="1">
        <f t="array" ref="P544">_xlfn.IFS(Q544=1, "Jan", Q544=2, "Feb", Q544=3, "Mar", Q544=4, "Apr", Q544=5, "May", Q544=6, "June", Q544=7, "July", Q544=8, "Aug", Q544=9, "Sept", Q544=10, "Oct", Q544=11, "Nov", Q544=12, "Dec")</f>
        <v>Dec</v>
      </c>
      <c r="Q544" s="9">
        <f>MONTH(O544)</f>
        <v>12</v>
      </c>
      <c r="R544" s="9">
        <f>DAY(O544)</f>
        <v>12</v>
      </c>
      <c r="S544" s="9">
        <f>YEAR(O544)</f>
        <v>2014</v>
      </c>
      <c r="T544" s="7">
        <f>(((N544/60)/60)/24)+DATE(1970,1,1)</f>
        <v>41995.25</v>
      </c>
      <c r="U544" s="7" t="str" cm="1">
        <f t="array" ref="U544">_xlfn.IFS(V544=1, "Jan", V544=2, "Feb", V544=3, "Mar", V544=4, "Apr", V544=5, "May", V544=6, "June", V544=7, "July", V544=8, "Aug", V544=9, "Sept", V544=10, "Oct", V544=11, "Nov", V544=12, "Dec")</f>
        <v>Dec</v>
      </c>
      <c r="V544" s="9">
        <f t="shared" si="51"/>
        <v>12</v>
      </c>
      <c r="W544" s="9">
        <f t="shared" si="52"/>
        <v>22</v>
      </c>
      <c r="X544" s="9">
        <f t="shared" si="53"/>
        <v>2014</v>
      </c>
      <c r="Y544" t="b">
        <v>1</v>
      </c>
      <c r="Z544" t="b">
        <v>1</v>
      </c>
      <c r="AA544" t="s">
        <v>42</v>
      </c>
      <c r="AB544" t="s">
        <v>2039</v>
      </c>
      <c r="AC544" t="s">
        <v>2053</v>
      </c>
    </row>
    <row r="545" spans="1:29" ht="34" x14ac:dyDescent="0.2">
      <c r="A545">
        <v>1</v>
      </c>
      <c r="B545">
        <v>851</v>
      </c>
      <c r="C545" t="s">
        <v>1735</v>
      </c>
      <c r="D545" s="1" t="s">
        <v>1736</v>
      </c>
      <c r="E545" s="17">
        <v>6000</v>
      </c>
      <c r="F545" s="17">
        <v>12468</v>
      </c>
      <c r="G545" s="4">
        <f t="shared" si="48"/>
        <v>2.0779999999999998</v>
      </c>
      <c r="H545" t="s">
        <v>20</v>
      </c>
      <c r="I545">
        <v>160</v>
      </c>
      <c r="J545" s="2">
        <f t="shared" si="49"/>
        <v>77.924999999999997</v>
      </c>
      <c r="K545" t="s">
        <v>21</v>
      </c>
      <c r="L545" t="s">
        <v>22</v>
      </c>
      <c r="M545">
        <v>1335934800</v>
      </c>
      <c r="N545">
        <v>1338786000</v>
      </c>
      <c r="O545" s="7">
        <f t="shared" si="50"/>
        <v>41031.208333333336</v>
      </c>
      <c r="P545" s="7" t="str" cm="1">
        <f t="array" ref="P545">_xlfn.IFS(Q545=1, "Jan", Q545=2, "Feb", Q545=3, "Mar", Q545=4, "Apr", Q545=5, "May", Q545=6, "June", Q545=7, "July", Q545=8, "Aug", Q545=9, "Sept", Q545=10, "Oct", Q545=11, "Nov", Q545=12, "Dec")</f>
        <v>May</v>
      </c>
      <c r="Q545" s="9">
        <f>MONTH(O545)</f>
        <v>5</v>
      </c>
      <c r="R545" s="9">
        <f>DAY(O545)</f>
        <v>2</v>
      </c>
      <c r="S545" s="9">
        <f>YEAR(O545)</f>
        <v>2012</v>
      </c>
      <c r="T545" s="7">
        <f>(((N545/60)/60)/24)+DATE(1970,1,1)</f>
        <v>41064.208333333336</v>
      </c>
      <c r="U545" s="7" t="str" cm="1">
        <f t="array" ref="U545">_xlfn.IFS(V545=1, "Jan", V545=2, "Feb", V545=3, "Mar", V545=4, "Apr", V545=5, "May", V545=6, "June", V545=7, "July", V545=8, "Aug", V545=9, "Sept", V545=10, "Oct", V545=11, "Nov", V545=12, "Dec")</f>
        <v>June</v>
      </c>
      <c r="V545" s="9">
        <f t="shared" si="51"/>
        <v>6</v>
      </c>
      <c r="W545" s="9">
        <f t="shared" si="52"/>
        <v>4</v>
      </c>
      <c r="X545" s="9">
        <f t="shared" si="53"/>
        <v>2012</v>
      </c>
      <c r="Y545" t="b">
        <v>0</v>
      </c>
      <c r="Z545" t="b">
        <v>0</v>
      </c>
      <c r="AA545" t="s">
        <v>50</v>
      </c>
      <c r="AB545" t="s">
        <v>2041</v>
      </c>
      <c r="AC545" t="s">
        <v>2043</v>
      </c>
    </row>
    <row r="546" spans="1:29" ht="17" x14ac:dyDescent="0.2">
      <c r="A546">
        <v>1</v>
      </c>
      <c r="B546">
        <v>606</v>
      </c>
      <c r="C546" t="s">
        <v>1254</v>
      </c>
      <c r="D546" s="1" t="s">
        <v>1255</v>
      </c>
      <c r="E546" s="17">
        <v>3400</v>
      </c>
      <c r="F546" s="17">
        <v>6405</v>
      </c>
      <c r="G546" s="4">
        <f t="shared" si="48"/>
        <v>1.8838235294117647</v>
      </c>
      <c r="H546" t="s">
        <v>20</v>
      </c>
      <c r="I546">
        <v>160</v>
      </c>
      <c r="J546" s="2">
        <f t="shared" si="49"/>
        <v>40.03125</v>
      </c>
      <c r="K546" t="s">
        <v>40</v>
      </c>
      <c r="L546" t="s">
        <v>41</v>
      </c>
      <c r="M546">
        <v>1457330400</v>
      </c>
      <c r="N546">
        <v>1458277200</v>
      </c>
      <c r="O546" s="7">
        <f t="shared" si="50"/>
        <v>42436.25</v>
      </c>
      <c r="P546" s="7" t="str" cm="1">
        <f t="array" ref="P546">_xlfn.IFS(Q546=1, "Jan", Q546=2, "Feb", Q546=3, "Mar", Q546=4, "Apr", Q546=5, "May", Q546=6, "June", Q546=7, "July", Q546=8, "Aug", Q546=9, "Sept", Q546=10, "Oct", Q546=11, "Nov", Q546=12, "Dec")</f>
        <v>Mar</v>
      </c>
      <c r="Q546" s="9">
        <f>MONTH(O546)</f>
        <v>3</v>
      </c>
      <c r="R546" s="9">
        <f>DAY(O546)</f>
        <v>7</v>
      </c>
      <c r="S546" s="9">
        <f>YEAR(O546)</f>
        <v>2016</v>
      </c>
      <c r="T546" s="7">
        <f>(((N546/60)/60)/24)+DATE(1970,1,1)</f>
        <v>42447.208333333328</v>
      </c>
      <c r="U546" s="7" t="str" cm="1">
        <f t="array" ref="U546">_xlfn.IFS(V546=1, "Jan", V546=2, "Feb", V546=3, "Mar", V546=4, "Apr", V546=5, "May", V546=6, "June", V546=7, "July", V546=8, "Aug", V546=9, "Sept", V546=10, "Oct", V546=11, "Nov", V546=12, "Dec")</f>
        <v>Mar</v>
      </c>
      <c r="V546" s="9">
        <f t="shared" si="51"/>
        <v>3</v>
      </c>
      <c r="W546" s="9">
        <f t="shared" si="52"/>
        <v>18</v>
      </c>
      <c r="X546" s="9">
        <f t="shared" si="53"/>
        <v>2016</v>
      </c>
      <c r="Y546" t="b">
        <v>0</v>
      </c>
      <c r="Z546" t="b">
        <v>0</v>
      </c>
      <c r="AA546" t="s">
        <v>23</v>
      </c>
      <c r="AB546" t="s">
        <v>2041</v>
      </c>
      <c r="AC546" t="s">
        <v>2042</v>
      </c>
    </row>
    <row r="547" spans="1:29" ht="17" x14ac:dyDescent="0.2">
      <c r="A547">
        <v>1</v>
      </c>
      <c r="B547">
        <v>901</v>
      </c>
      <c r="C547" t="s">
        <v>1834</v>
      </c>
      <c r="D547" s="1" t="s">
        <v>1835</v>
      </c>
      <c r="E547" s="17">
        <v>5600</v>
      </c>
      <c r="F547" s="17">
        <v>8746</v>
      </c>
      <c r="G547" s="4">
        <f t="shared" si="48"/>
        <v>1.5617857142857143</v>
      </c>
      <c r="H547" t="s">
        <v>20</v>
      </c>
      <c r="I547">
        <v>159</v>
      </c>
      <c r="J547" s="2">
        <f t="shared" si="49"/>
        <v>55.0062893081761</v>
      </c>
      <c r="K547" t="s">
        <v>21</v>
      </c>
      <c r="L547" t="s">
        <v>22</v>
      </c>
      <c r="M547">
        <v>1531803600</v>
      </c>
      <c r="N547">
        <v>1534654800</v>
      </c>
      <c r="O547" s="7">
        <f t="shared" si="50"/>
        <v>43298.208333333328</v>
      </c>
      <c r="P547" s="7" t="str" cm="1">
        <f t="array" ref="P547">_xlfn.IFS(Q547=1, "Jan", Q547=2, "Feb", Q547=3, "Mar", Q547=4, "Apr", Q547=5, "May", Q547=6, "June", Q547=7, "July", Q547=8, "Aug", Q547=9, "Sept", Q547=10, "Oct", Q547=11, "Nov", Q547=12, "Dec")</f>
        <v>July</v>
      </c>
      <c r="Q547" s="9">
        <f>MONTH(O547)</f>
        <v>7</v>
      </c>
      <c r="R547" s="9">
        <f>DAY(O547)</f>
        <v>17</v>
      </c>
      <c r="S547" s="9">
        <f>YEAR(O547)</f>
        <v>2018</v>
      </c>
      <c r="T547" s="7">
        <f>(((N547/60)/60)/24)+DATE(1970,1,1)</f>
        <v>43331.208333333328</v>
      </c>
      <c r="U547" s="7" t="str" cm="1">
        <f t="array" ref="U547">_xlfn.IFS(V547=1, "Jan", V547=2, "Feb", V547=3, "Mar", V547=4, "Apr", V547=5, "May", V547=6, "June", V547=7, "July", V547=8, "Aug", V547=9, "Sept", V547=10, "Oct", V547=11, "Nov", V547=12, "Dec")</f>
        <v>Aug</v>
      </c>
      <c r="V547" s="9">
        <f t="shared" si="51"/>
        <v>8</v>
      </c>
      <c r="W547" s="9">
        <f t="shared" si="52"/>
        <v>19</v>
      </c>
      <c r="X547" s="9">
        <f t="shared" si="53"/>
        <v>2018</v>
      </c>
      <c r="Y547" t="b">
        <v>0</v>
      </c>
      <c r="Z547" t="b">
        <v>1</v>
      </c>
      <c r="AA547" t="s">
        <v>23</v>
      </c>
      <c r="AB547" t="s">
        <v>2041</v>
      </c>
      <c r="AC547" t="s">
        <v>2042</v>
      </c>
    </row>
    <row r="548" spans="1:29" ht="17" x14ac:dyDescent="0.2">
      <c r="A548">
        <v>1</v>
      </c>
      <c r="B548">
        <v>469</v>
      </c>
      <c r="C548" t="s">
        <v>986</v>
      </c>
      <c r="D548" s="1" t="s">
        <v>987</v>
      </c>
      <c r="E548" s="17">
        <v>5600</v>
      </c>
      <c r="F548" s="17">
        <v>10328</v>
      </c>
      <c r="G548" s="4">
        <f t="shared" si="48"/>
        <v>1.8442857142857143</v>
      </c>
      <c r="H548" t="s">
        <v>20</v>
      </c>
      <c r="I548">
        <v>159</v>
      </c>
      <c r="J548" s="2">
        <f t="shared" si="49"/>
        <v>64.95597484276729</v>
      </c>
      <c r="K548" t="s">
        <v>21</v>
      </c>
      <c r="L548" t="s">
        <v>22</v>
      </c>
      <c r="M548">
        <v>1431925200</v>
      </c>
      <c r="N548">
        <v>1432098000</v>
      </c>
      <c r="O548" s="7">
        <f t="shared" si="50"/>
        <v>42142.208333333328</v>
      </c>
      <c r="P548" s="7" t="str" cm="1">
        <f t="array" ref="P548">_xlfn.IFS(Q548=1, "Jan", Q548=2, "Feb", Q548=3, "Mar", Q548=4, "Apr", Q548=5, "May", Q548=6, "June", Q548=7, "July", Q548=8, "Aug", Q548=9, "Sept", Q548=10, "Oct", Q548=11, "Nov", Q548=12, "Dec")</f>
        <v>May</v>
      </c>
      <c r="Q548" s="9">
        <f>MONTH(O548)</f>
        <v>5</v>
      </c>
      <c r="R548" s="9">
        <f>DAY(O548)</f>
        <v>18</v>
      </c>
      <c r="S548" s="9">
        <f>YEAR(O548)</f>
        <v>2015</v>
      </c>
      <c r="T548" s="7">
        <f>(((N548/60)/60)/24)+DATE(1970,1,1)</f>
        <v>42144.208333333328</v>
      </c>
      <c r="U548" s="7" t="str" cm="1">
        <f t="array" ref="U548">_xlfn.IFS(V548=1, "Jan", V548=2, "Feb", V548=3, "Mar", V548=4, "Apr", V548=5, "May", V548=6, "June", V548=7, "July", V548=8, "Aug", V548=9, "Sept", V548=10, "Oct", V548=11, "Nov", V548=12, "Dec")</f>
        <v>May</v>
      </c>
      <c r="V548" s="9">
        <f t="shared" si="51"/>
        <v>5</v>
      </c>
      <c r="W548" s="9">
        <f t="shared" si="52"/>
        <v>20</v>
      </c>
      <c r="X548" s="9">
        <f t="shared" si="53"/>
        <v>2015</v>
      </c>
      <c r="Y548" t="b">
        <v>0</v>
      </c>
      <c r="Z548" t="b">
        <v>0</v>
      </c>
      <c r="AA548" t="s">
        <v>53</v>
      </c>
      <c r="AB548" t="s">
        <v>2039</v>
      </c>
      <c r="AC548" t="s">
        <v>2052</v>
      </c>
    </row>
    <row r="549" spans="1:29" ht="17" x14ac:dyDescent="0.2">
      <c r="A549">
        <v>1</v>
      </c>
      <c r="B549">
        <v>133</v>
      </c>
      <c r="C549" t="s">
        <v>317</v>
      </c>
      <c r="D549" s="1" t="s">
        <v>318</v>
      </c>
      <c r="E549" s="17">
        <v>4500</v>
      </c>
      <c r="F549" s="17">
        <v>13985</v>
      </c>
      <c r="G549" s="4">
        <f t="shared" si="48"/>
        <v>3.1077777777777778</v>
      </c>
      <c r="H549" t="s">
        <v>20</v>
      </c>
      <c r="I549">
        <v>159</v>
      </c>
      <c r="J549" s="2">
        <f t="shared" si="49"/>
        <v>87.95597484276729</v>
      </c>
      <c r="K549" t="s">
        <v>21</v>
      </c>
      <c r="L549" t="s">
        <v>22</v>
      </c>
      <c r="M549">
        <v>1313125200</v>
      </c>
      <c r="N549">
        <v>1315026000</v>
      </c>
      <c r="O549" s="7">
        <f t="shared" si="50"/>
        <v>40767.208333333336</v>
      </c>
      <c r="P549" s="7" t="str" cm="1">
        <f t="array" ref="P549">_xlfn.IFS(Q549=1, "Jan", Q549=2, "Feb", Q549=3, "Mar", Q549=4, "Apr", Q549=5, "May", Q549=6, "June", Q549=7, "July", Q549=8, "Aug", Q549=9, "Sept", Q549=10, "Oct", Q549=11, "Nov", Q549=12, "Dec")</f>
        <v>Aug</v>
      </c>
      <c r="Q549" s="9">
        <f>MONTH(O549)</f>
        <v>8</v>
      </c>
      <c r="R549" s="9">
        <f>DAY(O549)</f>
        <v>12</v>
      </c>
      <c r="S549" s="9">
        <f>YEAR(O549)</f>
        <v>2011</v>
      </c>
      <c r="T549" s="7">
        <f>(((N549/60)/60)/24)+DATE(1970,1,1)</f>
        <v>40789.208333333336</v>
      </c>
      <c r="U549" s="7" t="str" cm="1">
        <f t="array" ref="U549">_xlfn.IFS(V549=1, "Jan", V549=2, "Feb", V549=3, "Mar", V549=4, "Apr", V549=5, "May", V549=6, "June", V549=7, "July", V549=8, "Aug", V549=9, "Sept", V549=10, "Oct", V549=11, "Nov", V549=12, "Dec")</f>
        <v>Sept</v>
      </c>
      <c r="V549" s="9">
        <f t="shared" si="51"/>
        <v>9</v>
      </c>
      <c r="W549" s="9">
        <f t="shared" si="52"/>
        <v>3</v>
      </c>
      <c r="X549" s="9">
        <f t="shared" si="53"/>
        <v>2011</v>
      </c>
      <c r="Y549" t="b">
        <v>0</v>
      </c>
      <c r="Z549" t="b">
        <v>0</v>
      </c>
      <c r="AA549" t="s">
        <v>319</v>
      </c>
      <c r="AB549" t="s">
        <v>2041</v>
      </c>
      <c r="AC549" t="s">
        <v>2065</v>
      </c>
    </row>
    <row r="550" spans="1:29" ht="17" x14ac:dyDescent="0.2">
      <c r="A550">
        <v>1</v>
      </c>
      <c r="B550">
        <v>856</v>
      </c>
      <c r="C550" t="s">
        <v>1599</v>
      </c>
      <c r="D550" s="1" t="s">
        <v>1745</v>
      </c>
      <c r="E550" s="17">
        <v>2400</v>
      </c>
      <c r="F550" s="17">
        <v>8558</v>
      </c>
      <c r="G550" s="4">
        <f t="shared" si="48"/>
        <v>3.5658333333333334</v>
      </c>
      <c r="H550" t="s">
        <v>20</v>
      </c>
      <c r="I550">
        <v>158</v>
      </c>
      <c r="J550" s="2">
        <f t="shared" si="49"/>
        <v>54.164556962025316</v>
      </c>
      <c r="K550" t="s">
        <v>21</v>
      </c>
      <c r="L550" t="s">
        <v>22</v>
      </c>
      <c r="M550">
        <v>1335243600</v>
      </c>
      <c r="N550">
        <v>1336712400</v>
      </c>
      <c r="O550" s="7">
        <f t="shared" si="50"/>
        <v>41023.208333333336</v>
      </c>
      <c r="P550" s="7" t="str" cm="1">
        <f t="array" ref="P550">_xlfn.IFS(Q550=1, "Jan", Q550=2, "Feb", Q550=3, "Mar", Q550=4, "Apr", Q550=5, "May", Q550=6, "June", Q550=7, "July", Q550=8, "Aug", Q550=9, "Sept", Q550=10, "Oct", Q550=11, "Nov", Q550=12, "Dec")</f>
        <v>Apr</v>
      </c>
      <c r="Q550" s="9">
        <f>MONTH(O550)</f>
        <v>4</v>
      </c>
      <c r="R550" s="9">
        <f>DAY(O550)</f>
        <v>24</v>
      </c>
      <c r="S550" s="9">
        <f>YEAR(O550)</f>
        <v>2012</v>
      </c>
      <c r="T550" s="7">
        <f>(((N550/60)/60)/24)+DATE(1970,1,1)</f>
        <v>41040.208333333336</v>
      </c>
      <c r="U550" s="7" t="str" cm="1">
        <f t="array" ref="U550">_xlfn.IFS(V550=1, "Jan", V550=2, "Feb", V550=3, "Mar", V550=4, "Apr", V550=5, "May", V550=6, "June", V550=7, "July", V550=8, "Aug", V550=9, "Sept", V550=10, "Oct", V550=11, "Nov", V550=12, "Dec")</f>
        <v>May</v>
      </c>
      <c r="V550" s="9">
        <f t="shared" si="51"/>
        <v>5</v>
      </c>
      <c r="W550" s="9">
        <f t="shared" si="52"/>
        <v>11</v>
      </c>
      <c r="X550" s="9">
        <f t="shared" si="53"/>
        <v>2012</v>
      </c>
      <c r="Y550" t="b">
        <v>0</v>
      </c>
      <c r="Z550" t="b">
        <v>0</v>
      </c>
      <c r="AA550" t="s">
        <v>17</v>
      </c>
      <c r="AB550" t="s">
        <v>2033</v>
      </c>
      <c r="AC550" t="s">
        <v>2034</v>
      </c>
    </row>
    <row r="551" spans="1:29" ht="17" x14ac:dyDescent="0.2">
      <c r="A551">
        <v>1</v>
      </c>
      <c r="B551">
        <v>1</v>
      </c>
      <c r="C551" t="s">
        <v>18</v>
      </c>
      <c r="D551" s="1" t="s">
        <v>19</v>
      </c>
      <c r="E551" s="17">
        <v>1400</v>
      </c>
      <c r="F551" s="17">
        <v>14560</v>
      </c>
      <c r="G551" s="4">
        <f t="shared" si="48"/>
        <v>10.4</v>
      </c>
      <c r="H551" t="s">
        <v>20</v>
      </c>
      <c r="I551">
        <v>158</v>
      </c>
      <c r="J551" s="2">
        <f t="shared" si="49"/>
        <v>92.151898734177209</v>
      </c>
      <c r="K551" t="s">
        <v>21</v>
      </c>
      <c r="L551" t="s">
        <v>22</v>
      </c>
      <c r="M551">
        <v>1408424400</v>
      </c>
      <c r="N551">
        <v>1408597200</v>
      </c>
      <c r="O551" s="7">
        <f t="shared" si="50"/>
        <v>41870.208333333336</v>
      </c>
      <c r="P551" s="7" t="str" cm="1">
        <f t="array" ref="P551">_xlfn.IFS(Q551=1, "Jan", Q551=2, "Feb", Q551=3, "Mar", Q551=4, "Apr", Q551=5, "May", Q551=6, "June", Q551=7, "July", Q551=8, "Aug", Q551=9, "Sept", Q551=10, "Oct", Q551=11, "Nov", Q551=12, "Dec")</f>
        <v>Aug</v>
      </c>
      <c r="Q551" s="9">
        <f>MONTH(O551)</f>
        <v>8</v>
      </c>
      <c r="R551" s="9">
        <f>DAY(O551)</f>
        <v>19</v>
      </c>
      <c r="S551" s="9">
        <f>YEAR(O551)</f>
        <v>2014</v>
      </c>
      <c r="T551" s="7">
        <f>(((N551/60)/60)/24)+DATE(1970,1,1)</f>
        <v>41872.208333333336</v>
      </c>
      <c r="U551" s="7" t="str" cm="1">
        <f t="array" ref="U551">_xlfn.IFS(V551=1, "Jan", V551=2, "Feb", V551=3, "Mar", V551=4, "Apr", V551=5, "May", V551=6, "June", V551=7, "July", V551=8, "Aug", V551=9, "Sept", V551=10, "Oct", V551=11, "Nov", V551=12, "Dec")</f>
        <v>Aug</v>
      </c>
      <c r="V551" s="9">
        <f t="shared" si="51"/>
        <v>8</v>
      </c>
      <c r="W551" s="9">
        <f t="shared" si="52"/>
        <v>21</v>
      </c>
      <c r="X551" s="9">
        <f t="shared" si="53"/>
        <v>2014</v>
      </c>
      <c r="Y551" t="b">
        <v>0</v>
      </c>
      <c r="Z551" t="b">
        <v>1</v>
      </c>
      <c r="AA551" t="s">
        <v>23</v>
      </c>
      <c r="AB551" t="s">
        <v>2041</v>
      </c>
      <c r="AC551" t="s">
        <v>2042</v>
      </c>
    </row>
    <row r="552" spans="1:29" ht="34" x14ac:dyDescent="0.2">
      <c r="A552">
        <v>1</v>
      </c>
      <c r="B552">
        <v>594</v>
      </c>
      <c r="C552" t="s">
        <v>1230</v>
      </c>
      <c r="D552" s="1" t="s">
        <v>1231</v>
      </c>
      <c r="E552" s="17">
        <v>157300</v>
      </c>
      <c r="F552" s="17">
        <v>11167</v>
      </c>
      <c r="G552" s="4">
        <f t="shared" si="48"/>
        <v>7.0991735537190084E-2</v>
      </c>
      <c r="H552" t="s">
        <v>14</v>
      </c>
      <c r="I552">
        <v>157</v>
      </c>
      <c r="J552" s="2">
        <f t="shared" si="49"/>
        <v>71.127388535031841</v>
      </c>
      <c r="K552" t="s">
        <v>21</v>
      </c>
      <c r="L552" t="s">
        <v>22</v>
      </c>
      <c r="M552">
        <v>1467003600</v>
      </c>
      <c r="N552">
        <v>1467262800</v>
      </c>
      <c r="O552" s="7">
        <f t="shared" si="50"/>
        <v>42548.208333333328</v>
      </c>
      <c r="P552" s="7" t="str" cm="1">
        <f t="array" ref="P552">_xlfn.IFS(Q552=1, "Jan", Q552=2, "Feb", Q552=3, "Mar", Q552=4, "Apr", Q552=5, "May", Q552=6, "June", Q552=7, "July", Q552=8, "Aug", Q552=9, "Sept", Q552=10, "Oct", Q552=11, "Nov", Q552=12, "Dec")</f>
        <v>June</v>
      </c>
      <c r="Q552" s="9">
        <f>MONTH(O552)</f>
        <v>6</v>
      </c>
      <c r="R552" s="9">
        <f>DAY(O552)</f>
        <v>27</v>
      </c>
      <c r="S552" s="9">
        <f>YEAR(O552)</f>
        <v>2016</v>
      </c>
      <c r="T552" s="7">
        <f>(((N552/60)/60)/24)+DATE(1970,1,1)</f>
        <v>42551.208333333328</v>
      </c>
      <c r="U552" s="7" t="str" cm="1">
        <f t="array" ref="U552">_xlfn.IFS(V552=1, "Jan", V552=2, "Feb", V552=3, "Mar", V552=4, "Apr", V552=5, "May", V552=6, "June", V552=7, "July", V552=8, "Aug", V552=9, "Sept", V552=10, "Oct", V552=11, "Nov", V552=12, "Dec")</f>
        <v>June</v>
      </c>
      <c r="V552" s="9">
        <f t="shared" si="51"/>
        <v>6</v>
      </c>
      <c r="W552" s="9">
        <f t="shared" si="52"/>
        <v>30</v>
      </c>
      <c r="X552" s="9">
        <f t="shared" si="53"/>
        <v>2016</v>
      </c>
      <c r="Y552" t="b">
        <v>0</v>
      </c>
      <c r="Z552" t="b">
        <v>1</v>
      </c>
      <c r="AA552" t="s">
        <v>33</v>
      </c>
      <c r="AB552" t="s">
        <v>2035</v>
      </c>
      <c r="AC552" t="s">
        <v>2036</v>
      </c>
    </row>
    <row r="553" spans="1:29" ht="17" x14ac:dyDescent="0.2">
      <c r="A553">
        <v>1</v>
      </c>
      <c r="B553">
        <v>839</v>
      </c>
      <c r="C553" t="s">
        <v>1711</v>
      </c>
      <c r="D553" s="1" t="s">
        <v>1712</v>
      </c>
      <c r="E553" s="17">
        <v>7700</v>
      </c>
      <c r="F553" s="17">
        <v>14644</v>
      </c>
      <c r="G553" s="4">
        <f t="shared" si="48"/>
        <v>1.9018181818181819</v>
      </c>
      <c r="H553" t="s">
        <v>20</v>
      </c>
      <c r="I553">
        <v>157</v>
      </c>
      <c r="J553" s="2">
        <f t="shared" si="49"/>
        <v>93.273885350318466</v>
      </c>
      <c r="K553" t="s">
        <v>21</v>
      </c>
      <c r="L553" t="s">
        <v>22</v>
      </c>
      <c r="M553">
        <v>1395032400</v>
      </c>
      <c r="N553">
        <v>1398920400</v>
      </c>
      <c r="O553" s="7">
        <f t="shared" si="50"/>
        <v>41715.208333333336</v>
      </c>
      <c r="P553" s="7" t="str" cm="1">
        <f t="array" ref="P553">_xlfn.IFS(Q553=1, "Jan", Q553=2, "Feb", Q553=3, "Mar", Q553=4, "Apr", Q553=5, "May", Q553=6, "June", Q553=7, "July", Q553=8, "Aug", Q553=9, "Sept", Q553=10, "Oct", Q553=11, "Nov", Q553=12, "Dec")</f>
        <v>Mar</v>
      </c>
      <c r="Q553" s="9">
        <f>MONTH(O553)</f>
        <v>3</v>
      </c>
      <c r="R553" s="9">
        <f>DAY(O553)</f>
        <v>17</v>
      </c>
      <c r="S553" s="9">
        <f>YEAR(O553)</f>
        <v>2014</v>
      </c>
      <c r="T553" s="7">
        <f>(((N553/60)/60)/24)+DATE(1970,1,1)</f>
        <v>41760.208333333336</v>
      </c>
      <c r="U553" s="7" t="str" cm="1">
        <f t="array" ref="U553">_xlfn.IFS(V553=1, "Jan", V553=2, "Feb", V553=3, "Mar", V553=4, "Apr", V553=5, "May", V553=6, "June", V553=7, "July", V553=8, "Aug", V553=9, "Sept", V553=10, "Oct", V553=11, "Nov", V553=12, "Dec")</f>
        <v>May</v>
      </c>
      <c r="V553" s="9">
        <f t="shared" si="51"/>
        <v>5</v>
      </c>
      <c r="W553" s="9">
        <f t="shared" si="52"/>
        <v>1</v>
      </c>
      <c r="X553" s="9">
        <f t="shared" si="53"/>
        <v>2014</v>
      </c>
      <c r="Y553" t="b">
        <v>0</v>
      </c>
      <c r="Z553" t="b">
        <v>1</v>
      </c>
      <c r="AA553" t="s">
        <v>42</v>
      </c>
      <c r="AB553" t="s">
        <v>2039</v>
      </c>
      <c r="AC553" t="s">
        <v>2053</v>
      </c>
    </row>
    <row r="554" spans="1:29" ht="34" x14ac:dyDescent="0.2">
      <c r="A554">
        <v>1</v>
      </c>
      <c r="B554">
        <v>162</v>
      </c>
      <c r="C554" t="s">
        <v>376</v>
      </c>
      <c r="D554" s="1" t="s">
        <v>377</v>
      </c>
      <c r="E554" s="17">
        <v>6100</v>
      </c>
      <c r="F554" s="17">
        <v>9134</v>
      </c>
      <c r="G554" s="4">
        <f t="shared" si="48"/>
        <v>1.4973770491803278</v>
      </c>
      <c r="H554" t="s">
        <v>20</v>
      </c>
      <c r="I554">
        <v>157</v>
      </c>
      <c r="J554" s="2">
        <f t="shared" si="49"/>
        <v>58.178343949044589</v>
      </c>
      <c r="K554" t="s">
        <v>98</v>
      </c>
      <c r="L554" t="s">
        <v>99</v>
      </c>
      <c r="M554">
        <v>1544248800</v>
      </c>
      <c r="N554">
        <v>1546840800</v>
      </c>
      <c r="O554" s="7">
        <f t="shared" si="50"/>
        <v>43442.25</v>
      </c>
      <c r="P554" s="7" t="str" cm="1">
        <f t="array" ref="P554">_xlfn.IFS(Q554=1, "Jan", Q554=2, "Feb", Q554=3, "Mar", Q554=4, "Apr", Q554=5, "May", Q554=6, "June", Q554=7, "July", Q554=8, "Aug", Q554=9, "Sept", Q554=10, "Oct", Q554=11, "Nov", Q554=12, "Dec")</f>
        <v>Dec</v>
      </c>
      <c r="Q554" s="9">
        <f>MONTH(O554)</f>
        <v>12</v>
      </c>
      <c r="R554" s="9">
        <f>DAY(O554)</f>
        <v>8</v>
      </c>
      <c r="S554" s="9">
        <f>YEAR(O554)</f>
        <v>2018</v>
      </c>
      <c r="T554" s="7">
        <f>(((N554/60)/60)/24)+DATE(1970,1,1)</f>
        <v>43472.25</v>
      </c>
      <c r="U554" s="7" t="str" cm="1">
        <f t="array" ref="U554">_xlfn.IFS(V554=1, "Jan", V554=2, "Feb", V554=3, "Mar", V554=4, "Apr", V554=5, "May", V554=6, "June", V554=7, "July", V554=8, "Aug", V554=9, "Sept", V554=10, "Oct", V554=11, "Nov", V554=12, "Dec")</f>
        <v>Jan</v>
      </c>
      <c r="V554" s="9">
        <f t="shared" si="51"/>
        <v>1</v>
      </c>
      <c r="W554" s="9">
        <f t="shared" si="52"/>
        <v>7</v>
      </c>
      <c r="X554" s="9">
        <f t="shared" si="53"/>
        <v>2019</v>
      </c>
      <c r="Y554" t="b">
        <v>0</v>
      </c>
      <c r="Z554" t="b">
        <v>0</v>
      </c>
      <c r="AA554" t="s">
        <v>23</v>
      </c>
      <c r="AB554" t="s">
        <v>2041</v>
      </c>
      <c r="AC554" t="s">
        <v>2042</v>
      </c>
    </row>
    <row r="555" spans="1:29" ht="17" x14ac:dyDescent="0.2">
      <c r="A555">
        <v>1</v>
      </c>
      <c r="B555">
        <v>825</v>
      </c>
      <c r="C555" t="s">
        <v>1683</v>
      </c>
      <c r="D555" s="1" t="s">
        <v>1684</v>
      </c>
      <c r="E555" s="17">
        <v>3600</v>
      </c>
      <c r="F555" s="17">
        <v>13950</v>
      </c>
      <c r="G555" s="4">
        <f t="shared" si="48"/>
        <v>3.875</v>
      </c>
      <c r="H555" t="s">
        <v>20</v>
      </c>
      <c r="I555">
        <v>157</v>
      </c>
      <c r="J555" s="2">
        <f t="shared" si="49"/>
        <v>88.853503184713375</v>
      </c>
      <c r="K555" t="s">
        <v>40</v>
      </c>
      <c r="L555" t="s">
        <v>41</v>
      </c>
      <c r="M555">
        <v>1500958800</v>
      </c>
      <c r="N555">
        <v>1501995600</v>
      </c>
      <c r="O555" s="7">
        <f t="shared" si="50"/>
        <v>42941.208333333328</v>
      </c>
      <c r="P555" s="7" t="str" cm="1">
        <f t="array" ref="P555">_xlfn.IFS(Q555=1, "Jan", Q555=2, "Feb", Q555=3, "Mar", Q555=4, "Apr", Q555=5, "May", Q555=6, "June", Q555=7, "July", Q555=8, "Aug", Q555=9, "Sept", Q555=10, "Oct", Q555=11, "Nov", Q555=12, "Dec")</f>
        <v>July</v>
      </c>
      <c r="Q555" s="9">
        <f>MONTH(O555)</f>
        <v>7</v>
      </c>
      <c r="R555" s="9">
        <f>DAY(O555)</f>
        <v>25</v>
      </c>
      <c r="S555" s="9">
        <f>YEAR(O555)</f>
        <v>2017</v>
      </c>
      <c r="T555" s="7">
        <f>(((N555/60)/60)/24)+DATE(1970,1,1)</f>
        <v>42953.208333333328</v>
      </c>
      <c r="U555" s="7" t="str" cm="1">
        <f t="array" ref="U555">_xlfn.IFS(V555=1, "Jan", V555=2, "Feb", V555=3, "Mar", V555=4, "Apr", V555=5, "May", V555=6, "June", V555=7, "July", V555=8, "Aug", V555=9, "Sept", V555=10, "Oct", V555=11, "Nov", V555=12, "Dec")</f>
        <v>Aug</v>
      </c>
      <c r="V555" s="9">
        <f t="shared" si="51"/>
        <v>8</v>
      </c>
      <c r="W555" s="9">
        <f t="shared" si="52"/>
        <v>6</v>
      </c>
      <c r="X555" s="9">
        <f t="shared" si="53"/>
        <v>2017</v>
      </c>
      <c r="Y555" t="b">
        <v>0</v>
      </c>
      <c r="Z555" t="b">
        <v>0</v>
      </c>
      <c r="AA555" t="s">
        <v>100</v>
      </c>
      <c r="AB555" t="s">
        <v>2039</v>
      </c>
      <c r="AC555" t="s">
        <v>2060</v>
      </c>
    </row>
    <row r="556" spans="1:29" ht="34" x14ac:dyDescent="0.2">
      <c r="A556">
        <v>1</v>
      </c>
      <c r="B556">
        <v>201</v>
      </c>
      <c r="C556" t="s">
        <v>454</v>
      </c>
      <c r="D556" s="1" t="s">
        <v>455</v>
      </c>
      <c r="E556" s="17">
        <v>2100</v>
      </c>
      <c r="F556" s="17">
        <v>14305</v>
      </c>
      <c r="G556" s="4">
        <f t="shared" si="48"/>
        <v>6.8119047619047617</v>
      </c>
      <c r="H556" t="s">
        <v>20</v>
      </c>
      <c r="I556">
        <v>157</v>
      </c>
      <c r="J556" s="2">
        <f t="shared" si="49"/>
        <v>91.114649681528661</v>
      </c>
      <c r="K556" t="s">
        <v>21</v>
      </c>
      <c r="L556" t="s">
        <v>22</v>
      </c>
      <c r="M556">
        <v>1406264400</v>
      </c>
      <c r="N556">
        <v>1407819600</v>
      </c>
      <c r="O556" s="7">
        <f t="shared" si="50"/>
        <v>41845.208333333336</v>
      </c>
      <c r="P556" s="7" t="str" cm="1">
        <f t="array" ref="P556">_xlfn.IFS(Q556=1, "Jan", Q556=2, "Feb", Q556=3, "Mar", Q556=4, "Apr", Q556=5, "May", Q556=6, "June", Q556=7, "July", Q556=8, "Aug", Q556=9, "Sept", Q556=10, "Oct", Q556=11, "Nov", Q556=12, "Dec")</f>
        <v>July</v>
      </c>
      <c r="Q556" s="9">
        <f>MONTH(O556)</f>
        <v>7</v>
      </c>
      <c r="R556" s="9">
        <f>DAY(O556)</f>
        <v>25</v>
      </c>
      <c r="S556" s="9">
        <f>YEAR(O556)</f>
        <v>2014</v>
      </c>
      <c r="T556" s="7">
        <f>(((N556/60)/60)/24)+DATE(1970,1,1)</f>
        <v>41863.208333333336</v>
      </c>
      <c r="U556" s="7" t="str" cm="1">
        <f t="array" ref="U556">_xlfn.IFS(V556=1, "Jan", V556=2, "Feb", V556=3, "Mar", V556=4, "Apr", V556=5, "May", V556=6, "June", V556=7, "July", V556=8, "Aug", V556=9, "Sept", V556=10, "Oct", V556=11, "Nov", V556=12, "Dec")</f>
        <v>Aug</v>
      </c>
      <c r="V556" s="9">
        <f t="shared" si="51"/>
        <v>8</v>
      </c>
      <c r="W556" s="9">
        <f t="shared" si="52"/>
        <v>12</v>
      </c>
      <c r="X556" s="9">
        <f t="shared" si="53"/>
        <v>2014</v>
      </c>
      <c r="Y556" t="b">
        <v>0</v>
      </c>
      <c r="Z556" t="b">
        <v>0</v>
      </c>
      <c r="AA556" t="s">
        <v>28</v>
      </c>
      <c r="AB556" t="s">
        <v>2037</v>
      </c>
      <c r="AC556" t="s">
        <v>2038</v>
      </c>
    </row>
    <row r="557" spans="1:29" ht="17" x14ac:dyDescent="0.2">
      <c r="A557">
        <v>1</v>
      </c>
      <c r="B557">
        <v>716</v>
      </c>
      <c r="C557" t="s">
        <v>1470</v>
      </c>
      <c r="D557" s="1" t="s">
        <v>1471</v>
      </c>
      <c r="E557" s="17">
        <v>2000</v>
      </c>
      <c r="F557" s="17">
        <v>10353</v>
      </c>
      <c r="G557" s="4">
        <f t="shared" si="48"/>
        <v>5.1764999999999999</v>
      </c>
      <c r="H557" t="s">
        <v>20</v>
      </c>
      <c r="I557">
        <v>157</v>
      </c>
      <c r="J557" s="2">
        <f t="shared" si="49"/>
        <v>65.942675159235662</v>
      </c>
      <c r="K557" t="s">
        <v>21</v>
      </c>
      <c r="L557" t="s">
        <v>22</v>
      </c>
      <c r="M557">
        <v>1373432400</v>
      </c>
      <c r="N557">
        <v>1375851600</v>
      </c>
      <c r="O557" s="7">
        <f t="shared" si="50"/>
        <v>41465.208333333336</v>
      </c>
      <c r="P557" s="7" t="str" cm="1">
        <f t="array" ref="P557">_xlfn.IFS(Q557=1, "Jan", Q557=2, "Feb", Q557=3, "Mar", Q557=4, "Apr", Q557=5, "May", Q557=6, "June", Q557=7, "July", Q557=8, "Aug", Q557=9, "Sept", Q557=10, "Oct", Q557=11, "Nov", Q557=12, "Dec")</f>
        <v>July</v>
      </c>
      <c r="Q557" s="9">
        <f>MONTH(O557)</f>
        <v>7</v>
      </c>
      <c r="R557" s="9">
        <f>DAY(O557)</f>
        <v>10</v>
      </c>
      <c r="S557" s="9">
        <f>YEAR(O557)</f>
        <v>2013</v>
      </c>
      <c r="T557" s="7">
        <f>(((N557/60)/60)/24)+DATE(1970,1,1)</f>
        <v>41493.208333333336</v>
      </c>
      <c r="U557" s="7" t="str" cm="1">
        <f t="array" ref="U557">_xlfn.IFS(V557=1, "Jan", V557=2, "Feb", V557=3, "Mar", V557=4, "Apr", V557=5, "May", V557=6, "June", V557=7, "July", V557=8, "Aug", V557=9, "Sept", V557=10, "Oct", V557=11, "Nov", V557=12, "Dec")</f>
        <v>Aug</v>
      </c>
      <c r="V557" s="9">
        <f t="shared" si="51"/>
        <v>8</v>
      </c>
      <c r="W557" s="9">
        <f t="shared" si="52"/>
        <v>7</v>
      </c>
      <c r="X557" s="9">
        <f t="shared" si="53"/>
        <v>2013</v>
      </c>
      <c r="Y557" t="b">
        <v>0</v>
      </c>
      <c r="Z557" t="b">
        <v>1</v>
      </c>
      <c r="AA557" t="s">
        <v>33</v>
      </c>
      <c r="AB557" t="s">
        <v>2035</v>
      </c>
      <c r="AC557" t="s">
        <v>2036</v>
      </c>
    </row>
    <row r="558" spans="1:29" ht="17" x14ac:dyDescent="0.2">
      <c r="A558">
        <v>1</v>
      </c>
      <c r="B558">
        <v>587</v>
      </c>
      <c r="C558" t="s">
        <v>1216</v>
      </c>
      <c r="D558" s="1" t="s">
        <v>1217</v>
      </c>
      <c r="E558" s="17">
        <v>9400</v>
      </c>
      <c r="F558" s="17">
        <v>6852</v>
      </c>
      <c r="G558" s="4">
        <f t="shared" si="48"/>
        <v>0.72893617021276591</v>
      </c>
      <c r="H558" t="s">
        <v>14</v>
      </c>
      <c r="I558">
        <v>156</v>
      </c>
      <c r="J558" s="2">
        <f t="shared" si="49"/>
        <v>43.92307692307692</v>
      </c>
      <c r="K558" t="s">
        <v>15</v>
      </c>
      <c r="L558" t="s">
        <v>16</v>
      </c>
      <c r="M558">
        <v>1547877600</v>
      </c>
      <c r="N558">
        <v>1552366800</v>
      </c>
      <c r="O558" s="7">
        <f t="shared" si="50"/>
        <v>43484.25</v>
      </c>
      <c r="P558" s="7" t="str" cm="1">
        <f t="array" ref="P558">_xlfn.IFS(Q558=1, "Jan", Q558=2, "Feb", Q558=3, "Mar", Q558=4, "Apr", Q558=5, "May", Q558=6, "June", Q558=7, "July", Q558=8, "Aug", Q558=9, "Sept", Q558=10, "Oct", Q558=11, "Nov", Q558=12, "Dec")</f>
        <v>Jan</v>
      </c>
      <c r="Q558" s="9">
        <f>MONTH(O558)</f>
        <v>1</v>
      </c>
      <c r="R558" s="9">
        <f>DAY(O558)</f>
        <v>19</v>
      </c>
      <c r="S558" s="9">
        <f>YEAR(O558)</f>
        <v>2019</v>
      </c>
      <c r="T558" s="7">
        <f>(((N558/60)/60)/24)+DATE(1970,1,1)</f>
        <v>43536.208333333328</v>
      </c>
      <c r="U558" s="7" t="str" cm="1">
        <f t="array" ref="U558">_xlfn.IFS(V558=1, "Jan", V558=2, "Feb", V558=3, "Mar", V558=4, "Apr", V558=5, "May", V558=6, "June", V558=7, "July", V558=8, "Aug", V558=9, "Sept", V558=10, "Oct", V558=11, "Nov", V558=12, "Dec")</f>
        <v>Mar</v>
      </c>
      <c r="V558" s="9">
        <f t="shared" si="51"/>
        <v>3</v>
      </c>
      <c r="W558" s="9">
        <f t="shared" si="52"/>
        <v>12</v>
      </c>
      <c r="X558" s="9">
        <f t="shared" si="53"/>
        <v>2019</v>
      </c>
      <c r="Y558" t="b">
        <v>0</v>
      </c>
      <c r="Z558" t="b">
        <v>1</v>
      </c>
      <c r="AA558" t="s">
        <v>17</v>
      </c>
      <c r="AB558" t="s">
        <v>2033</v>
      </c>
      <c r="AC558" t="s">
        <v>2034</v>
      </c>
    </row>
    <row r="559" spans="1:29" ht="17" x14ac:dyDescent="0.2">
      <c r="A559">
        <v>1</v>
      </c>
      <c r="B559">
        <v>918</v>
      </c>
      <c r="C559" t="s">
        <v>1868</v>
      </c>
      <c r="D559" s="1" t="s">
        <v>1869</v>
      </c>
      <c r="E559" s="17">
        <v>3800</v>
      </c>
      <c r="F559" s="17">
        <v>9021</v>
      </c>
      <c r="G559" s="4">
        <f t="shared" si="48"/>
        <v>2.3739473684210526</v>
      </c>
      <c r="H559" t="s">
        <v>20</v>
      </c>
      <c r="I559">
        <v>156</v>
      </c>
      <c r="J559" s="2">
        <f t="shared" si="49"/>
        <v>57.82692307692308</v>
      </c>
      <c r="K559" t="s">
        <v>98</v>
      </c>
      <c r="L559" t="s">
        <v>99</v>
      </c>
      <c r="M559">
        <v>1343365200</v>
      </c>
      <c r="N559">
        <v>1344315600</v>
      </c>
      <c r="O559" s="7">
        <f t="shared" si="50"/>
        <v>41117.208333333336</v>
      </c>
      <c r="P559" s="7" t="str" cm="1">
        <f t="array" ref="P559">_xlfn.IFS(Q559=1, "Jan", Q559=2, "Feb", Q559=3, "Mar", Q559=4, "Apr", Q559=5, "May", Q559=6, "June", Q559=7, "July", Q559=8, "Aug", Q559=9, "Sept", Q559=10, "Oct", Q559=11, "Nov", Q559=12, "Dec")</f>
        <v>July</v>
      </c>
      <c r="Q559" s="9">
        <f>MONTH(O559)</f>
        <v>7</v>
      </c>
      <c r="R559" s="9">
        <f>DAY(O559)</f>
        <v>27</v>
      </c>
      <c r="S559" s="9">
        <f>YEAR(O559)</f>
        <v>2012</v>
      </c>
      <c r="T559" s="7">
        <f>(((N559/60)/60)/24)+DATE(1970,1,1)</f>
        <v>41128.208333333336</v>
      </c>
      <c r="U559" s="7" t="str" cm="1">
        <f t="array" ref="U559">_xlfn.IFS(V559=1, "Jan", V559=2, "Feb", V559=3, "Mar", V559=4, "Apr", V559=5, "May", V559=6, "June", V559=7, "July", V559=8, "Aug", V559=9, "Sept", V559=10, "Oct", V559=11, "Nov", V559=12, "Dec")</f>
        <v>Aug</v>
      </c>
      <c r="V559" s="9">
        <f t="shared" si="51"/>
        <v>8</v>
      </c>
      <c r="W559" s="9">
        <f t="shared" si="52"/>
        <v>7</v>
      </c>
      <c r="X559" s="9">
        <f t="shared" si="53"/>
        <v>2012</v>
      </c>
      <c r="Y559" t="b">
        <v>0</v>
      </c>
      <c r="Z559" t="b">
        <v>0</v>
      </c>
      <c r="AA559" t="s">
        <v>133</v>
      </c>
      <c r="AB559" t="s">
        <v>2046</v>
      </c>
      <c r="AC559" t="s">
        <v>2059</v>
      </c>
    </row>
    <row r="560" spans="1:29" ht="17" x14ac:dyDescent="0.2">
      <c r="A560">
        <v>1</v>
      </c>
      <c r="B560">
        <v>547</v>
      </c>
      <c r="C560" t="s">
        <v>1139</v>
      </c>
      <c r="D560" s="1" t="s">
        <v>1140</v>
      </c>
      <c r="E560" s="17">
        <v>1300</v>
      </c>
      <c r="F560" s="17">
        <v>12597</v>
      </c>
      <c r="G560" s="4">
        <f t="shared" si="48"/>
        <v>9.69</v>
      </c>
      <c r="H560" t="s">
        <v>20</v>
      </c>
      <c r="I560">
        <v>156</v>
      </c>
      <c r="J560" s="2">
        <f t="shared" si="49"/>
        <v>80.75</v>
      </c>
      <c r="K560" t="s">
        <v>21</v>
      </c>
      <c r="L560" t="s">
        <v>22</v>
      </c>
      <c r="M560">
        <v>1422165600</v>
      </c>
      <c r="N560">
        <v>1423202400</v>
      </c>
      <c r="O560" s="7">
        <f t="shared" si="50"/>
        <v>42029.25</v>
      </c>
      <c r="P560" s="7" t="str" cm="1">
        <f t="array" ref="P560">_xlfn.IFS(Q560=1, "Jan", Q560=2, "Feb", Q560=3, "Mar", Q560=4, "Apr", Q560=5, "May", Q560=6, "June", Q560=7, "July", Q560=8, "Aug", Q560=9, "Sept", Q560=10, "Oct", Q560=11, "Nov", Q560=12, "Dec")</f>
        <v>Jan</v>
      </c>
      <c r="Q560" s="9">
        <f>MONTH(O560)</f>
        <v>1</v>
      </c>
      <c r="R560" s="9">
        <f>DAY(O560)</f>
        <v>25</v>
      </c>
      <c r="S560" s="9">
        <f>YEAR(O560)</f>
        <v>2015</v>
      </c>
      <c r="T560" s="7">
        <f>(((N560/60)/60)/24)+DATE(1970,1,1)</f>
        <v>42041.25</v>
      </c>
      <c r="U560" s="7" t="str" cm="1">
        <f t="array" ref="U560">_xlfn.IFS(V560=1, "Jan", V560=2, "Feb", V560=3, "Mar", V560=4, "Apr", V560=5, "May", V560=6, "June", V560=7, "July", V560=8, "Aug", V560=9, "Sept", V560=10, "Oct", V560=11, "Nov", V560=12, "Dec")</f>
        <v>Feb</v>
      </c>
      <c r="V560" s="9">
        <f t="shared" si="51"/>
        <v>2</v>
      </c>
      <c r="W560" s="9">
        <f t="shared" si="52"/>
        <v>6</v>
      </c>
      <c r="X560" s="9">
        <f t="shared" si="53"/>
        <v>2015</v>
      </c>
      <c r="Y560" t="b">
        <v>0</v>
      </c>
      <c r="Z560" t="b">
        <v>0</v>
      </c>
      <c r="AA560" t="s">
        <v>53</v>
      </c>
      <c r="AB560" t="s">
        <v>2039</v>
      </c>
      <c r="AC560" t="s">
        <v>2052</v>
      </c>
    </row>
    <row r="561" spans="1:29" ht="17" x14ac:dyDescent="0.2">
      <c r="A561">
        <v>1</v>
      </c>
      <c r="B561">
        <v>841</v>
      </c>
      <c r="C561" t="s">
        <v>1715</v>
      </c>
      <c r="D561" s="1" t="s">
        <v>1716</v>
      </c>
      <c r="E561" s="17">
        <v>9100</v>
      </c>
      <c r="F561" s="17">
        <v>12991</v>
      </c>
      <c r="G561" s="4">
        <f t="shared" si="48"/>
        <v>1.4275824175824177</v>
      </c>
      <c r="H561" t="s">
        <v>20</v>
      </c>
      <c r="I561">
        <v>155</v>
      </c>
      <c r="J561" s="2">
        <f t="shared" si="49"/>
        <v>83.812903225806451</v>
      </c>
      <c r="K561" t="s">
        <v>21</v>
      </c>
      <c r="L561" t="s">
        <v>22</v>
      </c>
      <c r="M561">
        <v>1455861600</v>
      </c>
      <c r="N561">
        <v>1457244000</v>
      </c>
      <c r="O561" s="7">
        <f t="shared" si="50"/>
        <v>42419.25</v>
      </c>
      <c r="P561" s="7" t="str" cm="1">
        <f t="array" ref="P561">_xlfn.IFS(Q561=1, "Jan", Q561=2, "Feb", Q561=3, "Mar", Q561=4, "Apr", Q561=5, "May", Q561=6, "June", Q561=7, "July", Q561=8, "Aug", Q561=9, "Sept", Q561=10, "Oct", Q561=11, "Nov", Q561=12, "Dec")</f>
        <v>Feb</v>
      </c>
      <c r="Q561" s="9">
        <f>MONTH(O561)</f>
        <v>2</v>
      </c>
      <c r="R561" s="9">
        <f>DAY(O561)</f>
        <v>19</v>
      </c>
      <c r="S561" s="9">
        <f>YEAR(O561)</f>
        <v>2016</v>
      </c>
      <c r="T561" s="7">
        <f>(((N561/60)/60)/24)+DATE(1970,1,1)</f>
        <v>42435.25</v>
      </c>
      <c r="U561" s="7" t="str" cm="1">
        <f t="array" ref="U561">_xlfn.IFS(V561=1, "Jan", V561=2, "Feb", V561=3, "Mar", V561=4, "Apr", V561=5, "May", V561=6, "June", V561=7, "July", V561=8, "Aug", V561=9, "Sept", V561=10, "Oct", V561=11, "Nov", V561=12, "Dec")</f>
        <v>Mar</v>
      </c>
      <c r="V561" s="9">
        <f t="shared" si="51"/>
        <v>3</v>
      </c>
      <c r="W561" s="9">
        <f t="shared" si="52"/>
        <v>6</v>
      </c>
      <c r="X561" s="9">
        <f t="shared" si="53"/>
        <v>2016</v>
      </c>
      <c r="Y561" t="b">
        <v>0</v>
      </c>
      <c r="Z561" t="b">
        <v>0</v>
      </c>
      <c r="AA561" t="s">
        <v>28</v>
      </c>
      <c r="AB561" t="s">
        <v>2037</v>
      </c>
      <c r="AC561" t="s">
        <v>2038</v>
      </c>
    </row>
    <row r="562" spans="1:29" ht="34" x14ac:dyDescent="0.2">
      <c r="A562">
        <v>1</v>
      </c>
      <c r="B562">
        <v>961</v>
      </c>
      <c r="C562" t="s">
        <v>1952</v>
      </c>
      <c r="D562" s="1" t="s">
        <v>1953</v>
      </c>
      <c r="E562" s="17">
        <v>5700</v>
      </c>
      <c r="F562" s="17">
        <v>6800</v>
      </c>
      <c r="G562" s="4">
        <f t="shared" si="48"/>
        <v>1.1929824561403508</v>
      </c>
      <c r="H562" t="s">
        <v>20</v>
      </c>
      <c r="I562">
        <v>155</v>
      </c>
      <c r="J562" s="2">
        <f t="shared" si="49"/>
        <v>43.87096774193548</v>
      </c>
      <c r="K562" t="s">
        <v>21</v>
      </c>
      <c r="L562" t="s">
        <v>22</v>
      </c>
      <c r="M562">
        <v>1297922400</v>
      </c>
      <c r="N562">
        <v>1298268000</v>
      </c>
      <c r="O562" s="7">
        <f t="shared" si="50"/>
        <v>40591.25</v>
      </c>
      <c r="P562" s="7" t="str" cm="1">
        <f t="array" ref="P562">_xlfn.IFS(Q562=1, "Jan", Q562=2, "Feb", Q562=3, "Mar", Q562=4, "Apr", Q562=5, "May", Q562=6, "June", Q562=7, "July", Q562=8, "Aug", Q562=9, "Sept", Q562=10, "Oct", Q562=11, "Nov", Q562=12, "Dec")</f>
        <v>Feb</v>
      </c>
      <c r="Q562" s="9">
        <f>MONTH(O562)</f>
        <v>2</v>
      </c>
      <c r="R562" s="9">
        <f>DAY(O562)</f>
        <v>17</v>
      </c>
      <c r="S562" s="9">
        <f>YEAR(O562)</f>
        <v>2011</v>
      </c>
      <c r="T562" s="7">
        <f>(((N562/60)/60)/24)+DATE(1970,1,1)</f>
        <v>40595.25</v>
      </c>
      <c r="U562" s="7" t="str" cm="1">
        <f t="array" ref="U562">_xlfn.IFS(V562=1, "Jan", V562=2, "Feb", V562=3, "Mar", V562=4, "Apr", V562=5, "May", V562=6, "June", V562=7, "July", V562=8, "Aug", V562=9, "Sept", V562=10, "Oct", V562=11, "Nov", V562=12, "Dec")</f>
        <v>Feb</v>
      </c>
      <c r="V562" s="9">
        <f t="shared" si="51"/>
        <v>2</v>
      </c>
      <c r="W562" s="9">
        <f t="shared" si="52"/>
        <v>21</v>
      </c>
      <c r="X562" s="9">
        <f t="shared" si="53"/>
        <v>2011</v>
      </c>
      <c r="Y562" t="b">
        <v>0</v>
      </c>
      <c r="Z562" t="b">
        <v>0</v>
      </c>
      <c r="AA562" t="s">
        <v>206</v>
      </c>
      <c r="AB562" t="s">
        <v>2046</v>
      </c>
      <c r="AC562" t="s">
        <v>2054</v>
      </c>
    </row>
    <row r="563" spans="1:29" ht="17" x14ac:dyDescent="0.2">
      <c r="A563">
        <v>1</v>
      </c>
      <c r="B563">
        <v>381</v>
      </c>
      <c r="C563" t="s">
        <v>814</v>
      </c>
      <c r="D563" s="1" t="s">
        <v>815</v>
      </c>
      <c r="E563" s="17">
        <v>5300</v>
      </c>
      <c r="F563" s="17">
        <v>9749</v>
      </c>
      <c r="G563" s="4">
        <f t="shared" si="48"/>
        <v>1.8394339622641509</v>
      </c>
      <c r="H563" t="s">
        <v>20</v>
      </c>
      <c r="I563">
        <v>155</v>
      </c>
      <c r="J563" s="2">
        <f t="shared" si="49"/>
        <v>62.896774193548389</v>
      </c>
      <c r="K563" t="s">
        <v>21</v>
      </c>
      <c r="L563" t="s">
        <v>22</v>
      </c>
      <c r="M563">
        <v>1433739600</v>
      </c>
      <c r="N563">
        <v>1437714000</v>
      </c>
      <c r="O563" s="7">
        <f t="shared" si="50"/>
        <v>42163.208333333328</v>
      </c>
      <c r="P563" s="7" t="str" cm="1">
        <f t="array" ref="P563">_xlfn.IFS(Q563=1, "Jan", Q563=2, "Feb", Q563=3, "Mar", Q563=4, "Apr", Q563=5, "May", Q563=6, "June", Q563=7, "July", Q563=8, "Aug", Q563=9, "Sept", Q563=10, "Oct", Q563=11, "Nov", Q563=12, "Dec")</f>
        <v>June</v>
      </c>
      <c r="Q563" s="9">
        <f>MONTH(O563)</f>
        <v>6</v>
      </c>
      <c r="R563" s="9">
        <f>DAY(O563)</f>
        <v>8</v>
      </c>
      <c r="S563" s="9">
        <f>YEAR(O563)</f>
        <v>2015</v>
      </c>
      <c r="T563" s="7">
        <f>(((N563/60)/60)/24)+DATE(1970,1,1)</f>
        <v>42209.208333333328</v>
      </c>
      <c r="U563" s="7" t="str" cm="1">
        <f t="array" ref="U563">_xlfn.IFS(V563=1, "Jan", V563=2, "Feb", V563=3, "Mar", V563=4, "Apr", V563=5, "May", V563=6, "June", V563=7, "July", V563=8, "Aug", V563=9, "Sept", V563=10, "Oct", V563=11, "Nov", V563=12, "Dec")</f>
        <v>July</v>
      </c>
      <c r="V563" s="9">
        <f t="shared" si="51"/>
        <v>7</v>
      </c>
      <c r="W563" s="9">
        <f t="shared" si="52"/>
        <v>24</v>
      </c>
      <c r="X563" s="9">
        <f t="shared" si="53"/>
        <v>2015</v>
      </c>
      <c r="Y563" t="b">
        <v>0</v>
      </c>
      <c r="Z563" t="b">
        <v>0</v>
      </c>
      <c r="AA563" t="s">
        <v>33</v>
      </c>
      <c r="AB563" t="s">
        <v>2035</v>
      </c>
      <c r="AC563" t="s">
        <v>2036</v>
      </c>
    </row>
    <row r="564" spans="1:29" ht="17" x14ac:dyDescent="0.2">
      <c r="A564">
        <v>1</v>
      </c>
      <c r="B564">
        <v>964</v>
      </c>
      <c r="C564" t="s">
        <v>1958</v>
      </c>
      <c r="D564" s="1" t="s">
        <v>1959</v>
      </c>
      <c r="E564" s="17">
        <v>3700</v>
      </c>
      <c r="F564" s="17">
        <v>13164</v>
      </c>
      <c r="G564" s="4">
        <f t="shared" si="48"/>
        <v>3.5578378378378379</v>
      </c>
      <c r="H564" t="s">
        <v>20</v>
      </c>
      <c r="I564">
        <v>155</v>
      </c>
      <c r="J564" s="2">
        <f t="shared" si="49"/>
        <v>84.92903225806451</v>
      </c>
      <c r="K564" t="s">
        <v>21</v>
      </c>
      <c r="L564" t="s">
        <v>22</v>
      </c>
      <c r="M564">
        <v>1431320400</v>
      </c>
      <c r="N564">
        <v>1431752400</v>
      </c>
      <c r="O564" s="7">
        <f t="shared" si="50"/>
        <v>42135.208333333328</v>
      </c>
      <c r="P564" s="7" t="str" cm="1">
        <f t="array" ref="P564">_xlfn.IFS(Q564=1, "Jan", Q564=2, "Feb", Q564=3, "Mar", Q564=4, "Apr", Q564=5, "May", Q564=6, "June", Q564=7, "July", Q564=8, "Aug", Q564=9, "Sept", Q564=10, "Oct", Q564=11, "Nov", Q564=12, "Dec")</f>
        <v>May</v>
      </c>
      <c r="Q564" s="9">
        <f>MONTH(O564)</f>
        <v>5</v>
      </c>
      <c r="R564" s="9">
        <f>DAY(O564)</f>
        <v>11</v>
      </c>
      <c r="S564" s="9">
        <f>YEAR(O564)</f>
        <v>2015</v>
      </c>
      <c r="T564" s="7">
        <f>(((N564/60)/60)/24)+DATE(1970,1,1)</f>
        <v>42140.208333333328</v>
      </c>
      <c r="U564" s="7" t="str" cm="1">
        <f t="array" ref="U564">_xlfn.IFS(V564=1, "Jan", V564=2, "Feb", V564=3, "Mar", V564=4, "Apr", V564=5, "May", V564=6, "June", V564=7, "July", V564=8, "Aug", V564=9, "Sept", V564=10, "Oct", V564=11, "Nov", V564=12, "Dec")</f>
        <v>May</v>
      </c>
      <c r="V564" s="9">
        <f t="shared" si="51"/>
        <v>5</v>
      </c>
      <c r="W564" s="9">
        <f t="shared" si="52"/>
        <v>16</v>
      </c>
      <c r="X564" s="9">
        <f t="shared" si="53"/>
        <v>2015</v>
      </c>
      <c r="Y564" t="b">
        <v>0</v>
      </c>
      <c r="Z564" t="b">
        <v>0</v>
      </c>
      <c r="AA564" t="s">
        <v>33</v>
      </c>
      <c r="AB564" t="s">
        <v>2035</v>
      </c>
      <c r="AC564" t="s">
        <v>2036</v>
      </c>
    </row>
    <row r="565" spans="1:29" ht="17" x14ac:dyDescent="0.2">
      <c r="A565">
        <v>1</v>
      </c>
      <c r="B565">
        <v>829</v>
      </c>
      <c r="C565" t="s">
        <v>1691</v>
      </c>
      <c r="D565" s="1" t="s">
        <v>1692</v>
      </c>
      <c r="E565" s="17">
        <v>9600</v>
      </c>
      <c r="F565" s="17">
        <v>4929</v>
      </c>
      <c r="G565" s="4">
        <f t="shared" si="48"/>
        <v>0.51343749999999999</v>
      </c>
      <c r="H565" t="s">
        <v>14</v>
      </c>
      <c r="I565">
        <v>154</v>
      </c>
      <c r="J565" s="2">
        <f t="shared" si="49"/>
        <v>32.006493506493506</v>
      </c>
      <c r="K565" t="s">
        <v>21</v>
      </c>
      <c r="L565" t="s">
        <v>22</v>
      </c>
      <c r="M565">
        <v>1433826000</v>
      </c>
      <c r="N565">
        <v>1435122000</v>
      </c>
      <c r="O565" s="7">
        <f t="shared" si="50"/>
        <v>42164.208333333328</v>
      </c>
      <c r="P565" s="7" t="str" cm="1">
        <f t="array" ref="P565">_xlfn.IFS(Q565=1, "Jan", Q565=2, "Feb", Q565=3, "Mar", Q565=4, "Apr", Q565=5, "May", Q565=6, "June", Q565=7, "July", Q565=8, "Aug", Q565=9, "Sept", Q565=10, "Oct", Q565=11, "Nov", Q565=12, "Dec")</f>
        <v>June</v>
      </c>
      <c r="Q565" s="9">
        <f>MONTH(O565)</f>
        <v>6</v>
      </c>
      <c r="R565" s="9">
        <f>DAY(O565)</f>
        <v>9</v>
      </c>
      <c r="S565" s="9">
        <f>YEAR(O565)</f>
        <v>2015</v>
      </c>
      <c r="T565" s="7">
        <f>(((N565/60)/60)/24)+DATE(1970,1,1)</f>
        <v>42179.208333333328</v>
      </c>
      <c r="U565" s="7" t="str" cm="1">
        <f t="array" ref="U565">_xlfn.IFS(V565=1, "Jan", V565=2, "Feb", V565=3, "Mar", V565=4, "Apr", V565=5, "May", V565=6, "June", V565=7, "July", V565=8, "Aug", V565=9, "Sept", V565=10, "Oct", V565=11, "Nov", V565=12, "Dec")</f>
        <v>June</v>
      </c>
      <c r="V565" s="9">
        <f t="shared" si="51"/>
        <v>6</v>
      </c>
      <c r="W565" s="9">
        <f t="shared" si="52"/>
        <v>24</v>
      </c>
      <c r="X565" s="9">
        <f t="shared" si="53"/>
        <v>2015</v>
      </c>
      <c r="Y565" t="b">
        <v>0</v>
      </c>
      <c r="Z565" t="b">
        <v>0</v>
      </c>
      <c r="AA565" t="s">
        <v>33</v>
      </c>
      <c r="AB565" t="s">
        <v>2035</v>
      </c>
      <c r="AC565" t="s">
        <v>2036</v>
      </c>
    </row>
    <row r="566" spans="1:29" ht="17" x14ac:dyDescent="0.2">
      <c r="A566">
        <v>1</v>
      </c>
      <c r="B566">
        <v>408</v>
      </c>
      <c r="C566" t="s">
        <v>867</v>
      </c>
      <c r="D566" s="1" t="s">
        <v>868</v>
      </c>
      <c r="E566" s="17">
        <v>9200</v>
      </c>
      <c r="F566" s="17">
        <v>12129</v>
      </c>
      <c r="G566" s="4">
        <f t="shared" si="48"/>
        <v>1.3183695652173912</v>
      </c>
      <c r="H566" t="s">
        <v>20</v>
      </c>
      <c r="I566">
        <v>154</v>
      </c>
      <c r="J566" s="2">
        <f t="shared" si="49"/>
        <v>78.759740259740255</v>
      </c>
      <c r="K566" t="s">
        <v>15</v>
      </c>
      <c r="L566" t="s">
        <v>16</v>
      </c>
      <c r="M566">
        <v>1466398800</v>
      </c>
      <c r="N566">
        <v>1468126800</v>
      </c>
      <c r="O566" s="7">
        <f t="shared" si="50"/>
        <v>42541.208333333328</v>
      </c>
      <c r="P566" s="7" t="str" cm="1">
        <f t="array" ref="P566">_xlfn.IFS(Q566=1, "Jan", Q566=2, "Feb", Q566=3, "Mar", Q566=4, "Apr", Q566=5, "May", Q566=6, "June", Q566=7, "July", Q566=8, "Aug", Q566=9, "Sept", Q566=10, "Oct", Q566=11, "Nov", Q566=12, "Dec")</f>
        <v>June</v>
      </c>
      <c r="Q566" s="9">
        <f>MONTH(O566)</f>
        <v>6</v>
      </c>
      <c r="R566" s="9">
        <f>DAY(O566)</f>
        <v>20</v>
      </c>
      <c r="S566" s="9">
        <f>YEAR(O566)</f>
        <v>2016</v>
      </c>
      <c r="T566" s="7">
        <f>(((N566/60)/60)/24)+DATE(1970,1,1)</f>
        <v>42561.208333333328</v>
      </c>
      <c r="U566" s="7" t="str" cm="1">
        <f t="array" ref="U566">_xlfn.IFS(V566=1, "Jan", V566=2, "Feb", V566=3, "Mar", V566=4, "Apr", V566=5, "May", V566=6, "June", V566=7, "July", V566=8, "Aug", V566=9, "Sept", V566=10, "Oct", V566=11, "Nov", V566=12, "Dec")</f>
        <v>July</v>
      </c>
      <c r="V566" s="9">
        <f t="shared" si="51"/>
        <v>7</v>
      </c>
      <c r="W566" s="9">
        <f t="shared" si="52"/>
        <v>10</v>
      </c>
      <c r="X566" s="9">
        <f t="shared" si="53"/>
        <v>2016</v>
      </c>
      <c r="Y566" t="b">
        <v>0</v>
      </c>
      <c r="Z566" t="b">
        <v>0</v>
      </c>
      <c r="AA566" t="s">
        <v>42</v>
      </c>
      <c r="AB566" t="s">
        <v>2039</v>
      </c>
      <c r="AC566" t="s">
        <v>2053</v>
      </c>
    </row>
    <row r="567" spans="1:29" ht="17" x14ac:dyDescent="0.2">
      <c r="A567">
        <v>1</v>
      </c>
      <c r="B567">
        <v>369</v>
      </c>
      <c r="C567" t="s">
        <v>790</v>
      </c>
      <c r="D567" s="1" t="s">
        <v>791</v>
      </c>
      <c r="E567" s="17">
        <v>5400</v>
      </c>
      <c r="F567" s="17">
        <v>14743</v>
      </c>
      <c r="G567" s="4">
        <f t="shared" si="48"/>
        <v>2.730185185185185</v>
      </c>
      <c r="H567" t="s">
        <v>20</v>
      </c>
      <c r="I567">
        <v>154</v>
      </c>
      <c r="J567" s="2">
        <f t="shared" si="49"/>
        <v>95.733766233766232</v>
      </c>
      <c r="K567" t="s">
        <v>21</v>
      </c>
      <c r="L567" t="s">
        <v>22</v>
      </c>
      <c r="M567">
        <v>1359871200</v>
      </c>
      <c r="N567">
        <v>1363237200</v>
      </c>
      <c r="O567" s="7">
        <f t="shared" si="50"/>
        <v>41308.25</v>
      </c>
      <c r="P567" s="7" t="str" cm="1">
        <f t="array" ref="P567">_xlfn.IFS(Q567=1, "Jan", Q567=2, "Feb", Q567=3, "Mar", Q567=4, "Apr", Q567=5, "May", Q567=6, "June", Q567=7, "July", Q567=8, "Aug", Q567=9, "Sept", Q567=10, "Oct", Q567=11, "Nov", Q567=12, "Dec")</f>
        <v>Feb</v>
      </c>
      <c r="Q567" s="9">
        <f>MONTH(O567)</f>
        <v>2</v>
      </c>
      <c r="R567" s="9">
        <f>DAY(O567)</f>
        <v>3</v>
      </c>
      <c r="S567" s="9">
        <f>YEAR(O567)</f>
        <v>2013</v>
      </c>
      <c r="T567" s="7">
        <f>(((N567/60)/60)/24)+DATE(1970,1,1)</f>
        <v>41347.208333333336</v>
      </c>
      <c r="U567" s="7" t="str" cm="1">
        <f t="array" ref="U567">_xlfn.IFS(V567=1, "Jan", V567=2, "Feb", V567=3, "Mar", V567=4, "Apr", V567=5, "May", V567=6, "June", V567=7, "July", V567=8, "Aug", V567=9, "Sept", V567=10, "Oct", V567=11, "Nov", V567=12, "Dec")</f>
        <v>Mar</v>
      </c>
      <c r="V567" s="9">
        <f t="shared" si="51"/>
        <v>3</v>
      </c>
      <c r="W567" s="9">
        <f t="shared" si="52"/>
        <v>14</v>
      </c>
      <c r="X567" s="9">
        <f t="shared" si="53"/>
        <v>2013</v>
      </c>
      <c r="Y567" t="b">
        <v>0</v>
      </c>
      <c r="Z567" t="b">
        <v>1</v>
      </c>
      <c r="AA567" t="s">
        <v>269</v>
      </c>
      <c r="AB567" t="s">
        <v>2039</v>
      </c>
      <c r="AC567" t="s">
        <v>2062</v>
      </c>
    </row>
    <row r="568" spans="1:29" ht="34" x14ac:dyDescent="0.2">
      <c r="A568">
        <v>1</v>
      </c>
      <c r="B568">
        <v>119</v>
      </c>
      <c r="C568" t="s">
        <v>288</v>
      </c>
      <c r="D568" s="1" t="s">
        <v>289</v>
      </c>
      <c r="E568" s="17">
        <v>5000</v>
      </c>
      <c r="F568" s="17">
        <v>10748</v>
      </c>
      <c r="G568" s="4">
        <f t="shared" si="48"/>
        <v>2.1496</v>
      </c>
      <c r="H568" t="s">
        <v>20</v>
      </c>
      <c r="I568">
        <v>154</v>
      </c>
      <c r="J568" s="2">
        <f t="shared" si="49"/>
        <v>69.79220779220779</v>
      </c>
      <c r="K568" t="s">
        <v>21</v>
      </c>
      <c r="L568" t="s">
        <v>22</v>
      </c>
      <c r="M568">
        <v>1402894800</v>
      </c>
      <c r="N568">
        <v>1404363600</v>
      </c>
      <c r="O568" s="7">
        <f t="shared" si="50"/>
        <v>41806.208333333336</v>
      </c>
      <c r="P568" s="7" t="str" cm="1">
        <f t="array" ref="P568">_xlfn.IFS(Q568=1, "Jan", Q568=2, "Feb", Q568=3, "Mar", Q568=4, "Apr", Q568=5, "May", Q568=6, "June", Q568=7, "July", Q568=8, "Aug", Q568=9, "Sept", Q568=10, "Oct", Q568=11, "Nov", Q568=12, "Dec")</f>
        <v>June</v>
      </c>
      <c r="Q568" s="9">
        <f>MONTH(O568)</f>
        <v>6</v>
      </c>
      <c r="R568" s="9">
        <f>DAY(O568)</f>
        <v>16</v>
      </c>
      <c r="S568" s="9">
        <f>YEAR(O568)</f>
        <v>2014</v>
      </c>
      <c r="T568" s="7">
        <f>(((N568/60)/60)/24)+DATE(1970,1,1)</f>
        <v>41823.208333333336</v>
      </c>
      <c r="U568" s="7" t="str" cm="1">
        <f t="array" ref="U568">_xlfn.IFS(V568=1, "Jan", V568=2, "Feb", V568=3, "Mar", V568=4, "Apr", V568=5, "May", V568=6, "June", V568=7, "July", V568=8, "Aug", V568=9, "Sept", V568=10, "Oct", V568=11, "Nov", V568=12, "Dec")</f>
        <v>July</v>
      </c>
      <c r="V568" s="9">
        <f t="shared" si="51"/>
        <v>7</v>
      </c>
      <c r="W568" s="9">
        <f t="shared" si="52"/>
        <v>3</v>
      </c>
      <c r="X568" s="9">
        <f t="shared" si="53"/>
        <v>2014</v>
      </c>
      <c r="Y568" t="b">
        <v>0</v>
      </c>
      <c r="Z568" t="b">
        <v>1</v>
      </c>
      <c r="AA568" t="s">
        <v>42</v>
      </c>
      <c r="AB568" t="s">
        <v>2039</v>
      </c>
      <c r="AC568" t="s">
        <v>2053</v>
      </c>
    </row>
    <row r="569" spans="1:29" ht="17" x14ac:dyDescent="0.2">
      <c r="A569">
        <v>1</v>
      </c>
      <c r="B569">
        <v>627</v>
      </c>
      <c r="C569" t="s">
        <v>1296</v>
      </c>
      <c r="D569" s="1" t="s">
        <v>1297</v>
      </c>
      <c r="E569" s="17">
        <v>1600</v>
      </c>
      <c r="F569" s="17">
        <v>11108</v>
      </c>
      <c r="G569" s="4">
        <f t="shared" si="48"/>
        <v>6.9424999999999999</v>
      </c>
      <c r="H569" t="s">
        <v>20</v>
      </c>
      <c r="I569">
        <v>154</v>
      </c>
      <c r="J569" s="2">
        <f t="shared" si="49"/>
        <v>72.129870129870127</v>
      </c>
      <c r="K569" t="s">
        <v>40</v>
      </c>
      <c r="L569" t="s">
        <v>41</v>
      </c>
      <c r="M569">
        <v>1276664400</v>
      </c>
      <c r="N569">
        <v>1278738000</v>
      </c>
      <c r="O569" s="7">
        <f t="shared" si="50"/>
        <v>40345.208333333336</v>
      </c>
      <c r="P569" s="7" t="str" cm="1">
        <f t="array" ref="P569">_xlfn.IFS(Q569=1, "Jan", Q569=2, "Feb", Q569=3, "Mar", Q569=4, "Apr", Q569=5, "May", Q569=6, "June", Q569=7, "July", Q569=8, "Aug", Q569=9, "Sept", Q569=10, "Oct", Q569=11, "Nov", Q569=12, "Dec")</f>
        <v>June</v>
      </c>
      <c r="Q569" s="9">
        <f>MONTH(O569)</f>
        <v>6</v>
      </c>
      <c r="R569" s="9">
        <f>DAY(O569)</f>
        <v>16</v>
      </c>
      <c r="S569" s="9">
        <f>YEAR(O569)</f>
        <v>2010</v>
      </c>
      <c r="T569" s="7">
        <f>(((N569/60)/60)/24)+DATE(1970,1,1)</f>
        <v>40369.208333333336</v>
      </c>
      <c r="U569" s="7" t="str" cm="1">
        <f t="array" ref="U569">_xlfn.IFS(V569=1, "Jan", V569=2, "Feb", V569=3, "Mar", V569=4, "Apr", V569=5, "May", V569=6, "June", V569=7, "July", V569=8, "Aug", V569=9, "Sept", V569=10, "Oct", V569=11, "Nov", V569=12, "Dec")</f>
        <v>July</v>
      </c>
      <c r="V569" s="9">
        <f t="shared" si="51"/>
        <v>7</v>
      </c>
      <c r="W569" s="9">
        <f t="shared" si="52"/>
        <v>10</v>
      </c>
      <c r="X569" s="9">
        <f t="shared" si="53"/>
        <v>2010</v>
      </c>
      <c r="Y569" t="b">
        <v>1</v>
      </c>
      <c r="Z569" t="b">
        <v>0</v>
      </c>
      <c r="AA569" t="s">
        <v>17</v>
      </c>
      <c r="AB569" t="s">
        <v>2033</v>
      </c>
      <c r="AC569" t="s">
        <v>2034</v>
      </c>
    </row>
    <row r="570" spans="1:29" ht="17" x14ac:dyDescent="0.2">
      <c r="A570">
        <v>1</v>
      </c>
      <c r="B570">
        <v>391</v>
      </c>
      <c r="C570" t="s">
        <v>834</v>
      </c>
      <c r="D570" s="1" t="s">
        <v>835</v>
      </c>
      <c r="E570" s="17">
        <v>60400</v>
      </c>
      <c r="F570" s="17">
        <v>4393</v>
      </c>
      <c r="G570" s="4">
        <f t="shared" si="48"/>
        <v>7.27317880794702E-2</v>
      </c>
      <c r="H570" t="s">
        <v>14</v>
      </c>
      <c r="I570">
        <v>151</v>
      </c>
      <c r="J570" s="2">
        <f t="shared" si="49"/>
        <v>29.09271523178808</v>
      </c>
      <c r="K570" t="s">
        <v>21</v>
      </c>
      <c r="L570" t="s">
        <v>22</v>
      </c>
      <c r="M570">
        <v>1389679200</v>
      </c>
      <c r="N570">
        <v>1389852000</v>
      </c>
      <c r="O570" s="7">
        <f t="shared" si="50"/>
        <v>41653.25</v>
      </c>
      <c r="P570" s="7" t="str" cm="1">
        <f t="array" ref="P570">_xlfn.IFS(Q570=1, "Jan", Q570=2, "Feb", Q570=3, "Mar", Q570=4, "Apr", Q570=5, "May", Q570=6, "June", Q570=7, "July", Q570=8, "Aug", Q570=9, "Sept", Q570=10, "Oct", Q570=11, "Nov", Q570=12, "Dec")</f>
        <v>Jan</v>
      </c>
      <c r="Q570" s="9">
        <f>MONTH(O570)</f>
        <v>1</v>
      </c>
      <c r="R570" s="9">
        <f>DAY(O570)</f>
        <v>14</v>
      </c>
      <c r="S570" s="9">
        <f>YEAR(O570)</f>
        <v>2014</v>
      </c>
      <c r="T570" s="7">
        <f>(((N570/60)/60)/24)+DATE(1970,1,1)</f>
        <v>41655.25</v>
      </c>
      <c r="U570" s="7" t="str" cm="1">
        <f t="array" ref="U570">_xlfn.IFS(V570=1, "Jan", V570=2, "Feb", V570=3, "Mar", V570=4, "Apr", V570=5, "May", V570=6, "June", V570=7, "July", V570=8, "Aug", V570=9, "Sept", V570=10, "Oct", V570=11, "Nov", V570=12, "Dec")</f>
        <v>Jan</v>
      </c>
      <c r="V570" s="9">
        <f t="shared" si="51"/>
        <v>1</v>
      </c>
      <c r="W570" s="9">
        <f t="shared" si="52"/>
        <v>16</v>
      </c>
      <c r="X570" s="9">
        <f t="shared" si="53"/>
        <v>2014</v>
      </c>
      <c r="Y570" t="b">
        <v>0</v>
      </c>
      <c r="Z570" t="b">
        <v>0</v>
      </c>
      <c r="AA570" t="s">
        <v>68</v>
      </c>
      <c r="AB570" t="s">
        <v>2046</v>
      </c>
      <c r="AC570" t="s">
        <v>2047</v>
      </c>
    </row>
    <row r="571" spans="1:29" ht="17" x14ac:dyDescent="0.2">
      <c r="A571">
        <v>1</v>
      </c>
      <c r="B571">
        <v>768</v>
      </c>
      <c r="C571" t="s">
        <v>1571</v>
      </c>
      <c r="D571" s="1" t="s">
        <v>1572</v>
      </c>
      <c r="E571" s="17">
        <v>4800</v>
      </c>
      <c r="F571" s="17">
        <v>11088</v>
      </c>
      <c r="G571" s="4">
        <f t="shared" si="48"/>
        <v>2.31</v>
      </c>
      <c r="H571" t="s">
        <v>20</v>
      </c>
      <c r="I571">
        <v>150</v>
      </c>
      <c r="J571" s="2">
        <f t="shared" si="49"/>
        <v>73.92</v>
      </c>
      <c r="K571" t="s">
        <v>21</v>
      </c>
      <c r="L571" t="s">
        <v>22</v>
      </c>
      <c r="M571">
        <v>1386741600</v>
      </c>
      <c r="N571">
        <v>1388037600</v>
      </c>
      <c r="O571" s="7">
        <f t="shared" si="50"/>
        <v>41619.25</v>
      </c>
      <c r="P571" s="7" t="str" cm="1">
        <f t="array" ref="P571">_xlfn.IFS(Q571=1, "Jan", Q571=2, "Feb", Q571=3, "Mar", Q571=4, "Apr", Q571=5, "May", Q571=6, "June", Q571=7, "July", Q571=8, "Aug", Q571=9, "Sept", Q571=10, "Oct", Q571=11, "Nov", Q571=12, "Dec")</f>
        <v>Dec</v>
      </c>
      <c r="Q571" s="9">
        <f>MONTH(O571)</f>
        <v>12</v>
      </c>
      <c r="R571" s="9">
        <f>DAY(O571)</f>
        <v>11</v>
      </c>
      <c r="S571" s="9">
        <f>YEAR(O571)</f>
        <v>2013</v>
      </c>
      <c r="T571" s="7">
        <f>(((N571/60)/60)/24)+DATE(1970,1,1)</f>
        <v>41634.25</v>
      </c>
      <c r="U571" s="7" t="str" cm="1">
        <f t="array" ref="U571">_xlfn.IFS(V571=1, "Jan", V571=2, "Feb", V571=3, "Mar", V571=4, "Apr", V571=5, "May", V571=6, "June", V571=7, "July", V571=8, "Aug", V571=9, "Sept", V571=10, "Oct", V571=11, "Nov", V571=12, "Dec")</f>
        <v>Dec</v>
      </c>
      <c r="V571" s="9">
        <f t="shared" si="51"/>
        <v>12</v>
      </c>
      <c r="W571" s="9">
        <f t="shared" si="52"/>
        <v>26</v>
      </c>
      <c r="X571" s="9">
        <f t="shared" si="53"/>
        <v>2013</v>
      </c>
      <c r="Y571" t="b">
        <v>0</v>
      </c>
      <c r="Z571" t="b">
        <v>0</v>
      </c>
      <c r="AA571" t="s">
        <v>33</v>
      </c>
      <c r="AB571" t="s">
        <v>2035</v>
      </c>
      <c r="AC571" t="s">
        <v>2036</v>
      </c>
    </row>
    <row r="572" spans="1:29" ht="17" x14ac:dyDescent="0.2">
      <c r="A572">
        <v>1</v>
      </c>
      <c r="B572">
        <v>864</v>
      </c>
      <c r="C572" t="s">
        <v>1760</v>
      </c>
      <c r="D572" s="1" t="s">
        <v>1761</v>
      </c>
      <c r="E572" s="17">
        <v>4200</v>
      </c>
      <c r="F572" s="17">
        <v>14577</v>
      </c>
      <c r="G572" s="4">
        <f t="shared" si="48"/>
        <v>3.4707142857142856</v>
      </c>
      <c r="H572" t="s">
        <v>20</v>
      </c>
      <c r="I572">
        <v>150</v>
      </c>
      <c r="J572" s="2">
        <f t="shared" si="49"/>
        <v>97.18</v>
      </c>
      <c r="K572" t="s">
        <v>21</v>
      </c>
      <c r="L572" t="s">
        <v>22</v>
      </c>
      <c r="M572">
        <v>1471582800</v>
      </c>
      <c r="N572">
        <v>1472014800</v>
      </c>
      <c r="O572" s="7">
        <f t="shared" si="50"/>
        <v>42601.208333333328</v>
      </c>
      <c r="P572" s="7" t="str" cm="1">
        <f t="array" ref="P572">_xlfn.IFS(Q572=1, "Jan", Q572=2, "Feb", Q572=3, "Mar", Q572=4, "Apr", Q572=5, "May", Q572=6, "June", Q572=7, "July", Q572=8, "Aug", Q572=9, "Sept", Q572=10, "Oct", Q572=11, "Nov", Q572=12, "Dec")</f>
        <v>Aug</v>
      </c>
      <c r="Q572" s="9">
        <f>MONTH(O572)</f>
        <v>8</v>
      </c>
      <c r="R572" s="9">
        <f>DAY(O572)</f>
        <v>19</v>
      </c>
      <c r="S572" s="9">
        <f>YEAR(O572)</f>
        <v>2016</v>
      </c>
      <c r="T572" s="7">
        <f>(((N572/60)/60)/24)+DATE(1970,1,1)</f>
        <v>42606.208333333328</v>
      </c>
      <c r="U572" s="7" t="str" cm="1">
        <f t="array" ref="U572">_xlfn.IFS(V572=1, "Jan", V572=2, "Feb", V572=3, "Mar", V572=4, "Apr", V572=5, "May", V572=6, "June", V572=7, "July", V572=8, "Aug", V572=9, "Sept", V572=10, "Oct", V572=11, "Nov", V572=12, "Dec")</f>
        <v>Aug</v>
      </c>
      <c r="V572" s="9">
        <f t="shared" si="51"/>
        <v>8</v>
      </c>
      <c r="W572" s="9">
        <f t="shared" si="52"/>
        <v>24</v>
      </c>
      <c r="X572" s="9">
        <f t="shared" si="53"/>
        <v>2016</v>
      </c>
      <c r="Y572" t="b">
        <v>0</v>
      </c>
      <c r="Z572" t="b">
        <v>0</v>
      </c>
      <c r="AA572" t="s">
        <v>100</v>
      </c>
      <c r="AB572" t="s">
        <v>2039</v>
      </c>
      <c r="AC572" t="s">
        <v>2060</v>
      </c>
    </row>
    <row r="573" spans="1:29" ht="17" x14ac:dyDescent="0.2">
      <c r="A573">
        <v>1</v>
      </c>
      <c r="B573">
        <v>234</v>
      </c>
      <c r="C573" t="s">
        <v>520</v>
      </c>
      <c r="D573" s="1" t="s">
        <v>521</v>
      </c>
      <c r="E573" s="17">
        <v>7500</v>
      </c>
      <c r="F573" s="17">
        <v>8181</v>
      </c>
      <c r="G573" s="4">
        <f t="shared" si="48"/>
        <v>1.0908</v>
      </c>
      <c r="H573" t="s">
        <v>20</v>
      </c>
      <c r="I573">
        <v>149</v>
      </c>
      <c r="J573" s="2">
        <f t="shared" si="49"/>
        <v>54.906040268456373</v>
      </c>
      <c r="K573" t="s">
        <v>107</v>
      </c>
      <c r="L573" t="s">
        <v>108</v>
      </c>
      <c r="M573">
        <v>1503378000</v>
      </c>
      <c r="N573">
        <v>1503982800</v>
      </c>
      <c r="O573" s="7">
        <f t="shared" si="50"/>
        <v>42969.208333333328</v>
      </c>
      <c r="P573" s="7" t="str" cm="1">
        <f t="array" ref="P573">_xlfn.IFS(Q573=1, "Jan", Q573=2, "Feb", Q573=3, "Mar", Q573=4, "Apr", Q573=5, "May", Q573=6, "June", Q573=7, "July", Q573=8, "Aug", Q573=9, "Sept", Q573=10, "Oct", Q573=11, "Nov", Q573=12, "Dec")</f>
        <v>Aug</v>
      </c>
      <c r="Q573" s="9">
        <f>MONTH(O573)</f>
        <v>8</v>
      </c>
      <c r="R573" s="9">
        <f>DAY(O573)</f>
        <v>22</v>
      </c>
      <c r="S573" s="9">
        <f>YEAR(O573)</f>
        <v>2017</v>
      </c>
      <c r="T573" s="7">
        <f>(((N573/60)/60)/24)+DATE(1970,1,1)</f>
        <v>42976.208333333328</v>
      </c>
      <c r="U573" s="7" t="str" cm="1">
        <f t="array" ref="U573">_xlfn.IFS(V573=1, "Jan", V573=2, "Feb", V573=3, "Mar", V573=4, "Apr", V573=5, "May", V573=6, "June", V573=7, "July", V573=8, "Aug", V573=9, "Sept", V573=10, "Oct", V573=11, "Nov", V573=12, "Dec")</f>
        <v>Aug</v>
      </c>
      <c r="V573" s="9">
        <f t="shared" si="51"/>
        <v>8</v>
      </c>
      <c r="W573" s="9">
        <f t="shared" si="52"/>
        <v>29</v>
      </c>
      <c r="X573" s="9">
        <f t="shared" si="53"/>
        <v>2017</v>
      </c>
      <c r="Y573" t="b">
        <v>0</v>
      </c>
      <c r="Z573" t="b">
        <v>1</v>
      </c>
      <c r="AA573" t="s">
        <v>89</v>
      </c>
      <c r="AB573" t="s">
        <v>2057</v>
      </c>
      <c r="AC573" t="s">
        <v>2058</v>
      </c>
    </row>
    <row r="574" spans="1:29" ht="17" x14ac:dyDescent="0.2">
      <c r="A574">
        <v>1</v>
      </c>
      <c r="B574">
        <v>47</v>
      </c>
      <c r="C574" t="s">
        <v>140</v>
      </c>
      <c r="D574" s="1" t="s">
        <v>141</v>
      </c>
      <c r="E574" s="17">
        <v>1500</v>
      </c>
      <c r="F574" s="17">
        <v>7129</v>
      </c>
      <c r="G574" s="4">
        <f t="shared" si="48"/>
        <v>4.7526666666666664</v>
      </c>
      <c r="H574" t="s">
        <v>20</v>
      </c>
      <c r="I574">
        <v>149</v>
      </c>
      <c r="J574" s="2">
        <f t="shared" si="49"/>
        <v>47.845637583892618</v>
      </c>
      <c r="K574" t="s">
        <v>21</v>
      </c>
      <c r="L574" t="s">
        <v>22</v>
      </c>
      <c r="M574">
        <v>1396069200</v>
      </c>
      <c r="N574">
        <v>1398661200</v>
      </c>
      <c r="O574" s="7">
        <f t="shared" si="50"/>
        <v>41727.208333333336</v>
      </c>
      <c r="P574" s="7" t="str" cm="1">
        <f t="array" ref="P574">_xlfn.IFS(Q574=1, "Jan", Q574=2, "Feb", Q574=3, "Mar", Q574=4, "Apr", Q574=5, "May", Q574=6, "June", Q574=7, "July", Q574=8, "Aug", Q574=9, "Sept", Q574=10, "Oct", Q574=11, "Nov", Q574=12, "Dec")</f>
        <v>Mar</v>
      </c>
      <c r="Q574" s="9">
        <f>MONTH(O574)</f>
        <v>3</v>
      </c>
      <c r="R574" s="9">
        <f>DAY(O574)</f>
        <v>29</v>
      </c>
      <c r="S574" s="9">
        <f>YEAR(O574)</f>
        <v>2014</v>
      </c>
      <c r="T574" s="7">
        <f>(((N574/60)/60)/24)+DATE(1970,1,1)</f>
        <v>41757.208333333336</v>
      </c>
      <c r="U574" s="7" t="str" cm="1">
        <f t="array" ref="U574">_xlfn.IFS(V574=1, "Jan", V574=2, "Feb", V574=3, "Mar", V574=4, "Apr", V574=5, "May", V574=6, "June", V574=7, "July", V574=8, "Aug", V574=9, "Sept", V574=10, "Oct", V574=11, "Nov", V574=12, "Dec")</f>
        <v>Apr</v>
      </c>
      <c r="V574" s="9">
        <f t="shared" si="51"/>
        <v>4</v>
      </c>
      <c r="W574" s="9">
        <f t="shared" si="52"/>
        <v>28</v>
      </c>
      <c r="X574" s="9">
        <f t="shared" si="53"/>
        <v>2014</v>
      </c>
      <c r="Y574" t="b">
        <v>0</v>
      </c>
      <c r="Z574" t="b">
        <v>0</v>
      </c>
      <c r="AA574" t="s">
        <v>33</v>
      </c>
      <c r="AB574" t="s">
        <v>2035</v>
      </c>
      <c r="AC574" t="s">
        <v>2036</v>
      </c>
    </row>
    <row r="575" spans="1:29" ht="34" x14ac:dyDescent="0.2">
      <c r="A575">
        <v>1</v>
      </c>
      <c r="B575">
        <v>756</v>
      </c>
      <c r="C575" t="s">
        <v>1548</v>
      </c>
      <c r="D575" s="1" t="s">
        <v>1549</v>
      </c>
      <c r="E575" s="17">
        <v>1300</v>
      </c>
      <c r="F575" s="17">
        <v>10037</v>
      </c>
      <c r="G575" s="4">
        <f t="shared" si="48"/>
        <v>7.7207692307692311</v>
      </c>
      <c r="H575" t="s">
        <v>20</v>
      </c>
      <c r="I575">
        <v>148</v>
      </c>
      <c r="J575" s="2">
        <f t="shared" si="49"/>
        <v>67.817567567567565</v>
      </c>
      <c r="K575" t="s">
        <v>21</v>
      </c>
      <c r="L575" t="s">
        <v>22</v>
      </c>
      <c r="M575">
        <v>1421733600</v>
      </c>
      <c r="N575">
        <v>1422252000</v>
      </c>
      <c r="O575" s="7">
        <f t="shared" si="50"/>
        <v>42024.25</v>
      </c>
      <c r="P575" s="7" t="str" cm="1">
        <f t="array" ref="P575">_xlfn.IFS(Q575=1, "Jan", Q575=2, "Feb", Q575=3, "Mar", Q575=4, "Apr", Q575=5, "May", Q575=6, "June", Q575=7, "July", Q575=8, "Aug", Q575=9, "Sept", Q575=10, "Oct", Q575=11, "Nov", Q575=12, "Dec")</f>
        <v>Jan</v>
      </c>
      <c r="Q575" s="9">
        <f>MONTH(O575)</f>
        <v>1</v>
      </c>
      <c r="R575" s="9">
        <f>DAY(O575)</f>
        <v>20</v>
      </c>
      <c r="S575" s="9">
        <f>YEAR(O575)</f>
        <v>2015</v>
      </c>
      <c r="T575" s="7">
        <f>(((N575/60)/60)/24)+DATE(1970,1,1)</f>
        <v>42030.25</v>
      </c>
      <c r="U575" s="7" t="str" cm="1">
        <f t="array" ref="U575">_xlfn.IFS(V575=1, "Jan", V575=2, "Feb", V575=3, "Mar", V575=4, "Apr", V575=5, "May", V575=6, "June", V575=7, "July", V575=8, "Aug", V575=9, "Sept", V575=10, "Oct", V575=11, "Nov", V575=12, "Dec")</f>
        <v>Jan</v>
      </c>
      <c r="V575" s="9">
        <f t="shared" si="51"/>
        <v>1</v>
      </c>
      <c r="W575" s="9">
        <f t="shared" si="52"/>
        <v>26</v>
      </c>
      <c r="X575" s="9">
        <f t="shared" si="53"/>
        <v>2015</v>
      </c>
      <c r="Y575" t="b">
        <v>0</v>
      </c>
      <c r="Z575" t="b">
        <v>0</v>
      </c>
      <c r="AA575" t="s">
        <v>33</v>
      </c>
      <c r="AB575" t="s">
        <v>2035</v>
      </c>
      <c r="AC575" t="s">
        <v>2036</v>
      </c>
    </row>
    <row r="576" spans="1:29" ht="34" x14ac:dyDescent="0.2">
      <c r="A576">
        <v>1</v>
      </c>
      <c r="B576">
        <v>764</v>
      </c>
      <c r="C576" t="s">
        <v>1563</v>
      </c>
      <c r="D576" s="1" t="s">
        <v>1564</v>
      </c>
      <c r="E576" s="17">
        <v>1100</v>
      </c>
      <c r="F576" s="17">
        <v>8010</v>
      </c>
      <c r="G576" s="4">
        <f t="shared" si="48"/>
        <v>7.2818181818181822</v>
      </c>
      <c r="H576" t="s">
        <v>20</v>
      </c>
      <c r="I576">
        <v>148</v>
      </c>
      <c r="J576" s="2">
        <f t="shared" si="49"/>
        <v>54.121621621621621</v>
      </c>
      <c r="K576" t="s">
        <v>21</v>
      </c>
      <c r="L576" t="s">
        <v>22</v>
      </c>
      <c r="M576">
        <v>1305262800</v>
      </c>
      <c r="N576">
        <v>1305954000</v>
      </c>
      <c r="O576" s="7">
        <f t="shared" si="50"/>
        <v>40676.208333333336</v>
      </c>
      <c r="P576" s="7" t="str" cm="1">
        <f t="array" ref="P576">_xlfn.IFS(Q576=1, "Jan", Q576=2, "Feb", Q576=3, "Mar", Q576=4, "Apr", Q576=5, "May", Q576=6, "June", Q576=7, "July", Q576=8, "Aug", Q576=9, "Sept", Q576=10, "Oct", Q576=11, "Nov", Q576=12, "Dec")</f>
        <v>May</v>
      </c>
      <c r="Q576" s="9">
        <f>MONTH(O576)</f>
        <v>5</v>
      </c>
      <c r="R576" s="9">
        <f>DAY(O576)</f>
        <v>13</v>
      </c>
      <c r="S576" s="9">
        <f>YEAR(O576)</f>
        <v>2011</v>
      </c>
      <c r="T576" s="7">
        <f>(((N576/60)/60)/24)+DATE(1970,1,1)</f>
        <v>40684.208333333336</v>
      </c>
      <c r="U576" s="7" t="str" cm="1">
        <f t="array" ref="U576">_xlfn.IFS(V576=1, "Jan", V576=2, "Feb", V576=3, "Mar", V576=4, "Apr", V576=5, "May", V576=6, "June", V576=7, "July", V576=8, "Aug", V576=9, "Sept", V576=10, "Oct", V576=11, "Nov", V576=12, "Dec")</f>
        <v>May</v>
      </c>
      <c r="V576" s="9">
        <f t="shared" si="51"/>
        <v>5</v>
      </c>
      <c r="W576" s="9">
        <f t="shared" si="52"/>
        <v>21</v>
      </c>
      <c r="X576" s="9">
        <f t="shared" si="53"/>
        <v>2011</v>
      </c>
      <c r="Y576" t="b">
        <v>0</v>
      </c>
      <c r="Z576" t="b">
        <v>0</v>
      </c>
      <c r="AA576" t="s">
        <v>23</v>
      </c>
      <c r="AB576" t="s">
        <v>2041</v>
      </c>
      <c r="AC576" t="s">
        <v>2042</v>
      </c>
    </row>
    <row r="577" spans="1:29" ht="17" x14ac:dyDescent="0.2">
      <c r="A577">
        <v>1</v>
      </c>
      <c r="B577">
        <v>343</v>
      </c>
      <c r="C577" t="s">
        <v>738</v>
      </c>
      <c r="D577" s="1" t="s">
        <v>739</v>
      </c>
      <c r="E577" s="17">
        <v>9000</v>
      </c>
      <c r="F577" s="17">
        <v>4853</v>
      </c>
      <c r="G577" s="4">
        <f t="shared" si="48"/>
        <v>0.53922222222222227</v>
      </c>
      <c r="H577" t="s">
        <v>14</v>
      </c>
      <c r="I577">
        <v>147</v>
      </c>
      <c r="J577" s="2">
        <f t="shared" si="49"/>
        <v>33.013605442176868</v>
      </c>
      <c r="K577" t="s">
        <v>21</v>
      </c>
      <c r="L577" t="s">
        <v>22</v>
      </c>
      <c r="M577">
        <v>1384840800</v>
      </c>
      <c r="N577">
        <v>1389420000</v>
      </c>
      <c r="O577" s="7">
        <f t="shared" si="50"/>
        <v>41597.25</v>
      </c>
      <c r="P577" s="7" t="str" cm="1">
        <f t="array" ref="P577">_xlfn.IFS(Q577=1, "Jan", Q577=2, "Feb", Q577=3, "Mar", Q577=4, "Apr", Q577=5, "May", Q577=6, "June", Q577=7, "July", Q577=8, "Aug", Q577=9, "Sept", Q577=10, "Oct", Q577=11, "Nov", Q577=12, "Dec")</f>
        <v>Nov</v>
      </c>
      <c r="Q577" s="9">
        <f>MONTH(O577)</f>
        <v>11</v>
      </c>
      <c r="R577" s="9">
        <f>DAY(O577)</f>
        <v>19</v>
      </c>
      <c r="S577" s="9">
        <f>YEAR(O577)</f>
        <v>2013</v>
      </c>
      <c r="T577" s="7">
        <f>(((N577/60)/60)/24)+DATE(1970,1,1)</f>
        <v>41650.25</v>
      </c>
      <c r="U577" s="7" t="str" cm="1">
        <f t="array" ref="U577">_xlfn.IFS(V577=1, "Jan", V577=2, "Feb", V577=3, "Mar", V577=4, "Apr", V577=5, "May", V577=6, "June", V577=7, "July", V577=8, "Aug", V577=9, "Sept", V577=10, "Oct", V577=11, "Nov", V577=12, "Dec")</f>
        <v>Jan</v>
      </c>
      <c r="V577" s="9">
        <f t="shared" si="51"/>
        <v>1</v>
      </c>
      <c r="W577" s="9">
        <f t="shared" si="52"/>
        <v>11</v>
      </c>
      <c r="X577" s="9">
        <f t="shared" si="53"/>
        <v>2014</v>
      </c>
      <c r="Y577" t="b">
        <v>0</v>
      </c>
      <c r="Z577" t="b">
        <v>0</v>
      </c>
      <c r="AA577" t="s">
        <v>33</v>
      </c>
      <c r="AB577" t="s">
        <v>2035</v>
      </c>
      <c r="AC577" t="s">
        <v>2036</v>
      </c>
    </row>
    <row r="578" spans="1:29" ht="34" x14ac:dyDescent="0.2">
      <c r="A578">
        <v>1</v>
      </c>
      <c r="B578">
        <v>526</v>
      </c>
      <c r="C578" t="s">
        <v>1097</v>
      </c>
      <c r="D578" s="1" t="s">
        <v>1098</v>
      </c>
      <c r="E578" s="17">
        <v>8300</v>
      </c>
      <c r="F578" s="17">
        <v>12944</v>
      </c>
      <c r="G578" s="4">
        <f t="shared" ref="G578:G641" si="54">F578/E578</f>
        <v>1.5595180722891566</v>
      </c>
      <c r="H578" t="s">
        <v>20</v>
      </c>
      <c r="I578">
        <v>147</v>
      </c>
      <c r="J578" s="2">
        <f t="shared" ref="J578:J641" si="55">F578/I578</f>
        <v>88.054421768707485</v>
      </c>
      <c r="K578" t="s">
        <v>21</v>
      </c>
      <c r="L578" t="s">
        <v>22</v>
      </c>
      <c r="M578">
        <v>1451109600</v>
      </c>
      <c r="N578">
        <v>1454306400</v>
      </c>
      <c r="O578" s="7">
        <f t="shared" ref="O578:O641" si="56">(((M578/60)/60)/24)+DATE(1970,1,1)</f>
        <v>42364.25</v>
      </c>
      <c r="P578" s="7" t="str" cm="1">
        <f t="array" ref="P578">_xlfn.IFS(Q578=1, "Jan", Q578=2, "Feb", Q578=3, "Mar", Q578=4, "Apr", Q578=5, "May", Q578=6, "June", Q578=7, "July", Q578=8, "Aug", Q578=9, "Sept", Q578=10, "Oct", Q578=11, "Nov", Q578=12, "Dec")</f>
        <v>Dec</v>
      </c>
      <c r="Q578" s="9">
        <f>MONTH(O578)</f>
        <v>12</v>
      </c>
      <c r="R578" s="9">
        <f>DAY(O578)</f>
        <v>26</v>
      </c>
      <c r="S578" s="9">
        <f>YEAR(O578)</f>
        <v>2015</v>
      </c>
      <c r="T578" s="7">
        <f>(((N578/60)/60)/24)+DATE(1970,1,1)</f>
        <v>42401.25</v>
      </c>
      <c r="U578" s="7" t="str" cm="1">
        <f t="array" ref="U578">_xlfn.IFS(V578=1, "Jan", V578=2, "Feb", V578=3, "Mar", V578=4, "Apr", V578=5, "May", V578=6, "June", V578=7, "July", V578=8, "Aug", V578=9, "Sept", V578=10, "Oct", V578=11, "Nov", V578=12, "Dec")</f>
        <v>Feb</v>
      </c>
      <c r="V578" s="9">
        <f t="shared" ref="V578:V641" si="57">MONTH(T578)</f>
        <v>2</v>
      </c>
      <c r="W578" s="9">
        <f t="shared" ref="W578:W641" si="58">DAY(T578)</f>
        <v>1</v>
      </c>
      <c r="X578" s="9">
        <f t="shared" ref="X578:X641" si="59">YEAR(T578)</f>
        <v>2016</v>
      </c>
      <c r="Y578" t="b">
        <v>0</v>
      </c>
      <c r="Z578" t="b">
        <v>1</v>
      </c>
      <c r="AA578" t="s">
        <v>33</v>
      </c>
      <c r="AB578" t="s">
        <v>2035</v>
      </c>
      <c r="AC578" t="s">
        <v>2036</v>
      </c>
    </row>
    <row r="579" spans="1:29" ht="17" x14ac:dyDescent="0.2">
      <c r="A579">
        <v>1</v>
      </c>
      <c r="B579">
        <v>106</v>
      </c>
      <c r="C579" t="s">
        <v>261</v>
      </c>
      <c r="D579" s="1" t="s">
        <v>262</v>
      </c>
      <c r="E579" s="17">
        <v>3900</v>
      </c>
      <c r="F579" s="17">
        <v>14006</v>
      </c>
      <c r="G579" s="4">
        <f t="shared" si="54"/>
        <v>3.5912820512820511</v>
      </c>
      <c r="H579" t="s">
        <v>20</v>
      </c>
      <c r="I579">
        <v>147</v>
      </c>
      <c r="J579" s="2">
        <f t="shared" si="55"/>
        <v>95.278911564625844</v>
      </c>
      <c r="K579" t="s">
        <v>21</v>
      </c>
      <c r="L579" t="s">
        <v>22</v>
      </c>
      <c r="M579">
        <v>1567918800</v>
      </c>
      <c r="N579">
        <v>1568350800</v>
      </c>
      <c r="O579" s="7">
        <f t="shared" si="56"/>
        <v>43716.208333333328</v>
      </c>
      <c r="P579" s="7" t="str" cm="1">
        <f t="array" ref="P579">_xlfn.IFS(Q579=1, "Jan", Q579=2, "Feb", Q579=3, "Mar", Q579=4, "Apr", Q579=5, "May", Q579=6, "June", Q579=7, "July", Q579=8, "Aug", Q579=9, "Sept", Q579=10, "Oct", Q579=11, "Nov", Q579=12, "Dec")</f>
        <v>Sept</v>
      </c>
      <c r="Q579" s="9">
        <f>MONTH(O579)</f>
        <v>9</v>
      </c>
      <c r="R579" s="9">
        <f>DAY(O579)</f>
        <v>8</v>
      </c>
      <c r="S579" s="9">
        <f>YEAR(O579)</f>
        <v>2019</v>
      </c>
      <c r="T579" s="7">
        <f>(((N579/60)/60)/24)+DATE(1970,1,1)</f>
        <v>43721.208333333328</v>
      </c>
      <c r="U579" s="7" t="str" cm="1">
        <f t="array" ref="U579">_xlfn.IFS(V579=1, "Jan", V579=2, "Feb", V579=3, "Mar", V579=4, "Apr", V579=5, "May", V579=6, "June", V579=7, "July", V579=8, "Aug", V579=9, "Sept", V579=10, "Oct", V579=11, "Nov", V579=12, "Dec")</f>
        <v>Sept</v>
      </c>
      <c r="V579" s="9">
        <f t="shared" si="57"/>
        <v>9</v>
      </c>
      <c r="W579" s="9">
        <f t="shared" si="58"/>
        <v>13</v>
      </c>
      <c r="X579" s="9">
        <f t="shared" si="59"/>
        <v>2019</v>
      </c>
      <c r="Y579" t="b">
        <v>0</v>
      </c>
      <c r="Z579" t="b">
        <v>0</v>
      </c>
      <c r="AA579" t="s">
        <v>33</v>
      </c>
      <c r="AB579" t="s">
        <v>2035</v>
      </c>
      <c r="AC579" t="s">
        <v>2036</v>
      </c>
    </row>
    <row r="580" spans="1:29" ht="17" x14ac:dyDescent="0.2">
      <c r="A580">
        <v>1</v>
      </c>
      <c r="B580">
        <v>683</v>
      </c>
      <c r="C580" t="s">
        <v>1405</v>
      </c>
      <c r="D580" s="1" t="s">
        <v>1406</v>
      </c>
      <c r="E580" s="17">
        <v>2300</v>
      </c>
      <c r="F580" s="17">
        <v>8244</v>
      </c>
      <c r="G580" s="4">
        <f t="shared" si="54"/>
        <v>3.5843478260869563</v>
      </c>
      <c r="H580" t="s">
        <v>20</v>
      </c>
      <c r="I580">
        <v>147</v>
      </c>
      <c r="J580" s="2">
        <f t="shared" si="55"/>
        <v>56.081632653061227</v>
      </c>
      <c r="K580" t="s">
        <v>21</v>
      </c>
      <c r="L580" t="s">
        <v>22</v>
      </c>
      <c r="M580">
        <v>1537074000</v>
      </c>
      <c r="N580">
        <v>1537246800</v>
      </c>
      <c r="O580" s="7">
        <f t="shared" si="56"/>
        <v>43359.208333333328</v>
      </c>
      <c r="P580" s="7" t="str" cm="1">
        <f t="array" ref="P580">_xlfn.IFS(Q580=1, "Jan", Q580=2, "Feb", Q580=3, "Mar", Q580=4, "Apr", Q580=5, "May", Q580=6, "June", Q580=7, "July", Q580=8, "Aug", Q580=9, "Sept", Q580=10, "Oct", Q580=11, "Nov", Q580=12, "Dec")</f>
        <v>Sept</v>
      </c>
      <c r="Q580" s="9">
        <f>MONTH(O580)</f>
        <v>9</v>
      </c>
      <c r="R580" s="9">
        <f>DAY(O580)</f>
        <v>16</v>
      </c>
      <c r="S580" s="9">
        <f>YEAR(O580)</f>
        <v>2018</v>
      </c>
      <c r="T580" s="7">
        <f>(((N580/60)/60)/24)+DATE(1970,1,1)</f>
        <v>43361.208333333328</v>
      </c>
      <c r="U580" s="7" t="str" cm="1">
        <f t="array" ref="U580">_xlfn.IFS(V580=1, "Jan", V580=2, "Feb", V580=3, "Mar", V580=4, "Apr", V580=5, "May", V580=6, "June", V580=7, "July", V580=8, "Aug", V580=9, "Sept", V580=10, "Oct", V580=11, "Nov", V580=12, "Dec")</f>
        <v>Sept</v>
      </c>
      <c r="V580" s="9">
        <f t="shared" si="57"/>
        <v>9</v>
      </c>
      <c r="W580" s="9">
        <f t="shared" si="58"/>
        <v>18</v>
      </c>
      <c r="X580" s="9">
        <f t="shared" si="59"/>
        <v>2018</v>
      </c>
      <c r="Y580" t="b">
        <v>0</v>
      </c>
      <c r="Z580" t="b">
        <v>0</v>
      </c>
      <c r="AA580" t="s">
        <v>33</v>
      </c>
      <c r="AB580" t="s">
        <v>2035</v>
      </c>
      <c r="AC580" t="s">
        <v>2036</v>
      </c>
    </row>
    <row r="581" spans="1:29" ht="17" x14ac:dyDescent="0.2">
      <c r="A581">
        <v>1</v>
      </c>
      <c r="B581">
        <v>167</v>
      </c>
      <c r="C581" t="s">
        <v>386</v>
      </c>
      <c r="D581" s="1" t="s">
        <v>387</v>
      </c>
      <c r="E581" s="17">
        <v>2600</v>
      </c>
      <c r="F581" s="17">
        <v>10804</v>
      </c>
      <c r="G581" s="4">
        <f t="shared" si="54"/>
        <v>4.155384615384615</v>
      </c>
      <c r="H581" t="s">
        <v>20</v>
      </c>
      <c r="I581">
        <v>146</v>
      </c>
      <c r="J581" s="2">
        <f t="shared" si="55"/>
        <v>74</v>
      </c>
      <c r="K581" t="s">
        <v>26</v>
      </c>
      <c r="L581" t="s">
        <v>27</v>
      </c>
      <c r="M581">
        <v>1370840400</v>
      </c>
      <c r="N581">
        <v>1371704400</v>
      </c>
      <c r="O581" s="7">
        <f t="shared" si="56"/>
        <v>41435.208333333336</v>
      </c>
      <c r="P581" s="7" t="str" cm="1">
        <f t="array" ref="P581">_xlfn.IFS(Q581=1, "Jan", Q581=2, "Feb", Q581=3, "Mar", Q581=4, "Apr", Q581=5, "May", Q581=6, "June", Q581=7, "July", Q581=8, "Aug", Q581=9, "Sept", Q581=10, "Oct", Q581=11, "Nov", Q581=12, "Dec")</f>
        <v>June</v>
      </c>
      <c r="Q581" s="9">
        <f>MONTH(O581)</f>
        <v>6</v>
      </c>
      <c r="R581" s="9">
        <f>DAY(O581)</f>
        <v>10</v>
      </c>
      <c r="S581" s="9">
        <f>YEAR(O581)</f>
        <v>2013</v>
      </c>
      <c r="T581" s="7">
        <f>(((N581/60)/60)/24)+DATE(1970,1,1)</f>
        <v>41445.208333333336</v>
      </c>
      <c r="U581" s="7" t="str" cm="1">
        <f t="array" ref="U581">_xlfn.IFS(V581=1, "Jan", V581=2, "Feb", V581=3, "Mar", V581=4, "Apr", V581=5, "May", V581=6, "June", V581=7, "July", V581=8, "Aug", V581=9, "Sept", V581=10, "Oct", V581=11, "Nov", V581=12, "Dec")</f>
        <v>June</v>
      </c>
      <c r="V581" s="9">
        <f t="shared" si="57"/>
        <v>6</v>
      </c>
      <c r="W581" s="9">
        <f t="shared" si="58"/>
        <v>20</v>
      </c>
      <c r="X581" s="9">
        <f t="shared" si="59"/>
        <v>2013</v>
      </c>
      <c r="Y581" t="b">
        <v>0</v>
      </c>
      <c r="Z581" t="b">
        <v>0</v>
      </c>
      <c r="AA581" t="s">
        <v>33</v>
      </c>
      <c r="AB581" t="s">
        <v>2035</v>
      </c>
      <c r="AC581" t="s">
        <v>2036</v>
      </c>
    </row>
    <row r="582" spans="1:29" ht="17" x14ac:dyDescent="0.2">
      <c r="A582">
        <v>1</v>
      </c>
      <c r="B582">
        <v>388</v>
      </c>
      <c r="C582" t="s">
        <v>828</v>
      </c>
      <c r="D582" s="1" t="s">
        <v>829</v>
      </c>
      <c r="E582" s="17">
        <v>114800</v>
      </c>
      <c r="F582" s="17">
        <v>12938</v>
      </c>
      <c r="G582" s="4">
        <f t="shared" si="54"/>
        <v>0.11270034843205574</v>
      </c>
      <c r="H582" t="s">
        <v>74</v>
      </c>
      <c r="I582">
        <v>145</v>
      </c>
      <c r="J582" s="2">
        <f t="shared" si="55"/>
        <v>89.227586206896547</v>
      </c>
      <c r="K582" t="s">
        <v>98</v>
      </c>
      <c r="L582" t="s">
        <v>99</v>
      </c>
      <c r="M582">
        <v>1325656800</v>
      </c>
      <c r="N582">
        <v>1325829600</v>
      </c>
      <c r="O582" s="7">
        <f t="shared" si="56"/>
        <v>40912.25</v>
      </c>
      <c r="P582" s="7" t="str" cm="1">
        <f t="array" ref="P582">_xlfn.IFS(Q582=1, "Jan", Q582=2, "Feb", Q582=3, "Mar", Q582=4, "Apr", Q582=5, "May", Q582=6, "June", Q582=7, "July", Q582=8, "Aug", Q582=9, "Sept", Q582=10, "Oct", Q582=11, "Nov", Q582=12, "Dec")</f>
        <v>Jan</v>
      </c>
      <c r="Q582" s="9">
        <f>MONTH(O582)</f>
        <v>1</v>
      </c>
      <c r="R582" s="9">
        <f>DAY(O582)</f>
        <v>4</v>
      </c>
      <c r="S582" s="9">
        <f>YEAR(O582)</f>
        <v>2012</v>
      </c>
      <c r="T582" s="7">
        <f>(((N582/60)/60)/24)+DATE(1970,1,1)</f>
        <v>40914.25</v>
      </c>
      <c r="U582" s="7" t="str" cm="1">
        <f t="array" ref="U582">_xlfn.IFS(V582=1, "Jan", V582=2, "Feb", V582=3, "Mar", V582=4, "Apr", V582=5, "May", V582=6, "June", V582=7, "July", V582=8, "Aug", V582=9, "Sept", V582=10, "Oct", V582=11, "Nov", V582=12, "Dec")</f>
        <v>Jan</v>
      </c>
      <c r="V582" s="9">
        <f t="shared" si="57"/>
        <v>1</v>
      </c>
      <c r="W582" s="9">
        <f t="shared" si="58"/>
        <v>6</v>
      </c>
      <c r="X582" s="9">
        <f t="shared" si="59"/>
        <v>2012</v>
      </c>
      <c r="Y582" t="b">
        <v>0</v>
      </c>
      <c r="Z582" t="b">
        <v>0</v>
      </c>
      <c r="AA582" t="s">
        <v>60</v>
      </c>
      <c r="AB582" t="s">
        <v>2041</v>
      </c>
      <c r="AC582" t="s">
        <v>2050</v>
      </c>
    </row>
    <row r="583" spans="1:29" ht="17" x14ac:dyDescent="0.2">
      <c r="A583">
        <v>1</v>
      </c>
      <c r="B583">
        <v>723</v>
      </c>
      <c r="C583" t="s">
        <v>1484</v>
      </c>
      <c r="D583" s="1" t="s">
        <v>1485</v>
      </c>
      <c r="E583" s="17">
        <v>4900</v>
      </c>
      <c r="F583" s="17">
        <v>13250</v>
      </c>
      <c r="G583" s="4">
        <f t="shared" si="54"/>
        <v>2.704081632653061</v>
      </c>
      <c r="H583" t="s">
        <v>20</v>
      </c>
      <c r="I583">
        <v>144</v>
      </c>
      <c r="J583" s="2">
        <f t="shared" si="55"/>
        <v>92.013888888888886</v>
      </c>
      <c r="K583" t="s">
        <v>26</v>
      </c>
      <c r="L583" t="s">
        <v>27</v>
      </c>
      <c r="M583">
        <v>1456898400</v>
      </c>
      <c r="N583">
        <v>1458709200</v>
      </c>
      <c r="O583" s="7">
        <f t="shared" si="56"/>
        <v>42431.25</v>
      </c>
      <c r="P583" s="7" t="str" cm="1">
        <f t="array" ref="P583">_xlfn.IFS(Q583=1, "Jan", Q583=2, "Feb", Q583=3, "Mar", Q583=4, "Apr", Q583=5, "May", Q583=6, "June", Q583=7, "July", Q583=8, "Aug", Q583=9, "Sept", Q583=10, "Oct", Q583=11, "Nov", Q583=12, "Dec")</f>
        <v>Mar</v>
      </c>
      <c r="Q583" s="9">
        <f>MONTH(O583)</f>
        <v>3</v>
      </c>
      <c r="R583" s="9">
        <f>DAY(O583)</f>
        <v>2</v>
      </c>
      <c r="S583" s="9">
        <f>YEAR(O583)</f>
        <v>2016</v>
      </c>
      <c r="T583" s="7">
        <f>(((N583/60)/60)/24)+DATE(1970,1,1)</f>
        <v>42452.208333333328</v>
      </c>
      <c r="U583" s="7" t="str" cm="1">
        <f t="array" ref="U583">_xlfn.IFS(V583=1, "Jan", V583=2, "Feb", V583=3, "Mar", V583=4, "Apr", V583=5, "May", V583=6, "June", V583=7, "July", V583=8, "Aug", V583=9, "Sept", V583=10, "Oct", V583=11, "Nov", V583=12, "Dec")</f>
        <v>Mar</v>
      </c>
      <c r="V583" s="9">
        <f t="shared" si="57"/>
        <v>3</v>
      </c>
      <c r="W583" s="9">
        <f t="shared" si="58"/>
        <v>23</v>
      </c>
      <c r="X583" s="9">
        <f t="shared" si="59"/>
        <v>2016</v>
      </c>
      <c r="Y583" t="b">
        <v>0</v>
      </c>
      <c r="Z583" t="b">
        <v>0</v>
      </c>
      <c r="AA583" t="s">
        <v>33</v>
      </c>
      <c r="AB583" t="s">
        <v>2035</v>
      </c>
      <c r="AC583" t="s">
        <v>2036</v>
      </c>
    </row>
    <row r="584" spans="1:29" ht="17" x14ac:dyDescent="0.2">
      <c r="A584">
        <v>1</v>
      </c>
      <c r="B584">
        <v>574</v>
      </c>
      <c r="C584" t="s">
        <v>1192</v>
      </c>
      <c r="D584" s="1" t="s">
        <v>1193</v>
      </c>
      <c r="E584" s="17">
        <v>2700</v>
      </c>
      <c r="F584" s="17">
        <v>9967</v>
      </c>
      <c r="G584" s="4">
        <f t="shared" si="54"/>
        <v>3.6914814814814814</v>
      </c>
      <c r="H584" t="s">
        <v>20</v>
      </c>
      <c r="I584">
        <v>144</v>
      </c>
      <c r="J584" s="2">
        <f t="shared" si="55"/>
        <v>69.215277777777771</v>
      </c>
      <c r="K584" t="s">
        <v>21</v>
      </c>
      <c r="L584" t="s">
        <v>22</v>
      </c>
      <c r="M584">
        <v>1575698400</v>
      </c>
      <c r="N584">
        <v>1576562400</v>
      </c>
      <c r="O584" s="7">
        <f t="shared" si="56"/>
        <v>43806.25</v>
      </c>
      <c r="P584" s="7" t="str" cm="1">
        <f t="array" ref="P584">_xlfn.IFS(Q584=1, "Jan", Q584=2, "Feb", Q584=3, "Mar", Q584=4, "Apr", Q584=5, "May", Q584=6, "June", Q584=7, "July", Q584=8, "Aug", Q584=9, "Sept", Q584=10, "Oct", Q584=11, "Nov", Q584=12, "Dec")</f>
        <v>Dec</v>
      </c>
      <c r="Q584" s="9">
        <f>MONTH(O584)</f>
        <v>12</v>
      </c>
      <c r="R584" s="9">
        <f>DAY(O584)</f>
        <v>7</v>
      </c>
      <c r="S584" s="9">
        <f>YEAR(O584)</f>
        <v>2019</v>
      </c>
      <c r="T584" s="7">
        <f>(((N584/60)/60)/24)+DATE(1970,1,1)</f>
        <v>43816.25</v>
      </c>
      <c r="U584" s="7" t="str" cm="1">
        <f t="array" ref="U584">_xlfn.IFS(V584=1, "Jan", V584=2, "Feb", V584=3, "Mar", V584=4, "Apr", V584=5, "May", V584=6, "June", V584=7, "July", V584=8, "Aug", V584=9, "Sept", V584=10, "Oct", V584=11, "Nov", V584=12, "Dec")</f>
        <v>Dec</v>
      </c>
      <c r="V584" s="9">
        <f t="shared" si="57"/>
        <v>12</v>
      </c>
      <c r="W584" s="9">
        <f t="shared" si="58"/>
        <v>17</v>
      </c>
      <c r="X584" s="9">
        <f t="shared" si="59"/>
        <v>2019</v>
      </c>
      <c r="Y584" t="b">
        <v>0</v>
      </c>
      <c r="Z584" t="b">
        <v>1</v>
      </c>
      <c r="AA584" t="s">
        <v>17</v>
      </c>
      <c r="AB584" t="s">
        <v>2033</v>
      </c>
      <c r="AC584" t="s">
        <v>2034</v>
      </c>
    </row>
    <row r="585" spans="1:29" ht="17" x14ac:dyDescent="0.2">
      <c r="A585">
        <v>1</v>
      </c>
      <c r="B585">
        <v>490</v>
      </c>
      <c r="C585" t="s">
        <v>1027</v>
      </c>
      <c r="D585" s="1" t="s">
        <v>1028</v>
      </c>
      <c r="E585" s="17">
        <v>2400</v>
      </c>
      <c r="F585" s="17">
        <v>4596</v>
      </c>
      <c r="G585" s="4">
        <f t="shared" si="54"/>
        <v>1.915</v>
      </c>
      <c r="H585" t="s">
        <v>20</v>
      </c>
      <c r="I585">
        <v>144</v>
      </c>
      <c r="J585" s="2">
        <f t="shared" si="55"/>
        <v>31.916666666666668</v>
      </c>
      <c r="K585" t="s">
        <v>21</v>
      </c>
      <c r="L585" t="s">
        <v>22</v>
      </c>
      <c r="M585">
        <v>1573970400</v>
      </c>
      <c r="N585">
        <v>1574575200</v>
      </c>
      <c r="O585" s="7">
        <f t="shared" si="56"/>
        <v>43786.25</v>
      </c>
      <c r="P585" s="7" t="str" cm="1">
        <f t="array" ref="P585">_xlfn.IFS(Q585=1, "Jan", Q585=2, "Feb", Q585=3, "Mar", Q585=4, "Apr", Q585=5, "May", Q585=6, "June", Q585=7, "July", Q585=8, "Aug", Q585=9, "Sept", Q585=10, "Oct", Q585=11, "Nov", Q585=12, "Dec")</f>
        <v>Nov</v>
      </c>
      <c r="Q585" s="9">
        <f>MONTH(O585)</f>
        <v>11</v>
      </c>
      <c r="R585" s="9">
        <f>DAY(O585)</f>
        <v>17</v>
      </c>
      <c r="S585" s="9">
        <f>YEAR(O585)</f>
        <v>2019</v>
      </c>
      <c r="T585" s="7">
        <f>(((N585/60)/60)/24)+DATE(1970,1,1)</f>
        <v>43793.25</v>
      </c>
      <c r="U585" s="7" t="str" cm="1">
        <f t="array" ref="U585">_xlfn.IFS(V585=1, "Jan", V585=2, "Feb", V585=3, "Mar", V585=4, "Apr", V585=5, "May", V585=6, "June", V585=7, "July", V585=8, "Aug", V585=9, "Sept", V585=10, "Oct", V585=11, "Nov", V585=12, "Dec")</f>
        <v>Nov</v>
      </c>
      <c r="V585" s="9">
        <f t="shared" si="57"/>
        <v>11</v>
      </c>
      <c r="W585" s="9">
        <f t="shared" si="58"/>
        <v>24</v>
      </c>
      <c r="X585" s="9">
        <f t="shared" si="59"/>
        <v>2019</v>
      </c>
      <c r="Y585" t="b">
        <v>0</v>
      </c>
      <c r="Z585" t="b">
        <v>0</v>
      </c>
      <c r="AA585" t="s">
        <v>1029</v>
      </c>
      <c r="AB585" t="s">
        <v>2063</v>
      </c>
      <c r="AC585" t="s">
        <v>2064</v>
      </c>
    </row>
    <row r="586" spans="1:29" ht="17" x14ac:dyDescent="0.2">
      <c r="A586">
        <v>1</v>
      </c>
      <c r="B586">
        <v>932</v>
      </c>
      <c r="C586" t="s">
        <v>1896</v>
      </c>
      <c r="D586" s="1" t="s">
        <v>1897</v>
      </c>
      <c r="E586" s="17">
        <v>2300</v>
      </c>
      <c r="F586" s="17">
        <v>4883</v>
      </c>
      <c r="G586" s="4">
        <f t="shared" si="54"/>
        <v>2.1230434782608696</v>
      </c>
      <c r="H586" t="s">
        <v>20</v>
      </c>
      <c r="I586">
        <v>144</v>
      </c>
      <c r="J586" s="2">
        <f t="shared" si="55"/>
        <v>33.909722222222221</v>
      </c>
      <c r="K586" t="s">
        <v>21</v>
      </c>
      <c r="L586" t="s">
        <v>22</v>
      </c>
      <c r="M586">
        <v>1394514000</v>
      </c>
      <c r="N586">
        <v>1394773200</v>
      </c>
      <c r="O586" s="7">
        <f t="shared" si="56"/>
        <v>41709.208333333336</v>
      </c>
      <c r="P586" s="7" t="str" cm="1">
        <f t="array" ref="P586">_xlfn.IFS(Q586=1, "Jan", Q586=2, "Feb", Q586=3, "Mar", Q586=4, "Apr", Q586=5, "May", Q586=6, "June", Q586=7, "July", Q586=8, "Aug", Q586=9, "Sept", Q586=10, "Oct", Q586=11, "Nov", Q586=12, "Dec")</f>
        <v>Mar</v>
      </c>
      <c r="Q586" s="9">
        <f>MONTH(O586)</f>
        <v>3</v>
      </c>
      <c r="R586" s="9">
        <f>DAY(O586)</f>
        <v>11</v>
      </c>
      <c r="S586" s="9">
        <f>YEAR(O586)</f>
        <v>2014</v>
      </c>
      <c r="T586" s="7">
        <f>(((N586/60)/60)/24)+DATE(1970,1,1)</f>
        <v>41712.208333333336</v>
      </c>
      <c r="U586" s="7" t="str" cm="1">
        <f t="array" ref="U586">_xlfn.IFS(V586=1, "Jan", V586=2, "Feb", V586=3, "Mar", V586=4, "Apr", V586=5, "May", V586=6, "June", V586=7, "July", V586=8, "Aug", V586=9, "Sept", V586=10, "Oct", V586=11, "Nov", V586=12, "Dec")</f>
        <v>Mar</v>
      </c>
      <c r="V586" s="9">
        <f t="shared" si="57"/>
        <v>3</v>
      </c>
      <c r="W586" s="9">
        <f t="shared" si="58"/>
        <v>14</v>
      </c>
      <c r="X586" s="9">
        <f t="shared" si="59"/>
        <v>2014</v>
      </c>
      <c r="Y586" t="b">
        <v>0</v>
      </c>
      <c r="Z586" t="b">
        <v>0</v>
      </c>
      <c r="AA586" t="s">
        <v>23</v>
      </c>
      <c r="AB586" t="s">
        <v>2041</v>
      </c>
      <c r="AC586" t="s">
        <v>2042</v>
      </c>
    </row>
    <row r="587" spans="1:29" ht="17" x14ac:dyDescent="0.2">
      <c r="A587">
        <v>1</v>
      </c>
      <c r="B587">
        <v>215</v>
      </c>
      <c r="C587" t="s">
        <v>483</v>
      </c>
      <c r="D587" s="1" t="s">
        <v>484</v>
      </c>
      <c r="E587" s="17">
        <v>156800</v>
      </c>
      <c r="F587" s="17">
        <v>6024</v>
      </c>
      <c r="G587" s="4">
        <f t="shared" si="54"/>
        <v>3.8418367346938778E-2</v>
      </c>
      <c r="H587" t="s">
        <v>14</v>
      </c>
      <c r="I587">
        <v>143</v>
      </c>
      <c r="J587" s="2">
        <f t="shared" si="55"/>
        <v>42.125874125874127</v>
      </c>
      <c r="K587" t="s">
        <v>21</v>
      </c>
      <c r="L587" t="s">
        <v>22</v>
      </c>
      <c r="M587">
        <v>1550037600</v>
      </c>
      <c r="N587">
        <v>1550210400</v>
      </c>
      <c r="O587" s="7">
        <f t="shared" si="56"/>
        <v>43509.25</v>
      </c>
      <c r="P587" s="7" t="str" cm="1">
        <f t="array" ref="P587">_xlfn.IFS(Q587=1, "Jan", Q587=2, "Feb", Q587=3, "Mar", Q587=4, "Apr", Q587=5, "May", Q587=6, "June", Q587=7, "July", Q587=8, "Aug", Q587=9, "Sept", Q587=10, "Oct", Q587=11, "Nov", Q587=12, "Dec")</f>
        <v>Feb</v>
      </c>
      <c r="Q587" s="9">
        <f>MONTH(O587)</f>
        <v>2</v>
      </c>
      <c r="R587" s="9">
        <f>DAY(O587)</f>
        <v>13</v>
      </c>
      <c r="S587" s="9">
        <f>YEAR(O587)</f>
        <v>2019</v>
      </c>
      <c r="T587" s="7">
        <f>(((N587/60)/60)/24)+DATE(1970,1,1)</f>
        <v>43511.25</v>
      </c>
      <c r="U587" s="7" t="str" cm="1">
        <f t="array" ref="U587">_xlfn.IFS(V587=1, "Jan", V587=2, "Feb", V587=3, "Mar", V587=4, "Apr", V587=5, "May", V587=6, "June", V587=7, "July", V587=8, "Aug", V587=9, "Sept", V587=10, "Oct", V587=11, "Nov", V587=12, "Dec")</f>
        <v>Feb</v>
      </c>
      <c r="V587" s="9">
        <f t="shared" si="57"/>
        <v>2</v>
      </c>
      <c r="W587" s="9">
        <f t="shared" si="58"/>
        <v>15</v>
      </c>
      <c r="X587" s="9">
        <f t="shared" si="59"/>
        <v>2019</v>
      </c>
      <c r="Y587" t="b">
        <v>0</v>
      </c>
      <c r="Z587" t="b">
        <v>0</v>
      </c>
      <c r="AA587" t="s">
        <v>33</v>
      </c>
      <c r="AB587" t="s">
        <v>2035</v>
      </c>
      <c r="AC587" t="s">
        <v>2036</v>
      </c>
    </row>
    <row r="588" spans="1:29" ht="17" x14ac:dyDescent="0.2">
      <c r="A588">
        <v>1</v>
      </c>
      <c r="B588">
        <v>442</v>
      </c>
      <c r="C588" t="s">
        <v>933</v>
      </c>
      <c r="D588" s="1" t="s">
        <v>934</v>
      </c>
      <c r="E588" s="17">
        <v>5400</v>
      </c>
      <c r="F588" s="17">
        <v>10731</v>
      </c>
      <c r="G588" s="4">
        <f t="shared" si="54"/>
        <v>1.9872222222222222</v>
      </c>
      <c r="H588" t="s">
        <v>20</v>
      </c>
      <c r="I588">
        <v>143</v>
      </c>
      <c r="J588" s="2">
        <f t="shared" si="55"/>
        <v>75.04195804195804</v>
      </c>
      <c r="K588" t="s">
        <v>107</v>
      </c>
      <c r="L588" t="s">
        <v>108</v>
      </c>
      <c r="M588">
        <v>1504328400</v>
      </c>
      <c r="N588">
        <v>1505710800</v>
      </c>
      <c r="O588" s="7">
        <f t="shared" si="56"/>
        <v>42980.208333333328</v>
      </c>
      <c r="P588" s="7" t="str" cm="1">
        <f t="array" ref="P588">_xlfn.IFS(Q588=1, "Jan", Q588=2, "Feb", Q588=3, "Mar", Q588=4, "Apr", Q588=5, "May", Q588=6, "June", Q588=7, "July", Q588=8, "Aug", Q588=9, "Sept", Q588=10, "Oct", Q588=11, "Nov", Q588=12, "Dec")</f>
        <v>Sept</v>
      </c>
      <c r="Q588" s="9">
        <f>MONTH(O588)</f>
        <v>9</v>
      </c>
      <c r="R588" s="9">
        <f>DAY(O588)</f>
        <v>2</v>
      </c>
      <c r="S588" s="9">
        <f>YEAR(O588)</f>
        <v>2017</v>
      </c>
      <c r="T588" s="7">
        <f>(((N588/60)/60)/24)+DATE(1970,1,1)</f>
        <v>42996.208333333328</v>
      </c>
      <c r="U588" s="7" t="str" cm="1">
        <f t="array" ref="U588">_xlfn.IFS(V588=1, "Jan", V588=2, "Feb", V588=3, "Mar", V588=4, "Apr", V588=5, "May", V588=6, "June", V588=7, "July", V588=8, "Aug", V588=9, "Sept", V588=10, "Oct", V588=11, "Nov", V588=12, "Dec")</f>
        <v>Sept</v>
      </c>
      <c r="V588" s="9">
        <f t="shared" si="57"/>
        <v>9</v>
      </c>
      <c r="W588" s="9">
        <f t="shared" si="58"/>
        <v>18</v>
      </c>
      <c r="X588" s="9">
        <f t="shared" si="59"/>
        <v>2017</v>
      </c>
      <c r="Y588" t="b">
        <v>0</v>
      </c>
      <c r="Z588" t="b">
        <v>0</v>
      </c>
      <c r="AA588" t="s">
        <v>33</v>
      </c>
      <c r="AB588" t="s">
        <v>2035</v>
      </c>
      <c r="AC588" t="s">
        <v>2036</v>
      </c>
    </row>
    <row r="589" spans="1:29" ht="34" x14ac:dyDescent="0.2">
      <c r="A589">
        <v>1</v>
      </c>
      <c r="B589">
        <v>802</v>
      </c>
      <c r="C589" t="s">
        <v>1639</v>
      </c>
      <c r="D589" s="1" t="s">
        <v>1640</v>
      </c>
      <c r="E589" s="17">
        <v>6200</v>
      </c>
      <c r="F589" s="17">
        <v>12216</v>
      </c>
      <c r="G589" s="4">
        <f t="shared" si="54"/>
        <v>1.9703225806451612</v>
      </c>
      <c r="H589" t="s">
        <v>20</v>
      </c>
      <c r="I589">
        <v>142</v>
      </c>
      <c r="J589" s="2">
        <f t="shared" si="55"/>
        <v>86.028169014084511</v>
      </c>
      <c r="K589" t="s">
        <v>21</v>
      </c>
      <c r="L589" t="s">
        <v>22</v>
      </c>
      <c r="M589">
        <v>1562216400</v>
      </c>
      <c r="N589">
        <v>1562389200</v>
      </c>
      <c r="O589" s="7">
        <f t="shared" si="56"/>
        <v>43650.208333333328</v>
      </c>
      <c r="P589" s="7" t="str" cm="1">
        <f t="array" ref="P589">_xlfn.IFS(Q589=1, "Jan", Q589=2, "Feb", Q589=3, "Mar", Q589=4, "Apr", Q589=5, "May", Q589=6, "June", Q589=7, "July", Q589=8, "Aug", Q589=9, "Sept", Q589=10, "Oct", Q589=11, "Nov", Q589=12, "Dec")</f>
        <v>July</v>
      </c>
      <c r="Q589" s="9">
        <f>MONTH(O589)</f>
        <v>7</v>
      </c>
      <c r="R589" s="9">
        <f>DAY(O589)</f>
        <v>4</v>
      </c>
      <c r="S589" s="9">
        <f>YEAR(O589)</f>
        <v>2019</v>
      </c>
      <c r="T589" s="7">
        <f>(((N589/60)/60)/24)+DATE(1970,1,1)</f>
        <v>43652.208333333328</v>
      </c>
      <c r="U589" s="7" t="str" cm="1">
        <f t="array" ref="U589">_xlfn.IFS(V589=1, "Jan", V589=2, "Feb", V589=3, "Mar", V589=4, "Apr", V589=5, "May", V589=6, "June", V589=7, "July", V589=8, "Aug", V589=9, "Sept", V589=10, "Oct", V589=11, "Nov", V589=12, "Dec")</f>
        <v>July</v>
      </c>
      <c r="V589" s="9">
        <f t="shared" si="57"/>
        <v>7</v>
      </c>
      <c r="W589" s="9">
        <f t="shared" si="58"/>
        <v>6</v>
      </c>
      <c r="X589" s="9">
        <f t="shared" si="59"/>
        <v>2019</v>
      </c>
      <c r="Y589" t="b">
        <v>0</v>
      </c>
      <c r="Z589" t="b">
        <v>0</v>
      </c>
      <c r="AA589" t="s">
        <v>122</v>
      </c>
      <c r="AB589" t="s">
        <v>2044</v>
      </c>
      <c r="AC589" t="s">
        <v>2045</v>
      </c>
    </row>
    <row r="590" spans="1:29" ht="17" x14ac:dyDescent="0.2">
      <c r="A590">
        <v>1</v>
      </c>
      <c r="B590">
        <v>23</v>
      </c>
      <c r="C590" t="s">
        <v>83</v>
      </c>
      <c r="D590" s="1" t="s">
        <v>84</v>
      </c>
      <c r="E590" s="17">
        <v>4500</v>
      </c>
      <c r="F590" s="17">
        <v>14942</v>
      </c>
      <c r="G590" s="4">
        <f t="shared" si="54"/>
        <v>3.3204444444444445</v>
      </c>
      <c r="H590" t="s">
        <v>20</v>
      </c>
      <c r="I590">
        <v>142</v>
      </c>
      <c r="J590" s="2">
        <f t="shared" si="55"/>
        <v>105.22535211267606</v>
      </c>
      <c r="K590" t="s">
        <v>40</v>
      </c>
      <c r="L590" t="s">
        <v>41</v>
      </c>
      <c r="M590">
        <v>1550124000</v>
      </c>
      <c r="N590">
        <v>1554699600</v>
      </c>
      <c r="O590" s="7">
        <f t="shared" si="56"/>
        <v>43510.25</v>
      </c>
      <c r="P590" s="7" t="str" cm="1">
        <f t="array" ref="P590">_xlfn.IFS(Q590=1, "Jan", Q590=2, "Feb", Q590=3, "Mar", Q590=4, "Apr", Q590=5, "May", Q590=6, "June", Q590=7, "July", Q590=8, "Aug", Q590=9, "Sept", Q590=10, "Oct", Q590=11, "Nov", Q590=12, "Dec")</f>
        <v>Feb</v>
      </c>
      <c r="Q590" s="9">
        <f>MONTH(O590)</f>
        <v>2</v>
      </c>
      <c r="R590" s="9">
        <f>DAY(O590)</f>
        <v>14</v>
      </c>
      <c r="S590" s="9">
        <f>YEAR(O590)</f>
        <v>2019</v>
      </c>
      <c r="T590" s="7">
        <f>(((N590/60)/60)/24)+DATE(1970,1,1)</f>
        <v>43563.208333333328</v>
      </c>
      <c r="U590" s="7" t="str" cm="1">
        <f t="array" ref="U590">_xlfn.IFS(V590=1, "Jan", V590=2, "Feb", V590=3, "Mar", V590=4, "Apr", V590=5, "May", V590=6, "June", V590=7, "July", V590=8, "Aug", V590=9, "Sept", V590=10, "Oct", V590=11, "Nov", V590=12, "Dec")</f>
        <v>Apr</v>
      </c>
      <c r="V590" s="9">
        <f t="shared" si="57"/>
        <v>4</v>
      </c>
      <c r="W590" s="9">
        <f t="shared" si="58"/>
        <v>8</v>
      </c>
      <c r="X590" s="9">
        <f t="shared" si="59"/>
        <v>2019</v>
      </c>
      <c r="Y590" t="b">
        <v>0</v>
      </c>
      <c r="Z590" t="b">
        <v>0</v>
      </c>
      <c r="AA590" t="s">
        <v>42</v>
      </c>
      <c r="AB590" t="s">
        <v>2039</v>
      </c>
      <c r="AC590" t="s">
        <v>2053</v>
      </c>
    </row>
    <row r="591" spans="1:29" ht="17" x14ac:dyDescent="0.2">
      <c r="A591">
        <v>1</v>
      </c>
      <c r="B591">
        <v>474</v>
      </c>
      <c r="C591" t="s">
        <v>995</v>
      </c>
      <c r="D591" s="1" t="s">
        <v>996</v>
      </c>
      <c r="E591" s="17">
        <v>4000</v>
      </c>
      <c r="F591" s="17">
        <v>14606</v>
      </c>
      <c r="G591" s="4">
        <f t="shared" si="54"/>
        <v>3.6515</v>
      </c>
      <c r="H591" t="s">
        <v>20</v>
      </c>
      <c r="I591">
        <v>142</v>
      </c>
      <c r="J591" s="2">
        <f t="shared" si="55"/>
        <v>102.85915492957747</v>
      </c>
      <c r="K591" t="s">
        <v>21</v>
      </c>
      <c r="L591" t="s">
        <v>22</v>
      </c>
      <c r="M591">
        <v>1418709600</v>
      </c>
      <c r="N591">
        <v>1418796000</v>
      </c>
      <c r="O591" s="7">
        <f t="shared" si="56"/>
        <v>41989.25</v>
      </c>
      <c r="P591" s="7" t="str" cm="1">
        <f t="array" ref="P591">_xlfn.IFS(Q591=1, "Jan", Q591=2, "Feb", Q591=3, "Mar", Q591=4, "Apr", Q591=5, "May", Q591=6, "June", Q591=7, "July", Q591=8, "Aug", Q591=9, "Sept", Q591=10, "Oct", Q591=11, "Nov", Q591=12, "Dec")</f>
        <v>Dec</v>
      </c>
      <c r="Q591" s="9">
        <f>MONTH(O591)</f>
        <v>12</v>
      </c>
      <c r="R591" s="9">
        <f>DAY(O591)</f>
        <v>16</v>
      </c>
      <c r="S591" s="9">
        <f>YEAR(O591)</f>
        <v>2014</v>
      </c>
      <c r="T591" s="7">
        <f>(((N591/60)/60)/24)+DATE(1970,1,1)</f>
        <v>41990.25</v>
      </c>
      <c r="U591" s="7" t="str" cm="1">
        <f t="array" ref="U591">_xlfn.IFS(V591=1, "Jan", V591=2, "Feb", V591=3, "Mar", V591=4, "Apr", V591=5, "May", V591=6, "June", V591=7, "July", V591=8, "Aug", V591=9, "Sept", V591=10, "Oct", V591=11, "Nov", V591=12, "Dec")</f>
        <v>Dec</v>
      </c>
      <c r="V591" s="9">
        <f t="shared" si="57"/>
        <v>12</v>
      </c>
      <c r="W591" s="9">
        <f t="shared" si="58"/>
        <v>17</v>
      </c>
      <c r="X591" s="9">
        <f t="shared" si="59"/>
        <v>2014</v>
      </c>
      <c r="Y591" t="b">
        <v>0</v>
      </c>
      <c r="Z591" t="b">
        <v>0</v>
      </c>
      <c r="AA591" t="s">
        <v>269</v>
      </c>
      <c r="AB591" t="s">
        <v>2039</v>
      </c>
      <c r="AC591" t="s">
        <v>2062</v>
      </c>
    </row>
    <row r="592" spans="1:29" ht="17" x14ac:dyDescent="0.2">
      <c r="A592">
        <v>1</v>
      </c>
      <c r="B592">
        <v>304</v>
      </c>
      <c r="C592" t="s">
        <v>660</v>
      </c>
      <c r="D592" s="1" t="s">
        <v>661</v>
      </c>
      <c r="E592" s="17">
        <v>2100</v>
      </c>
      <c r="F592" s="17">
        <v>11469</v>
      </c>
      <c r="G592" s="4">
        <f t="shared" si="54"/>
        <v>5.4614285714285717</v>
      </c>
      <c r="H592" t="s">
        <v>20</v>
      </c>
      <c r="I592">
        <v>142</v>
      </c>
      <c r="J592" s="2">
        <f t="shared" si="55"/>
        <v>80.767605633802816</v>
      </c>
      <c r="K592" t="s">
        <v>21</v>
      </c>
      <c r="L592" t="s">
        <v>22</v>
      </c>
      <c r="M592">
        <v>1470546000</v>
      </c>
      <c r="N592">
        <v>1474088400</v>
      </c>
      <c r="O592" s="7">
        <f t="shared" si="56"/>
        <v>42589.208333333328</v>
      </c>
      <c r="P592" s="7" t="str" cm="1">
        <f t="array" ref="P592">_xlfn.IFS(Q592=1, "Jan", Q592=2, "Feb", Q592=3, "Mar", Q592=4, "Apr", Q592=5, "May", Q592=6, "June", Q592=7, "July", Q592=8, "Aug", Q592=9, "Sept", Q592=10, "Oct", Q592=11, "Nov", Q592=12, "Dec")</f>
        <v>Aug</v>
      </c>
      <c r="Q592" s="9">
        <f>MONTH(O592)</f>
        <v>8</v>
      </c>
      <c r="R592" s="9">
        <f>DAY(O592)</f>
        <v>7</v>
      </c>
      <c r="S592" s="9">
        <f>YEAR(O592)</f>
        <v>2016</v>
      </c>
      <c r="T592" s="7">
        <f>(((N592/60)/60)/24)+DATE(1970,1,1)</f>
        <v>42630.208333333328</v>
      </c>
      <c r="U592" s="7" t="str" cm="1">
        <f t="array" ref="U592">_xlfn.IFS(V592=1, "Jan", V592=2, "Feb", V592=3, "Mar", V592=4, "Apr", V592=5, "May", V592=6, "June", V592=7, "July", V592=8, "Aug", V592=9, "Sept", V592=10, "Oct", V592=11, "Nov", V592=12, "Dec")</f>
        <v>Sept</v>
      </c>
      <c r="V592" s="9">
        <f t="shared" si="57"/>
        <v>9</v>
      </c>
      <c r="W592" s="9">
        <f t="shared" si="58"/>
        <v>17</v>
      </c>
      <c r="X592" s="9">
        <f t="shared" si="59"/>
        <v>2016</v>
      </c>
      <c r="Y592" t="b">
        <v>0</v>
      </c>
      <c r="Z592" t="b">
        <v>0</v>
      </c>
      <c r="AA592" t="s">
        <v>42</v>
      </c>
      <c r="AB592" t="s">
        <v>2039</v>
      </c>
      <c r="AC592" t="s">
        <v>2053</v>
      </c>
    </row>
    <row r="593" spans="1:29" ht="17" x14ac:dyDescent="0.2">
      <c r="A593">
        <v>1</v>
      </c>
      <c r="B593">
        <v>914</v>
      </c>
      <c r="C593" t="s">
        <v>1860</v>
      </c>
      <c r="D593" s="1" t="s">
        <v>1861</v>
      </c>
      <c r="E593" s="17">
        <v>6400</v>
      </c>
      <c r="F593" s="17">
        <v>3676</v>
      </c>
      <c r="G593" s="4">
        <f t="shared" si="54"/>
        <v>0.57437499999999997</v>
      </c>
      <c r="H593" t="s">
        <v>14</v>
      </c>
      <c r="I593">
        <v>141</v>
      </c>
      <c r="J593" s="2">
        <f t="shared" si="55"/>
        <v>26.070921985815602</v>
      </c>
      <c r="K593" t="s">
        <v>40</v>
      </c>
      <c r="L593" t="s">
        <v>41</v>
      </c>
      <c r="M593">
        <v>1375592400</v>
      </c>
      <c r="N593">
        <v>1376629200</v>
      </c>
      <c r="O593" s="7">
        <f t="shared" si="56"/>
        <v>41490.208333333336</v>
      </c>
      <c r="P593" s="7" t="str" cm="1">
        <f t="array" ref="P593">_xlfn.IFS(Q593=1, "Jan", Q593=2, "Feb", Q593=3, "Mar", Q593=4, "Apr", Q593=5, "May", Q593=6, "June", Q593=7, "July", Q593=8, "Aug", Q593=9, "Sept", Q593=10, "Oct", Q593=11, "Nov", Q593=12, "Dec")</f>
        <v>Aug</v>
      </c>
      <c r="Q593" s="9">
        <f>MONTH(O593)</f>
        <v>8</v>
      </c>
      <c r="R593" s="9">
        <f>DAY(O593)</f>
        <v>4</v>
      </c>
      <c r="S593" s="9">
        <f>YEAR(O593)</f>
        <v>2013</v>
      </c>
      <c r="T593" s="7">
        <f>(((N593/60)/60)/24)+DATE(1970,1,1)</f>
        <v>41502.208333333336</v>
      </c>
      <c r="U593" s="7" t="str" cm="1">
        <f t="array" ref="U593">_xlfn.IFS(V593=1, "Jan", V593=2, "Feb", V593=3, "Mar", V593=4, "Apr", V593=5, "May", V593=6, "June", V593=7, "July", V593=8, "Aug", V593=9, "Sept", V593=10, "Oct", V593=11, "Nov", V593=12, "Dec")</f>
        <v>Aug</v>
      </c>
      <c r="V593" s="9">
        <f t="shared" si="57"/>
        <v>8</v>
      </c>
      <c r="W593" s="9">
        <f t="shared" si="58"/>
        <v>16</v>
      </c>
      <c r="X593" s="9">
        <f t="shared" si="59"/>
        <v>2013</v>
      </c>
      <c r="Y593" t="b">
        <v>0</v>
      </c>
      <c r="Z593" t="b">
        <v>0</v>
      </c>
      <c r="AA593" t="s">
        <v>33</v>
      </c>
      <c r="AB593" t="s">
        <v>2035</v>
      </c>
      <c r="AC593" t="s">
        <v>2036</v>
      </c>
    </row>
    <row r="594" spans="1:29" ht="17" x14ac:dyDescent="0.2">
      <c r="A594">
        <v>1</v>
      </c>
      <c r="B594">
        <v>536</v>
      </c>
      <c r="C594" t="s">
        <v>1117</v>
      </c>
      <c r="D594" s="1" t="s">
        <v>1118</v>
      </c>
      <c r="E594" s="17">
        <v>9800</v>
      </c>
      <c r="F594" s="17">
        <v>14697</v>
      </c>
      <c r="G594" s="4">
        <f t="shared" si="54"/>
        <v>1.4996938775510205</v>
      </c>
      <c r="H594" t="s">
        <v>20</v>
      </c>
      <c r="I594">
        <v>140</v>
      </c>
      <c r="J594" s="2">
        <f t="shared" si="55"/>
        <v>104.97857142857143</v>
      </c>
      <c r="K594" t="s">
        <v>107</v>
      </c>
      <c r="L594" t="s">
        <v>108</v>
      </c>
      <c r="M594">
        <v>1282626000</v>
      </c>
      <c r="N594">
        <v>1284872400</v>
      </c>
      <c r="O594" s="7">
        <f t="shared" si="56"/>
        <v>40414.208333333336</v>
      </c>
      <c r="P594" s="7" t="str" cm="1">
        <f t="array" ref="P594">_xlfn.IFS(Q594=1, "Jan", Q594=2, "Feb", Q594=3, "Mar", Q594=4, "Apr", Q594=5, "May", Q594=6, "June", Q594=7, "July", Q594=8, "Aug", Q594=9, "Sept", Q594=10, "Oct", Q594=11, "Nov", Q594=12, "Dec")</f>
        <v>Aug</v>
      </c>
      <c r="Q594" s="9">
        <f>MONTH(O594)</f>
        <v>8</v>
      </c>
      <c r="R594" s="9">
        <f>DAY(O594)</f>
        <v>24</v>
      </c>
      <c r="S594" s="9">
        <f>YEAR(O594)</f>
        <v>2010</v>
      </c>
      <c r="T594" s="7">
        <f>(((N594/60)/60)/24)+DATE(1970,1,1)</f>
        <v>40440.208333333336</v>
      </c>
      <c r="U594" s="7" t="str" cm="1">
        <f t="array" ref="U594">_xlfn.IFS(V594=1, "Jan", V594=2, "Feb", V594=3, "Mar", V594=4, "Apr", V594=5, "May", V594=6, "June", V594=7, "July", V594=8, "Aug", V594=9, "Sept", V594=10, "Oct", V594=11, "Nov", V594=12, "Dec")</f>
        <v>Sept</v>
      </c>
      <c r="V594" s="9">
        <f t="shared" si="57"/>
        <v>9</v>
      </c>
      <c r="W594" s="9">
        <f t="shared" si="58"/>
        <v>19</v>
      </c>
      <c r="X594" s="9">
        <f t="shared" si="59"/>
        <v>2010</v>
      </c>
      <c r="Y594" t="b">
        <v>0</v>
      </c>
      <c r="Z594" t="b">
        <v>0</v>
      </c>
      <c r="AA594" t="s">
        <v>119</v>
      </c>
      <c r="AB594" t="s">
        <v>2046</v>
      </c>
      <c r="AC594" t="s">
        <v>2056</v>
      </c>
    </row>
    <row r="595" spans="1:29" ht="34" x14ac:dyDescent="0.2">
      <c r="A595">
        <v>1</v>
      </c>
      <c r="B595">
        <v>976</v>
      </c>
      <c r="C595" t="s">
        <v>1981</v>
      </c>
      <c r="D595" s="1" t="s">
        <v>1982</v>
      </c>
      <c r="E595" s="17">
        <v>4000</v>
      </c>
      <c r="F595" s="17">
        <v>12886</v>
      </c>
      <c r="G595" s="4">
        <f t="shared" si="54"/>
        <v>3.2214999999999998</v>
      </c>
      <c r="H595" t="s">
        <v>20</v>
      </c>
      <c r="I595">
        <v>140</v>
      </c>
      <c r="J595" s="2">
        <f t="shared" si="55"/>
        <v>92.042857142857144</v>
      </c>
      <c r="K595" t="s">
        <v>21</v>
      </c>
      <c r="L595" t="s">
        <v>22</v>
      </c>
      <c r="M595">
        <v>1296194400</v>
      </c>
      <c r="N595">
        <v>1296712800</v>
      </c>
      <c r="O595" s="7">
        <f t="shared" si="56"/>
        <v>40571.25</v>
      </c>
      <c r="P595" s="7" t="str" cm="1">
        <f t="array" ref="P595">_xlfn.IFS(Q595=1, "Jan", Q595=2, "Feb", Q595=3, "Mar", Q595=4, "Apr", Q595=5, "May", Q595=6, "June", Q595=7, "July", Q595=8, "Aug", Q595=9, "Sept", Q595=10, "Oct", Q595=11, "Nov", Q595=12, "Dec")</f>
        <v>Jan</v>
      </c>
      <c r="Q595" s="9">
        <f>MONTH(O595)</f>
        <v>1</v>
      </c>
      <c r="R595" s="9">
        <f>DAY(O595)</f>
        <v>28</v>
      </c>
      <c r="S595" s="9">
        <f>YEAR(O595)</f>
        <v>2011</v>
      </c>
      <c r="T595" s="7">
        <f>(((N595/60)/60)/24)+DATE(1970,1,1)</f>
        <v>40577.25</v>
      </c>
      <c r="U595" s="7" t="str" cm="1">
        <f t="array" ref="U595">_xlfn.IFS(V595=1, "Jan", V595=2, "Feb", V595=3, "Mar", V595=4, "Apr", V595=5, "May", V595=6, "June", V595=7, "July", V595=8, "Aug", V595=9, "Sept", V595=10, "Oct", V595=11, "Nov", V595=12, "Dec")</f>
        <v>Feb</v>
      </c>
      <c r="V595" s="9">
        <f t="shared" si="57"/>
        <v>2</v>
      </c>
      <c r="W595" s="9">
        <f t="shared" si="58"/>
        <v>3</v>
      </c>
      <c r="X595" s="9">
        <f t="shared" si="59"/>
        <v>2011</v>
      </c>
      <c r="Y595" t="b">
        <v>0</v>
      </c>
      <c r="Z595" t="b">
        <v>1</v>
      </c>
      <c r="AA595" t="s">
        <v>33</v>
      </c>
      <c r="AB595" t="s">
        <v>2035</v>
      </c>
      <c r="AC595" t="s">
        <v>2036</v>
      </c>
    </row>
    <row r="596" spans="1:29" ht="17" x14ac:dyDescent="0.2">
      <c r="A596">
        <v>1</v>
      </c>
      <c r="B596">
        <v>744</v>
      </c>
      <c r="C596" t="s">
        <v>1524</v>
      </c>
      <c r="D596" s="1" t="s">
        <v>1525</v>
      </c>
      <c r="E596" s="17">
        <v>2000</v>
      </c>
      <c r="F596" s="17">
        <v>14240</v>
      </c>
      <c r="G596" s="4">
        <f t="shared" si="54"/>
        <v>7.12</v>
      </c>
      <c r="H596" t="s">
        <v>20</v>
      </c>
      <c r="I596">
        <v>140</v>
      </c>
      <c r="J596" s="2">
        <f t="shared" si="55"/>
        <v>101.71428571428571</v>
      </c>
      <c r="K596" t="s">
        <v>21</v>
      </c>
      <c r="L596" t="s">
        <v>22</v>
      </c>
      <c r="M596">
        <v>1533877200</v>
      </c>
      <c r="N596">
        <v>1534050000</v>
      </c>
      <c r="O596" s="7">
        <f t="shared" si="56"/>
        <v>43322.208333333328</v>
      </c>
      <c r="P596" s="7" t="str" cm="1">
        <f t="array" ref="P596">_xlfn.IFS(Q596=1, "Jan", Q596=2, "Feb", Q596=3, "Mar", Q596=4, "Apr", Q596=5, "May", Q596=6, "June", Q596=7, "July", Q596=8, "Aug", Q596=9, "Sept", Q596=10, "Oct", Q596=11, "Nov", Q596=12, "Dec")</f>
        <v>Aug</v>
      </c>
      <c r="Q596" s="9">
        <f>MONTH(O596)</f>
        <v>8</v>
      </c>
      <c r="R596" s="9">
        <f>DAY(O596)</f>
        <v>10</v>
      </c>
      <c r="S596" s="9">
        <f>YEAR(O596)</f>
        <v>2018</v>
      </c>
      <c r="T596" s="7">
        <f>(((N596/60)/60)/24)+DATE(1970,1,1)</f>
        <v>43324.208333333328</v>
      </c>
      <c r="U596" s="7" t="str" cm="1">
        <f t="array" ref="U596">_xlfn.IFS(V596=1, "Jan", V596=2, "Feb", V596=3, "Mar", V596=4, "Apr", V596=5, "May", V596=6, "June", V596=7, "July", V596=8, "Aug", V596=9, "Sept", V596=10, "Oct", V596=11, "Nov", V596=12, "Dec")</f>
        <v>Aug</v>
      </c>
      <c r="V596" s="9">
        <f t="shared" si="57"/>
        <v>8</v>
      </c>
      <c r="W596" s="9">
        <f t="shared" si="58"/>
        <v>12</v>
      </c>
      <c r="X596" s="9">
        <f t="shared" si="59"/>
        <v>2018</v>
      </c>
      <c r="Y596" t="b">
        <v>0</v>
      </c>
      <c r="Z596" t="b">
        <v>1</v>
      </c>
      <c r="AA596" t="s">
        <v>33</v>
      </c>
      <c r="AB596" t="s">
        <v>2035</v>
      </c>
      <c r="AC596" t="s">
        <v>2036</v>
      </c>
    </row>
    <row r="597" spans="1:29" ht="17" x14ac:dyDescent="0.2">
      <c r="A597">
        <v>1</v>
      </c>
      <c r="B597">
        <v>997</v>
      </c>
      <c r="C597" t="s">
        <v>2021</v>
      </c>
      <c r="D597" s="1" t="s">
        <v>2022</v>
      </c>
      <c r="E597" s="17">
        <v>7600</v>
      </c>
      <c r="F597" s="17">
        <v>4603</v>
      </c>
      <c r="G597" s="4">
        <f t="shared" si="54"/>
        <v>0.60565789473684206</v>
      </c>
      <c r="H597" t="s">
        <v>74</v>
      </c>
      <c r="I597">
        <v>139</v>
      </c>
      <c r="J597" s="2">
        <f t="shared" si="55"/>
        <v>33.115107913669064</v>
      </c>
      <c r="K597" t="s">
        <v>107</v>
      </c>
      <c r="L597" t="s">
        <v>108</v>
      </c>
      <c r="M597">
        <v>1390197600</v>
      </c>
      <c r="N597">
        <v>1390629600</v>
      </c>
      <c r="O597" s="7">
        <f t="shared" si="56"/>
        <v>41659.25</v>
      </c>
      <c r="P597" s="7" t="str" cm="1">
        <f t="array" ref="P597">_xlfn.IFS(Q597=1, "Jan", Q597=2, "Feb", Q597=3, "Mar", Q597=4, "Apr", Q597=5, "May", Q597=6, "June", Q597=7, "July", Q597=8, "Aug", Q597=9, "Sept", Q597=10, "Oct", Q597=11, "Nov", Q597=12, "Dec")</f>
        <v>Jan</v>
      </c>
      <c r="Q597" s="9">
        <f>MONTH(O597)</f>
        <v>1</v>
      </c>
      <c r="R597" s="9">
        <f>DAY(O597)</f>
        <v>20</v>
      </c>
      <c r="S597" s="9">
        <f>YEAR(O597)</f>
        <v>2014</v>
      </c>
      <c r="T597" s="7">
        <f>(((N597/60)/60)/24)+DATE(1970,1,1)</f>
        <v>41664.25</v>
      </c>
      <c r="U597" s="7" t="str" cm="1">
        <f t="array" ref="U597">_xlfn.IFS(V597=1, "Jan", V597=2, "Feb", V597=3, "Mar", V597=4, "Apr", V597=5, "May", V597=6, "June", V597=7, "July", V597=8, "Aug", V597=9, "Sept", V597=10, "Oct", V597=11, "Nov", V597=12, "Dec")</f>
        <v>Jan</v>
      </c>
      <c r="V597" s="9">
        <f t="shared" si="57"/>
        <v>1</v>
      </c>
      <c r="W597" s="9">
        <f t="shared" si="58"/>
        <v>25</v>
      </c>
      <c r="X597" s="9">
        <f t="shared" si="59"/>
        <v>2014</v>
      </c>
      <c r="Y597" t="b">
        <v>0</v>
      </c>
      <c r="Z597" t="b">
        <v>0</v>
      </c>
      <c r="AA597" t="s">
        <v>33</v>
      </c>
      <c r="AB597" t="s">
        <v>2035</v>
      </c>
      <c r="AC597" t="s">
        <v>2036</v>
      </c>
    </row>
    <row r="598" spans="1:29" ht="17" x14ac:dyDescent="0.2">
      <c r="A598">
        <v>1</v>
      </c>
      <c r="B598">
        <v>363</v>
      </c>
      <c r="C598" t="s">
        <v>778</v>
      </c>
      <c r="D598" s="1" t="s">
        <v>779</v>
      </c>
      <c r="E598" s="17">
        <v>5200</v>
      </c>
      <c r="F598" s="17">
        <v>8330</v>
      </c>
      <c r="G598" s="4">
        <f t="shared" si="54"/>
        <v>1.601923076923077</v>
      </c>
      <c r="H598" t="s">
        <v>20</v>
      </c>
      <c r="I598">
        <v>139</v>
      </c>
      <c r="J598" s="2">
        <f t="shared" si="55"/>
        <v>59.928057553956833</v>
      </c>
      <c r="K598" t="s">
        <v>21</v>
      </c>
      <c r="L598" t="s">
        <v>22</v>
      </c>
      <c r="M598">
        <v>1324965600</v>
      </c>
      <c r="N598">
        <v>1325052000</v>
      </c>
      <c r="O598" s="7">
        <f t="shared" si="56"/>
        <v>40904.25</v>
      </c>
      <c r="P598" s="7" t="str" cm="1">
        <f t="array" ref="P598">_xlfn.IFS(Q598=1, "Jan", Q598=2, "Feb", Q598=3, "Mar", Q598=4, "Apr", Q598=5, "May", Q598=6, "June", Q598=7, "July", Q598=8, "Aug", Q598=9, "Sept", Q598=10, "Oct", Q598=11, "Nov", Q598=12, "Dec")</f>
        <v>Dec</v>
      </c>
      <c r="Q598" s="9">
        <f>MONTH(O598)</f>
        <v>12</v>
      </c>
      <c r="R598" s="9">
        <f>DAY(O598)</f>
        <v>27</v>
      </c>
      <c r="S598" s="9">
        <f>YEAR(O598)</f>
        <v>2011</v>
      </c>
      <c r="T598" s="7">
        <f>(((N598/60)/60)/24)+DATE(1970,1,1)</f>
        <v>40905.25</v>
      </c>
      <c r="U598" s="7" t="str" cm="1">
        <f t="array" ref="U598">_xlfn.IFS(V598=1, "Jan", V598=2, "Feb", V598=3, "Mar", V598=4, "Apr", V598=5, "May", V598=6, "June", V598=7, "July", V598=8, "Aug", V598=9, "Sept", V598=10, "Oct", V598=11, "Nov", V598=12, "Dec")</f>
        <v>Dec</v>
      </c>
      <c r="V598" s="9">
        <f t="shared" si="57"/>
        <v>12</v>
      </c>
      <c r="W598" s="9">
        <f t="shared" si="58"/>
        <v>28</v>
      </c>
      <c r="X598" s="9">
        <f t="shared" si="59"/>
        <v>2011</v>
      </c>
      <c r="Y598" t="b">
        <v>0</v>
      </c>
      <c r="Z598" t="b">
        <v>0</v>
      </c>
      <c r="AA598" t="s">
        <v>23</v>
      </c>
      <c r="AB598" t="s">
        <v>2041</v>
      </c>
      <c r="AC598" t="s">
        <v>2042</v>
      </c>
    </row>
    <row r="599" spans="1:29" ht="34" x14ac:dyDescent="0.2">
      <c r="A599">
        <v>1</v>
      </c>
      <c r="B599">
        <v>467</v>
      </c>
      <c r="C599" t="s">
        <v>982</v>
      </c>
      <c r="D599" s="1" t="s">
        <v>983</v>
      </c>
      <c r="E599" s="17">
        <v>1400</v>
      </c>
      <c r="F599" s="17">
        <v>8053</v>
      </c>
      <c r="G599" s="4">
        <f t="shared" si="54"/>
        <v>5.7521428571428572</v>
      </c>
      <c r="H599" t="s">
        <v>20</v>
      </c>
      <c r="I599">
        <v>139</v>
      </c>
      <c r="J599" s="2">
        <f t="shared" si="55"/>
        <v>57.935251798561154</v>
      </c>
      <c r="K599" t="s">
        <v>15</v>
      </c>
      <c r="L599" t="s">
        <v>16</v>
      </c>
      <c r="M599">
        <v>1448258400</v>
      </c>
      <c r="N599">
        <v>1448863200</v>
      </c>
      <c r="O599" s="7">
        <f t="shared" si="56"/>
        <v>42331.25</v>
      </c>
      <c r="P599" s="7" t="str" cm="1">
        <f t="array" ref="P599">_xlfn.IFS(Q599=1, "Jan", Q599=2, "Feb", Q599=3, "Mar", Q599=4, "Apr", Q599=5, "May", Q599=6, "June", Q599=7, "July", Q599=8, "Aug", Q599=9, "Sept", Q599=10, "Oct", Q599=11, "Nov", Q599=12, "Dec")</f>
        <v>Nov</v>
      </c>
      <c r="Q599" s="9">
        <f>MONTH(O599)</f>
        <v>11</v>
      </c>
      <c r="R599" s="9">
        <f>DAY(O599)</f>
        <v>23</v>
      </c>
      <c r="S599" s="9">
        <f>YEAR(O599)</f>
        <v>2015</v>
      </c>
      <c r="T599" s="7">
        <f>(((N599/60)/60)/24)+DATE(1970,1,1)</f>
        <v>42338.25</v>
      </c>
      <c r="U599" s="7" t="str" cm="1">
        <f t="array" ref="U599">_xlfn.IFS(V599=1, "Jan", V599=2, "Feb", V599=3, "Mar", V599=4, "Apr", V599=5, "May", V599=6, "June", V599=7, "July", V599=8, "Aug", V599=9, "Sept", V599=10, "Oct", V599=11, "Nov", V599=12, "Dec")</f>
        <v>Nov</v>
      </c>
      <c r="V599" s="9">
        <f t="shared" si="57"/>
        <v>11</v>
      </c>
      <c r="W599" s="9">
        <f t="shared" si="58"/>
        <v>30</v>
      </c>
      <c r="X599" s="9">
        <f t="shared" si="59"/>
        <v>2015</v>
      </c>
      <c r="Y599" t="b">
        <v>0</v>
      </c>
      <c r="Z599" t="b">
        <v>1</v>
      </c>
      <c r="AA599" t="s">
        <v>28</v>
      </c>
      <c r="AB599" t="s">
        <v>2037</v>
      </c>
      <c r="AC599" t="s">
        <v>2038</v>
      </c>
    </row>
    <row r="600" spans="1:29" ht="17" x14ac:dyDescent="0.2">
      <c r="A600">
        <v>1</v>
      </c>
      <c r="B600">
        <v>783</v>
      </c>
      <c r="C600" t="s">
        <v>1601</v>
      </c>
      <c r="D600" s="1" t="s">
        <v>1602</v>
      </c>
      <c r="E600" s="17">
        <v>7400</v>
      </c>
      <c r="F600" s="17">
        <v>10451</v>
      </c>
      <c r="G600" s="4">
        <f t="shared" si="54"/>
        <v>1.4122972972972974</v>
      </c>
      <c r="H600" t="s">
        <v>20</v>
      </c>
      <c r="I600">
        <v>138</v>
      </c>
      <c r="J600" s="2">
        <f t="shared" si="55"/>
        <v>75.731884057971016</v>
      </c>
      <c r="K600" t="s">
        <v>21</v>
      </c>
      <c r="L600" t="s">
        <v>22</v>
      </c>
      <c r="M600">
        <v>1387260000</v>
      </c>
      <c r="N600">
        <v>1387864800</v>
      </c>
      <c r="O600" s="7">
        <f t="shared" si="56"/>
        <v>41625.25</v>
      </c>
      <c r="P600" s="7" t="str" cm="1">
        <f t="array" ref="P600">_xlfn.IFS(Q600=1, "Jan", Q600=2, "Feb", Q600=3, "Mar", Q600=4, "Apr", Q600=5, "May", Q600=6, "June", Q600=7, "July", Q600=8, "Aug", Q600=9, "Sept", Q600=10, "Oct", Q600=11, "Nov", Q600=12, "Dec")</f>
        <v>Dec</v>
      </c>
      <c r="Q600" s="9">
        <f>MONTH(O600)</f>
        <v>12</v>
      </c>
      <c r="R600" s="9">
        <f>DAY(O600)</f>
        <v>17</v>
      </c>
      <c r="S600" s="9">
        <f>YEAR(O600)</f>
        <v>2013</v>
      </c>
      <c r="T600" s="7">
        <f>(((N600/60)/60)/24)+DATE(1970,1,1)</f>
        <v>41632.25</v>
      </c>
      <c r="U600" s="7" t="str" cm="1">
        <f t="array" ref="U600">_xlfn.IFS(V600=1, "Jan", V600=2, "Feb", V600=3, "Mar", V600=4, "Apr", V600=5, "May", V600=6, "June", V600=7, "July", V600=8, "Aug", V600=9, "Sept", V600=10, "Oct", V600=11, "Nov", V600=12, "Dec")</f>
        <v>Dec</v>
      </c>
      <c r="V600" s="9">
        <f t="shared" si="57"/>
        <v>12</v>
      </c>
      <c r="W600" s="9">
        <f t="shared" si="58"/>
        <v>24</v>
      </c>
      <c r="X600" s="9">
        <f t="shared" si="59"/>
        <v>2013</v>
      </c>
      <c r="Y600" t="b">
        <v>0</v>
      </c>
      <c r="Z600" t="b">
        <v>0</v>
      </c>
      <c r="AA600" t="s">
        <v>23</v>
      </c>
      <c r="AB600" t="s">
        <v>2041</v>
      </c>
      <c r="AC600" t="s">
        <v>2042</v>
      </c>
    </row>
    <row r="601" spans="1:29" ht="17" x14ac:dyDescent="0.2">
      <c r="A601">
        <v>1</v>
      </c>
      <c r="B601">
        <v>222</v>
      </c>
      <c r="C601" t="s">
        <v>497</v>
      </c>
      <c r="D601" s="1" t="s">
        <v>498</v>
      </c>
      <c r="E601" s="17">
        <v>4800</v>
      </c>
      <c r="F601" s="17">
        <v>6623</v>
      </c>
      <c r="G601" s="4">
        <f t="shared" si="54"/>
        <v>1.3797916666666667</v>
      </c>
      <c r="H601" t="s">
        <v>20</v>
      </c>
      <c r="I601">
        <v>138</v>
      </c>
      <c r="J601" s="2">
        <f t="shared" si="55"/>
        <v>47.992753623188406</v>
      </c>
      <c r="K601" t="s">
        <v>21</v>
      </c>
      <c r="L601" t="s">
        <v>22</v>
      </c>
      <c r="M601">
        <v>1412226000</v>
      </c>
      <c r="N601">
        <v>1412312400</v>
      </c>
      <c r="O601" s="7">
        <f t="shared" si="56"/>
        <v>41914.208333333336</v>
      </c>
      <c r="P601" s="7" t="str" cm="1">
        <f t="array" ref="P601">_xlfn.IFS(Q601=1, "Jan", Q601=2, "Feb", Q601=3, "Mar", Q601=4, "Apr", Q601=5, "May", Q601=6, "June", Q601=7, "July", Q601=8, "Aug", Q601=9, "Sept", Q601=10, "Oct", Q601=11, "Nov", Q601=12, "Dec")</f>
        <v>Oct</v>
      </c>
      <c r="Q601" s="9">
        <f>MONTH(O601)</f>
        <v>10</v>
      </c>
      <c r="R601" s="9">
        <f>DAY(O601)</f>
        <v>2</v>
      </c>
      <c r="S601" s="9">
        <f>YEAR(O601)</f>
        <v>2014</v>
      </c>
      <c r="T601" s="7">
        <f>(((N601/60)/60)/24)+DATE(1970,1,1)</f>
        <v>41915.208333333336</v>
      </c>
      <c r="U601" s="7" t="str" cm="1">
        <f t="array" ref="U601">_xlfn.IFS(V601=1, "Jan", V601=2, "Feb", V601=3, "Mar", V601=4, "Apr", V601=5, "May", V601=6, "June", V601=7, "July", V601=8, "Aug", V601=9, "Sept", V601=10, "Oct", V601=11, "Nov", V601=12, "Dec")</f>
        <v>Oct</v>
      </c>
      <c r="V601" s="9">
        <f t="shared" si="57"/>
        <v>10</v>
      </c>
      <c r="W601" s="9">
        <f t="shared" si="58"/>
        <v>3</v>
      </c>
      <c r="X601" s="9">
        <f t="shared" si="59"/>
        <v>2014</v>
      </c>
      <c r="Y601" t="b">
        <v>0</v>
      </c>
      <c r="Z601" t="b">
        <v>0</v>
      </c>
      <c r="AA601" t="s">
        <v>122</v>
      </c>
      <c r="AB601" t="s">
        <v>2044</v>
      </c>
      <c r="AC601" t="s">
        <v>2045</v>
      </c>
    </row>
    <row r="602" spans="1:29" ht="34" x14ac:dyDescent="0.2">
      <c r="A602">
        <v>1</v>
      </c>
      <c r="B602">
        <v>259</v>
      </c>
      <c r="C602" t="s">
        <v>570</v>
      </c>
      <c r="D602" s="1" t="s">
        <v>571</v>
      </c>
      <c r="E602" s="17">
        <v>1800</v>
      </c>
      <c r="F602" s="17">
        <v>10755</v>
      </c>
      <c r="G602" s="4">
        <f t="shared" si="54"/>
        <v>5.9749999999999996</v>
      </c>
      <c r="H602" t="s">
        <v>20</v>
      </c>
      <c r="I602">
        <v>138</v>
      </c>
      <c r="J602" s="2">
        <f t="shared" si="55"/>
        <v>77.934782608695656</v>
      </c>
      <c r="K602" t="s">
        <v>21</v>
      </c>
      <c r="L602" t="s">
        <v>22</v>
      </c>
      <c r="M602">
        <v>1354946400</v>
      </c>
      <c r="N602">
        <v>1356588000</v>
      </c>
      <c r="O602" s="7">
        <f t="shared" si="56"/>
        <v>41251.25</v>
      </c>
      <c r="P602" s="7" t="str" cm="1">
        <f t="array" ref="P602">_xlfn.IFS(Q602=1, "Jan", Q602=2, "Feb", Q602=3, "Mar", Q602=4, "Apr", Q602=5, "May", Q602=6, "June", Q602=7, "July", Q602=8, "Aug", Q602=9, "Sept", Q602=10, "Oct", Q602=11, "Nov", Q602=12, "Dec")</f>
        <v>Dec</v>
      </c>
      <c r="Q602" s="9">
        <f>MONTH(O602)</f>
        <v>12</v>
      </c>
      <c r="R602" s="9">
        <f>DAY(O602)</f>
        <v>8</v>
      </c>
      <c r="S602" s="9">
        <f>YEAR(O602)</f>
        <v>2012</v>
      </c>
      <c r="T602" s="7">
        <f>(((N602/60)/60)/24)+DATE(1970,1,1)</f>
        <v>41270.25</v>
      </c>
      <c r="U602" s="7" t="str" cm="1">
        <f t="array" ref="U602">_xlfn.IFS(V602=1, "Jan", V602=2, "Feb", V602=3, "Mar", V602=4, "Apr", V602=5, "May", V602=6, "June", V602=7, "July", V602=8, "Aug", V602=9, "Sept", V602=10, "Oct", V602=11, "Nov", V602=12, "Dec")</f>
        <v>Dec</v>
      </c>
      <c r="V602" s="9">
        <f t="shared" si="57"/>
        <v>12</v>
      </c>
      <c r="W602" s="9">
        <f t="shared" si="58"/>
        <v>27</v>
      </c>
      <c r="X602" s="9">
        <f t="shared" si="59"/>
        <v>2012</v>
      </c>
      <c r="Y602" t="b">
        <v>1</v>
      </c>
      <c r="Z602" t="b">
        <v>0</v>
      </c>
      <c r="AA602" t="s">
        <v>122</v>
      </c>
      <c r="AB602" t="s">
        <v>2044</v>
      </c>
      <c r="AC602" t="s">
        <v>2045</v>
      </c>
    </row>
    <row r="603" spans="1:29" ht="17" x14ac:dyDescent="0.2">
      <c r="A603">
        <v>1</v>
      </c>
      <c r="B603">
        <v>288</v>
      </c>
      <c r="C603" t="s">
        <v>628</v>
      </c>
      <c r="D603" s="1" t="s">
        <v>629</v>
      </c>
      <c r="E603" s="17">
        <v>5600</v>
      </c>
      <c r="F603" s="17">
        <v>5476</v>
      </c>
      <c r="G603" s="4">
        <f t="shared" si="54"/>
        <v>0.97785714285714287</v>
      </c>
      <c r="H603" t="s">
        <v>14</v>
      </c>
      <c r="I603">
        <v>137</v>
      </c>
      <c r="J603" s="2">
        <f t="shared" si="55"/>
        <v>39.970802919708028</v>
      </c>
      <c r="K603" t="s">
        <v>36</v>
      </c>
      <c r="L603" t="s">
        <v>37</v>
      </c>
      <c r="M603">
        <v>1331701200</v>
      </c>
      <c r="N603">
        <v>1331787600</v>
      </c>
      <c r="O603" s="7">
        <f t="shared" si="56"/>
        <v>40982.208333333336</v>
      </c>
      <c r="P603" s="7" t="str" cm="1">
        <f t="array" ref="P603">_xlfn.IFS(Q603=1, "Jan", Q603=2, "Feb", Q603=3, "Mar", Q603=4, "Apr", Q603=5, "May", Q603=6, "June", Q603=7, "July", Q603=8, "Aug", Q603=9, "Sept", Q603=10, "Oct", Q603=11, "Nov", Q603=12, "Dec")</f>
        <v>Mar</v>
      </c>
      <c r="Q603" s="9">
        <f>MONTH(O603)</f>
        <v>3</v>
      </c>
      <c r="R603" s="9">
        <f>DAY(O603)</f>
        <v>14</v>
      </c>
      <c r="S603" s="9">
        <f>YEAR(O603)</f>
        <v>2012</v>
      </c>
      <c r="T603" s="7">
        <f>(((N603/60)/60)/24)+DATE(1970,1,1)</f>
        <v>40983.208333333336</v>
      </c>
      <c r="U603" s="7" t="str" cm="1">
        <f t="array" ref="U603">_xlfn.IFS(V603=1, "Jan", V603=2, "Feb", V603=3, "Mar", V603=4, "Apr", V603=5, "May", V603=6, "June", V603=7, "July", V603=8, "Aug", V603=9, "Sept", V603=10, "Oct", V603=11, "Nov", V603=12, "Dec")</f>
        <v>Mar</v>
      </c>
      <c r="V603" s="9">
        <f t="shared" si="57"/>
        <v>3</v>
      </c>
      <c r="W603" s="9">
        <f t="shared" si="58"/>
        <v>15</v>
      </c>
      <c r="X603" s="9">
        <f t="shared" si="59"/>
        <v>2012</v>
      </c>
      <c r="Y603" t="b">
        <v>0</v>
      </c>
      <c r="Z603" t="b">
        <v>1</v>
      </c>
      <c r="AA603" t="s">
        <v>148</v>
      </c>
      <c r="AB603" t="s">
        <v>2041</v>
      </c>
      <c r="AC603" t="s">
        <v>2048</v>
      </c>
    </row>
    <row r="604" spans="1:29" ht="17" x14ac:dyDescent="0.2">
      <c r="A604">
        <v>1</v>
      </c>
      <c r="B604">
        <v>753</v>
      </c>
      <c r="C604" t="s">
        <v>1542</v>
      </c>
      <c r="D604" s="1" t="s">
        <v>1543</v>
      </c>
      <c r="E604" s="17">
        <v>4700</v>
      </c>
      <c r="F604" s="17">
        <v>12065</v>
      </c>
      <c r="G604" s="4">
        <f t="shared" si="54"/>
        <v>2.5670212765957445</v>
      </c>
      <c r="H604" t="s">
        <v>20</v>
      </c>
      <c r="I604">
        <v>137</v>
      </c>
      <c r="J604" s="2">
        <f t="shared" si="55"/>
        <v>88.065693430656935</v>
      </c>
      <c r="K604" t="s">
        <v>21</v>
      </c>
      <c r="L604" t="s">
        <v>22</v>
      </c>
      <c r="M604">
        <v>1274590800</v>
      </c>
      <c r="N604">
        <v>1275886800</v>
      </c>
      <c r="O604" s="7">
        <f t="shared" si="56"/>
        <v>40321.208333333336</v>
      </c>
      <c r="P604" s="7" t="str" cm="1">
        <f t="array" ref="P604">_xlfn.IFS(Q604=1, "Jan", Q604=2, "Feb", Q604=3, "Mar", Q604=4, "Apr", Q604=5, "May", Q604=6, "June", Q604=7, "July", Q604=8, "Aug", Q604=9, "Sept", Q604=10, "Oct", Q604=11, "Nov", Q604=12, "Dec")</f>
        <v>May</v>
      </c>
      <c r="Q604" s="9">
        <f>MONTH(O604)</f>
        <v>5</v>
      </c>
      <c r="R604" s="9">
        <f>DAY(O604)</f>
        <v>23</v>
      </c>
      <c r="S604" s="9">
        <f>YEAR(O604)</f>
        <v>2010</v>
      </c>
      <c r="T604" s="7">
        <f>(((N604/60)/60)/24)+DATE(1970,1,1)</f>
        <v>40336.208333333336</v>
      </c>
      <c r="U604" s="7" t="str" cm="1">
        <f t="array" ref="U604">_xlfn.IFS(V604=1, "Jan", V604=2, "Feb", V604=3, "Mar", V604=4, "Apr", V604=5, "May", V604=6, "June", V604=7, "July", V604=8, "Aug", V604=9, "Sept", V604=10, "Oct", V604=11, "Nov", V604=12, "Dec")</f>
        <v>June</v>
      </c>
      <c r="V604" s="9">
        <f t="shared" si="57"/>
        <v>6</v>
      </c>
      <c r="W604" s="9">
        <f t="shared" si="58"/>
        <v>7</v>
      </c>
      <c r="X604" s="9">
        <f t="shared" si="59"/>
        <v>2010</v>
      </c>
      <c r="Y604" t="b">
        <v>0</v>
      </c>
      <c r="Z604" t="b">
        <v>0</v>
      </c>
      <c r="AA604" t="s">
        <v>122</v>
      </c>
      <c r="AB604" t="s">
        <v>2044</v>
      </c>
      <c r="AC604" t="s">
        <v>2045</v>
      </c>
    </row>
    <row r="605" spans="1:29" ht="17" x14ac:dyDescent="0.2">
      <c r="A605">
        <v>1</v>
      </c>
      <c r="B605">
        <v>708</v>
      </c>
      <c r="C605" t="s">
        <v>1454</v>
      </c>
      <c r="D605" s="1" t="s">
        <v>1455</v>
      </c>
      <c r="E605" s="17">
        <v>1700</v>
      </c>
      <c r="F605" s="17">
        <v>12020</v>
      </c>
      <c r="G605" s="4">
        <f t="shared" si="54"/>
        <v>7.0705882352941174</v>
      </c>
      <c r="H605" t="s">
        <v>20</v>
      </c>
      <c r="I605">
        <v>137</v>
      </c>
      <c r="J605" s="2">
        <f t="shared" si="55"/>
        <v>87.737226277372258</v>
      </c>
      <c r="K605" t="s">
        <v>98</v>
      </c>
      <c r="L605" t="s">
        <v>99</v>
      </c>
      <c r="M605">
        <v>1495429200</v>
      </c>
      <c r="N605">
        <v>1496293200</v>
      </c>
      <c r="O605" s="7">
        <f t="shared" si="56"/>
        <v>42877.208333333328</v>
      </c>
      <c r="P605" s="7" t="str" cm="1">
        <f t="array" ref="P605">_xlfn.IFS(Q605=1, "Jan", Q605=2, "Feb", Q605=3, "Mar", Q605=4, "Apr", Q605=5, "May", Q605=6, "June", Q605=7, "July", Q605=8, "Aug", Q605=9, "Sept", Q605=10, "Oct", Q605=11, "Nov", Q605=12, "Dec")</f>
        <v>May</v>
      </c>
      <c r="Q605" s="9">
        <f>MONTH(O605)</f>
        <v>5</v>
      </c>
      <c r="R605" s="9">
        <f>DAY(O605)</f>
        <v>22</v>
      </c>
      <c r="S605" s="9">
        <f>YEAR(O605)</f>
        <v>2017</v>
      </c>
      <c r="T605" s="7">
        <f>(((N605/60)/60)/24)+DATE(1970,1,1)</f>
        <v>42887.208333333328</v>
      </c>
      <c r="U605" s="7" t="str" cm="1">
        <f t="array" ref="U605">_xlfn.IFS(V605=1, "Jan", V605=2, "Feb", V605=3, "Mar", V605=4, "Apr", V605=5, "May", V605=6, "June", V605=7, "July", V605=8, "Aug", V605=9, "Sept", V605=10, "Oct", V605=11, "Nov", V605=12, "Dec")</f>
        <v>June</v>
      </c>
      <c r="V605" s="9">
        <f t="shared" si="57"/>
        <v>6</v>
      </c>
      <c r="W605" s="9">
        <f t="shared" si="58"/>
        <v>1</v>
      </c>
      <c r="X605" s="9">
        <f t="shared" si="59"/>
        <v>2017</v>
      </c>
      <c r="Y605" t="b">
        <v>0</v>
      </c>
      <c r="Z605" t="b">
        <v>0</v>
      </c>
      <c r="AA605" t="s">
        <v>33</v>
      </c>
      <c r="AB605" t="s">
        <v>2035</v>
      </c>
      <c r="AC605" t="s">
        <v>2036</v>
      </c>
    </row>
    <row r="606" spans="1:29" ht="17" x14ac:dyDescent="0.2">
      <c r="A606">
        <v>1</v>
      </c>
      <c r="B606">
        <v>181</v>
      </c>
      <c r="C606" t="s">
        <v>414</v>
      </c>
      <c r="D606" s="1" t="s">
        <v>415</v>
      </c>
      <c r="E606" s="17">
        <v>8600</v>
      </c>
      <c r="F606" s="17">
        <v>5315</v>
      </c>
      <c r="G606" s="4">
        <f t="shared" si="54"/>
        <v>0.61802325581395345</v>
      </c>
      <c r="H606" t="s">
        <v>14</v>
      </c>
      <c r="I606">
        <v>136</v>
      </c>
      <c r="J606" s="2">
        <f t="shared" si="55"/>
        <v>39.080882352941174</v>
      </c>
      <c r="K606" t="s">
        <v>21</v>
      </c>
      <c r="L606" t="s">
        <v>22</v>
      </c>
      <c r="M606">
        <v>1507093200</v>
      </c>
      <c r="N606">
        <v>1508648400</v>
      </c>
      <c r="O606" s="7">
        <f t="shared" si="56"/>
        <v>43012.208333333328</v>
      </c>
      <c r="P606" s="7" t="str" cm="1">
        <f t="array" ref="P606">_xlfn.IFS(Q606=1, "Jan", Q606=2, "Feb", Q606=3, "Mar", Q606=4, "Apr", Q606=5, "May", Q606=6, "June", Q606=7, "July", Q606=8, "Aug", Q606=9, "Sept", Q606=10, "Oct", Q606=11, "Nov", Q606=12, "Dec")</f>
        <v>Oct</v>
      </c>
      <c r="Q606" s="9">
        <f>MONTH(O606)</f>
        <v>10</v>
      </c>
      <c r="R606" s="9">
        <f>DAY(O606)</f>
        <v>4</v>
      </c>
      <c r="S606" s="9">
        <f>YEAR(O606)</f>
        <v>2017</v>
      </c>
      <c r="T606" s="7">
        <f>(((N606/60)/60)/24)+DATE(1970,1,1)</f>
        <v>43030.208333333328</v>
      </c>
      <c r="U606" s="7" t="str" cm="1">
        <f t="array" ref="U606">_xlfn.IFS(V606=1, "Jan", V606=2, "Feb", V606=3, "Mar", V606=4, "Apr", V606=5, "May", V606=6, "June", V606=7, "July", V606=8, "Aug", V606=9, "Sept", V606=10, "Oct", V606=11, "Nov", V606=12, "Dec")</f>
        <v>Oct</v>
      </c>
      <c r="V606" s="9">
        <f t="shared" si="57"/>
        <v>10</v>
      </c>
      <c r="W606" s="9">
        <f t="shared" si="58"/>
        <v>22</v>
      </c>
      <c r="X606" s="9">
        <f t="shared" si="59"/>
        <v>2017</v>
      </c>
      <c r="Y606" t="b">
        <v>0</v>
      </c>
      <c r="Z606" t="b">
        <v>0</v>
      </c>
      <c r="AA606" t="s">
        <v>28</v>
      </c>
      <c r="AB606" t="s">
        <v>2037</v>
      </c>
      <c r="AC606" t="s">
        <v>2038</v>
      </c>
    </row>
    <row r="607" spans="1:29" ht="17" x14ac:dyDescent="0.2">
      <c r="A607">
        <v>1</v>
      </c>
      <c r="B607">
        <v>585</v>
      </c>
      <c r="C607" t="s">
        <v>1212</v>
      </c>
      <c r="D607" s="1" t="s">
        <v>1213</v>
      </c>
      <c r="E607" s="17">
        <v>8900</v>
      </c>
      <c r="F607" s="17">
        <v>13065</v>
      </c>
      <c r="G607" s="4">
        <f t="shared" si="54"/>
        <v>1.4679775280898877</v>
      </c>
      <c r="H607" t="s">
        <v>20</v>
      </c>
      <c r="I607">
        <v>136</v>
      </c>
      <c r="J607" s="2">
        <f t="shared" si="55"/>
        <v>96.066176470588232</v>
      </c>
      <c r="K607" t="s">
        <v>21</v>
      </c>
      <c r="L607" t="s">
        <v>22</v>
      </c>
      <c r="M607">
        <v>1268888400</v>
      </c>
      <c r="N607">
        <v>1269752400</v>
      </c>
      <c r="O607" s="7">
        <f t="shared" si="56"/>
        <v>40255.208333333336</v>
      </c>
      <c r="P607" s="7" t="str" cm="1">
        <f t="array" ref="P607">_xlfn.IFS(Q607=1, "Jan", Q607=2, "Feb", Q607=3, "Mar", Q607=4, "Apr", Q607=5, "May", Q607=6, "June", Q607=7, "July", Q607=8, "Aug", Q607=9, "Sept", Q607=10, "Oct", Q607=11, "Nov", Q607=12, "Dec")</f>
        <v>Mar</v>
      </c>
      <c r="Q607" s="9">
        <f>MONTH(O607)</f>
        <v>3</v>
      </c>
      <c r="R607" s="9">
        <f>DAY(O607)</f>
        <v>18</v>
      </c>
      <c r="S607" s="9">
        <f>YEAR(O607)</f>
        <v>2010</v>
      </c>
      <c r="T607" s="7">
        <f>(((N607/60)/60)/24)+DATE(1970,1,1)</f>
        <v>40265.208333333336</v>
      </c>
      <c r="U607" s="7" t="str" cm="1">
        <f t="array" ref="U607">_xlfn.IFS(V607=1, "Jan", V607=2, "Feb", V607=3, "Mar", V607=4, "Apr", V607=5, "May", V607=6, "June", V607=7, "July", V607=8, "Aug", V607=9, "Sept", V607=10, "Oct", V607=11, "Nov", V607=12, "Dec")</f>
        <v>Mar</v>
      </c>
      <c r="V607" s="9">
        <f t="shared" si="57"/>
        <v>3</v>
      </c>
      <c r="W607" s="9">
        <f t="shared" si="58"/>
        <v>28</v>
      </c>
      <c r="X607" s="9">
        <f t="shared" si="59"/>
        <v>2010</v>
      </c>
      <c r="Y607" t="b">
        <v>0</v>
      </c>
      <c r="Z607" t="b">
        <v>0</v>
      </c>
      <c r="AA607" t="s">
        <v>206</v>
      </c>
      <c r="AB607" t="s">
        <v>2046</v>
      </c>
      <c r="AC607" t="s">
        <v>2054</v>
      </c>
    </row>
    <row r="608" spans="1:29" ht="17" x14ac:dyDescent="0.2">
      <c r="A608">
        <v>1</v>
      </c>
      <c r="B608">
        <v>18</v>
      </c>
      <c r="C608" t="s">
        <v>72</v>
      </c>
      <c r="D608" s="1" t="s">
        <v>73</v>
      </c>
      <c r="E608" s="17">
        <v>9100</v>
      </c>
      <c r="F608" s="17">
        <v>6089</v>
      </c>
      <c r="G608" s="4">
        <f t="shared" si="54"/>
        <v>0.66912087912087914</v>
      </c>
      <c r="H608" t="s">
        <v>74</v>
      </c>
      <c r="I608">
        <v>135</v>
      </c>
      <c r="J608" s="2">
        <f t="shared" si="55"/>
        <v>45.103703703703701</v>
      </c>
      <c r="K608" t="s">
        <v>21</v>
      </c>
      <c r="L608" t="s">
        <v>22</v>
      </c>
      <c r="M608">
        <v>1536382800</v>
      </c>
      <c r="N608">
        <v>1537074000</v>
      </c>
      <c r="O608" s="7">
        <f t="shared" si="56"/>
        <v>43351.208333333328</v>
      </c>
      <c r="P608" s="7" t="str" cm="1">
        <f t="array" ref="P608">_xlfn.IFS(Q608=1, "Jan", Q608=2, "Feb", Q608=3, "Mar", Q608=4, "Apr", Q608=5, "May", Q608=6, "June", Q608=7, "July", Q608=8, "Aug", Q608=9, "Sept", Q608=10, "Oct", Q608=11, "Nov", Q608=12, "Dec")</f>
        <v>Sept</v>
      </c>
      <c r="Q608" s="9">
        <f>MONTH(O608)</f>
        <v>9</v>
      </c>
      <c r="R608" s="9">
        <f>DAY(O608)</f>
        <v>8</v>
      </c>
      <c r="S608" s="9">
        <f>YEAR(O608)</f>
        <v>2018</v>
      </c>
      <c r="T608" s="7">
        <f>(((N608/60)/60)/24)+DATE(1970,1,1)</f>
        <v>43359.208333333328</v>
      </c>
      <c r="U608" s="7" t="str" cm="1">
        <f t="array" ref="U608">_xlfn.IFS(V608=1, "Jan", V608=2, "Feb", V608=3, "Mar", V608=4, "Apr", V608=5, "May", V608=6, "June", V608=7, "July", V608=8, "Aug", V608=9, "Sept", V608=10, "Oct", V608=11, "Nov", V608=12, "Dec")</f>
        <v>Sept</v>
      </c>
      <c r="V608" s="9">
        <f t="shared" si="57"/>
        <v>9</v>
      </c>
      <c r="W608" s="9">
        <f t="shared" si="58"/>
        <v>16</v>
      </c>
      <c r="X608" s="9">
        <f t="shared" si="59"/>
        <v>2018</v>
      </c>
      <c r="Y608" t="b">
        <v>0</v>
      </c>
      <c r="Z608" t="b">
        <v>0</v>
      </c>
      <c r="AA608" t="s">
        <v>33</v>
      </c>
      <c r="AB608" t="s">
        <v>2035</v>
      </c>
      <c r="AC608" t="s">
        <v>2036</v>
      </c>
    </row>
    <row r="609" spans="1:29" ht="17" x14ac:dyDescent="0.2">
      <c r="A609">
        <v>1</v>
      </c>
      <c r="B609">
        <v>144</v>
      </c>
      <c r="C609" t="s">
        <v>340</v>
      </c>
      <c r="D609" s="1" t="s">
        <v>341</v>
      </c>
      <c r="E609" s="17">
        <v>9000</v>
      </c>
      <c r="F609" s="17">
        <v>11619</v>
      </c>
      <c r="G609" s="4">
        <f t="shared" si="54"/>
        <v>1.2909999999999999</v>
      </c>
      <c r="H609" t="s">
        <v>20</v>
      </c>
      <c r="I609">
        <v>135</v>
      </c>
      <c r="J609" s="2">
        <f t="shared" si="55"/>
        <v>86.066666666666663</v>
      </c>
      <c r="K609" t="s">
        <v>21</v>
      </c>
      <c r="L609" t="s">
        <v>22</v>
      </c>
      <c r="M609">
        <v>1560747600</v>
      </c>
      <c r="N609">
        <v>1561438800</v>
      </c>
      <c r="O609" s="7">
        <f t="shared" si="56"/>
        <v>43633.208333333328</v>
      </c>
      <c r="P609" s="7" t="str" cm="1">
        <f t="array" ref="P609">_xlfn.IFS(Q609=1, "Jan", Q609=2, "Feb", Q609=3, "Mar", Q609=4, "Apr", Q609=5, "May", Q609=6, "June", Q609=7, "July", Q609=8, "Aug", Q609=9, "Sept", Q609=10, "Oct", Q609=11, "Nov", Q609=12, "Dec")</f>
        <v>June</v>
      </c>
      <c r="Q609" s="9">
        <f>MONTH(O609)</f>
        <v>6</v>
      </c>
      <c r="R609" s="9">
        <f>DAY(O609)</f>
        <v>17</v>
      </c>
      <c r="S609" s="9">
        <f>YEAR(O609)</f>
        <v>2019</v>
      </c>
      <c r="T609" s="7">
        <f>(((N609/60)/60)/24)+DATE(1970,1,1)</f>
        <v>43641.208333333328</v>
      </c>
      <c r="U609" s="7" t="str" cm="1">
        <f t="array" ref="U609">_xlfn.IFS(V609=1, "Jan", V609=2, "Feb", V609=3, "Mar", V609=4, "Apr", V609=5, "May", V609=6, "June", V609=7, "July", V609=8, "Aug", V609=9, "Sept", V609=10, "Oct", V609=11, "Nov", V609=12, "Dec")</f>
        <v>June</v>
      </c>
      <c r="V609" s="9">
        <f t="shared" si="57"/>
        <v>6</v>
      </c>
      <c r="W609" s="9">
        <f t="shared" si="58"/>
        <v>25</v>
      </c>
      <c r="X609" s="9">
        <f t="shared" si="59"/>
        <v>2019</v>
      </c>
      <c r="Y609" t="b">
        <v>0</v>
      </c>
      <c r="Z609" t="b">
        <v>0</v>
      </c>
      <c r="AA609" t="s">
        <v>33</v>
      </c>
      <c r="AB609" t="s">
        <v>2035</v>
      </c>
      <c r="AC609" t="s">
        <v>2036</v>
      </c>
    </row>
    <row r="610" spans="1:29" ht="17" x14ac:dyDescent="0.2">
      <c r="A610">
        <v>1</v>
      </c>
      <c r="B610">
        <v>555</v>
      </c>
      <c r="C610" t="s">
        <v>1155</v>
      </c>
      <c r="D610" s="1" t="s">
        <v>1156</v>
      </c>
      <c r="E610" s="17">
        <v>6300</v>
      </c>
      <c r="F610" s="17">
        <v>14089</v>
      </c>
      <c r="G610" s="4">
        <f t="shared" si="54"/>
        <v>2.2363492063492063</v>
      </c>
      <c r="H610" t="s">
        <v>20</v>
      </c>
      <c r="I610">
        <v>135</v>
      </c>
      <c r="J610" s="2">
        <f t="shared" si="55"/>
        <v>104.36296296296297</v>
      </c>
      <c r="K610" t="s">
        <v>36</v>
      </c>
      <c r="L610" t="s">
        <v>37</v>
      </c>
      <c r="M610">
        <v>1396414800</v>
      </c>
      <c r="N610">
        <v>1399093200</v>
      </c>
      <c r="O610" s="7">
        <f t="shared" si="56"/>
        <v>41731.208333333336</v>
      </c>
      <c r="P610" s="7" t="str" cm="1">
        <f t="array" ref="P610">_xlfn.IFS(Q610=1, "Jan", Q610=2, "Feb", Q610=3, "Mar", Q610=4, "Apr", Q610=5, "May", Q610=6, "June", Q610=7, "July", Q610=8, "Aug", Q610=9, "Sept", Q610=10, "Oct", Q610=11, "Nov", Q610=12, "Dec")</f>
        <v>Apr</v>
      </c>
      <c r="Q610" s="9">
        <f>MONTH(O610)</f>
        <v>4</v>
      </c>
      <c r="R610" s="9">
        <f>DAY(O610)</f>
        <v>2</v>
      </c>
      <c r="S610" s="9">
        <f>YEAR(O610)</f>
        <v>2014</v>
      </c>
      <c r="T610" s="7">
        <f>(((N610/60)/60)/24)+DATE(1970,1,1)</f>
        <v>41762.208333333336</v>
      </c>
      <c r="U610" s="7" t="str" cm="1">
        <f t="array" ref="U610">_xlfn.IFS(V610=1, "Jan", V610=2, "Feb", V610=3, "Mar", V610=4, "Apr", V610=5, "May", V610=6, "June", V610=7, "July", V610=8, "Aug", V610=9, "Sept", V610=10, "Oct", V610=11, "Nov", V610=12, "Dec")</f>
        <v>May</v>
      </c>
      <c r="V610" s="9">
        <f t="shared" si="57"/>
        <v>5</v>
      </c>
      <c r="W610" s="9">
        <f t="shared" si="58"/>
        <v>3</v>
      </c>
      <c r="X610" s="9">
        <f t="shared" si="59"/>
        <v>2014</v>
      </c>
      <c r="Y610" t="b">
        <v>0</v>
      </c>
      <c r="Z610" t="b">
        <v>0</v>
      </c>
      <c r="AA610" t="s">
        <v>23</v>
      </c>
      <c r="AB610" t="s">
        <v>2041</v>
      </c>
      <c r="AC610" t="s">
        <v>2042</v>
      </c>
    </row>
    <row r="611" spans="1:29" ht="17" x14ac:dyDescent="0.2">
      <c r="A611">
        <v>1</v>
      </c>
      <c r="B611">
        <v>975</v>
      </c>
      <c r="C611" t="s">
        <v>1979</v>
      </c>
      <c r="D611" s="1" t="s">
        <v>1980</v>
      </c>
      <c r="E611" s="17">
        <v>5400</v>
      </c>
      <c r="F611" s="17">
        <v>8366</v>
      </c>
      <c r="G611" s="4">
        <f t="shared" si="54"/>
        <v>1.5492592592592593</v>
      </c>
      <c r="H611" t="s">
        <v>20</v>
      </c>
      <c r="I611">
        <v>135</v>
      </c>
      <c r="J611" s="2">
        <f t="shared" si="55"/>
        <v>61.970370370370368</v>
      </c>
      <c r="K611" t="s">
        <v>21</v>
      </c>
      <c r="L611" t="s">
        <v>22</v>
      </c>
      <c r="M611">
        <v>1448776800</v>
      </c>
      <c r="N611">
        <v>1452146400</v>
      </c>
      <c r="O611" s="7">
        <f t="shared" si="56"/>
        <v>42337.25</v>
      </c>
      <c r="P611" s="7" t="str" cm="1">
        <f t="array" ref="P611">_xlfn.IFS(Q611=1, "Jan", Q611=2, "Feb", Q611=3, "Mar", Q611=4, "Apr", Q611=5, "May", Q611=6, "June", Q611=7, "July", Q611=8, "Aug", Q611=9, "Sept", Q611=10, "Oct", Q611=11, "Nov", Q611=12, "Dec")</f>
        <v>Nov</v>
      </c>
      <c r="Q611" s="9">
        <f>MONTH(O611)</f>
        <v>11</v>
      </c>
      <c r="R611" s="9">
        <f>DAY(O611)</f>
        <v>29</v>
      </c>
      <c r="S611" s="9">
        <f>YEAR(O611)</f>
        <v>2015</v>
      </c>
      <c r="T611" s="7">
        <f>(((N611/60)/60)/24)+DATE(1970,1,1)</f>
        <v>42376.25</v>
      </c>
      <c r="U611" s="7" t="str" cm="1">
        <f t="array" ref="U611">_xlfn.IFS(V611=1, "Jan", V611=2, "Feb", V611=3, "Mar", V611=4, "Apr", V611=5, "May", V611=6, "June", V611=7, "July", V611=8, "Aug", V611=9, "Sept", V611=10, "Oct", V611=11, "Nov", V611=12, "Dec")</f>
        <v>Jan</v>
      </c>
      <c r="V611" s="9">
        <f t="shared" si="57"/>
        <v>1</v>
      </c>
      <c r="W611" s="9">
        <f t="shared" si="58"/>
        <v>7</v>
      </c>
      <c r="X611" s="9">
        <f t="shared" si="59"/>
        <v>2016</v>
      </c>
      <c r="Y611" t="b">
        <v>0</v>
      </c>
      <c r="Z611" t="b">
        <v>1</v>
      </c>
      <c r="AA611" t="s">
        <v>33</v>
      </c>
      <c r="AB611" t="s">
        <v>2035</v>
      </c>
      <c r="AC611" t="s">
        <v>2036</v>
      </c>
    </row>
    <row r="612" spans="1:29" ht="17" x14ac:dyDescent="0.2">
      <c r="A612">
        <v>1</v>
      </c>
      <c r="B612">
        <v>686</v>
      </c>
      <c r="C612" t="s">
        <v>1411</v>
      </c>
      <c r="D612" s="1" t="s">
        <v>1412</v>
      </c>
      <c r="E612" s="17">
        <v>7500</v>
      </c>
      <c r="F612" s="17">
        <v>14381</v>
      </c>
      <c r="G612" s="4">
        <f t="shared" si="54"/>
        <v>1.9174666666666667</v>
      </c>
      <c r="H612" t="s">
        <v>20</v>
      </c>
      <c r="I612">
        <v>134</v>
      </c>
      <c r="J612" s="2">
        <f t="shared" si="55"/>
        <v>107.32089552238806</v>
      </c>
      <c r="K612" t="s">
        <v>21</v>
      </c>
      <c r="L612" t="s">
        <v>22</v>
      </c>
      <c r="M612">
        <v>1522126800</v>
      </c>
      <c r="N612">
        <v>1523077200</v>
      </c>
      <c r="O612" s="7">
        <f t="shared" si="56"/>
        <v>43186.208333333328</v>
      </c>
      <c r="P612" s="7" t="str" cm="1">
        <f t="array" ref="P612">_xlfn.IFS(Q612=1, "Jan", Q612=2, "Feb", Q612=3, "Mar", Q612=4, "Apr", Q612=5, "May", Q612=6, "June", Q612=7, "July", Q612=8, "Aug", Q612=9, "Sept", Q612=10, "Oct", Q612=11, "Nov", Q612=12, "Dec")</f>
        <v>Mar</v>
      </c>
      <c r="Q612" s="9">
        <f>MONTH(O612)</f>
        <v>3</v>
      </c>
      <c r="R612" s="9">
        <f>DAY(O612)</f>
        <v>27</v>
      </c>
      <c r="S612" s="9">
        <f>YEAR(O612)</f>
        <v>2018</v>
      </c>
      <c r="T612" s="7">
        <f>(((N612/60)/60)/24)+DATE(1970,1,1)</f>
        <v>43197.208333333328</v>
      </c>
      <c r="U612" s="7" t="str" cm="1">
        <f t="array" ref="U612">_xlfn.IFS(V612=1, "Jan", V612=2, "Feb", V612=3, "Mar", V612=4, "Apr", V612=5, "May", V612=6, "June", V612=7, "July", V612=8, "Aug", V612=9, "Sept", V612=10, "Oct", V612=11, "Nov", V612=12, "Dec")</f>
        <v>Apr</v>
      </c>
      <c r="V612" s="9">
        <f t="shared" si="57"/>
        <v>4</v>
      </c>
      <c r="W612" s="9">
        <f t="shared" si="58"/>
        <v>7</v>
      </c>
      <c r="X612" s="9">
        <f t="shared" si="59"/>
        <v>2018</v>
      </c>
      <c r="Y612" t="b">
        <v>0</v>
      </c>
      <c r="Z612" t="b">
        <v>0</v>
      </c>
      <c r="AA612" t="s">
        <v>65</v>
      </c>
      <c r="AB612" t="s">
        <v>2037</v>
      </c>
      <c r="AC612" t="s">
        <v>2051</v>
      </c>
    </row>
    <row r="613" spans="1:29" ht="17" x14ac:dyDescent="0.2">
      <c r="A613">
        <v>1</v>
      </c>
      <c r="B613">
        <v>38</v>
      </c>
      <c r="C613" t="s">
        <v>120</v>
      </c>
      <c r="D613" s="1" t="s">
        <v>121</v>
      </c>
      <c r="E613" s="17">
        <v>3100</v>
      </c>
      <c r="F613" s="17">
        <v>10085</v>
      </c>
      <c r="G613" s="4">
        <f t="shared" si="54"/>
        <v>3.2532258064516131</v>
      </c>
      <c r="H613" t="s">
        <v>20</v>
      </c>
      <c r="I613">
        <v>134</v>
      </c>
      <c r="J613" s="2">
        <f t="shared" si="55"/>
        <v>75.261194029850742</v>
      </c>
      <c r="K613" t="s">
        <v>21</v>
      </c>
      <c r="L613" t="s">
        <v>22</v>
      </c>
      <c r="M613">
        <v>1287378000</v>
      </c>
      <c r="N613">
        <v>1287810000</v>
      </c>
      <c r="O613" s="7">
        <f t="shared" si="56"/>
        <v>40469.208333333336</v>
      </c>
      <c r="P613" s="7" t="str" cm="1">
        <f t="array" ref="P613">_xlfn.IFS(Q613=1, "Jan", Q613=2, "Feb", Q613=3, "Mar", Q613=4, "Apr", Q613=5, "May", Q613=6, "June", Q613=7, "July", Q613=8, "Aug", Q613=9, "Sept", Q613=10, "Oct", Q613=11, "Nov", Q613=12, "Dec")</f>
        <v>Oct</v>
      </c>
      <c r="Q613" s="9">
        <f>MONTH(O613)</f>
        <v>10</v>
      </c>
      <c r="R613" s="9">
        <f>DAY(O613)</f>
        <v>18</v>
      </c>
      <c r="S613" s="9">
        <f>YEAR(O613)</f>
        <v>2010</v>
      </c>
      <c r="T613" s="7">
        <f>(((N613/60)/60)/24)+DATE(1970,1,1)</f>
        <v>40474.208333333336</v>
      </c>
      <c r="U613" s="7" t="str" cm="1">
        <f t="array" ref="U613">_xlfn.IFS(V613=1, "Jan", V613=2, "Feb", V613=3, "Mar", V613=4, "Apr", V613=5, "May", V613=6, "June", V613=7, "July", V613=8, "Aug", V613=9, "Sept", V613=10, "Oct", V613=11, "Nov", V613=12, "Dec")</f>
        <v>Oct</v>
      </c>
      <c r="V613" s="9">
        <f t="shared" si="57"/>
        <v>10</v>
      </c>
      <c r="W613" s="9">
        <f t="shared" si="58"/>
        <v>23</v>
      </c>
      <c r="X613" s="9">
        <f t="shared" si="59"/>
        <v>2010</v>
      </c>
      <c r="Y613" t="b">
        <v>0</v>
      </c>
      <c r="Z613" t="b">
        <v>0</v>
      </c>
      <c r="AA613" t="s">
        <v>122</v>
      </c>
      <c r="AB613" t="s">
        <v>2044</v>
      </c>
      <c r="AC613" t="s">
        <v>2045</v>
      </c>
    </row>
    <row r="614" spans="1:29" ht="17" x14ac:dyDescent="0.2">
      <c r="A614">
        <v>1</v>
      </c>
      <c r="B614">
        <v>412</v>
      </c>
      <c r="C614" t="s">
        <v>874</v>
      </c>
      <c r="D614" s="1" t="s">
        <v>875</v>
      </c>
      <c r="E614" s="17">
        <v>2100</v>
      </c>
      <c r="F614" s="17">
        <v>14046</v>
      </c>
      <c r="G614" s="4">
        <f t="shared" si="54"/>
        <v>6.6885714285714286</v>
      </c>
      <c r="H614" t="s">
        <v>20</v>
      </c>
      <c r="I614">
        <v>134</v>
      </c>
      <c r="J614" s="2">
        <f t="shared" si="55"/>
        <v>104.82089552238806</v>
      </c>
      <c r="K614" t="s">
        <v>21</v>
      </c>
      <c r="L614" t="s">
        <v>22</v>
      </c>
      <c r="M614">
        <v>1388728800</v>
      </c>
      <c r="N614">
        <v>1389592800</v>
      </c>
      <c r="O614" s="7">
        <f t="shared" si="56"/>
        <v>41642.25</v>
      </c>
      <c r="P614" s="7" t="str" cm="1">
        <f t="array" ref="P614">_xlfn.IFS(Q614=1, "Jan", Q614=2, "Feb", Q614=3, "Mar", Q614=4, "Apr", Q614=5, "May", Q614=6, "June", Q614=7, "July", Q614=8, "Aug", Q614=9, "Sept", Q614=10, "Oct", Q614=11, "Nov", Q614=12, "Dec")</f>
        <v>Jan</v>
      </c>
      <c r="Q614" s="9">
        <f>MONTH(O614)</f>
        <v>1</v>
      </c>
      <c r="R614" s="9">
        <f>DAY(O614)</f>
        <v>3</v>
      </c>
      <c r="S614" s="9">
        <f>YEAR(O614)</f>
        <v>2014</v>
      </c>
      <c r="T614" s="7">
        <f>(((N614/60)/60)/24)+DATE(1970,1,1)</f>
        <v>41652.25</v>
      </c>
      <c r="U614" s="7" t="str" cm="1">
        <f t="array" ref="U614">_xlfn.IFS(V614=1, "Jan", V614=2, "Feb", V614=3, "Mar", V614=4, "Apr", V614=5, "May", V614=6, "June", V614=7, "July", V614=8, "Aug", V614=9, "Sept", V614=10, "Oct", V614=11, "Nov", V614=12, "Dec")</f>
        <v>Jan</v>
      </c>
      <c r="V614" s="9">
        <f t="shared" si="57"/>
        <v>1</v>
      </c>
      <c r="W614" s="9">
        <f t="shared" si="58"/>
        <v>13</v>
      </c>
      <c r="X614" s="9">
        <f t="shared" si="59"/>
        <v>2014</v>
      </c>
      <c r="Y614" t="b">
        <v>0</v>
      </c>
      <c r="Z614" t="b">
        <v>0</v>
      </c>
      <c r="AA614" t="s">
        <v>119</v>
      </c>
      <c r="AB614" t="s">
        <v>2046</v>
      </c>
      <c r="AC614" t="s">
        <v>2056</v>
      </c>
    </row>
    <row r="615" spans="1:29" ht="17" x14ac:dyDescent="0.2">
      <c r="A615">
        <v>1</v>
      </c>
      <c r="B615">
        <v>515</v>
      </c>
      <c r="C615" t="s">
        <v>1076</v>
      </c>
      <c r="D615" s="1" t="s">
        <v>1077</v>
      </c>
      <c r="E615" s="17">
        <v>8600</v>
      </c>
      <c r="F615" s="17">
        <v>4797</v>
      </c>
      <c r="G615" s="4">
        <f t="shared" si="54"/>
        <v>0.55779069767441858</v>
      </c>
      <c r="H615" t="s">
        <v>14</v>
      </c>
      <c r="I615">
        <v>133</v>
      </c>
      <c r="J615" s="2">
        <f t="shared" si="55"/>
        <v>36.067669172932334</v>
      </c>
      <c r="K615" t="s">
        <v>15</v>
      </c>
      <c r="L615" t="s">
        <v>16</v>
      </c>
      <c r="M615">
        <v>1324620000</v>
      </c>
      <c r="N615">
        <v>1324792800</v>
      </c>
      <c r="O615" s="7">
        <f t="shared" si="56"/>
        <v>40900.25</v>
      </c>
      <c r="P615" s="7" t="str" cm="1">
        <f t="array" ref="P615">_xlfn.IFS(Q615=1, "Jan", Q615=2, "Feb", Q615=3, "Mar", Q615=4, "Apr", Q615=5, "May", Q615=6, "June", Q615=7, "July", Q615=8, "Aug", Q615=9, "Sept", Q615=10, "Oct", Q615=11, "Nov", Q615=12, "Dec")</f>
        <v>Dec</v>
      </c>
      <c r="Q615" s="9">
        <f>MONTH(O615)</f>
        <v>12</v>
      </c>
      <c r="R615" s="9">
        <f>DAY(O615)</f>
        <v>23</v>
      </c>
      <c r="S615" s="9">
        <f>YEAR(O615)</f>
        <v>2011</v>
      </c>
      <c r="T615" s="7">
        <f>(((N615/60)/60)/24)+DATE(1970,1,1)</f>
        <v>40902.25</v>
      </c>
      <c r="U615" s="7" t="str" cm="1">
        <f t="array" ref="U615">_xlfn.IFS(V615=1, "Jan", V615=2, "Feb", V615=3, "Mar", V615=4, "Apr", V615=5, "May", V615=6, "June", V615=7, "July", V615=8, "Aug", V615=9, "Sept", V615=10, "Oct", V615=11, "Nov", V615=12, "Dec")</f>
        <v>Dec</v>
      </c>
      <c r="V615" s="9">
        <f t="shared" si="57"/>
        <v>12</v>
      </c>
      <c r="W615" s="9">
        <f t="shared" si="58"/>
        <v>25</v>
      </c>
      <c r="X615" s="9">
        <f t="shared" si="59"/>
        <v>2011</v>
      </c>
      <c r="Y615" t="b">
        <v>0</v>
      </c>
      <c r="Z615" t="b">
        <v>1</v>
      </c>
      <c r="AA615" t="s">
        <v>33</v>
      </c>
      <c r="AB615" t="s">
        <v>2035</v>
      </c>
      <c r="AC615" t="s">
        <v>2036</v>
      </c>
    </row>
    <row r="616" spans="1:29" ht="17" x14ac:dyDescent="0.2">
      <c r="A616">
        <v>1</v>
      </c>
      <c r="B616">
        <v>276</v>
      </c>
      <c r="C616" t="s">
        <v>604</v>
      </c>
      <c r="D616" s="1" t="s">
        <v>605</v>
      </c>
      <c r="E616" s="17">
        <v>5500</v>
      </c>
      <c r="F616" s="17">
        <v>5324</v>
      </c>
      <c r="G616" s="4">
        <f t="shared" si="54"/>
        <v>0.96799999999999997</v>
      </c>
      <c r="H616" t="s">
        <v>14</v>
      </c>
      <c r="I616">
        <v>133</v>
      </c>
      <c r="J616" s="2">
        <f t="shared" si="55"/>
        <v>40.030075187969928</v>
      </c>
      <c r="K616" t="s">
        <v>21</v>
      </c>
      <c r="L616" t="s">
        <v>22</v>
      </c>
      <c r="M616">
        <v>1334811600</v>
      </c>
      <c r="N616">
        <v>1335243600</v>
      </c>
      <c r="O616" s="7">
        <f t="shared" si="56"/>
        <v>41018.208333333336</v>
      </c>
      <c r="P616" s="7" t="str" cm="1">
        <f t="array" ref="P616">_xlfn.IFS(Q616=1, "Jan", Q616=2, "Feb", Q616=3, "Mar", Q616=4, "Apr", Q616=5, "May", Q616=6, "June", Q616=7, "July", Q616=8, "Aug", Q616=9, "Sept", Q616=10, "Oct", Q616=11, "Nov", Q616=12, "Dec")</f>
        <v>Apr</v>
      </c>
      <c r="Q616" s="9">
        <f>MONTH(O616)</f>
        <v>4</v>
      </c>
      <c r="R616" s="9">
        <f>DAY(O616)</f>
        <v>19</v>
      </c>
      <c r="S616" s="9">
        <f>YEAR(O616)</f>
        <v>2012</v>
      </c>
      <c r="T616" s="7">
        <f>(((N616/60)/60)/24)+DATE(1970,1,1)</f>
        <v>41023.208333333336</v>
      </c>
      <c r="U616" s="7" t="str" cm="1">
        <f t="array" ref="U616">_xlfn.IFS(V616=1, "Jan", V616=2, "Feb", V616=3, "Mar", V616=4, "Apr", V616=5, "May", V616=6, "June", V616=7, "July", V616=8, "Aug", V616=9, "Sept", V616=10, "Oct", V616=11, "Nov", V616=12, "Dec")</f>
        <v>Apr</v>
      </c>
      <c r="V616" s="9">
        <f t="shared" si="57"/>
        <v>4</v>
      </c>
      <c r="W616" s="9">
        <f t="shared" si="58"/>
        <v>24</v>
      </c>
      <c r="X616" s="9">
        <f t="shared" si="59"/>
        <v>2012</v>
      </c>
      <c r="Y616" t="b">
        <v>0</v>
      </c>
      <c r="Z616" t="b">
        <v>1</v>
      </c>
      <c r="AA616" t="s">
        <v>89</v>
      </c>
      <c r="AB616" t="s">
        <v>2057</v>
      </c>
      <c r="AC616" t="s">
        <v>2058</v>
      </c>
    </row>
    <row r="617" spans="1:29" ht="17" x14ac:dyDescent="0.2">
      <c r="A617">
        <v>1</v>
      </c>
      <c r="B617">
        <v>282</v>
      </c>
      <c r="C617" t="s">
        <v>616</v>
      </c>
      <c r="D617" s="1" t="s">
        <v>617</v>
      </c>
      <c r="E617" s="17">
        <v>8400</v>
      </c>
      <c r="F617" s="17">
        <v>9076</v>
      </c>
      <c r="G617" s="4">
        <f t="shared" si="54"/>
        <v>1.0804761904761904</v>
      </c>
      <c r="H617" t="s">
        <v>20</v>
      </c>
      <c r="I617">
        <v>133</v>
      </c>
      <c r="J617" s="2">
        <f t="shared" si="55"/>
        <v>68.240601503759393</v>
      </c>
      <c r="K617" t="s">
        <v>21</v>
      </c>
      <c r="L617" t="s">
        <v>22</v>
      </c>
      <c r="M617">
        <v>1480226400</v>
      </c>
      <c r="N617">
        <v>1480744800</v>
      </c>
      <c r="O617" s="7">
        <f t="shared" si="56"/>
        <v>42701.25</v>
      </c>
      <c r="P617" s="7" t="str" cm="1">
        <f t="array" ref="P617">_xlfn.IFS(Q617=1, "Jan", Q617=2, "Feb", Q617=3, "Mar", Q617=4, "Apr", Q617=5, "May", Q617=6, "June", Q617=7, "July", Q617=8, "Aug", Q617=9, "Sept", Q617=10, "Oct", Q617=11, "Nov", Q617=12, "Dec")</f>
        <v>Nov</v>
      </c>
      <c r="Q617" s="9">
        <f>MONTH(O617)</f>
        <v>11</v>
      </c>
      <c r="R617" s="9">
        <f>DAY(O617)</f>
        <v>27</v>
      </c>
      <c r="S617" s="9">
        <f>YEAR(O617)</f>
        <v>2016</v>
      </c>
      <c r="T617" s="7">
        <f>(((N617/60)/60)/24)+DATE(1970,1,1)</f>
        <v>42707.25</v>
      </c>
      <c r="U617" s="7" t="str" cm="1">
        <f t="array" ref="U617">_xlfn.IFS(V617=1, "Jan", V617=2, "Feb", V617=3, "Mar", V617=4, "Apr", V617=5, "May", V617=6, "June", V617=7, "July", V617=8, "Aug", V617=9, "Sept", V617=10, "Oct", V617=11, "Nov", V617=12, "Dec")</f>
        <v>Dec</v>
      </c>
      <c r="V617" s="9">
        <f t="shared" si="57"/>
        <v>12</v>
      </c>
      <c r="W617" s="9">
        <f t="shared" si="58"/>
        <v>3</v>
      </c>
      <c r="X617" s="9">
        <f t="shared" si="59"/>
        <v>2016</v>
      </c>
      <c r="Y617" t="b">
        <v>0</v>
      </c>
      <c r="Z617" t="b">
        <v>1</v>
      </c>
      <c r="AA617" t="s">
        <v>269</v>
      </c>
      <c r="AB617" t="s">
        <v>2039</v>
      </c>
      <c r="AC617" t="s">
        <v>2062</v>
      </c>
    </row>
    <row r="618" spans="1:29" ht="34" x14ac:dyDescent="0.2">
      <c r="A618">
        <v>1</v>
      </c>
      <c r="B618">
        <v>816</v>
      </c>
      <c r="C618" t="s">
        <v>1666</v>
      </c>
      <c r="D618" s="1" t="s">
        <v>1667</v>
      </c>
      <c r="E618" s="17">
        <v>2300</v>
      </c>
      <c r="F618" s="17">
        <v>14150</v>
      </c>
      <c r="G618" s="4">
        <f t="shared" si="54"/>
        <v>6.1521739130434785</v>
      </c>
      <c r="H618" t="s">
        <v>20</v>
      </c>
      <c r="I618">
        <v>133</v>
      </c>
      <c r="J618" s="2">
        <f t="shared" si="55"/>
        <v>106.39097744360902</v>
      </c>
      <c r="K618" t="s">
        <v>21</v>
      </c>
      <c r="L618" t="s">
        <v>22</v>
      </c>
      <c r="M618">
        <v>1392012000</v>
      </c>
      <c r="N618">
        <v>1392184800</v>
      </c>
      <c r="O618" s="7">
        <f t="shared" si="56"/>
        <v>41680.25</v>
      </c>
      <c r="P618" s="7" t="str" cm="1">
        <f t="array" ref="P618">_xlfn.IFS(Q618=1, "Jan", Q618=2, "Feb", Q618=3, "Mar", Q618=4, "Apr", Q618=5, "May", Q618=6, "June", Q618=7, "July", Q618=8, "Aug", Q618=9, "Sept", Q618=10, "Oct", Q618=11, "Nov", Q618=12, "Dec")</f>
        <v>Feb</v>
      </c>
      <c r="Q618" s="9">
        <f>MONTH(O618)</f>
        <v>2</v>
      </c>
      <c r="R618" s="9">
        <f>DAY(O618)</f>
        <v>10</v>
      </c>
      <c r="S618" s="9">
        <f>YEAR(O618)</f>
        <v>2014</v>
      </c>
      <c r="T618" s="7">
        <f>(((N618/60)/60)/24)+DATE(1970,1,1)</f>
        <v>41682.25</v>
      </c>
      <c r="U618" s="7" t="str" cm="1">
        <f t="array" ref="U618">_xlfn.IFS(V618=1, "Jan", V618=2, "Feb", V618=3, "Mar", V618=4, "Apr", V618=5, "May", V618=6, "June", V618=7, "July", V618=8, "Aug", V618=9, "Sept", V618=10, "Oct", V618=11, "Nov", V618=12, "Dec")</f>
        <v>Feb</v>
      </c>
      <c r="V618" s="9">
        <f t="shared" si="57"/>
        <v>2</v>
      </c>
      <c r="W618" s="9">
        <f t="shared" si="58"/>
        <v>12</v>
      </c>
      <c r="X618" s="9">
        <f t="shared" si="59"/>
        <v>2014</v>
      </c>
      <c r="Y618" t="b">
        <v>1</v>
      </c>
      <c r="Z618" t="b">
        <v>1</v>
      </c>
      <c r="AA618" t="s">
        <v>33</v>
      </c>
      <c r="AB618" t="s">
        <v>2035</v>
      </c>
      <c r="AC618" t="s">
        <v>2036</v>
      </c>
    </row>
    <row r="619" spans="1:29" ht="17" x14ac:dyDescent="0.2">
      <c r="A619">
        <v>1</v>
      </c>
      <c r="B619">
        <v>314</v>
      </c>
      <c r="C619" t="s">
        <v>680</v>
      </c>
      <c r="D619" s="1" t="s">
        <v>681</v>
      </c>
      <c r="E619" s="17">
        <v>1400</v>
      </c>
      <c r="F619" s="17">
        <v>4126</v>
      </c>
      <c r="G619" s="4">
        <f t="shared" si="54"/>
        <v>2.9471428571428571</v>
      </c>
      <c r="H619" t="s">
        <v>20</v>
      </c>
      <c r="I619">
        <v>133</v>
      </c>
      <c r="J619" s="2">
        <f t="shared" si="55"/>
        <v>31.022556390977442</v>
      </c>
      <c r="K619" t="s">
        <v>21</v>
      </c>
      <c r="L619" t="s">
        <v>22</v>
      </c>
      <c r="M619">
        <v>1552366800</v>
      </c>
      <c r="N619">
        <v>1552798800</v>
      </c>
      <c r="O619" s="7">
        <f t="shared" si="56"/>
        <v>43536.208333333328</v>
      </c>
      <c r="P619" s="7" t="str" cm="1">
        <f t="array" ref="P619">_xlfn.IFS(Q619=1, "Jan", Q619=2, "Feb", Q619=3, "Mar", Q619=4, "Apr", Q619=5, "May", Q619=6, "June", Q619=7, "July", Q619=8, "Aug", Q619=9, "Sept", Q619=10, "Oct", Q619=11, "Nov", Q619=12, "Dec")</f>
        <v>Mar</v>
      </c>
      <c r="Q619" s="9">
        <f>MONTH(O619)</f>
        <v>3</v>
      </c>
      <c r="R619" s="9">
        <f>DAY(O619)</f>
        <v>12</v>
      </c>
      <c r="S619" s="9">
        <f>YEAR(O619)</f>
        <v>2019</v>
      </c>
      <c r="T619" s="7">
        <f>(((N619/60)/60)/24)+DATE(1970,1,1)</f>
        <v>43541.208333333328</v>
      </c>
      <c r="U619" s="7" t="str" cm="1">
        <f t="array" ref="U619">_xlfn.IFS(V619=1, "Jan", V619=2, "Feb", V619=3, "Mar", V619=4, "Apr", V619=5, "May", V619=6, "June", V619=7, "July", V619=8, "Aug", V619=9, "Sept", V619=10, "Oct", V619=11, "Nov", V619=12, "Dec")</f>
        <v>Mar</v>
      </c>
      <c r="V619" s="9">
        <f t="shared" si="57"/>
        <v>3</v>
      </c>
      <c r="W619" s="9">
        <f t="shared" si="58"/>
        <v>17</v>
      </c>
      <c r="X619" s="9">
        <f t="shared" si="59"/>
        <v>2019</v>
      </c>
      <c r="Y619" t="b">
        <v>0</v>
      </c>
      <c r="Z619" t="b">
        <v>1</v>
      </c>
      <c r="AA619" t="s">
        <v>42</v>
      </c>
      <c r="AB619" t="s">
        <v>2039</v>
      </c>
      <c r="AC619" t="s">
        <v>2053</v>
      </c>
    </row>
    <row r="620" spans="1:29" ht="17" x14ac:dyDescent="0.2">
      <c r="A620">
        <v>1</v>
      </c>
      <c r="B620">
        <v>284</v>
      </c>
      <c r="C620" t="s">
        <v>620</v>
      </c>
      <c r="D620" s="1" t="s">
        <v>621</v>
      </c>
      <c r="E620" s="17">
        <v>9800</v>
      </c>
      <c r="F620" s="17">
        <v>8153</v>
      </c>
      <c r="G620" s="4">
        <f t="shared" si="54"/>
        <v>0.83193877551020412</v>
      </c>
      <c r="H620" t="s">
        <v>14</v>
      </c>
      <c r="I620">
        <v>132</v>
      </c>
      <c r="J620" s="2">
        <f t="shared" si="55"/>
        <v>61.765151515151516</v>
      </c>
      <c r="K620" t="s">
        <v>21</v>
      </c>
      <c r="L620" t="s">
        <v>22</v>
      </c>
      <c r="M620">
        <v>1335848400</v>
      </c>
      <c r="N620">
        <v>1336280400</v>
      </c>
      <c r="O620" s="7">
        <f t="shared" si="56"/>
        <v>41030.208333333336</v>
      </c>
      <c r="P620" s="7" t="str" cm="1">
        <f t="array" ref="P620">_xlfn.IFS(Q620=1, "Jan", Q620=2, "Feb", Q620=3, "Mar", Q620=4, "Apr", Q620=5, "May", Q620=6, "June", Q620=7, "July", Q620=8, "Aug", Q620=9, "Sept", Q620=10, "Oct", Q620=11, "Nov", Q620=12, "Dec")</f>
        <v>May</v>
      </c>
      <c r="Q620" s="9">
        <f>MONTH(O620)</f>
        <v>5</v>
      </c>
      <c r="R620" s="9">
        <f>DAY(O620)</f>
        <v>1</v>
      </c>
      <c r="S620" s="9">
        <f>YEAR(O620)</f>
        <v>2012</v>
      </c>
      <c r="T620" s="7">
        <f>(((N620/60)/60)/24)+DATE(1970,1,1)</f>
        <v>41035.208333333336</v>
      </c>
      <c r="U620" s="7" t="str" cm="1">
        <f t="array" ref="U620">_xlfn.IFS(V620=1, "Jan", V620=2, "Feb", V620=3, "Mar", V620=4, "Apr", V620=5, "May", V620=6, "June", V620=7, "July", V620=8, "Aug", V620=9, "Sept", V620=10, "Oct", V620=11, "Nov", V620=12, "Dec")</f>
        <v>May</v>
      </c>
      <c r="V620" s="9">
        <f t="shared" si="57"/>
        <v>5</v>
      </c>
      <c r="W620" s="9">
        <f t="shared" si="58"/>
        <v>6</v>
      </c>
      <c r="X620" s="9">
        <f t="shared" si="59"/>
        <v>2012</v>
      </c>
      <c r="Y620" t="b">
        <v>0</v>
      </c>
      <c r="Z620" t="b">
        <v>0</v>
      </c>
      <c r="AA620" t="s">
        <v>28</v>
      </c>
      <c r="AB620" t="s">
        <v>2037</v>
      </c>
      <c r="AC620" t="s">
        <v>2038</v>
      </c>
    </row>
    <row r="621" spans="1:29" ht="34" x14ac:dyDescent="0.2">
      <c r="A621">
        <v>1</v>
      </c>
      <c r="B621">
        <v>935</v>
      </c>
      <c r="C621" t="s">
        <v>1902</v>
      </c>
      <c r="D621" s="1" t="s">
        <v>1903</v>
      </c>
      <c r="E621" s="17">
        <v>6100</v>
      </c>
      <c r="F621" s="17">
        <v>10012</v>
      </c>
      <c r="G621" s="4">
        <f t="shared" si="54"/>
        <v>1.6413114754098361</v>
      </c>
      <c r="H621" t="s">
        <v>20</v>
      </c>
      <c r="I621">
        <v>132</v>
      </c>
      <c r="J621" s="2">
        <f t="shared" si="55"/>
        <v>75.848484848484844</v>
      </c>
      <c r="K621" t="s">
        <v>21</v>
      </c>
      <c r="L621" t="s">
        <v>22</v>
      </c>
      <c r="M621">
        <v>1437714000</v>
      </c>
      <c r="N621">
        <v>1438318800</v>
      </c>
      <c r="O621" s="7">
        <f t="shared" si="56"/>
        <v>42209.208333333328</v>
      </c>
      <c r="P621" s="7" t="str" cm="1">
        <f t="array" ref="P621">_xlfn.IFS(Q621=1, "Jan", Q621=2, "Feb", Q621=3, "Mar", Q621=4, "Apr", Q621=5, "May", Q621=6, "June", Q621=7, "July", Q621=8, "Aug", Q621=9, "Sept", Q621=10, "Oct", Q621=11, "Nov", Q621=12, "Dec")</f>
        <v>July</v>
      </c>
      <c r="Q621" s="9">
        <f>MONTH(O621)</f>
        <v>7</v>
      </c>
      <c r="R621" s="9">
        <f>DAY(O621)</f>
        <v>24</v>
      </c>
      <c r="S621" s="9">
        <f>YEAR(O621)</f>
        <v>2015</v>
      </c>
      <c r="T621" s="7">
        <f>(((N621/60)/60)/24)+DATE(1970,1,1)</f>
        <v>42216.208333333328</v>
      </c>
      <c r="U621" s="7" t="str" cm="1">
        <f t="array" ref="U621">_xlfn.IFS(V621=1, "Jan", V621=2, "Feb", V621=3, "Mar", V621=4, "Apr", V621=5, "May", V621=6, "June", V621=7, "July", V621=8, "Aug", V621=9, "Sept", V621=10, "Oct", V621=11, "Nov", V621=12, "Dec")</f>
        <v>July</v>
      </c>
      <c r="V621" s="9">
        <f t="shared" si="57"/>
        <v>7</v>
      </c>
      <c r="W621" s="9">
        <f t="shared" si="58"/>
        <v>31</v>
      </c>
      <c r="X621" s="9">
        <f t="shared" si="59"/>
        <v>2015</v>
      </c>
      <c r="Y621" t="b">
        <v>0</v>
      </c>
      <c r="Z621" t="b">
        <v>0</v>
      </c>
      <c r="AA621" t="s">
        <v>33</v>
      </c>
      <c r="AB621" t="s">
        <v>2035</v>
      </c>
      <c r="AC621" t="s">
        <v>2036</v>
      </c>
    </row>
    <row r="622" spans="1:29" ht="17" x14ac:dyDescent="0.2">
      <c r="A622">
        <v>1</v>
      </c>
      <c r="B622">
        <v>992</v>
      </c>
      <c r="C622" t="s">
        <v>2011</v>
      </c>
      <c r="D622" s="1" t="s">
        <v>2012</v>
      </c>
      <c r="E622" s="17">
        <v>3100</v>
      </c>
      <c r="F622" s="17">
        <v>13223</v>
      </c>
      <c r="G622" s="4">
        <f t="shared" si="54"/>
        <v>4.2654838709677421</v>
      </c>
      <c r="H622" t="s">
        <v>20</v>
      </c>
      <c r="I622">
        <v>132</v>
      </c>
      <c r="J622" s="2">
        <f t="shared" si="55"/>
        <v>100.17424242424242</v>
      </c>
      <c r="K622" t="s">
        <v>21</v>
      </c>
      <c r="L622" t="s">
        <v>22</v>
      </c>
      <c r="M622">
        <v>1525669200</v>
      </c>
      <c r="N622">
        <v>1526878800</v>
      </c>
      <c r="O622" s="7">
        <f t="shared" si="56"/>
        <v>43227.208333333328</v>
      </c>
      <c r="P622" s="7" t="str" cm="1">
        <f t="array" ref="P622">_xlfn.IFS(Q622=1, "Jan", Q622=2, "Feb", Q622=3, "Mar", Q622=4, "Apr", Q622=5, "May", Q622=6, "June", Q622=7, "July", Q622=8, "Aug", Q622=9, "Sept", Q622=10, "Oct", Q622=11, "Nov", Q622=12, "Dec")</f>
        <v>May</v>
      </c>
      <c r="Q622" s="9">
        <f>MONTH(O622)</f>
        <v>5</v>
      </c>
      <c r="R622" s="9">
        <f>DAY(O622)</f>
        <v>7</v>
      </c>
      <c r="S622" s="9">
        <f>YEAR(O622)</f>
        <v>2018</v>
      </c>
      <c r="T622" s="7">
        <f>(((N622/60)/60)/24)+DATE(1970,1,1)</f>
        <v>43241.208333333328</v>
      </c>
      <c r="U622" s="7" t="str" cm="1">
        <f t="array" ref="U622">_xlfn.IFS(V622=1, "Jan", V622=2, "Feb", V622=3, "Mar", V622=4, "Apr", V622=5, "May", V622=6, "June", V622=7, "July", V622=8, "Aug", V622=9, "Sept", V622=10, "Oct", V622=11, "Nov", V622=12, "Dec")</f>
        <v>May</v>
      </c>
      <c r="V622" s="9">
        <f t="shared" si="57"/>
        <v>5</v>
      </c>
      <c r="W622" s="9">
        <f t="shared" si="58"/>
        <v>21</v>
      </c>
      <c r="X622" s="9">
        <f t="shared" si="59"/>
        <v>2018</v>
      </c>
      <c r="Y622" t="b">
        <v>0</v>
      </c>
      <c r="Z622" t="b">
        <v>1</v>
      </c>
      <c r="AA622" t="s">
        <v>53</v>
      </c>
      <c r="AB622" t="s">
        <v>2039</v>
      </c>
      <c r="AC622" t="s">
        <v>2052</v>
      </c>
    </row>
    <row r="623" spans="1:29" ht="34" x14ac:dyDescent="0.2">
      <c r="A623">
        <v>1</v>
      </c>
      <c r="B623">
        <v>842</v>
      </c>
      <c r="C623" t="s">
        <v>1717</v>
      </c>
      <c r="D623" s="1" t="s">
        <v>1718</v>
      </c>
      <c r="E623" s="17">
        <v>1500</v>
      </c>
      <c r="F623" s="17">
        <v>8447</v>
      </c>
      <c r="G623" s="4">
        <f t="shared" si="54"/>
        <v>5.6313333333333331</v>
      </c>
      <c r="H623" t="s">
        <v>20</v>
      </c>
      <c r="I623">
        <v>132</v>
      </c>
      <c r="J623" s="2">
        <f t="shared" si="55"/>
        <v>63.992424242424242</v>
      </c>
      <c r="K623" t="s">
        <v>107</v>
      </c>
      <c r="L623" t="s">
        <v>108</v>
      </c>
      <c r="M623">
        <v>1529038800</v>
      </c>
      <c r="N623">
        <v>1529298000</v>
      </c>
      <c r="O623" s="7">
        <f t="shared" si="56"/>
        <v>43266.208333333328</v>
      </c>
      <c r="P623" s="7" t="str" cm="1">
        <f t="array" ref="P623">_xlfn.IFS(Q623=1, "Jan", Q623=2, "Feb", Q623=3, "Mar", Q623=4, "Apr", Q623=5, "May", Q623=6, "June", Q623=7, "July", Q623=8, "Aug", Q623=9, "Sept", Q623=10, "Oct", Q623=11, "Nov", Q623=12, "Dec")</f>
        <v>June</v>
      </c>
      <c r="Q623" s="9">
        <f>MONTH(O623)</f>
        <v>6</v>
      </c>
      <c r="R623" s="9">
        <f>DAY(O623)</f>
        <v>15</v>
      </c>
      <c r="S623" s="9">
        <f>YEAR(O623)</f>
        <v>2018</v>
      </c>
      <c r="T623" s="7">
        <f>(((N623/60)/60)/24)+DATE(1970,1,1)</f>
        <v>43269.208333333328</v>
      </c>
      <c r="U623" s="7" t="str" cm="1">
        <f t="array" ref="U623">_xlfn.IFS(V623=1, "Jan", V623=2, "Feb", V623=3, "Mar", V623=4, "Apr", V623=5, "May", V623=6, "June", V623=7, "July", V623=8, "Aug", V623=9, "Sept", V623=10, "Oct", V623=11, "Nov", V623=12, "Dec")</f>
        <v>June</v>
      </c>
      <c r="V623" s="9">
        <f t="shared" si="57"/>
        <v>6</v>
      </c>
      <c r="W623" s="9">
        <f t="shared" si="58"/>
        <v>18</v>
      </c>
      <c r="X623" s="9">
        <f t="shared" si="59"/>
        <v>2018</v>
      </c>
      <c r="Y623" t="b">
        <v>0</v>
      </c>
      <c r="Z623" t="b">
        <v>0</v>
      </c>
      <c r="AA623" t="s">
        <v>65</v>
      </c>
      <c r="AB623" t="s">
        <v>2037</v>
      </c>
      <c r="AC623" t="s">
        <v>2051</v>
      </c>
    </row>
    <row r="624" spans="1:29" ht="17" x14ac:dyDescent="0.2">
      <c r="A624">
        <v>1</v>
      </c>
      <c r="B624">
        <v>662</v>
      </c>
      <c r="C624" t="s">
        <v>1366</v>
      </c>
      <c r="D624" s="1" t="s">
        <v>1367</v>
      </c>
      <c r="E624" s="17">
        <v>9100</v>
      </c>
      <c r="F624" s="17">
        <v>8906</v>
      </c>
      <c r="G624" s="4">
        <f t="shared" si="54"/>
        <v>0.97868131868131869</v>
      </c>
      <c r="H624" t="s">
        <v>14</v>
      </c>
      <c r="I624">
        <v>131</v>
      </c>
      <c r="J624" s="2">
        <f t="shared" si="55"/>
        <v>67.984732824427482</v>
      </c>
      <c r="K624" t="s">
        <v>21</v>
      </c>
      <c r="L624" t="s">
        <v>22</v>
      </c>
      <c r="M624">
        <v>1544335200</v>
      </c>
      <c r="N624">
        <v>1544680800</v>
      </c>
      <c r="O624" s="7">
        <f t="shared" si="56"/>
        <v>43443.25</v>
      </c>
      <c r="P624" s="7" t="str" cm="1">
        <f t="array" ref="P624">_xlfn.IFS(Q624=1, "Jan", Q624=2, "Feb", Q624=3, "Mar", Q624=4, "Apr", Q624=5, "May", Q624=6, "June", Q624=7, "July", Q624=8, "Aug", Q624=9, "Sept", Q624=10, "Oct", Q624=11, "Nov", Q624=12, "Dec")</f>
        <v>Dec</v>
      </c>
      <c r="Q624" s="9">
        <f>MONTH(O624)</f>
        <v>12</v>
      </c>
      <c r="R624" s="9">
        <f>DAY(O624)</f>
        <v>9</v>
      </c>
      <c r="S624" s="9">
        <f>YEAR(O624)</f>
        <v>2018</v>
      </c>
      <c r="T624" s="7">
        <f>(((N624/60)/60)/24)+DATE(1970,1,1)</f>
        <v>43447.25</v>
      </c>
      <c r="U624" s="7" t="str" cm="1">
        <f t="array" ref="U624">_xlfn.IFS(V624=1, "Jan", V624=2, "Feb", V624=3, "Mar", V624=4, "Apr", V624=5, "May", V624=6, "June", V624=7, "July", V624=8, "Aug", V624=9, "Sept", V624=10, "Oct", V624=11, "Nov", V624=12, "Dec")</f>
        <v>Dec</v>
      </c>
      <c r="V624" s="9">
        <f t="shared" si="57"/>
        <v>12</v>
      </c>
      <c r="W624" s="9">
        <f t="shared" si="58"/>
        <v>13</v>
      </c>
      <c r="X624" s="9">
        <f t="shared" si="59"/>
        <v>2018</v>
      </c>
      <c r="Y624" t="b">
        <v>0</v>
      </c>
      <c r="Z624" t="b">
        <v>0</v>
      </c>
      <c r="AA624" t="s">
        <v>33</v>
      </c>
      <c r="AB624" t="s">
        <v>2035</v>
      </c>
      <c r="AC624" t="s">
        <v>2036</v>
      </c>
    </row>
    <row r="625" spans="1:29" ht="17" x14ac:dyDescent="0.2">
      <c r="A625">
        <v>1</v>
      </c>
      <c r="B625">
        <v>957</v>
      </c>
      <c r="C625" t="s">
        <v>1944</v>
      </c>
      <c r="D625" s="1" t="s">
        <v>1945</v>
      </c>
      <c r="E625" s="17">
        <v>9800</v>
      </c>
      <c r="F625" s="17">
        <v>12434</v>
      </c>
      <c r="G625" s="4">
        <f t="shared" si="54"/>
        <v>1.2687755102040816</v>
      </c>
      <c r="H625" t="s">
        <v>20</v>
      </c>
      <c r="I625">
        <v>131</v>
      </c>
      <c r="J625" s="2">
        <f t="shared" si="55"/>
        <v>94.916030534351151</v>
      </c>
      <c r="K625" t="s">
        <v>21</v>
      </c>
      <c r="L625" t="s">
        <v>22</v>
      </c>
      <c r="M625">
        <v>1329372000</v>
      </c>
      <c r="N625">
        <v>1329631200</v>
      </c>
      <c r="O625" s="7">
        <f t="shared" si="56"/>
        <v>40955.25</v>
      </c>
      <c r="P625" s="7" t="str" cm="1">
        <f t="array" ref="P625">_xlfn.IFS(Q625=1, "Jan", Q625=2, "Feb", Q625=3, "Mar", Q625=4, "Apr", Q625=5, "May", Q625=6, "June", Q625=7, "July", Q625=8, "Aug", Q625=9, "Sept", Q625=10, "Oct", Q625=11, "Nov", Q625=12, "Dec")</f>
        <v>Feb</v>
      </c>
      <c r="Q625" s="9">
        <f>MONTH(O625)</f>
        <v>2</v>
      </c>
      <c r="R625" s="9">
        <f>DAY(O625)</f>
        <v>16</v>
      </c>
      <c r="S625" s="9">
        <f>YEAR(O625)</f>
        <v>2012</v>
      </c>
      <c r="T625" s="7">
        <f>(((N625/60)/60)/24)+DATE(1970,1,1)</f>
        <v>40958.25</v>
      </c>
      <c r="U625" s="7" t="str" cm="1">
        <f t="array" ref="U625">_xlfn.IFS(V625=1, "Jan", V625=2, "Feb", V625=3, "Mar", V625=4, "Apr", V625=5, "May", V625=6, "June", V625=7, "July", V625=8, "Aug", V625=9, "Sept", V625=10, "Oct", V625=11, "Nov", V625=12, "Dec")</f>
        <v>Feb</v>
      </c>
      <c r="V625" s="9">
        <f t="shared" si="57"/>
        <v>2</v>
      </c>
      <c r="W625" s="9">
        <f t="shared" si="58"/>
        <v>19</v>
      </c>
      <c r="X625" s="9">
        <f t="shared" si="59"/>
        <v>2012</v>
      </c>
      <c r="Y625" t="b">
        <v>0</v>
      </c>
      <c r="Z625" t="b">
        <v>0</v>
      </c>
      <c r="AA625" t="s">
        <v>33</v>
      </c>
      <c r="AB625" t="s">
        <v>2035</v>
      </c>
      <c r="AC625" t="s">
        <v>2036</v>
      </c>
    </row>
    <row r="626" spans="1:29" ht="17" x14ac:dyDescent="0.2">
      <c r="A626">
        <v>1</v>
      </c>
      <c r="B626">
        <v>510</v>
      </c>
      <c r="C626" t="s">
        <v>1066</v>
      </c>
      <c r="D626" s="1" t="s">
        <v>1067</v>
      </c>
      <c r="E626" s="17">
        <v>7800</v>
      </c>
      <c r="F626" s="17">
        <v>9289</v>
      </c>
      <c r="G626" s="4">
        <f t="shared" si="54"/>
        <v>1.1908974358974358</v>
      </c>
      <c r="H626" t="s">
        <v>20</v>
      </c>
      <c r="I626">
        <v>131</v>
      </c>
      <c r="J626" s="2">
        <f t="shared" si="55"/>
        <v>70.908396946564892</v>
      </c>
      <c r="K626" t="s">
        <v>26</v>
      </c>
      <c r="L626" t="s">
        <v>27</v>
      </c>
      <c r="M626">
        <v>1527742800</v>
      </c>
      <c r="N626">
        <v>1529816400</v>
      </c>
      <c r="O626" s="7">
        <f t="shared" si="56"/>
        <v>43251.208333333328</v>
      </c>
      <c r="P626" s="7" t="str" cm="1">
        <f t="array" ref="P626">_xlfn.IFS(Q626=1, "Jan", Q626=2, "Feb", Q626=3, "Mar", Q626=4, "Apr", Q626=5, "May", Q626=6, "June", Q626=7, "July", Q626=8, "Aug", Q626=9, "Sept", Q626=10, "Oct", Q626=11, "Nov", Q626=12, "Dec")</f>
        <v>May</v>
      </c>
      <c r="Q626" s="9">
        <f>MONTH(O626)</f>
        <v>5</v>
      </c>
      <c r="R626" s="9">
        <f>DAY(O626)</f>
        <v>31</v>
      </c>
      <c r="S626" s="9">
        <f>YEAR(O626)</f>
        <v>2018</v>
      </c>
      <c r="T626" s="7">
        <f>(((N626/60)/60)/24)+DATE(1970,1,1)</f>
        <v>43275.208333333328</v>
      </c>
      <c r="U626" s="7" t="str" cm="1">
        <f t="array" ref="U626">_xlfn.IFS(V626=1, "Jan", V626=2, "Feb", V626=3, "Mar", V626=4, "Apr", V626=5, "May", V626=6, "June", V626=7, "July", V626=8, "Aug", V626=9, "Sept", V626=10, "Oct", V626=11, "Nov", V626=12, "Dec")</f>
        <v>June</v>
      </c>
      <c r="V626" s="9">
        <f t="shared" si="57"/>
        <v>6</v>
      </c>
      <c r="W626" s="9">
        <f t="shared" si="58"/>
        <v>24</v>
      </c>
      <c r="X626" s="9">
        <f t="shared" si="59"/>
        <v>2018</v>
      </c>
      <c r="Y626" t="b">
        <v>0</v>
      </c>
      <c r="Z626" t="b">
        <v>0</v>
      </c>
      <c r="AA626" t="s">
        <v>53</v>
      </c>
      <c r="AB626" t="s">
        <v>2039</v>
      </c>
      <c r="AC626" t="s">
        <v>2052</v>
      </c>
    </row>
    <row r="627" spans="1:29" ht="34" x14ac:dyDescent="0.2">
      <c r="A627">
        <v>1</v>
      </c>
      <c r="B627">
        <v>55</v>
      </c>
      <c r="C627" t="s">
        <v>157</v>
      </c>
      <c r="D627" s="1" t="s">
        <v>158</v>
      </c>
      <c r="E627" s="17">
        <v>6600</v>
      </c>
      <c r="F627" s="17">
        <v>11746</v>
      </c>
      <c r="G627" s="4">
        <f t="shared" si="54"/>
        <v>1.7796969696969698</v>
      </c>
      <c r="H627" t="s">
        <v>20</v>
      </c>
      <c r="I627">
        <v>131</v>
      </c>
      <c r="J627" s="2">
        <f t="shared" si="55"/>
        <v>89.664122137404576</v>
      </c>
      <c r="K627" t="s">
        <v>21</v>
      </c>
      <c r="L627" t="s">
        <v>22</v>
      </c>
      <c r="M627">
        <v>1532926800</v>
      </c>
      <c r="N627">
        <v>1533358800</v>
      </c>
      <c r="O627" s="7">
        <f t="shared" si="56"/>
        <v>43311.208333333328</v>
      </c>
      <c r="P627" s="7" t="str" cm="1">
        <f t="array" ref="P627">_xlfn.IFS(Q627=1, "Jan", Q627=2, "Feb", Q627=3, "Mar", Q627=4, "Apr", Q627=5, "May", Q627=6, "June", Q627=7, "July", Q627=8, "Aug", Q627=9, "Sept", Q627=10, "Oct", Q627=11, "Nov", Q627=12, "Dec")</f>
        <v>July</v>
      </c>
      <c r="Q627" s="9">
        <f>MONTH(O627)</f>
        <v>7</v>
      </c>
      <c r="R627" s="9">
        <f>DAY(O627)</f>
        <v>30</v>
      </c>
      <c r="S627" s="9">
        <f>YEAR(O627)</f>
        <v>2018</v>
      </c>
      <c r="T627" s="7">
        <f>(((N627/60)/60)/24)+DATE(1970,1,1)</f>
        <v>43316.208333333328</v>
      </c>
      <c r="U627" s="7" t="str" cm="1">
        <f t="array" ref="U627">_xlfn.IFS(V627=1, "Jan", V627=2, "Feb", V627=3, "Mar", V627=4, "Apr", V627=5, "May", V627=6, "June", V627=7, "July", V627=8, "Aug", V627=9, "Sept", V627=10, "Oct", V627=11, "Nov", V627=12, "Dec")</f>
        <v>Aug</v>
      </c>
      <c r="V627" s="9">
        <f t="shared" si="57"/>
        <v>8</v>
      </c>
      <c r="W627" s="9">
        <f t="shared" si="58"/>
        <v>4</v>
      </c>
      <c r="X627" s="9">
        <f t="shared" si="59"/>
        <v>2018</v>
      </c>
      <c r="Y627" t="b">
        <v>0</v>
      </c>
      <c r="Z627" t="b">
        <v>0</v>
      </c>
      <c r="AA627" t="s">
        <v>159</v>
      </c>
      <c r="AB627" t="s">
        <v>2041</v>
      </c>
      <c r="AC627" t="s">
        <v>2049</v>
      </c>
    </row>
    <row r="628" spans="1:29" ht="17" x14ac:dyDescent="0.2">
      <c r="A628">
        <v>1</v>
      </c>
      <c r="B628">
        <v>376</v>
      </c>
      <c r="C628" t="s">
        <v>804</v>
      </c>
      <c r="D628" s="1" t="s">
        <v>805</v>
      </c>
      <c r="E628" s="17">
        <v>3400</v>
      </c>
      <c r="F628" s="17">
        <v>12275</v>
      </c>
      <c r="G628" s="4">
        <f t="shared" si="54"/>
        <v>3.6102941176470589</v>
      </c>
      <c r="H628" t="s">
        <v>20</v>
      </c>
      <c r="I628">
        <v>131</v>
      </c>
      <c r="J628" s="2">
        <f t="shared" si="55"/>
        <v>93.702290076335885</v>
      </c>
      <c r="K628" t="s">
        <v>21</v>
      </c>
      <c r="L628" t="s">
        <v>22</v>
      </c>
      <c r="M628">
        <v>1404622800</v>
      </c>
      <c r="N628">
        <v>1405141200</v>
      </c>
      <c r="O628" s="7">
        <f t="shared" si="56"/>
        <v>41826.208333333336</v>
      </c>
      <c r="P628" s="7" t="str" cm="1">
        <f t="array" ref="P628">_xlfn.IFS(Q628=1, "Jan", Q628=2, "Feb", Q628=3, "Mar", Q628=4, "Apr", Q628=5, "May", Q628=6, "June", Q628=7, "July", Q628=8, "Aug", Q628=9, "Sept", Q628=10, "Oct", Q628=11, "Nov", Q628=12, "Dec")</f>
        <v>July</v>
      </c>
      <c r="Q628" s="9">
        <f>MONTH(O628)</f>
        <v>7</v>
      </c>
      <c r="R628" s="9">
        <f>DAY(O628)</f>
        <v>6</v>
      </c>
      <c r="S628" s="9">
        <f>YEAR(O628)</f>
        <v>2014</v>
      </c>
      <c r="T628" s="7">
        <f>(((N628/60)/60)/24)+DATE(1970,1,1)</f>
        <v>41832.208333333336</v>
      </c>
      <c r="U628" s="7" t="str" cm="1">
        <f t="array" ref="U628">_xlfn.IFS(V628=1, "Jan", V628=2, "Feb", V628=3, "Mar", V628=4, "Apr", V628=5, "May", V628=6, "June", V628=7, "July", V628=8, "Aug", V628=9, "Sept", V628=10, "Oct", V628=11, "Nov", V628=12, "Dec")</f>
        <v>July</v>
      </c>
      <c r="V628" s="9">
        <f t="shared" si="57"/>
        <v>7</v>
      </c>
      <c r="W628" s="9">
        <f t="shared" si="58"/>
        <v>12</v>
      </c>
      <c r="X628" s="9">
        <f t="shared" si="59"/>
        <v>2014</v>
      </c>
      <c r="Y628" t="b">
        <v>0</v>
      </c>
      <c r="Z628" t="b">
        <v>0</v>
      </c>
      <c r="AA628" t="s">
        <v>23</v>
      </c>
      <c r="AB628" t="s">
        <v>2041</v>
      </c>
      <c r="AC628" t="s">
        <v>2042</v>
      </c>
    </row>
    <row r="629" spans="1:29" ht="17" x14ac:dyDescent="0.2">
      <c r="A629">
        <v>1</v>
      </c>
      <c r="B629">
        <v>113</v>
      </c>
      <c r="C629" t="s">
        <v>276</v>
      </c>
      <c r="D629" s="1" t="s">
        <v>277</v>
      </c>
      <c r="E629" s="17">
        <v>3300</v>
      </c>
      <c r="F629" s="17">
        <v>12437</v>
      </c>
      <c r="G629" s="4">
        <f t="shared" si="54"/>
        <v>3.7687878787878786</v>
      </c>
      <c r="H629" t="s">
        <v>20</v>
      </c>
      <c r="I629">
        <v>131</v>
      </c>
      <c r="J629" s="2">
        <f t="shared" si="55"/>
        <v>94.938931297709928</v>
      </c>
      <c r="K629" t="s">
        <v>21</v>
      </c>
      <c r="L629" t="s">
        <v>22</v>
      </c>
      <c r="M629">
        <v>1505192400</v>
      </c>
      <c r="N629">
        <v>1505797200</v>
      </c>
      <c r="O629" s="7">
        <f t="shared" si="56"/>
        <v>42990.208333333328</v>
      </c>
      <c r="P629" s="7" t="str" cm="1">
        <f t="array" ref="P629">_xlfn.IFS(Q629=1, "Jan", Q629=2, "Feb", Q629=3, "Mar", Q629=4, "Apr", Q629=5, "May", Q629=6, "June", Q629=7, "July", Q629=8, "Aug", Q629=9, "Sept", Q629=10, "Oct", Q629=11, "Nov", Q629=12, "Dec")</f>
        <v>Sept</v>
      </c>
      <c r="Q629" s="9">
        <f>MONTH(O629)</f>
        <v>9</v>
      </c>
      <c r="R629" s="9">
        <f>DAY(O629)</f>
        <v>12</v>
      </c>
      <c r="S629" s="9">
        <f>YEAR(O629)</f>
        <v>2017</v>
      </c>
      <c r="T629" s="7">
        <f>(((N629/60)/60)/24)+DATE(1970,1,1)</f>
        <v>42997.208333333328</v>
      </c>
      <c r="U629" s="7" t="str" cm="1">
        <f t="array" ref="U629">_xlfn.IFS(V629=1, "Jan", V629=2, "Feb", V629=3, "Mar", V629=4, "Apr", V629=5, "May", V629=6, "June", V629=7, "July", V629=8, "Aug", V629=9, "Sept", V629=10, "Oct", V629=11, "Nov", V629=12, "Dec")</f>
        <v>Sept</v>
      </c>
      <c r="V629" s="9">
        <f t="shared" si="57"/>
        <v>9</v>
      </c>
      <c r="W629" s="9">
        <f t="shared" si="58"/>
        <v>19</v>
      </c>
      <c r="X629" s="9">
        <f t="shared" si="59"/>
        <v>2017</v>
      </c>
      <c r="Y629" t="b">
        <v>0</v>
      </c>
      <c r="Z629" t="b">
        <v>0</v>
      </c>
      <c r="AA629" t="s">
        <v>17</v>
      </c>
      <c r="AB629" t="s">
        <v>2033</v>
      </c>
      <c r="AC629" t="s">
        <v>2034</v>
      </c>
    </row>
    <row r="630" spans="1:29" ht="17" x14ac:dyDescent="0.2">
      <c r="A630">
        <v>1</v>
      </c>
      <c r="B630">
        <v>959</v>
      </c>
      <c r="C630" t="s">
        <v>1948</v>
      </c>
      <c r="D630" s="1" t="s">
        <v>1949</v>
      </c>
      <c r="E630" s="17">
        <v>145000</v>
      </c>
      <c r="F630" s="17">
        <v>6631</v>
      </c>
      <c r="G630" s="4">
        <f t="shared" si="54"/>
        <v>4.5731034482758622E-2</v>
      </c>
      <c r="H630" t="s">
        <v>14</v>
      </c>
      <c r="I630">
        <v>130</v>
      </c>
      <c r="J630" s="2">
        <f t="shared" si="55"/>
        <v>51.007692307692309</v>
      </c>
      <c r="K630" t="s">
        <v>21</v>
      </c>
      <c r="L630" t="s">
        <v>22</v>
      </c>
      <c r="M630">
        <v>1277701200</v>
      </c>
      <c r="N630">
        <v>1280120400</v>
      </c>
      <c r="O630" s="7">
        <f t="shared" si="56"/>
        <v>40357.208333333336</v>
      </c>
      <c r="P630" s="7" t="str" cm="1">
        <f t="array" ref="P630">_xlfn.IFS(Q630=1, "Jan", Q630=2, "Feb", Q630=3, "Mar", Q630=4, "Apr", Q630=5, "May", Q630=6, "June", Q630=7, "July", Q630=8, "Aug", Q630=9, "Sept", Q630=10, "Oct", Q630=11, "Nov", Q630=12, "Dec")</f>
        <v>June</v>
      </c>
      <c r="Q630" s="9">
        <f>MONTH(O630)</f>
        <v>6</v>
      </c>
      <c r="R630" s="9">
        <f>DAY(O630)</f>
        <v>28</v>
      </c>
      <c r="S630" s="9">
        <f>YEAR(O630)</f>
        <v>2010</v>
      </c>
      <c r="T630" s="7">
        <f>(((N630/60)/60)/24)+DATE(1970,1,1)</f>
        <v>40385.208333333336</v>
      </c>
      <c r="U630" s="7" t="str" cm="1">
        <f t="array" ref="U630">_xlfn.IFS(V630=1, "Jan", V630=2, "Feb", V630=3, "Mar", V630=4, "Apr", V630=5, "May", V630=6, "June", V630=7, "July", V630=8, "Aug", V630=9, "Sept", V630=10, "Oct", V630=11, "Nov", V630=12, "Dec")</f>
        <v>July</v>
      </c>
      <c r="V630" s="9">
        <f t="shared" si="57"/>
        <v>7</v>
      </c>
      <c r="W630" s="9">
        <f t="shared" si="58"/>
        <v>26</v>
      </c>
      <c r="X630" s="9">
        <f t="shared" si="59"/>
        <v>2010</v>
      </c>
      <c r="Y630" t="b">
        <v>0</v>
      </c>
      <c r="Z630" t="b">
        <v>0</v>
      </c>
      <c r="AA630" t="s">
        <v>206</v>
      </c>
      <c r="AB630" t="s">
        <v>2046</v>
      </c>
      <c r="AC630" t="s">
        <v>2054</v>
      </c>
    </row>
    <row r="631" spans="1:29" ht="17" x14ac:dyDescent="0.2">
      <c r="A631">
        <v>1</v>
      </c>
      <c r="B631">
        <v>741</v>
      </c>
      <c r="C631" t="s">
        <v>628</v>
      </c>
      <c r="D631" s="1" t="s">
        <v>1519</v>
      </c>
      <c r="E631" s="17">
        <v>1200</v>
      </c>
      <c r="F631" s="17">
        <v>14150</v>
      </c>
      <c r="G631" s="4">
        <f t="shared" si="54"/>
        <v>11.791666666666666</v>
      </c>
      <c r="H631" t="s">
        <v>20</v>
      </c>
      <c r="I631">
        <v>130</v>
      </c>
      <c r="J631" s="2">
        <f t="shared" si="55"/>
        <v>108.84615384615384</v>
      </c>
      <c r="K631" t="s">
        <v>21</v>
      </c>
      <c r="L631" t="s">
        <v>22</v>
      </c>
      <c r="M631">
        <v>1274590800</v>
      </c>
      <c r="N631">
        <v>1274677200</v>
      </c>
      <c r="O631" s="7">
        <f t="shared" si="56"/>
        <v>40321.208333333336</v>
      </c>
      <c r="P631" s="7" t="str" cm="1">
        <f t="array" ref="P631">_xlfn.IFS(Q631=1, "Jan", Q631=2, "Feb", Q631=3, "Mar", Q631=4, "Apr", Q631=5, "May", Q631=6, "June", Q631=7, "July", Q631=8, "Aug", Q631=9, "Sept", Q631=10, "Oct", Q631=11, "Nov", Q631=12, "Dec")</f>
        <v>May</v>
      </c>
      <c r="Q631" s="9">
        <f>MONTH(O631)</f>
        <v>5</v>
      </c>
      <c r="R631" s="9">
        <f>DAY(O631)</f>
        <v>23</v>
      </c>
      <c r="S631" s="9">
        <f>YEAR(O631)</f>
        <v>2010</v>
      </c>
      <c r="T631" s="7">
        <f>(((N631/60)/60)/24)+DATE(1970,1,1)</f>
        <v>40322.208333333336</v>
      </c>
      <c r="U631" s="7" t="str" cm="1">
        <f t="array" ref="U631">_xlfn.IFS(V631=1, "Jan", V631=2, "Feb", V631=3, "Mar", V631=4, "Apr", V631=5, "May", V631=6, "June", V631=7, "July", V631=8, "Aug", V631=9, "Sept", V631=10, "Oct", V631=11, "Nov", V631=12, "Dec")</f>
        <v>May</v>
      </c>
      <c r="V631" s="9">
        <f t="shared" si="57"/>
        <v>5</v>
      </c>
      <c r="W631" s="9">
        <f t="shared" si="58"/>
        <v>24</v>
      </c>
      <c r="X631" s="9">
        <f t="shared" si="59"/>
        <v>2010</v>
      </c>
      <c r="Y631" t="b">
        <v>0</v>
      </c>
      <c r="Z631" t="b">
        <v>0</v>
      </c>
      <c r="AA631" t="s">
        <v>33</v>
      </c>
      <c r="AB631" t="s">
        <v>2035</v>
      </c>
      <c r="AC631" t="s">
        <v>2036</v>
      </c>
    </row>
    <row r="632" spans="1:29" ht="17" x14ac:dyDescent="0.2">
      <c r="A632">
        <v>1</v>
      </c>
      <c r="B632">
        <v>586</v>
      </c>
      <c r="C632" t="s">
        <v>1214</v>
      </c>
      <c r="D632" s="1" t="s">
        <v>1215</v>
      </c>
      <c r="E632" s="17">
        <v>700</v>
      </c>
      <c r="F632" s="17">
        <v>6654</v>
      </c>
      <c r="G632" s="4">
        <f t="shared" si="54"/>
        <v>9.5057142857142853</v>
      </c>
      <c r="H632" t="s">
        <v>20</v>
      </c>
      <c r="I632">
        <v>130</v>
      </c>
      <c r="J632" s="2">
        <f t="shared" si="55"/>
        <v>51.184615384615384</v>
      </c>
      <c r="K632" t="s">
        <v>21</v>
      </c>
      <c r="L632" t="s">
        <v>22</v>
      </c>
      <c r="M632">
        <v>1289973600</v>
      </c>
      <c r="N632">
        <v>1291615200</v>
      </c>
      <c r="O632" s="7">
        <f t="shared" si="56"/>
        <v>40499.25</v>
      </c>
      <c r="P632" s="7" t="str" cm="1">
        <f t="array" ref="P632">_xlfn.IFS(Q632=1, "Jan", Q632=2, "Feb", Q632=3, "Mar", Q632=4, "Apr", Q632=5, "May", Q632=6, "June", Q632=7, "July", Q632=8, "Aug", Q632=9, "Sept", Q632=10, "Oct", Q632=11, "Nov", Q632=12, "Dec")</f>
        <v>Nov</v>
      </c>
      <c r="Q632" s="9">
        <f>MONTH(O632)</f>
        <v>11</v>
      </c>
      <c r="R632" s="9">
        <f>DAY(O632)</f>
        <v>17</v>
      </c>
      <c r="S632" s="9">
        <f>YEAR(O632)</f>
        <v>2010</v>
      </c>
      <c r="T632" s="7">
        <f>(((N632/60)/60)/24)+DATE(1970,1,1)</f>
        <v>40518.25</v>
      </c>
      <c r="U632" s="7" t="str" cm="1">
        <f t="array" ref="U632">_xlfn.IFS(V632=1, "Jan", V632=2, "Feb", V632=3, "Mar", V632=4, "Apr", V632=5, "May", V632=6, "June", V632=7, "July", V632=8, "Aug", V632=9, "Sept", V632=10, "Oct", V632=11, "Nov", V632=12, "Dec")</f>
        <v>Dec</v>
      </c>
      <c r="V632" s="9">
        <f t="shared" si="57"/>
        <v>12</v>
      </c>
      <c r="W632" s="9">
        <f t="shared" si="58"/>
        <v>6</v>
      </c>
      <c r="X632" s="9">
        <f t="shared" si="59"/>
        <v>2010</v>
      </c>
      <c r="Y632" t="b">
        <v>0</v>
      </c>
      <c r="Z632" t="b">
        <v>0</v>
      </c>
      <c r="AA632" t="s">
        <v>23</v>
      </c>
      <c r="AB632" t="s">
        <v>2041</v>
      </c>
      <c r="AC632" t="s">
        <v>2042</v>
      </c>
    </row>
    <row r="633" spans="1:29" ht="17" x14ac:dyDescent="0.2">
      <c r="A633">
        <v>1</v>
      </c>
      <c r="B633">
        <v>642</v>
      </c>
      <c r="C633" t="s">
        <v>1326</v>
      </c>
      <c r="D633" s="1" t="s">
        <v>1327</v>
      </c>
      <c r="E633" s="17">
        <v>9200</v>
      </c>
      <c r="F633" s="17">
        <v>13382</v>
      </c>
      <c r="G633" s="4">
        <f t="shared" si="54"/>
        <v>1.4545652173913044</v>
      </c>
      <c r="H633" t="s">
        <v>20</v>
      </c>
      <c r="I633">
        <v>129</v>
      </c>
      <c r="J633" s="2">
        <f t="shared" si="55"/>
        <v>103.73643410852713</v>
      </c>
      <c r="K633" t="s">
        <v>15</v>
      </c>
      <c r="L633" t="s">
        <v>16</v>
      </c>
      <c r="M633">
        <v>1545026400</v>
      </c>
      <c r="N633">
        <v>1545804000</v>
      </c>
      <c r="O633" s="7">
        <f t="shared" si="56"/>
        <v>43451.25</v>
      </c>
      <c r="P633" s="7" t="str" cm="1">
        <f t="array" ref="P633">_xlfn.IFS(Q633=1, "Jan", Q633=2, "Feb", Q633=3, "Mar", Q633=4, "Apr", Q633=5, "May", Q633=6, "June", Q633=7, "July", Q633=8, "Aug", Q633=9, "Sept", Q633=10, "Oct", Q633=11, "Nov", Q633=12, "Dec")</f>
        <v>Dec</v>
      </c>
      <c r="Q633" s="9">
        <f>MONTH(O633)</f>
        <v>12</v>
      </c>
      <c r="R633" s="9">
        <f>DAY(O633)</f>
        <v>17</v>
      </c>
      <c r="S633" s="9">
        <f>YEAR(O633)</f>
        <v>2018</v>
      </c>
      <c r="T633" s="7">
        <f>(((N633/60)/60)/24)+DATE(1970,1,1)</f>
        <v>43460.25</v>
      </c>
      <c r="U633" s="7" t="str" cm="1">
        <f t="array" ref="U633">_xlfn.IFS(V633=1, "Jan", V633=2, "Feb", V633=3, "Mar", V633=4, "Apr", V633=5, "May", V633=6, "June", V633=7, "July", V633=8, "Aug", V633=9, "Sept", V633=10, "Oct", V633=11, "Nov", V633=12, "Dec")</f>
        <v>Dec</v>
      </c>
      <c r="V633" s="9">
        <f t="shared" si="57"/>
        <v>12</v>
      </c>
      <c r="W633" s="9">
        <f t="shared" si="58"/>
        <v>26</v>
      </c>
      <c r="X633" s="9">
        <f t="shared" si="59"/>
        <v>2018</v>
      </c>
      <c r="Y633" t="b">
        <v>0</v>
      </c>
      <c r="Z633" t="b">
        <v>0</v>
      </c>
      <c r="AA633" t="s">
        <v>65</v>
      </c>
      <c r="AB633" t="s">
        <v>2037</v>
      </c>
      <c r="AC633" t="s">
        <v>2051</v>
      </c>
    </row>
    <row r="634" spans="1:29" ht="17" x14ac:dyDescent="0.2">
      <c r="A634">
        <v>1</v>
      </c>
      <c r="B634">
        <v>30</v>
      </c>
      <c r="C634" t="s">
        <v>101</v>
      </c>
      <c r="D634" s="1" t="s">
        <v>102</v>
      </c>
      <c r="E634" s="17">
        <v>9000</v>
      </c>
      <c r="F634" s="17">
        <v>14455</v>
      </c>
      <c r="G634" s="4">
        <f t="shared" si="54"/>
        <v>1.606111111111111</v>
      </c>
      <c r="H634" t="s">
        <v>20</v>
      </c>
      <c r="I634">
        <v>129</v>
      </c>
      <c r="J634" s="2">
        <f t="shared" si="55"/>
        <v>112.05426356589147</v>
      </c>
      <c r="K634" t="s">
        <v>21</v>
      </c>
      <c r="L634" t="s">
        <v>22</v>
      </c>
      <c r="M634">
        <v>1558674000</v>
      </c>
      <c r="N634">
        <v>1559106000</v>
      </c>
      <c r="O634" s="7">
        <f t="shared" si="56"/>
        <v>43609.208333333328</v>
      </c>
      <c r="P634" s="7" t="str" cm="1">
        <f t="array" ref="P634">_xlfn.IFS(Q634=1, "Jan", Q634=2, "Feb", Q634=3, "Mar", Q634=4, "Apr", Q634=5, "May", Q634=6, "June", Q634=7, "July", Q634=8, "Aug", Q634=9, "Sept", Q634=10, "Oct", Q634=11, "Nov", Q634=12, "Dec")</f>
        <v>May</v>
      </c>
      <c r="Q634" s="9">
        <f>MONTH(O634)</f>
        <v>5</v>
      </c>
      <c r="R634" s="9">
        <f>DAY(O634)</f>
        <v>24</v>
      </c>
      <c r="S634" s="9">
        <f>YEAR(O634)</f>
        <v>2019</v>
      </c>
      <c r="T634" s="7">
        <f>(((N634/60)/60)/24)+DATE(1970,1,1)</f>
        <v>43614.208333333328</v>
      </c>
      <c r="U634" s="7" t="str" cm="1">
        <f t="array" ref="U634">_xlfn.IFS(V634=1, "Jan", V634=2, "Feb", V634=3, "Mar", V634=4, "Apr", V634=5, "May", V634=6, "June", V634=7, "July", V634=8, "Aug", V634=9, "Sept", V634=10, "Oct", V634=11, "Nov", V634=12, "Dec")</f>
        <v>May</v>
      </c>
      <c r="V634" s="9">
        <f t="shared" si="57"/>
        <v>5</v>
      </c>
      <c r="W634" s="9">
        <f t="shared" si="58"/>
        <v>29</v>
      </c>
      <c r="X634" s="9">
        <f t="shared" si="59"/>
        <v>2019</v>
      </c>
      <c r="Y634" t="b">
        <v>0</v>
      </c>
      <c r="Z634" t="b">
        <v>0</v>
      </c>
      <c r="AA634" t="s">
        <v>71</v>
      </c>
      <c r="AB634" t="s">
        <v>2039</v>
      </c>
      <c r="AC634" t="s">
        <v>2040</v>
      </c>
    </row>
    <row r="635" spans="1:29" ht="34" x14ac:dyDescent="0.2">
      <c r="A635">
        <v>1</v>
      </c>
      <c r="B635">
        <v>326</v>
      </c>
      <c r="C635" t="s">
        <v>704</v>
      </c>
      <c r="D635" s="1" t="s">
        <v>705</v>
      </c>
      <c r="E635" s="17">
        <v>7200</v>
      </c>
      <c r="F635" s="17">
        <v>3326</v>
      </c>
      <c r="G635" s="4">
        <f t="shared" si="54"/>
        <v>0.46194444444444444</v>
      </c>
      <c r="H635" t="s">
        <v>14</v>
      </c>
      <c r="I635">
        <v>128</v>
      </c>
      <c r="J635" s="2">
        <f t="shared" si="55"/>
        <v>25.984375</v>
      </c>
      <c r="K635" t="s">
        <v>21</v>
      </c>
      <c r="L635" t="s">
        <v>22</v>
      </c>
      <c r="M635">
        <v>1451109600</v>
      </c>
      <c r="N635">
        <v>1451628000</v>
      </c>
      <c r="O635" s="7">
        <f t="shared" si="56"/>
        <v>42364.25</v>
      </c>
      <c r="P635" s="7" t="str" cm="1">
        <f t="array" ref="P635">_xlfn.IFS(Q635=1, "Jan", Q635=2, "Feb", Q635=3, "Mar", Q635=4, "Apr", Q635=5, "May", Q635=6, "June", Q635=7, "July", Q635=8, "Aug", Q635=9, "Sept", Q635=10, "Oct", Q635=11, "Nov", Q635=12, "Dec")</f>
        <v>Dec</v>
      </c>
      <c r="Q635" s="9">
        <f>MONTH(O635)</f>
        <v>12</v>
      </c>
      <c r="R635" s="9">
        <f>DAY(O635)</f>
        <v>26</v>
      </c>
      <c r="S635" s="9">
        <f>YEAR(O635)</f>
        <v>2015</v>
      </c>
      <c r="T635" s="7">
        <f>(((N635/60)/60)/24)+DATE(1970,1,1)</f>
        <v>42370.25</v>
      </c>
      <c r="U635" s="7" t="str" cm="1">
        <f t="array" ref="U635">_xlfn.IFS(V635=1, "Jan", V635=2, "Feb", V635=3, "Mar", V635=4, "Apr", V635=5, "May", V635=6, "June", V635=7, "July", V635=8, "Aug", V635=9, "Sept", V635=10, "Oct", V635=11, "Nov", V635=12, "Dec")</f>
        <v>Jan</v>
      </c>
      <c r="V635" s="9">
        <f t="shared" si="57"/>
        <v>1</v>
      </c>
      <c r="W635" s="9">
        <f t="shared" si="58"/>
        <v>1</v>
      </c>
      <c r="X635" s="9">
        <f t="shared" si="59"/>
        <v>2016</v>
      </c>
      <c r="Y635" t="b">
        <v>0</v>
      </c>
      <c r="Z635" t="b">
        <v>0</v>
      </c>
      <c r="AA635" t="s">
        <v>71</v>
      </c>
      <c r="AB635" t="s">
        <v>2039</v>
      </c>
      <c r="AC635" t="s">
        <v>2040</v>
      </c>
    </row>
    <row r="636" spans="1:29" ht="17" x14ac:dyDescent="0.2">
      <c r="A636">
        <v>1</v>
      </c>
      <c r="B636">
        <v>620</v>
      </c>
      <c r="C636" t="s">
        <v>1282</v>
      </c>
      <c r="D636" s="1" t="s">
        <v>1283</v>
      </c>
      <c r="E636" s="17">
        <v>4300</v>
      </c>
      <c r="F636" s="17">
        <v>11525</v>
      </c>
      <c r="G636" s="4">
        <f t="shared" si="54"/>
        <v>2.6802325581395348</v>
      </c>
      <c r="H636" t="s">
        <v>20</v>
      </c>
      <c r="I636">
        <v>128</v>
      </c>
      <c r="J636" s="2">
        <f t="shared" si="55"/>
        <v>90.0390625</v>
      </c>
      <c r="K636" t="s">
        <v>26</v>
      </c>
      <c r="L636" t="s">
        <v>27</v>
      </c>
      <c r="M636">
        <v>1467954000</v>
      </c>
      <c r="N636">
        <v>1468299600</v>
      </c>
      <c r="O636" s="7">
        <f t="shared" si="56"/>
        <v>42559.208333333328</v>
      </c>
      <c r="P636" s="7" t="str" cm="1">
        <f t="array" ref="P636">_xlfn.IFS(Q636=1, "Jan", Q636=2, "Feb", Q636=3, "Mar", Q636=4, "Apr", Q636=5, "May", Q636=6, "June", Q636=7, "July", Q636=8, "Aug", Q636=9, "Sept", Q636=10, "Oct", Q636=11, "Nov", Q636=12, "Dec")</f>
        <v>July</v>
      </c>
      <c r="Q636" s="9">
        <f>MONTH(O636)</f>
        <v>7</v>
      </c>
      <c r="R636" s="9">
        <f>DAY(O636)</f>
        <v>8</v>
      </c>
      <c r="S636" s="9">
        <f>YEAR(O636)</f>
        <v>2016</v>
      </c>
      <c r="T636" s="7">
        <f>(((N636/60)/60)/24)+DATE(1970,1,1)</f>
        <v>42563.208333333328</v>
      </c>
      <c r="U636" s="7" t="str" cm="1">
        <f t="array" ref="U636">_xlfn.IFS(V636=1, "Jan", V636=2, "Feb", V636=3, "Mar", V636=4, "Apr", V636=5, "May", V636=6, "June", V636=7, "July", V636=8, "Aug", V636=9, "Sept", V636=10, "Oct", V636=11, "Nov", V636=12, "Dec")</f>
        <v>July</v>
      </c>
      <c r="V636" s="9">
        <f t="shared" si="57"/>
        <v>7</v>
      </c>
      <c r="W636" s="9">
        <f t="shared" si="58"/>
        <v>12</v>
      </c>
      <c r="X636" s="9">
        <f t="shared" si="59"/>
        <v>2016</v>
      </c>
      <c r="Y636" t="b">
        <v>0</v>
      </c>
      <c r="Z636" t="b">
        <v>0</v>
      </c>
      <c r="AA636" t="s">
        <v>122</v>
      </c>
      <c r="AB636" t="s">
        <v>2044</v>
      </c>
      <c r="AC636" t="s">
        <v>2045</v>
      </c>
    </row>
    <row r="637" spans="1:29" ht="17" x14ac:dyDescent="0.2">
      <c r="A637">
        <v>1</v>
      </c>
      <c r="B637">
        <v>59</v>
      </c>
      <c r="C637" t="s">
        <v>166</v>
      </c>
      <c r="D637" s="1" t="s">
        <v>167</v>
      </c>
      <c r="E637" s="17">
        <v>1400</v>
      </c>
      <c r="F637" s="17">
        <v>3851</v>
      </c>
      <c r="G637" s="4">
        <f t="shared" si="54"/>
        <v>2.7507142857142859</v>
      </c>
      <c r="H637" t="s">
        <v>20</v>
      </c>
      <c r="I637">
        <v>128</v>
      </c>
      <c r="J637" s="2">
        <f t="shared" si="55"/>
        <v>30.0859375</v>
      </c>
      <c r="K637" t="s">
        <v>21</v>
      </c>
      <c r="L637" t="s">
        <v>22</v>
      </c>
      <c r="M637">
        <v>1497243600</v>
      </c>
      <c r="N637">
        <v>1498539600</v>
      </c>
      <c r="O637" s="7">
        <f t="shared" si="56"/>
        <v>42898.208333333328</v>
      </c>
      <c r="P637" s="7" t="str" cm="1">
        <f t="array" ref="P637">_xlfn.IFS(Q637=1, "Jan", Q637=2, "Feb", Q637=3, "Mar", Q637=4, "Apr", Q637=5, "May", Q637=6, "June", Q637=7, "July", Q637=8, "Aug", Q637=9, "Sept", Q637=10, "Oct", Q637=11, "Nov", Q637=12, "Dec")</f>
        <v>June</v>
      </c>
      <c r="Q637" s="9">
        <f>MONTH(O637)</f>
        <v>6</v>
      </c>
      <c r="R637" s="9">
        <f>DAY(O637)</f>
        <v>12</v>
      </c>
      <c r="S637" s="9">
        <f>YEAR(O637)</f>
        <v>2017</v>
      </c>
      <c r="T637" s="7">
        <f>(((N637/60)/60)/24)+DATE(1970,1,1)</f>
        <v>42913.208333333328</v>
      </c>
      <c r="U637" s="7" t="str" cm="1">
        <f t="array" ref="U637">_xlfn.IFS(V637=1, "Jan", V637=2, "Feb", V637=3, "Mar", V637=4, "Apr", V637=5, "May", V637=6, "June", V637=7, "July", V637=8, "Aug", V637=9, "Sept", V637=10, "Oct", V637=11, "Nov", V637=12, "Dec")</f>
        <v>June</v>
      </c>
      <c r="V637" s="9">
        <f t="shared" si="57"/>
        <v>6</v>
      </c>
      <c r="W637" s="9">
        <f t="shared" si="58"/>
        <v>27</v>
      </c>
      <c r="X637" s="9">
        <f t="shared" si="59"/>
        <v>2017</v>
      </c>
      <c r="Y637" t="b">
        <v>0</v>
      </c>
      <c r="Z637" t="b">
        <v>1</v>
      </c>
      <c r="AA637" t="s">
        <v>33</v>
      </c>
      <c r="AB637" t="s">
        <v>2035</v>
      </c>
      <c r="AC637" t="s">
        <v>2036</v>
      </c>
    </row>
    <row r="638" spans="1:29" ht="17" x14ac:dyDescent="0.2">
      <c r="A638">
        <v>1</v>
      </c>
      <c r="B638">
        <v>377</v>
      </c>
      <c r="C638" t="s">
        <v>806</v>
      </c>
      <c r="D638" s="1" t="s">
        <v>807</v>
      </c>
      <c r="E638" s="17">
        <v>49700</v>
      </c>
      <c r="F638" s="17">
        <v>5098</v>
      </c>
      <c r="G638" s="4">
        <f t="shared" si="54"/>
        <v>0.10257545271629778</v>
      </c>
      <c r="H638" t="s">
        <v>14</v>
      </c>
      <c r="I638">
        <v>127</v>
      </c>
      <c r="J638" s="2">
        <f t="shared" si="55"/>
        <v>40.14173228346457</v>
      </c>
      <c r="K638" t="s">
        <v>21</v>
      </c>
      <c r="L638" t="s">
        <v>22</v>
      </c>
      <c r="M638">
        <v>1571720400</v>
      </c>
      <c r="N638">
        <v>1572933600</v>
      </c>
      <c r="O638" s="7">
        <f t="shared" si="56"/>
        <v>43760.208333333328</v>
      </c>
      <c r="P638" s="7" t="str" cm="1">
        <f t="array" ref="P638">_xlfn.IFS(Q638=1, "Jan", Q638=2, "Feb", Q638=3, "Mar", Q638=4, "Apr", Q638=5, "May", Q638=6, "June", Q638=7, "July", Q638=8, "Aug", Q638=9, "Sept", Q638=10, "Oct", Q638=11, "Nov", Q638=12, "Dec")</f>
        <v>Oct</v>
      </c>
      <c r="Q638" s="9">
        <f>MONTH(O638)</f>
        <v>10</v>
      </c>
      <c r="R638" s="9">
        <f>DAY(O638)</f>
        <v>22</v>
      </c>
      <c r="S638" s="9">
        <f>YEAR(O638)</f>
        <v>2019</v>
      </c>
      <c r="T638" s="7">
        <f>(((N638/60)/60)/24)+DATE(1970,1,1)</f>
        <v>43774.25</v>
      </c>
      <c r="U638" s="7" t="str" cm="1">
        <f t="array" ref="U638">_xlfn.IFS(V638=1, "Jan", V638=2, "Feb", V638=3, "Mar", V638=4, "Apr", V638=5, "May", V638=6, "June", V638=7, "July", V638=8, "Aug", V638=9, "Sept", V638=10, "Oct", V638=11, "Nov", V638=12, "Dec")</f>
        <v>Nov</v>
      </c>
      <c r="V638" s="9">
        <f t="shared" si="57"/>
        <v>11</v>
      </c>
      <c r="W638" s="9">
        <f t="shared" si="58"/>
        <v>5</v>
      </c>
      <c r="X638" s="9">
        <f t="shared" si="59"/>
        <v>2019</v>
      </c>
      <c r="Y638" t="b">
        <v>0</v>
      </c>
      <c r="Z638" t="b">
        <v>0</v>
      </c>
      <c r="AA638" t="s">
        <v>33</v>
      </c>
      <c r="AB638" t="s">
        <v>2035</v>
      </c>
      <c r="AC638" t="s">
        <v>2036</v>
      </c>
    </row>
    <row r="639" spans="1:29" ht="34" x14ac:dyDescent="0.2">
      <c r="A639">
        <v>1</v>
      </c>
      <c r="B639">
        <v>785</v>
      </c>
      <c r="C639" t="s">
        <v>1605</v>
      </c>
      <c r="D639" s="1" t="s">
        <v>1606</v>
      </c>
      <c r="E639" s="17">
        <v>6700</v>
      </c>
      <c r="F639" s="17">
        <v>12939</v>
      </c>
      <c r="G639" s="4">
        <f t="shared" si="54"/>
        <v>1.9311940298507462</v>
      </c>
      <c r="H639" t="s">
        <v>20</v>
      </c>
      <c r="I639">
        <v>127</v>
      </c>
      <c r="J639" s="2">
        <f t="shared" si="55"/>
        <v>101.88188976377953</v>
      </c>
      <c r="K639" t="s">
        <v>26</v>
      </c>
      <c r="L639" t="s">
        <v>27</v>
      </c>
      <c r="M639">
        <v>1556341200</v>
      </c>
      <c r="N639">
        <v>1559278800</v>
      </c>
      <c r="O639" s="7">
        <f t="shared" si="56"/>
        <v>43582.208333333328</v>
      </c>
      <c r="P639" s="7" t="str" cm="1">
        <f t="array" ref="P639">_xlfn.IFS(Q639=1, "Jan", Q639=2, "Feb", Q639=3, "Mar", Q639=4, "Apr", Q639=5, "May", Q639=6, "June", Q639=7, "July", Q639=8, "Aug", Q639=9, "Sept", Q639=10, "Oct", Q639=11, "Nov", Q639=12, "Dec")</f>
        <v>Apr</v>
      </c>
      <c r="Q639" s="9">
        <f>MONTH(O639)</f>
        <v>4</v>
      </c>
      <c r="R639" s="9">
        <f>DAY(O639)</f>
        <v>27</v>
      </c>
      <c r="S639" s="9">
        <f>YEAR(O639)</f>
        <v>2019</v>
      </c>
      <c r="T639" s="7">
        <f>(((N639/60)/60)/24)+DATE(1970,1,1)</f>
        <v>43616.208333333328</v>
      </c>
      <c r="U639" s="7" t="str" cm="1">
        <f t="array" ref="U639">_xlfn.IFS(V639=1, "Jan", V639=2, "Feb", V639=3, "Mar", V639=4, "Apr", V639=5, "May", V639=6, "June", V639=7, "July", V639=8, "Aug", V639=9, "Sept", V639=10, "Oct", V639=11, "Nov", V639=12, "Dec")</f>
        <v>May</v>
      </c>
      <c r="V639" s="9">
        <f t="shared" si="57"/>
        <v>5</v>
      </c>
      <c r="W639" s="9">
        <f t="shared" si="58"/>
        <v>31</v>
      </c>
      <c r="X639" s="9">
        <f t="shared" si="59"/>
        <v>2019</v>
      </c>
      <c r="Y639" t="b">
        <v>0</v>
      </c>
      <c r="Z639" t="b">
        <v>1</v>
      </c>
      <c r="AA639" t="s">
        <v>71</v>
      </c>
      <c r="AB639" t="s">
        <v>2039</v>
      </c>
      <c r="AC639" t="s">
        <v>2040</v>
      </c>
    </row>
    <row r="640" spans="1:29" ht="17" x14ac:dyDescent="0.2">
      <c r="A640">
        <v>1</v>
      </c>
      <c r="B640">
        <v>80</v>
      </c>
      <c r="C640" t="s">
        <v>209</v>
      </c>
      <c r="D640" s="1" t="s">
        <v>210</v>
      </c>
      <c r="E640" s="17">
        <v>1100</v>
      </c>
      <c r="F640" s="17">
        <v>7012</v>
      </c>
      <c r="G640" s="4">
        <f t="shared" si="54"/>
        <v>6.374545454545455</v>
      </c>
      <c r="H640" t="s">
        <v>20</v>
      </c>
      <c r="I640">
        <v>127</v>
      </c>
      <c r="J640" s="2">
        <f t="shared" si="55"/>
        <v>55.212598425196852</v>
      </c>
      <c r="K640" t="s">
        <v>21</v>
      </c>
      <c r="L640" t="s">
        <v>22</v>
      </c>
      <c r="M640">
        <v>1503982800</v>
      </c>
      <c r="N640">
        <v>1506574800</v>
      </c>
      <c r="O640" s="7">
        <f t="shared" si="56"/>
        <v>42976.208333333328</v>
      </c>
      <c r="P640" s="7" t="str" cm="1">
        <f t="array" ref="P640">_xlfn.IFS(Q640=1, "Jan", Q640=2, "Feb", Q640=3, "Mar", Q640=4, "Apr", Q640=5, "May", Q640=6, "June", Q640=7, "July", Q640=8, "Aug", Q640=9, "Sept", Q640=10, "Oct", Q640=11, "Nov", Q640=12, "Dec")</f>
        <v>Aug</v>
      </c>
      <c r="Q640" s="9">
        <f>MONTH(O640)</f>
        <v>8</v>
      </c>
      <c r="R640" s="9">
        <f>DAY(O640)</f>
        <v>29</v>
      </c>
      <c r="S640" s="9">
        <f>YEAR(O640)</f>
        <v>2017</v>
      </c>
      <c r="T640" s="7">
        <f>(((N640/60)/60)/24)+DATE(1970,1,1)</f>
        <v>43006.208333333328</v>
      </c>
      <c r="U640" s="7" t="str" cm="1">
        <f t="array" ref="U640">_xlfn.IFS(V640=1, "Jan", V640=2, "Feb", V640=3, "Mar", V640=4, "Apr", V640=5, "May", V640=6, "June", V640=7, "July", V640=8, "Aug", V640=9, "Sept", V640=10, "Oct", V640=11, "Nov", V640=12, "Dec")</f>
        <v>Sept</v>
      </c>
      <c r="V640" s="9">
        <f t="shared" si="57"/>
        <v>9</v>
      </c>
      <c r="W640" s="9">
        <f t="shared" si="58"/>
        <v>28</v>
      </c>
      <c r="X640" s="9">
        <f t="shared" si="59"/>
        <v>2017</v>
      </c>
      <c r="Y640" t="b">
        <v>0</v>
      </c>
      <c r="Z640" t="b">
        <v>0</v>
      </c>
      <c r="AA640" t="s">
        <v>89</v>
      </c>
      <c r="AB640" t="s">
        <v>2057</v>
      </c>
      <c r="AC640" t="s">
        <v>2058</v>
      </c>
    </row>
    <row r="641" spans="1:29" ht="17" x14ac:dyDescent="0.2">
      <c r="A641">
        <v>1</v>
      </c>
      <c r="B641">
        <v>194</v>
      </c>
      <c r="C641" t="s">
        <v>440</v>
      </c>
      <c r="D641" s="1" t="s">
        <v>441</v>
      </c>
      <c r="E641" s="17">
        <v>7100</v>
      </c>
      <c r="F641" s="17">
        <v>8716</v>
      </c>
      <c r="G641" s="4">
        <f t="shared" si="54"/>
        <v>1.227605633802817</v>
      </c>
      <c r="H641" t="s">
        <v>20</v>
      </c>
      <c r="I641">
        <v>126</v>
      </c>
      <c r="J641" s="2">
        <f t="shared" si="55"/>
        <v>69.174603174603178</v>
      </c>
      <c r="K641" t="s">
        <v>21</v>
      </c>
      <c r="L641" t="s">
        <v>22</v>
      </c>
      <c r="M641">
        <v>1442206800</v>
      </c>
      <c r="N641">
        <v>1443589200</v>
      </c>
      <c r="O641" s="7">
        <f t="shared" si="56"/>
        <v>42261.208333333328</v>
      </c>
      <c r="P641" s="7" t="str" cm="1">
        <f t="array" ref="P641">_xlfn.IFS(Q641=1, "Jan", Q641=2, "Feb", Q641=3, "Mar", Q641=4, "Apr", Q641=5, "May", Q641=6, "June", Q641=7, "July", Q641=8, "Aug", Q641=9, "Sept", Q641=10, "Oct", Q641=11, "Nov", Q641=12, "Dec")</f>
        <v>Sept</v>
      </c>
      <c r="Q641" s="9">
        <f>MONTH(O641)</f>
        <v>9</v>
      </c>
      <c r="R641" s="9">
        <f>DAY(O641)</f>
        <v>14</v>
      </c>
      <c r="S641" s="9">
        <f>YEAR(O641)</f>
        <v>2015</v>
      </c>
      <c r="T641" s="7">
        <f>(((N641/60)/60)/24)+DATE(1970,1,1)</f>
        <v>42277.208333333328</v>
      </c>
      <c r="U641" s="7" t="str" cm="1">
        <f t="array" ref="U641">_xlfn.IFS(V641=1, "Jan", V641=2, "Feb", V641=3, "Mar", V641=4, "Apr", V641=5, "May", V641=6, "June", V641=7, "July", V641=8, "Aug", V641=9, "Sept", V641=10, "Oct", V641=11, "Nov", V641=12, "Dec")</f>
        <v>Sept</v>
      </c>
      <c r="V641" s="9">
        <f t="shared" si="57"/>
        <v>9</v>
      </c>
      <c r="W641" s="9">
        <f t="shared" si="58"/>
        <v>30</v>
      </c>
      <c r="X641" s="9">
        <f t="shared" si="59"/>
        <v>2015</v>
      </c>
      <c r="Y641" t="b">
        <v>0</v>
      </c>
      <c r="Z641" t="b">
        <v>0</v>
      </c>
      <c r="AA641" t="s">
        <v>148</v>
      </c>
      <c r="AB641" t="s">
        <v>2041</v>
      </c>
      <c r="AC641" t="s">
        <v>2048</v>
      </c>
    </row>
    <row r="642" spans="1:29" ht="17" x14ac:dyDescent="0.2">
      <c r="A642">
        <v>1</v>
      </c>
      <c r="B642">
        <v>868</v>
      </c>
      <c r="C642" t="s">
        <v>1768</v>
      </c>
      <c r="D642" s="1" t="s">
        <v>1769</v>
      </c>
      <c r="E642" s="17">
        <v>7000</v>
      </c>
      <c r="F642" s="17">
        <v>12939</v>
      </c>
      <c r="G642" s="4">
        <f t="shared" ref="G642:G705" si="60">F642/E642</f>
        <v>1.8484285714285715</v>
      </c>
      <c r="H642" t="s">
        <v>20</v>
      </c>
      <c r="I642">
        <v>126</v>
      </c>
      <c r="J642" s="2">
        <f t="shared" ref="J642:J705" si="61">F642/I642</f>
        <v>102.69047619047619</v>
      </c>
      <c r="K642" t="s">
        <v>21</v>
      </c>
      <c r="L642" t="s">
        <v>22</v>
      </c>
      <c r="M642">
        <v>1381554000</v>
      </c>
      <c r="N642">
        <v>1382504400</v>
      </c>
      <c r="O642" s="7">
        <f t="shared" ref="O642:O705" si="62">(((M642/60)/60)/24)+DATE(1970,1,1)</f>
        <v>41559.208333333336</v>
      </c>
      <c r="P642" s="7" t="str" cm="1">
        <f t="array" ref="P642">_xlfn.IFS(Q642=1, "Jan", Q642=2, "Feb", Q642=3, "Mar", Q642=4, "Apr", Q642=5, "May", Q642=6, "June", Q642=7, "July", Q642=8, "Aug", Q642=9, "Sept", Q642=10, "Oct", Q642=11, "Nov", Q642=12, "Dec")</f>
        <v>Oct</v>
      </c>
      <c r="Q642" s="9">
        <f>MONTH(O642)</f>
        <v>10</v>
      </c>
      <c r="R642" s="9">
        <f>DAY(O642)</f>
        <v>12</v>
      </c>
      <c r="S642" s="9">
        <f>YEAR(O642)</f>
        <v>2013</v>
      </c>
      <c r="T642" s="7">
        <f>(((N642/60)/60)/24)+DATE(1970,1,1)</f>
        <v>41570.208333333336</v>
      </c>
      <c r="U642" s="7" t="str" cm="1">
        <f t="array" ref="U642">_xlfn.IFS(V642=1, "Jan", V642=2, "Feb", V642=3, "Mar", V642=4, "Apr", V642=5, "May", V642=6, "June", V642=7, "July", V642=8, "Aug", V642=9, "Sept", V642=10, "Oct", V642=11, "Nov", V642=12, "Dec")</f>
        <v>Oct</v>
      </c>
      <c r="V642" s="9">
        <f t="shared" ref="V642:V705" si="63">MONTH(T642)</f>
        <v>10</v>
      </c>
      <c r="W642" s="9">
        <f t="shared" ref="W642:W705" si="64">DAY(T642)</f>
        <v>23</v>
      </c>
      <c r="X642" s="9">
        <f t="shared" ref="X642:X705" si="65">YEAR(T642)</f>
        <v>2013</v>
      </c>
      <c r="Y642" t="b">
        <v>0</v>
      </c>
      <c r="Z642" t="b">
        <v>0</v>
      </c>
      <c r="AA642" t="s">
        <v>33</v>
      </c>
      <c r="AB642" t="s">
        <v>2035</v>
      </c>
      <c r="AC642" t="s">
        <v>2036</v>
      </c>
    </row>
    <row r="643" spans="1:29" ht="17" x14ac:dyDescent="0.2">
      <c r="A643">
        <v>1</v>
      </c>
      <c r="B643">
        <v>558</v>
      </c>
      <c r="C643" t="s">
        <v>1160</v>
      </c>
      <c r="D643" s="1" t="s">
        <v>1161</v>
      </c>
      <c r="E643" s="17">
        <v>5800</v>
      </c>
      <c r="F643" s="17">
        <v>7966</v>
      </c>
      <c r="G643" s="4">
        <f t="shared" si="60"/>
        <v>1.373448275862069</v>
      </c>
      <c r="H643" t="s">
        <v>20</v>
      </c>
      <c r="I643">
        <v>126</v>
      </c>
      <c r="J643" s="2">
        <f t="shared" si="61"/>
        <v>63.222222222222221</v>
      </c>
      <c r="K643" t="s">
        <v>21</v>
      </c>
      <c r="L643" t="s">
        <v>22</v>
      </c>
      <c r="M643">
        <v>1456293600</v>
      </c>
      <c r="N643">
        <v>1460005200</v>
      </c>
      <c r="O643" s="7">
        <f t="shared" si="62"/>
        <v>42424.25</v>
      </c>
      <c r="P643" s="7" t="str" cm="1">
        <f t="array" ref="P643">_xlfn.IFS(Q643=1, "Jan", Q643=2, "Feb", Q643=3, "Mar", Q643=4, "Apr", Q643=5, "May", Q643=6, "June", Q643=7, "July", Q643=8, "Aug", Q643=9, "Sept", Q643=10, "Oct", Q643=11, "Nov", Q643=12, "Dec")</f>
        <v>Feb</v>
      </c>
      <c r="Q643" s="9">
        <f>MONTH(O643)</f>
        <v>2</v>
      </c>
      <c r="R643" s="9">
        <f>DAY(O643)</f>
        <v>24</v>
      </c>
      <c r="S643" s="9">
        <f>YEAR(O643)</f>
        <v>2016</v>
      </c>
      <c r="T643" s="7">
        <f>(((N643/60)/60)/24)+DATE(1970,1,1)</f>
        <v>42467.208333333328</v>
      </c>
      <c r="U643" s="7" t="str" cm="1">
        <f t="array" ref="U643">_xlfn.IFS(V643=1, "Jan", V643=2, "Feb", V643=3, "Mar", V643=4, "Apr", V643=5, "May", V643=6, "June", V643=7, "July", V643=8, "Aug", V643=9, "Sept", V643=10, "Oct", V643=11, "Nov", V643=12, "Dec")</f>
        <v>Apr</v>
      </c>
      <c r="V643" s="9">
        <f t="shared" si="63"/>
        <v>4</v>
      </c>
      <c r="W643" s="9">
        <f t="shared" si="64"/>
        <v>7</v>
      </c>
      <c r="X643" s="9">
        <f t="shared" si="65"/>
        <v>2016</v>
      </c>
      <c r="Y643" t="b">
        <v>0</v>
      </c>
      <c r="Z643" t="b">
        <v>0</v>
      </c>
      <c r="AA643" t="s">
        <v>33</v>
      </c>
      <c r="AB643" t="s">
        <v>2035</v>
      </c>
      <c r="AC643" t="s">
        <v>2036</v>
      </c>
    </row>
    <row r="644" spans="1:29" ht="17" x14ac:dyDescent="0.2">
      <c r="A644">
        <v>1</v>
      </c>
      <c r="B644">
        <v>114</v>
      </c>
      <c r="C644" t="s">
        <v>278</v>
      </c>
      <c r="D644" s="1" t="s">
        <v>279</v>
      </c>
      <c r="E644" s="17">
        <v>1900</v>
      </c>
      <c r="F644" s="17">
        <v>13816</v>
      </c>
      <c r="G644" s="4">
        <f t="shared" si="60"/>
        <v>7.2715789473684209</v>
      </c>
      <c r="H644" t="s">
        <v>20</v>
      </c>
      <c r="I644">
        <v>126</v>
      </c>
      <c r="J644" s="2">
        <f t="shared" si="61"/>
        <v>109.65079365079364</v>
      </c>
      <c r="K644" t="s">
        <v>21</v>
      </c>
      <c r="L644" t="s">
        <v>22</v>
      </c>
      <c r="M644">
        <v>1554786000</v>
      </c>
      <c r="N644">
        <v>1554872400</v>
      </c>
      <c r="O644" s="7">
        <f t="shared" si="62"/>
        <v>43564.208333333328</v>
      </c>
      <c r="P644" s="7" t="str" cm="1">
        <f t="array" ref="P644">_xlfn.IFS(Q644=1, "Jan", Q644=2, "Feb", Q644=3, "Mar", Q644=4, "Apr", Q644=5, "May", Q644=6, "June", Q644=7, "July", Q644=8, "Aug", Q644=9, "Sept", Q644=10, "Oct", Q644=11, "Nov", Q644=12, "Dec")</f>
        <v>Apr</v>
      </c>
      <c r="Q644" s="9">
        <f>MONTH(O644)</f>
        <v>4</v>
      </c>
      <c r="R644" s="9">
        <f>DAY(O644)</f>
        <v>9</v>
      </c>
      <c r="S644" s="9">
        <f>YEAR(O644)</f>
        <v>2019</v>
      </c>
      <c r="T644" s="7">
        <f>(((N644/60)/60)/24)+DATE(1970,1,1)</f>
        <v>43565.208333333328</v>
      </c>
      <c r="U644" s="7" t="str" cm="1">
        <f t="array" ref="U644">_xlfn.IFS(V644=1, "Jan", V644=2, "Feb", V644=3, "Mar", V644=4, "Apr", V644=5, "May", V644=6, "June", V644=7, "July", V644=8, "Aug", V644=9, "Sept", V644=10, "Oct", V644=11, "Nov", V644=12, "Dec")</f>
        <v>Apr</v>
      </c>
      <c r="V644" s="9">
        <f t="shared" si="63"/>
        <v>4</v>
      </c>
      <c r="W644" s="9">
        <f t="shared" si="64"/>
        <v>10</v>
      </c>
      <c r="X644" s="9">
        <f t="shared" si="65"/>
        <v>2019</v>
      </c>
      <c r="Y644" t="b">
        <v>0</v>
      </c>
      <c r="Z644" t="b">
        <v>1</v>
      </c>
      <c r="AA644" t="s">
        <v>65</v>
      </c>
      <c r="AB644" t="s">
        <v>2037</v>
      </c>
      <c r="AC644" t="s">
        <v>2051</v>
      </c>
    </row>
    <row r="645" spans="1:29" ht="17" x14ac:dyDescent="0.2">
      <c r="A645">
        <v>1</v>
      </c>
      <c r="B645">
        <v>532</v>
      </c>
      <c r="C645" t="s">
        <v>1109</v>
      </c>
      <c r="D645" s="1" t="s">
        <v>1110</v>
      </c>
      <c r="E645" s="17">
        <v>1600</v>
      </c>
      <c r="F645" s="17">
        <v>8046</v>
      </c>
      <c r="G645" s="4">
        <f t="shared" si="60"/>
        <v>5.0287499999999996</v>
      </c>
      <c r="H645" t="s">
        <v>20</v>
      </c>
      <c r="I645">
        <v>126</v>
      </c>
      <c r="J645" s="2">
        <f t="shared" si="61"/>
        <v>63.857142857142854</v>
      </c>
      <c r="K645" t="s">
        <v>15</v>
      </c>
      <c r="L645" t="s">
        <v>16</v>
      </c>
      <c r="M645">
        <v>1516860000</v>
      </c>
      <c r="N645">
        <v>1516946400</v>
      </c>
      <c r="O645" s="7">
        <f t="shared" si="62"/>
        <v>43125.25</v>
      </c>
      <c r="P645" s="7" t="str" cm="1">
        <f t="array" ref="P645">_xlfn.IFS(Q645=1, "Jan", Q645=2, "Feb", Q645=3, "Mar", Q645=4, "Apr", Q645=5, "May", Q645=6, "June", Q645=7, "July", Q645=8, "Aug", Q645=9, "Sept", Q645=10, "Oct", Q645=11, "Nov", Q645=12, "Dec")</f>
        <v>Jan</v>
      </c>
      <c r="Q645" s="9">
        <f>MONTH(O645)</f>
        <v>1</v>
      </c>
      <c r="R645" s="9">
        <f>DAY(O645)</f>
        <v>25</v>
      </c>
      <c r="S645" s="9">
        <f>YEAR(O645)</f>
        <v>2018</v>
      </c>
      <c r="T645" s="7">
        <f>(((N645/60)/60)/24)+DATE(1970,1,1)</f>
        <v>43126.25</v>
      </c>
      <c r="U645" s="7" t="str" cm="1">
        <f t="array" ref="U645">_xlfn.IFS(V645=1, "Jan", V645=2, "Feb", V645=3, "Mar", V645=4, "Apr", V645=5, "May", V645=6, "June", V645=7, "July", V645=8, "Aug", V645=9, "Sept", V645=10, "Oct", V645=11, "Nov", V645=12, "Dec")</f>
        <v>Jan</v>
      </c>
      <c r="V645" s="9">
        <f t="shared" si="63"/>
        <v>1</v>
      </c>
      <c r="W645" s="9">
        <f t="shared" si="64"/>
        <v>26</v>
      </c>
      <c r="X645" s="9">
        <f t="shared" si="65"/>
        <v>2018</v>
      </c>
      <c r="Y645" t="b">
        <v>0</v>
      </c>
      <c r="Z645" t="b">
        <v>0</v>
      </c>
      <c r="AA645" t="s">
        <v>33</v>
      </c>
      <c r="AB645" t="s">
        <v>2035</v>
      </c>
      <c r="AC645" t="s">
        <v>2036</v>
      </c>
    </row>
    <row r="646" spans="1:29" ht="34" x14ac:dyDescent="0.2">
      <c r="A646">
        <v>1</v>
      </c>
      <c r="B646">
        <v>710</v>
      </c>
      <c r="C646" t="s">
        <v>1458</v>
      </c>
      <c r="D646" s="1" t="s">
        <v>1459</v>
      </c>
      <c r="E646" s="17">
        <v>4300</v>
      </c>
      <c r="F646" s="17">
        <v>6358</v>
      </c>
      <c r="G646" s="4">
        <f t="shared" si="60"/>
        <v>1.4786046511627906</v>
      </c>
      <c r="H646" t="s">
        <v>20</v>
      </c>
      <c r="I646">
        <v>125</v>
      </c>
      <c r="J646" s="2">
        <f t="shared" si="61"/>
        <v>50.863999999999997</v>
      </c>
      <c r="K646" t="s">
        <v>21</v>
      </c>
      <c r="L646" t="s">
        <v>22</v>
      </c>
      <c r="M646">
        <v>1531544400</v>
      </c>
      <c r="N646">
        <v>1532149200</v>
      </c>
      <c r="O646" s="7">
        <f t="shared" si="62"/>
        <v>43295.208333333328</v>
      </c>
      <c r="P646" s="7" t="str" cm="1">
        <f t="array" ref="P646">_xlfn.IFS(Q646=1, "Jan", Q646=2, "Feb", Q646=3, "Mar", Q646=4, "Apr", Q646=5, "May", Q646=6, "June", Q646=7, "July", Q646=8, "Aug", Q646=9, "Sept", Q646=10, "Oct", Q646=11, "Nov", Q646=12, "Dec")</f>
        <v>July</v>
      </c>
      <c r="Q646" s="9">
        <f>MONTH(O646)</f>
        <v>7</v>
      </c>
      <c r="R646" s="9">
        <f>DAY(O646)</f>
        <v>14</v>
      </c>
      <c r="S646" s="9">
        <f>YEAR(O646)</f>
        <v>2018</v>
      </c>
      <c r="T646" s="7">
        <f>(((N646/60)/60)/24)+DATE(1970,1,1)</f>
        <v>43302.208333333328</v>
      </c>
      <c r="U646" s="7" t="str" cm="1">
        <f t="array" ref="U646">_xlfn.IFS(V646=1, "Jan", V646=2, "Feb", V646=3, "Mar", V646=4, "Apr", V646=5, "May", V646=6, "June", V646=7, "July", V646=8, "Aug", V646=9, "Sept", V646=10, "Oct", V646=11, "Nov", V646=12, "Dec")</f>
        <v>July</v>
      </c>
      <c r="V646" s="9">
        <f t="shared" si="63"/>
        <v>7</v>
      </c>
      <c r="W646" s="9">
        <f t="shared" si="64"/>
        <v>21</v>
      </c>
      <c r="X646" s="9">
        <f t="shared" si="65"/>
        <v>2018</v>
      </c>
      <c r="Y646" t="b">
        <v>0</v>
      </c>
      <c r="Z646" t="b">
        <v>1</v>
      </c>
      <c r="AA646" t="s">
        <v>33</v>
      </c>
      <c r="AB646" t="s">
        <v>2035</v>
      </c>
      <c r="AC646" t="s">
        <v>2036</v>
      </c>
    </row>
    <row r="647" spans="1:29" ht="17" x14ac:dyDescent="0.2">
      <c r="A647">
        <v>1</v>
      </c>
      <c r="B647">
        <v>719</v>
      </c>
      <c r="C647" t="s">
        <v>1476</v>
      </c>
      <c r="D647" s="1" t="s">
        <v>1477</v>
      </c>
      <c r="E647" s="17">
        <v>6900</v>
      </c>
      <c r="F647" s="17">
        <v>10557</v>
      </c>
      <c r="G647" s="4">
        <f t="shared" si="60"/>
        <v>1.53</v>
      </c>
      <c r="H647" t="s">
        <v>20</v>
      </c>
      <c r="I647">
        <v>123</v>
      </c>
      <c r="J647" s="2">
        <f t="shared" si="61"/>
        <v>85.829268292682926</v>
      </c>
      <c r="K647" t="s">
        <v>21</v>
      </c>
      <c r="L647" t="s">
        <v>22</v>
      </c>
      <c r="M647">
        <v>1338267600</v>
      </c>
      <c r="N647">
        <v>1339218000</v>
      </c>
      <c r="O647" s="7">
        <f t="shared" si="62"/>
        <v>41058.208333333336</v>
      </c>
      <c r="P647" s="7" t="str" cm="1">
        <f t="array" ref="P647">_xlfn.IFS(Q647=1, "Jan", Q647=2, "Feb", Q647=3, "Mar", Q647=4, "Apr", Q647=5, "May", Q647=6, "June", Q647=7, "July", Q647=8, "Aug", Q647=9, "Sept", Q647=10, "Oct", Q647=11, "Nov", Q647=12, "Dec")</f>
        <v>May</v>
      </c>
      <c r="Q647" s="9">
        <f>MONTH(O647)</f>
        <v>5</v>
      </c>
      <c r="R647" s="9">
        <f>DAY(O647)</f>
        <v>29</v>
      </c>
      <c r="S647" s="9">
        <f>YEAR(O647)</f>
        <v>2012</v>
      </c>
      <c r="T647" s="7">
        <f>(((N647/60)/60)/24)+DATE(1970,1,1)</f>
        <v>41069.208333333336</v>
      </c>
      <c r="U647" s="7" t="str" cm="1">
        <f t="array" ref="U647">_xlfn.IFS(V647=1, "Jan", V647=2, "Feb", V647=3, "Mar", V647=4, "Apr", V647=5, "May", V647=6, "June", V647=7, "July", V647=8, "Aug", V647=9, "Sept", V647=10, "Oct", V647=11, "Nov", V647=12, "Dec")</f>
        <v>June</v>
      </c>
      <c r="V647" s="9">
        <f t="shared" si="63"/>
        <v>6</v>
      </c>
      <c r="W647" s="9">
        <f t="shared" si="64"/>
        <v>9</v>
      </c>
      <c r="X647" s="9">
        <f t="shared" si="65"/>
        <v>2012</v>
      </c>
      <c r="Y647" t="b">
        <v>0</v>
      </c>
      <c r="Z647" t="b">
        <v>0</v>
      </c>
      <c r="AA647" t="s">
        <v>119</v>
      </c>
      <c r="AB647" t="s">
        <v>2046</v>
      </c>
      <c r="AC647" t="s">
        <v>2056</v>
      </c>
    </row>
    <row r="648" spans="1:29" ht="17" x14ac:dyDescent="0.2">
      <c r="A648">
        <v>1</v>
      </c>
      <c r="B648">
        <v>899</v>
      </c>
      <c r="C648" t="s">
        <v>1830</v>
      </c>
      <c r="D648" s="1" t="s">
        <v>1831</v>
      </c>
      <c r="E648" s="17">
        <v>3100</v>
      </c>
      <c r="F648" s="17">
        <v>12620</v>
      </c>
      <c r="G648" s="4">
        <f t="shared" si="60"/>
        <v>4.0709677419354842</v>
      </c>
      <c r="H648" t="s">
        <v>20</v>
      </c>
      <c r="I648">
        <v>123</v>
      </c>
      <c r="J648" s="2">
        <f t="shared" si="61"/>
        <v>102.60162601626017</v>
      </c>
      <c r="K648" t="s">
        <v>98</v>
      </c>
      <c r="L648" t="s">
        <v>99</v>
      </c>
      <c r="M648">
        <v>1381122000</v>
      </c>
      <c r="N648">
        <v>1382677200</v>
      </c>
      <c r="O648" s="7">
        <f t="shared" si="62"/>
        <v>41554.208333333336</v>
      </c>
      <c r="P648" s="7" t="str" cm="1">
        <f t="array" ref="P648">_xlfn.IFS(Q648=1, "Jan", Q648=2, "Feb", Q648=3, "Mar", Q648=4, "Apr", Q648=5, "May", Q648=6, "June", Q648=7, "July", Q648=8, "Aug", Q648=9, "Sept", Q648=10, "Oct", Q648=11, "Nov", Q648=12, "Dec")</f>
        <v>Oct</v>
      </c>
      <c r="Q648" s="9">
        <f>MONTH(O648)</f>
        <v>10</v>
      </c>
      <c r="R648" s="9">
        <f>DAY(O648)</f>
        <v>7</v>
      </c>
      <c r="S648" s="9">
        <f>YEAR(O648)</f>
        <v>2013</v>
      </c>
      <c r="T648" s="7">
        <f>(((N648/60)/60)/24)+DATE(1970,1,1)</f>
        <v>41572.208333333336</v>
      </c>
      <c r="U648" s="7" t="str" cm="1">
        <f t="array" ref="U648">_xlfn.IFS(V648=1, "Jan", V648=2, "Feb", V648=3, "Mar", V648=4, "Apr", V648=5, "May", V648=6, "June", V648=7, "July", V648=8, "Aug", V648=9, "Sept", V648=10, "Oct", V648=11, "Nov", V648=12, "Dec")</f>
        <v>Oct</v>
      </c>
      <c r="V648" s="9">
        <f t="shared" si="63"/>
        <v>10</v>
      </c>
      <c r="W648" s="9">
        <f t="shared" si="64"/>
        <v>25</v>
      </c>
      <c r="X648" s="9">
        <f t="shared" si="65"/>
        <v>2013</v>
      </c>
      <c r="Y648" t="b">
        <v>0</v>
      </c>
      <c r="Z648" t="b">
        <v>0</v>
      </c>
      <c r="AA648" t="s">
        <v>159</v>
      </c>
      <c r="AB648" t="s">
        <v>2041</v>
      </c>
      <c r="AC648" t="s">
        <v>2049</v>
      </c>
    </row>
    <row r="649" spans="1:29" ht="34" x14ac:dyDescent="0.2">
      <c r="A649">
        <v>1</v>
      </c>
      <c r="B649">
        <v>398</v>
      </c>
      <c r="C649" t="s">
        <v>847</v>
      </c>
      <c r="D649" s="1" t="s">
        <v>848</v>
      </c>
      <c r="E649" s="17">
        <v>1700</v>
      </c>
      <c r="F649" s="17">
        <v>12202</v>
      </c>
      <c r="G649" s="4">
        <f t="shared" si="60"/>
        <v>7.1776470588235295</v>
      </c>
      <c r="H649" t="s">
        <v>20</v>
      </c>
      <c r="I649">
        <v>123</v>
      </c>
      <c r="J649" s="2">
        <f t="shared" si="61"/>
        <v>99.203252032520325</v>
      </c>
      <c r="K649" t="s">
        <v>107</v>
      </c>
      <c r="L649" t="s">
        <v>108</v>
      </c>
      <c r="M649">
        <v>1525755600</v>
      </c>
      <c r="N649">
        <v>1525928400</v>
      </c>
      <c r="O649" s="7">
        <f t="shared" si="62"/>
        <v>43228.208333333328</v>
      </c>
      <c r="P649" s="7" t="str" cm="1">
        <f t="array" ref="P649">_xlfn.IFS(Q649=1, "Jan", Q649=2, "Feb", Q649=3, "Mar", Q649=4, "Apr", Q649=5, "May", Q649=6, "June", Q649=7, "July", Q649=8, "Aug", Q649=9, "Sept", Q649=10, "Oct", Q649=11, "Nov", Q649=12, "Dec")</f>
        <v>May</v>
      </c>
      <c r="Q649" s="9">
        <f>MONTH(O649)</f>
        <v>5</v>
      </c>
      <c r="R649" s="9">
        <f>DAY(O649)</f>
        <v>8</v>
      </c>
      <c r="S649" s="9">
        <f>YEAR(O649)</f>
        <v>2018</v>
      </c>
      <c r="T649" s="7">
        <f>(((N649/60)/60)/24)+DATE(1970,1,1)</f>
        <v>43230.208333333328</v>
      </c>
      <c r="U649" s="7" t="str" cm="1">
        <f t="array" ref="U649">_xlfn.IFS(V649=1, "Jan", V649=2, "Feb", V649=3, "Mar", V649=4, "Apr", V649=5, "May", V649=6, "June", V649=7, "July", V649=8, "Aug", V649=9, "Sept", V649=10, "Oct", V649=11, "Nov", V649=12, "Dec")</f>
        <v>May</v>
      </c>
      <c r="V649" s="9">
        <f t="shared" si="63"/>
        <v>5</v>
      </c>
      <c r="W649" s="9">
        <f t="shared" si="64"/>
        <v>10</v>
      </c>
      <c r="X649" s="9">
        <f t="shared" si="65"/>
        <v>2018</v>
      </c>
      <c r="Y649" t="b">
        <v>0</v>
      </c>
      <c r="Z649" t="b">
        <v>1</v>
      </c>
      <c r="AA649" t="s">
        <v>71</v>
      </c>
      <c r="AB649" t="s">
        <v>2039</v>
      </c>
      <c r="AC649" t="s">
        <v>2040</v>
      </c>
    </row>
    <row r="650" spans="1:29" ht="17" x14ac:dyDescent="0.2">
      <c r="A650">
        <v>1</v>
      </c>
      <c r="B650">
        <v>889</v>
      </c>
      <c r="C650" t="s">
        <v>1810</v>
      </c>
      <c r="D650" s="1" t="s">
        <v>1811</v>
      </c>
      <c r="E650" s="17">
        <v>5600</v>
      </c>
      <c r="F650" s="17">
        <v>9508</v>
      </c>
      <c r="G650" s="4">
        <f t="shared" si="60"/>
        <v>1.697857142857143</v>
      </c>
      <c r="H650" t="s">
        <v>20</v>
      </c>
      <c r="I650">
        <v>122</v>
      </c>
      <c r="J650" s="2">
        <f t="shared" si="61"/>
        <v>77.93442622950819</v>
      </c>
      <c r="K650" t="s">
        <v>21</v>
      </c>
      <c r="L650" t="s">
        <v>22</v>
      </c>
      <c r="M650">
        <v>1394600400</v>
      </c>
      <c r="N650">
        <v>1395205200</v>
      </c>
      <c r="O650" s="7">
        <f t="shared" si="62"/>
        <v>41710.208333333336</v>
      </c>
      <c r="P650" s="7" t="str" cm="1">
        <f t="array" ref="P650">_xlfn.IFS(Q650=1, "Jan", Q650=2, "Feb", Q650=3, "Mar", Q650=4, "Apr", Q650=5, "May", Q650=6, "June", Q650=7, "July", Q650=8, "Aug", Q650=9, "Sept", Q650=10, "Oct", Q650=11, "Nov", Q650=12, "Dec")</f>
        <v>Mar</v>
      </c>
      <c r="Q650" s="9">
        <f>MONTH(O650)</f>
        <v>3</v>
      </c>
      <c r="R650" s="9">
        <f>DAY(O650)</f>
        <v>12</v>
      </c>
      <c r="S650" s="9">
        <f>YEAR(O650)</f>
        <v>2014</v>
      </c>
      <c r="T650" s="7">
        <f>(((N650/60)/60)/24)+DATE(1970,1,1)</f>
        <v>41717.208333333336</v>
      </c>
      <c r="U650" s="7" t="str" cm="1">
        <f t="array" ref="U650">_xlfn.IFS(V650=1, "Jan", V650=2, "Feb", V650=3, "Mar", V650=4, "Apr", V650=5, "May", V650=6, "June", V650=7, "July", V650=8, "Aug", V650=9, "Sept", V650=10, "Oct", V650=11, "Nov", V650=12, "Dec")</f>
        <v>Mar</v>
      </c>
      <c r="V650" s="9">
        <f t="shared" si="63"/>
        <v>3</v>
      </c>
      <c r="W650" s="9">
        <f t="shared" si="64"/>
        <v>19</v>
      </c>
      <c r="X650" s="9">
        <f t="shared" si="65"/>
        <v>2014</v>
      </c>
      <c r="Y650" t="b">
        <v>0</v>
      </c>
      <c r="Z650" t="b">
        <v>1</v>
      </c>
      <c r="AA650" t="s">
        <v>50</v>
      </c>
      <c r="AB650" t="s">
        <v>2041</v>
      </c>
      <c r="AC650" t="s">
        <v>2043</v>
      </c>
    </row>
    <row r="651" spans="1:29" ht="34" x14ac:dyDescent="0.2">
      <c r="A651">
        <v>1</v>
      </c>
      <c r="B651">
        <v>729</v>
      </c>
      <c r="C651" t="s">
        <v>1496</v>
      </c>
      <c r="D651" s="1" t="s">
        <v>1497</v>
      </c>
      <c r="E651" s="17">
        <v>5600</v>
      </c>
      <c r="F651" s="17">
        <v>10397</v>
      </c>
      <c r="G651" s="4">
        <f t="shared" si="60"/>
        <v>1.8566071428571429</v>
      </c>
      <c r="H651" t="s">
        <v>20</v>
      </c>
      <c r="I651">
        <v>122</v>
      </c>
      <c r="J651" s="2">
        <f t="shared" si="61"/>
        <v>85.221311475409834</v>
      </c>
      <c r="K651" t="s">
        <v>21</v>
      </c>
      <c r="L651" t="s">
        <v>22</v>
      </c>
      <c r="M651">
        <v>1359957600</v>
      </c>
      <c r="N651">
        <v>1360130400</v>
      </c>
      <c r="O651" s="7">
        <f t="shared" si="62"/>
        <v>41309.25</v>
      </c>
      <c r="P651" s="7" t="str" cm="1">
        <f t="array" ref="P651">_xlfn.IFS(Q651=1, "Jan", Q651=2, "Feb", Q651=3, "Mar", Q651=4, "Apr", Q651=5, "May", Q651=6, "June", Q651=7, "July", Q651=8, "Aug", Q651=9, "Sept", Q651=10, "Oct", Q651=11, "Nov", Q651=12, "Dec")</f>
        <v>Feb</v>
      </c>
      <c r="Q651" s="9">
        <f>MONTH(O651)</f>
        <v>2</v>
      </c>
      <c r="R651" s="9">
        <f>DAY(O651)</f>
        <v>4</v>
      </c>
      <c r="S651" s="9">
        <f>YEAR(O651)</f>
        <v>2013</v>
      </c>
      <c r="T651" s="7">
        <f>(((N651/60)/60)/24)+DATE(1970,1,1)</f>
        <v>41311.25</v>
      </c>
      <c r="U651" s="7" t="str" cm="1">
        <f t="array" ref="U651">_xlfn.IFS(V651=1, "Jan", V651=2, "Feb", V651=3, "Mar", V651=4, "Apr", V651=5, "May", V651=6, "June", V651=7, "July", V651=8, "Aug", V651=9, "Sept", V651=10, "Oct", V651=11, "Nov", V651=12, "Dec")</f>
        <v>Feb</v>
      </c>
      <c r="V651" s="9">
        <f t="shared" si="63"/>
        <v>2</v>
      </c>
      <c r="W651" s="9">
        <f t="shared" si="64"/>
        <v>6</v>
      </c>
      <c r="X651" s="9">
        <f t="shared" si="65"/>
        <v>2013</v>
      </c>
      <c r="Y651" t="b">
        <v>0</v>
      </c>
      <c r="Z651" t="b">
        <v>0</v>
      </c>
      <c r="AA651" t="s">
        <v>53</v>
      </c>
      <c r="AB651" t="s">
        <v>2039</v>
      </c>
      <c r="AC651" t="s">
        <v>2052</v>
      </c>
    </row>
    <row r="652" spans="1:29" ht="17" x14ac:dyDescent="0.2">
      <c r="A652">
        <v>1</v>
      </c>
      <c r="B652">
        <v>556</v>
      </c>
      <c r="C652" t="s">
        <v>442</v>
      </c>
      <c r="D652" s="1" t="s">
        <v>1157</v>
      </c>
      <c r="E652" s="17">
        <v>5200</v>
      </c>
      <c r="F652" s="17">
        <v>12467</v>
      </c>
      <c r="G652" s="4">
        <f t="shared" si="60"/>
        <v>2.3975</v>
      </c>
      <c r="H652" t="s">
        <v>20</v>
      </c>
      <c r="I652">
        <v>122</v>
      </c>
      <c r="J652" s="2">
        <f t="shared" si="61"/>
        <v>102.18852459016394</v>
      </c>
      <c r="K652" t="s">
        <v>21</v>
      </c>
      <c r="L652" t="s">
        <v>22</v>
      </c>
      <c r="M652">
        <v>1315285200</v>
      </c>
      <c r="N652">
        <v>1315890000</v>
      </c>
      <c r="O652" s="7">
        <f t="shared" si="62"/>
        <v>40792.208333333336</v>
      </c>
      <c r="P652" s="7" t="str" cm="1">
        <f t="array" ref="P652">_xlfn.IFS(Q652=1, "Jan", Q652=2, "Feb", Q652=3, "Mar", Q652=4, "Apr", Q652=5, "May", Q652=6, "June", Q652=7, "July", Q652=8, "Aug", Q652=9, "Sept", Q652=10, "Oct", Q652=11, "Nov", Q652=12, "Dec")</f>
        <v>Sept</v>
      </c>
      <c r="Q652" s="9">
        <f>MONTH(O652)</f>
        <v>9</v>
      </c>
      <c r="R652" s="9">
        <f>DAY(O652)</f>
        <v>6</v>
      </c>
      <c r="S652" s="9">
        <f>YEAR(O652)</f>
        <v>2011</v>
      </c>
      <c r="T652" s="7">
        <f>(((N652/60)/60)/24)+DATE(1970,1,1)</f>
        <v>40799.208333333336</v>
      </c>
      <c r="U652" s="7" t="str" cm="1">
        <f t="array" ref="U652">_xlfn.IFS(V652=1, "Jan", V652=2, "Feb", V652=3, "Mar", V652=4, "Apr", V652=5, "May", V652=6, "June", V652=7, "July", V652=8, "Aug", V652=9, "Sept", V652=10, "Oct", V652=11, "Nov", V652=12, "Dec")</f>
        <v>Sept</v>
      </c>
      <c r="V652" s="9">
        <f t="shared" si="63"/>
        <v>9</v>
      </c>
      <c r="W652" s="9">
        <f t="shared" si="64"/>
        <v>13</v>
      </c>
      <c r="X652" s="9">
        <f t="shared" si="65"/>
        <v>2011</v>
      </c>
      <c r="Y652" t="b">
        <v>0</v>
      </c>
      <c r="Z652" t="b">
        <v>1</v>
      </c>
      <c r="AA652" t="s">
        <v>206</v>
      </c>
      <c r="AB652" t="s">
        <v>2046</v>
      </c>
      <c r="AC652" t="s">
        <v>2054</v>
      </c>
    </row>
    <row r="653" spans="1:29" ht="17" x14ac:dyDescent="0.2">
      <c r="A653">
        <v>1</v>
      </c>
      <c r="B653">
        <v>742</v>
      </c>
      <c r="C653" t="s">
        <v>1520</v>
      </c>
      <c r="D653" s="1" t="s">
        <v>1521</v>
      </c>
      <c r="E653" s="17">
        <v>1200</v>
      </c>
      <c r="F653" s="17">
        <v>13513</v>
      </c>
      <c r="G653" s="4">
        <f t="shared" si="60"/>
        <v>11.260833333333334</v>
      </c>
      <c r="H653" t="s">
        <v>20</v>
      </c>
      <c r="I653">
        <v>122</v>
      </c>
      <c r="J653" s="2">
        <f t="shared" si="61"/>
        <v>110.76229508196721</v>
      </c>
      <c r="K653" t="s">
        <v>21</v>
      </c>
      <c r="L653" t="s">
        <v>22</v>
      </c>
      <c r="M653">
        <v>1263880800</v>
      </c>
      <c r="N653">
        <v>1267509600</v>
      </c>
      <c r="O653" s="7">
        <f t="shared" si="62"/>
        <v>40197.25</v>
      </c>
      <c r="P653" s="7" t="str" cm="1">
        <f t="array" ref="P653">_xlfn.IFS(Q653=1, "Jan", Q653=2, "Feb", Q653=3, "Mar", Q653=4, "Apr", Q653=5, "May", Q653=6, "June", Q653=7, "July", Q653=8, "Aug", Q653=9, "Sept", Q653=10, "Oct", Q653=11, "Nov", Q653=12, "Dec")</f>
        <v>Jan</v>
      </c>
      <c r="Q653" s="9">
        <f>MONTH(O653)</f>
        <v>1</v>
      </c>
      <c r="R653" s="9">
        <f>DAY(O653)</f>
        <v>19</v>
      </c>
      <c r="S653" s="9">
        <f>YEAR(O653)</f>
        <v>2010</v>
      </c>
      <c r="T653" s="7">
        <f>(((N653/60)/60)/24)+DATE(1970,1,1)</f>
        <v>40239.25</v>
      </c>
      <c r="U653" s="7" t="str" cm="1">
        <f t="array" ref="U653">_xlfn.IFS(V653=1, "Jan", V653=2, "Feb", V653=3, "Mar", V653=4, "Apr", V653=5, "May", V653=6, "June", V653=7, "July", V653=8, "Aug", V653=9, "Sept", V653=10, "Oct", V653=11, "Nov", V653=12, "Dec")</f>
        <v>Mar</v>
      </c>
      <c r="V653" s="9">
        <f t="shared" si="63"/>
        <v>3</v>
      </c>
      <c r="W653" s="9">
        <f t="shared" si="64"/>
        <v>2</v>
      </c>
      <c r="X653" s="9">
        <f t="shared" si="65"/>
        <v>2010</v>
      </c>
      <c r="Y653" t="b">
        <v>0</v>
      </c>
      <c r="Z653" t="b">
        <v>0</v>
      </c>
      <c r="AA653" t="s">
        <v>50</v>
      </c>
      <c r="AB653" t="s">
        <v>2041</v>
      </c>
      <c r="AC653" t="s">
        <v>2043</v>
      </c>
    </row>
    <row r="654" spans="1:29" ht="17" x14ac:dyDescent="0.2">
      <c r="A654">
        <v>1</v>
      </c>
      <c r="B654">
        <v>870</v>
      </c>
      <c r="C654" t="s">
        <v>1772</v>
      </c>
      <c r="D654" s="1" t="s">
        <v>1773</v>
      </c>
      <c r="E654" s="17">
        <v>7700</v>
      </c>
      <c r="F654" s="17">
        <v>6920</v>
      </c>
      <c r="G654" s="4">
        <f t="shared" si="60"/>
        <v>0.89870129870129867</v>
      </c>
      <c r="H654" t="s">
        <v>14</v>
      </c>
      <c r="I654">
        <v>121</v>
      </c>
      <c r="J654" s="2">
        <f t="shared" si="61"/>
        <v>57.190082644628099</v>
      </c>
      <c r="K654" t="s">
        <v>21</v>
      </c>
      <c r="L654" t="s">
        <v>22</v>
      </c>
      <c r="M654">
        <v>1440392400</v>
      </c>
      <c r="N654">
        <v>1442552400</v>
      </c>
      <c r="O654" s="7">
        <f t="shared" si="62"/>
        <v>42240.208333333328</v>
      </c>
      <c r="P654" s="7" t="str" cm="1">
        <f t="array" ref="P654">_xlfn.IFS(Q654=1, "Jan", Q654=2, "Feb", Q654=3, "Mar", Q654=4, "Apr", Q654=5, "May", Q654=6, "June", Q654=7, "July", Q654=8, "Aug", Q654=9, "Sept", Q654=10, "Oct", Q654=11, "Nov", Q654=12, "Dec")</f>
        <v>Aug</v>
      </c>
      <c r="Q654" s="9">
        <f>MONTH(O654)</f>
        <v>8</v>
      </c>
      <c r="R654" s="9">
        <f>DAY(O654)</f>
        <v>24</v>
      </c>
      <c r="S654" s="9">
        <f>YEAR(O654)</f>
        <v>2015</v>
      </c>
      <c r="T654" s="7">
        <f>(((N654/60)/60)/24)+DATE(1970,1,1)</f>
        <v>42265.208333333328</v>
      </c>
      <c r="U654" s="7" t="str" cm="1">
        <f t="array" ref="U654">_xlfn.IFS(V654=1, "Jan", V654=2, "Feb", V654=3, "Mar", V654=4, "Apr", V654=5, "May", V654=6, "June", V654=7, "July", V654=8, "Aug", V654=9, "Sept", V654=10, "Oct", V654=11, "Nov", V654=12, "Dec")</f>
        <v>Sept</v>
      </c>
      <c r="V654" s="9">
        <f t="shared" si="63"/>
        <v>9</v>
      </c>
      <c r="W654" s="9">
        <f t="shared" si="64"/>
        <v>18</v>
      </c>
      <c r="X654" s="9">
        <f t="shared" si="65"/>
        <v>2015</v>
      </c>
      <c r="Y654" t="b">
        <v>0</v>
      </c>
      <c r="Z654" t="b">
        <v>0</v>
      </c>
      <c r="AA654" t="s">
        <v>33</v>
      </c>
      <c r="AB654" t="s">
        <v>2035</v>
      </c>
      <c r="AC654" t="s">
        <v>2036</v>
      </c>
    </row>
    <row r="655" spans="1:29" ht="34" x14ac:dyDescent="0.2">
      <c r="A655">
        <v>1</v>
      </c>
      <c r="B655">
        <v>724</v>
      </c>
      <c r="C655" t="s">
        <v>1486</v>
      </c>
      <c r="D655" s="1" t="s">
        <v>1487</v>
      </c>
      <c r="E655" s="17">
        <v>8400</v>
      </c>
      <c r="F655" s="17">
        <v>11261</v>
      </c>
      <c r="G655" s="4">
        <f t="shared" si="60"/>
        <v>1.3405952380952382</v>
      </c>
      <c r="H655" t="s">
        <v>20</v>
      </c>
      <c r="I655">
        <v>121</v>
      </c>
      <c r="J655" s="2">
        <f t="shared" si="61"/>
        <v>93.066115702479337</v>
      </c>
      <c r="K655" t="s">
        <v>40</v>
      </c>
      <c r="L655" t="s">
        <v>41</v>
      </c>
      <c r="M655">
        <v>1413954000</v>
      </c>
      <c r="N655">
        <v>1414126800</v>
      </c>
      <c r="O655" s="7">
        <f t="shared" si="62"/>
        <v>41934.208333333336</v>
      </c>
      <c r="P655" s="7" t="str" cm="1">
        <f t="array" ref="P655">_xlfn.IFS(Q655=1, "Jan", Q655=2, "Feb", Q655=3, "Mar", Q655=4, "Apr", Q655=5, "May", Q655=6, "June", Q655=7, "July", Q655=8, "Aug", Q655=9, "Sept", Q655=10, "Oct", Q655=11, "Nov", Q655=12, "Dec")</f>
        <v>Oct</v>
      </c>
      <c r="Q655" s="9">
        <f>MONTH(O655)</f>
        <v>10</v>
      </c>
      <c r="R655" s="9">
        <f>DAY(O655)</f>
        <v>22</v>
      </c>
      <c r="S655" s="9">
        <f>YEAR(O655)</f>
        <v>2014</v>
      </c>
      <c r="T655" s="7">
        <f>(((N655/60)/60)/24)+DATE(1970,1,1)</f>
        <v>41936.208333333336</v>
      </c>
      <c r="U655" s="7" t="str" cm="1">
        <f t="array" ref="U655">_xlfn.IFS(V655=1, "Jan", V655=2, "Feb", V655=3, "Mar", V655=4, "Apr", V655=5, "May", V655=6, "June", V655=7, "July", V655=8, "Aug", V655=9, "Sept", V655=10, "Oct", V655=11, "Nov", V655=12, "Dec")</f>
        <v>Oct</v>
      </c>
      <c r="V655" s="9">
        <f t="shared" si="63"/>
        <v>10</v>
      </c>
      <c r="W655" s="9">
        <f t="shared" si="64"/>
        <v>24</v>
      </c>
      <c r="X655" s="9">
        <f t="shared" si="65"/>
        <v>2014</v>
      </c>
      <c r="Y655" t="b">
        <v>0</v>
      </c>
      <c r="Z655" t="b">
        <v>1</v>
      </c>
      <c r="AA655" t="s">
        <v>33</v>
      </c>
      <c r="AB655" t="s">
        <v>2035</v>
      </c>
      <c r="AC655" t="s">
        <v>2036</v>
      </c>
    </row>
    <row r="656" spans="1:29" ht="17" x14ac:dyDescent="0.2">
      <c r="A656">
        <v>1</v>
      </c>
      <c r="B656">
        <v>311</v>
      </c>
      <c r="C656" t="s">
        <v>674</v>
      </c>
      <c r="D656" s="1" t="s">
        <v>675</v>
      </c>
      <c r="E656" s="17">
        <v>6300</v>
      </c>
      <c r="F656" s="17">
        <v>12812</v>
      </c>
      <c r="G656" s="4">
        <f t="shared" si="60"/>
        <v>2.0336507936507937</v>
      </c>
      <c r="H656" t="s">
        <v>20</v>
      </c>
      <c r="I656">
        <v>121</v>
      </c>
      <c r="J656" s="2">
        <f t="shared" si="61"/>
        <v>105.88429752066116</v>
      </c>
      <c r="K656" t="s">
        <v>21</v>
      </c>
      <c r="L656" t="s">
        <v>22</v>
      </c>
      <c r="M656">
        <v>1297836000</v>
      </c>
      <c r="N656">
        <v>1298872800</v>
      </c>
      <c r="O656" s="7">
        <f t="shared" si="62"/>
        <v>40590.25</v>
      </c>
      <c r="P656" s="7" t="str" cm="1">
        <f t="array" ref="P656">_xlfn.IFS(Q656=1, "Jan", Q656=2, "Feb", Q656=3, "Mar", Q656=4, "Apr", Q656=5, "May", Q656=6, "June", Q656=7, "July", Q656=8, "Aug", Q656=9, "Sept", Q656=10, "Oct", Q656=11, "Nov", Q656=12, "Dec")</f>
        <v>Feb</v>
      </c>
      <c r="Q656" s="9">
        <f>MONTH(O656)</f>
        <v>2</v>
      </c>
      <c r="R656" s="9">
        <f>DAY(O656)</f>
        <v>16</v>
      </c>
      <c r="S656" s="9">
        <f>YEAR(O656)</f>
        <v>2011</v>
      </c>
      <c r="T656" s="7">
        <f>(((N656/60)/60)/24)+DATE(1970,1,1)</f>
        <v>40602.25</v>
      </c>
      <c r="U656" s="7" t="str" cm="1">
        <f t="array" ref="U656">_xlfn.IFS(V656=1, "Jan", V656=2, "Feb", V656=3, "Mar", V656=4, "Apr", V656=5, "May", V656=6, "June", V656=7, "July", V656=8, "Aug", V656=9, "Sept", V656=10, "Oct", V656=11, "Nov", V656=12, "Dec")</f>
        <v>Feb</v>
      </c>
      <c r="V656" s="9">
        <f t="shared" si="63"/>
        <v>2</v>
      </c>
      <c r="W656" s="9">
        <f t="shared" si="64"/>
        <v>28</v>
      </c>
      <c r="X656" s="9">
        <f t="shared" si="65"/>
        <v>2011</v>
      </c>
      <c r="Y656" t="b">
        <v>0</v>
      </c>
      <c r="Z656" t="b">
        <v>0</v>
      </c>
      <c r="AA656" t="s">
        <v>33</v>
      </c>
      <c r="AB656" t="s">
        <v>2035</v>
      </c>
      <c r="AC656" t="s">
        <v>2036</v>
      </c>
    </row>
    <row r="657" spans="1:29" ht="17" x14ac:dyDescent="0.2">
      <c r="A657">
        <v>1</v>
      </c>
      <c r="B657">
        <v>798</v>
      </c>
      <c r="C657" t="s">
        <v>1631</v>
      </c>
      <c r="D657" s="1" t="s">
        <v>1632</v>
      </c>
      <c r="E657" s="17">
        <v>3400</v>
      </c>
      <c r="F657" s="17">
        <v>6408</v>
      </c>
      <c r="G657" s="4">
        <f t="shared" si="60"/>
        <v>1.8847058823529412</v>
      </c>
      <c r="H657" t="s">
        <v>20</v>
      </c>
      <c r="I657">
        <v>121</v>
      </c>
      <c r="J657" s="2">
        <f t="shared" si="61"/>
        <v>52.958677685950413</v>
      </c>
      <c r="K657" t="s">
        <v>21</v>
      </c>
      <c r="L657" t="s">
        <v>22</v>
      </c>
      <c r="M657">
        <v>1338440400</v>
      </c>
      <c r="N657">
        <v>1340859600</v>
      </c>
      <c r="O657" s="7">
        <f t="shared" si="62"/>
        <v>41060.208333333336</v>
      </c>
      <c r="P657" s="7" t="str" cm="1">
        <f t="array" ref="P657">_xlfn.IFS(Q657=1, "Jan", Q657=2, "Feb", Q657=3, "Mar", Q657=4, "Apr", Q657=5, "May", Q657=6, "June", Q657=7, "July", Q657=8, "Aug", Q657=9, "Sept", Q657=10, "Oct", Q657=11, "Nov", Q657=12, "Dec")</f>
        <v>May</v>
      </c>
      <c r="Q657" s="9">
        <f>MONTH(O657)</f>
        <v>5</v>
      </c>
      <c r="R657" s="9">
        <f>DAY(O657)</f>
        <v>31</v>
      </c>
      <c r="S657" s="9">
        <f>YEAR(O657)</f>
        <v>2012</v>
      </c>
      <c r="T657" s="7">
        <f>(((N657/60)/60)/24)+DATE(1970,1,1)</f>
        <v>41088.208333333336</v>
      </c>
      <c r="U657" s="7" t="str" cm="1">
        <f t="array" ref="U657">_xlfn.IFS(V657=1, "Jan", V657=2, "Feb", V657=3, "Mar", V657=4, "Apr", V657=5, "May", V657=6, "June", V657=7, "July", V657=8, "Aug", V657=9, "Sept", V657=10, "Oct", V657=11, "Nov", V657=12, "Dec")</f>
        <v>June</v>
      </c>
      <c r="V657" s="9">
        <f t="shared" si="63"/>
        <v>6</v>
      </c>
      <c r="W657" s="9">
        <f t="shared" si="64"/>
        <v>28</v>
      </c>
      <c r="X657" s="9">
        <f t="shared" si="65"/>
        <v>2012</v>
      </c>
      <c r="Y657" t="b">
        <v>0</v>
      </c>
      <c r="Z657" t="b">
        <v>1</v>
      </c>
      <c r="AA657" t="s">
        <v>33</v>
      </c>
      <c r="AB657" t="s">
        <v>2035</v>
      </c>
      <c r="AC657" t="s">
        <v>2036</v>
      </c>
    </row>
    <row r="658" spans="1:29" ht="17" x14ac:dyDescent="0.2">
      <c r="A658">
        <v>1</v>
      </c>
      <c r="B658">
        <v>497</v>
      </c>
      <c r="C658" t="s">
        <v>1042</v>
      </c>
      <c r="D658" s="1" t="s">
        <v>1043</v>
      </c>
      <c r="E658" s="17">
        <v>9800</v>
      </c>
      <c r="F658" s="17">
        <v>3349</v>
      </c>
      <c r="G658" s="4">
        <f t="shared" si="60"/>
        <v>0.34173469387755101</v>
      </c>
      <c r="H658" t="s">
        <v>14</v>
      </c>
      <c r="I658">
        <v>120</v>
      </c>
      <c r="J658" s="2">
        <f t="shared" si="61"/>
        <v>27.908333333333335</v>
      </c>
      <c r="K658" t="s">
        <v>21</v>
      </c>
      <c r="L658" t="s">
        <v>22</v>
      </c>
      <c r="M658">
        <v>1482213600</v>
      </c>
      <c r="N658">
        <v>1482213600</v>
      </c>
      <c r="O658" s="7">
        <f t="shared" si="62"/>
        <v>42724.25</v>
      </c>
      <c r="P658" s="7" t="str" cm="1">
        <f t="array" ref="P658">_xlfn.IFS(Q658=1, "Jan", Q658=2, "Feb", Q658=3, "Mar", Q658=4, "Apr", Q658=5, "May", Q658=6, "June", Q658=7, "July", Q658=8, "Aug", Q658=9, "Sept", Q658=10, "Oct", Q658=11, "Nov", Q658=12, "Dec")</f>
        <v>Dec</v>
      </c>
      <c r="Q658" s="9">
        <f>MONTH(O658)</f>
        <v>12</v>
      </c>
      <c r="R658" s="9">
        <f>DAY(O658)</f>
        <v>20</v>
      </c>
      <c r="S658" s="9">
        <f>YEAR(O658)</f>
        <v>2016</v>
      </c>
      <c r="T658" s="7">
        <f>(((N658/60)/60)/24)+DATE(1970,1,1)</f>
        <v>42724.25</v>
      </c>
      <c r="U658" s="7" t="str" cm="1">
        <f t="array" ref="U658">_xlfn.IFS(V658=1, "Jan", V658=2, "Feb", V658=3, "Mar", V658=4, "Apr", V658=5, "May", V658=6, "June", V658=7, "July", V658=8, "Aug", V658=9, "Sept", V658=10, "Oct", V658=11, "Nov", V658=12, "Dec")</f>
        <v>Dec</v>
      </c>
      <c r="V658" s="9">
        <f t="shared" si="63"/>
        <v>12</v>
      </c>
      <c r="W658" s="9">
        <f t="shared" si="64"/>
        <v>20</v>
      </c>
      <c r="X658" s="9">
        <f t="shared" si="65"/>
        <v>2016</v>
      </c>
      <c r="Y658" t="b">
        <v>0</v>
      </c>
      <c r="Z658" t="b">
        <v>1</v>
      </c>
      <c r="AA658" t="s">
        <v>65</v>
      </c>
      <c r="AB658" t="s">
        <v>2037</v>
      </c>
      <c r="AC658" t="s">
        <v>2051</v>
      </c>
    </row>
    <row r="659" spans="1:29" ht="34" x14ac:dyDescent="0.2">
      <c r="A659">
        <v>1</v>
      </c>
      <c r="B659">
        <v>54</v>
      </c>
      <c r="C659" t="s">
        <v>155</v>
      </c>
      <c r="D659" s="1" t="s">
        <v>156</v>
      </c>
      <c r="E659" s="17">
        <v>6000</v>
      </c>
      <c r="F659" s="17">
        <v>5392</v>
      </c>
      <c r="G659" s="4">
        <f t="shared" si="60"/>
        <v>0.89866666666666661</v>
      </c>
      <c r="H659" t="s">
        <v>14</v>
      </c>
      <c r="I659">
        <v>120</v>
      </c>
      <c r="J659" s="2">
        <f t="shared" si="61"/>
        <v>44.93333333333333</v>
      </c>
      <c r="K659" t="s">
        <v>21</v>
      </c>
      <c r="L659" t="s">
        <v>22</v>
      </c>
      <c r="M659">
        <v>1520748000</v>
      </c>
      <c r="N659">
        <v>1521262800</v>
      </c>
      <c r="O659" s="7">
        <f t="shared" si="62"/>
        <v>43170.25</v>
      </c>
      <c r="P659" s="7" t="str" cm="1">
        <f t="array" ref="P659">_xlfn.IFS(Q659=1, "Jan", Q659=2, "Feb", Q659=3, "Mar", Q659=4, "Apr", Q659=5, "May", Q659=6, "June", Q659=7, "July", Q659=8, "Aug", Q659=9, "Sept", Q659=10, "Oct", Q659=11, "Nov", Q659=12, "Dec")</f>
        <v>Mar</v>
      </c>
      <c r="Q659" s="9">
        <f>MONTH(O659)</f>
        <v>3</v>
      </c>
      <c r="R659" s="9">
        <f>DAY(O659)</f>
        <v>11</v>
      </c>
      <c r="S659" s="9">
        <f>YEAR(O659)</f>
        <v>2018</v>
      </c>
      <c r="T659" s="7">
        <f>(((N659/60)/60)/24)+DATE(1970,1,1)</f>
        <v>43176.208333333328</v>
      </c>
      <c r="U659" s="7" t="str" cm="1">
        <f t="array" ref="U659">_xlfn.IFS(V659=1, "Jan", V659=2, "Feb", V659=3, "Mar", V659=4, "Apr", V659=5, "May", V659=6, "June", V659=7, "July", V659=8, "Aug", V659=9, "Sept", V659=10, "Oct", V659=11, "Nov", V659=12, "Dec")</f>
        <v>Mar</v>
      </c>
      <c r="V659" s="9">
        <f t="shared" si="63"/>
        <v>3</v>
      </c>
      <c r="W659" s="9">
        <f t="shared" si="64"/>
        <v>17</v>
      </c>
      <c r="X659" s="9">
        <f t="shared" si="65"/>
        <v>2018</v>
      </c>
      <c r="Y659" t="b">
        <v>0</v>
      </c>
      <c r="Z659" t="b">
        <v>0</v>
      </c>
      <c r="AA659" t="s">
        <v>65</v>
      </c>
      <c r="AB659" t="s">
        <v>2037</v>
      </c>
      <c r="AC659" t="s">
        <v>2051</v>
      </c>
    </row>
    <row r="660" spans="1:29" ht="17" x14ac:dyDescent="0.2">
      <c r="A660">
        <v>1</v>
      </c>
      <c r="B660">
        <v>834</v>
      </c>
      <c r="C660" t="s">
        <v>1701</v>
      </c>
      <c r="D660" s="1" t="s">
        <v>1702</v>
      </c>
      <c r="E660" s="17">
        <v>7300</v>
      </c>
      <c r="F660" s="17">
        <v>11228</v>
      </c>
      <c r="G660" s="4">
        <f t="shared" si="60"/>
        <v>1.5380821917808218</v>
      </c>
      <c r="H660" t="s">
        <v>20</v>
      </c>
      <c r="I660">
        <v>119</v>
      </c>
      <c r="J660" s="2">
        <f t="shared" si="61"/>
        <v>94.352941176470594</v>
      </c>
      <c r="K660" t="s">
        <v>21</v>
      </c>
      <c r="L660" t="s">
        <v>22</v>
      </c>
      <c r="M660">
        <v>1371963600</v>
      </c>
      <c r="N660">
        <v>1372482000</v>
      </c>
      <c r="O660" s="7">
        <f t="shared" si="62"/>
        <v>41448.208333333336</v>
      </c>
      <c r="P660" s="7" t="str" cm="1">
        <f t="array" ref="P660">_xlfn.IFS(Q660=1, "Jan", Q660=2, "Feb", Q660=3, "Mar", Q660=4, "Apr", Q660=5, "May", Q660=6, "June", Q660=7, "July", Q660=8, "Aug", Q660=9, "Sept", Q660=10, "Oct", Q660=11, "Nov", Q660=12, "Dec")</f>
        <v>June</v>
      </c>
      <c r="Q660" s="9">
        <f>MONTH(O660)</f>
        <v>6</v>
      </c>
      <c r="R660" s="9">
        <f>DAY(O660)</f>
        <v>23</v>
      </c>
      <c r="S660" s="9">
        <f>YEAR(O660)</f>
        <v>2013</v>
      </c>
      <c r="T660" s="7">
        <f>(((N660/60)/60)/24)+DATE(1970,1,1)</f>
        <v>41454.208333333336</v>
      </c>
      <c r="U660" s="7" t="str" cm="1">
        <f t="array" ref="U660">_xlfn.IFS(V660=1, "Jan", V660=2, "Feb", V660=3, "Mar", V660=4, "Apr", V660=5, "May", V660=6, "June", V660=7, "July", V660=8, "Aug", V660=9, "Sept", V660=10, "Oct", V660=11, "Nov", V660=12, "Dec")</f>
        <v>June</v>
      </c>
      <c r="V660" s="9">
        <f t="shared" si="63"/>
        <v>6</v>
      </c>
      <c r="W660" s="9">
        <f t="shared" si="64"/>
        <v>29</v>
      </c>
      <c r="X660" s="9">
        <f t="shared" si="65"/>
        <v>2013</v>
      </c>
      <c r="Y660" t="b">
        <v>0</v>
      </c>
      <c r="Z660" t="b">
        <v>0</v>
      </c>
      <c r="AA660" t="s">
        <v>33</v>
      </c>
      <c r="AB660" t="s">
        <v>2035</v>
      </c>
      <c r="AC660" t="s">
        <v>2036</v>
      </c>
    </row>
    <row r="661" spans="1:29" ht="17" x14ac:dyDescent="0.2">
      <c r="A661">
        <v>1</v>
      </c>
      <c r="B661">
        <v>421</v>
      </c>
      <c r="C661" t="s">
        <v>891</v>
      </c>
      <c r="D661" s="1" t="s">
        <v>892</v>
      </c>
      <c r="E661" s="17">
        <v>9400</v>
      </c>
      <c r="F661" s="17">
        <v>6015</v>
      </c>
      <c r="G661" s="4">
        <f t="shared" si="60"/>
        <v>0.63989361702127656</v>
      </c>
      <c r="H661" t="s">
        <v>14</v>
      </c>
      <c r="I661">
        <v>118</v>
      </c>
      <c r="J661" s="2">
        <f t="shared" si="61"/>
        <v>50.974576271186443</v>
      </c>
      <c r="K661" t="s">
        <v>21</v>
      </c>
      <c r="L661" t="s">
        <v>22</v>
      </c>
      <c r="M661">
        <v>1498712400</v>
      </c>
      <c r="N661">
        <v>1501304400</v>
      </c>
      <c r="O661" s="7">
        <f t="shared" si="62"/>
        <v>42915.208333333328</v>
      </c>
      <c r="P661" s="7" t="str" cm="1">
        <f t="array" ref="P661">_xlfn.IFS(Q661=1, "Jan", Q661=2, "Feb", Q661=3, "Mar", Q661=4, "Apr", Q661=5, "May", Q661=6, "June", Q661=7, "July", Q661=8, "Aug", Q661=9, "Sept", Q661=10, "Oct", Q661=11, "Nov", Q661=12, "Dec")</f>
        <v>June</v>
      </c>
      <c r="Q661" s="9">
        <f>MONTH(O661)</f>
        <v>6</v>
      </c>
      <c r="R661" s="9">
        <f>DAY(O661)</f>
        <v>29</v>
      </c>
      <c r="S661" s="9">
        <f>YEAR(O661)</f>
        <v>2017</v>
      </c>
      <c r="T661" s="7">
        <f>(((N661/60)/60)/24)+DATE(1970,1,1)</f>
        <v>42945.208333333328</v>
      </c>
      <c r="U661" s="7" t="str" cm="1">
        <f t="array" ref="U661">_xlfn.IFS(V661=1, "Jan", V661=2, "Feb", V661=3, "Mar", V661=4, "Apr", V661=5, "May", V661=6, "June", V661=7, "July", V661=8, "Aug", V661=9, "Sept", V661=10, "Oct", V661=11, "Nov", V661=12, "Dec")</f>
        <v>July</v>
      </c>
      <c r="V661" s="9">
        <f t="shared" si="63"/>
        <v>7</v>
      </c>
      <c r="W661" s="9">
        <f t="shared" si="64"/>
        <v>29</v>
      </c>
      <c r="X661" s="9">
        <f t="shared" si="65"/>
        <v>2017</v>
      </c>
      <c r="Y661" t="b">
        <v>0</v>
      </c>
      <c r="Z661" t="b">
        <v>1</v>
      </c>
      <c r="AA661" t="s">
        <v>65</v>
      </c>
      <c r="AB661" t="s">
        <v>2037</v>
      </c>
      <c r="AC661" t="s">
        <v>2051</v>
      </c>
    </row>
    <row r="662" spans="1:29" ht="17" x14ac:dyDescent="0.2">
      <c r="A662">
        <v>1</v>
      </c>
      <c r="B662">
        <v>135</v>
      </c>
      <c r="C662" t="s">
        <v>322</v>
      </c>
      <c r="D662" s="1" t="s">
        <v>323</v>
      </c>
      <c r="E662" s="17">
        <v>7700</v>
      </c>
      <c r="F662" s="17">
        <v>5488</v>
      </c>
      <c r="G662" s="4">
        <f t="shared" si="60"/>
        <v>0.71272727272727276</v>
      </c>
      <c r="H662" t="s">
        <v>14</v>
      </c>
      <c r="I662">
        <v>117</v>
      </c>
      <c r="J662" s="2">
        <f t="shared" si="61"/>
        <v>46.905982905982903</v>
      </c>
      <c r="K662" t="s">
        <v>21</v>
      </c>
      <c r="L662" t="s">
        <v>22</v>
      </c>
      <c r="M662">
        <v>1362636000</v>
      </c>
      <c r="N662">
        <v>1363064400</v>
      </c>
      <c r="O662" s="7">
        <f t="shared" si="62"/>
        <v>41340.25</v>
      </c>
      <c r="P662" s="7" t="str" cm="1">
        <f t="array" ref="P662">_xlfn.IFS(Q662=1, "Jan", Q662=2, "Feb", Q662=3, "Mar", Q662=4, "Apr", Q662=5, "May", Q662=6, "June", Q662=7, "July", Q662=8, "Aug", Q662=9, "Sept", Q662=10, "Oct", Q662=11, "Nov", Q662=12, "Dec")</f>
        <v>Mar</v>
      </c>
      <c r="Q662" s="9">
        <f>MONTH(O662)</f>
        <v>3</v>
      </c>
      <c r="R662" s="9">
        <f>DAY(O662)</f>
        <v>7</v>
      </c>
      <c r="S662" s="9">
        <f>YEAR(O662)</f>
        <v>2013</v>
      </c>
      <c r="T662" s="7">
        <f>(((N662/60)/60)/24)+DATE(1970,1,1)</f>
        <v>41345.208333333336</v>
      </c>
      <c r="U662" s="7" t="str" cm="1">
        <f t="array" ref="U662">_xlfn.IFS(V662=1, "Jan", V662=2, "Feb", V662=3, "Mar", V662=4, "Apr", V662=5, "May", V662=6, "June", V662=7, "July", V662=8, "Aug", V662=9, "Sept", V662=10, "Oct", V662=11, "Nov", V662=12, "Dec")</f>
        <v>Mar</v>
      </c>
      <c r="V662" s="9">
        <f t="shared" si="63"/>
        <v>3</v>
      </c>
      <c r="W662" s="9">
        <f t="shared" si="64"/>
        <v>12</v>
      </c>
      <c r="X662" s="9">
        <f t="shared" si="65"/>
        <v>2013</v>
      </c>
      <c r="Y662" t="b">
        <v>0</v>
      </c>
      <c r="Z662" t="b">
        <v>1</v>
      </c>
      <c r="AA662" t="s">
        <v>33</v>
      </c>
      <c r="AB662" t="s">
        <v>2035</v>
      </c>
      <c r="AC662" t="s">
        <v>2036</v>
      </c>
    </row>
    <row r="663" spans="1:29" ht="17" x14ac:dyDescent="0.2">
      <c r="A663">
        <v>1</v>
      </c>
      <c r="B663">
        <v>609</v>
      </c>
      <c r="C663" t="s">
        <v>1260</v>
      </c>
      <c r="D663" s="1" t="s">
        <v>1261</v>
      </c>
      <c r="E663" s="17">
        <v>10000</v>
      </c>
      <c r="F663" s="17">
        <v>12042</v>
      </c>
      <c r="G663" s="4">
        <f t="shared" si="60"/>
        <v>1.2041999999999999</v>
      </c>
      <c r="H663" t="s">
        <v>20</v>
      </c>
      <c r="I663">
        <v>117</v>
      </c>
      <c r="J663" s="2">
        <f t="shared" si="61"/>
        <v>102.92307692307692</v>
      </c>
      <c r="K663" t="s">
        <v>21</v>
      </c>
      <c r="L663" t="s">
        <v>22</v>
      </c>
      <c r="M663">
        <v>1547618400</v>
      </c>
      <c r="N663">
        <v>1549087200</v>
      </c>
      <c r="O663" s="7">
        <f t="shared" si="62"/>
        <v>43481.25</v>
      </c>
      <c r="P663" s="7" t="str" cm="1">
        <f t="array" ref="P663">_xlfn.IFS(Q663=1, "Jan", Q663=2, "Feb", Q663=3, "Mar", Q663=4, "Apr", Q663=5, "May", Q663=6, "June", Q663=7, "July", Q663=8, "Aug", Q663=9, "Sept", Q663=10, "Oct", Q663=11, "Nov", Q663=12, "Dec")</f>
        <v>Jan</v>
      </c>
      <c r="Q663" s="9">
        <f>MONTH(O663)</f>
        <v>1</v>
      </c>
      <c r="R663" s="9">
        <f>DAY(O663)</f>
        <v>16</v>
      </c>
      <c r="S663" s="9">
        <f>YEAR(O663)</f>
        <v>2019</v>
      </c>
      <c r="T663" s="7">
        <f>(((N663/60)/60)/24)+DATE(1970,1,1)</f>
        <v>43498.25</v>
      </c>
      <c r="U663" s="7" t="str" cm="1">
        <f t="array" ref="U663">_xlfn.IFS(V663=1, "Jan", V663=2, "Feb", V663=3, "Mar", V663=4, "Apr", V663=5, "May", V663=6, "June", V663=7, "July", V663=8, "Aug", V663=9, "Sept", V663=10, "Oct", V663=11, "Nov", V663=12, "Dec")</f>
        <v>Feb</v>
      </c>
      <c r="V663" s="9">
        <f t="shared" si="63"/>
        <v>2</v>
      </c>
      <c r="W663" s="9">
        <f t="shared" si="64"/>
        <v>2</v>
      </c>
      <c r="X663" s="9">
        <f t="shared" si="65"/>
        <v>2019</v>
      </c>
      <c r="Y663" t="b">
        <v>0</v>
      </c>
      <c r="Z663" t="b">
        <v>0</v>
      </c>
      <c r="AA663" t="s">
        <v>474</v>
      </c>
      <c r="AB663" t="s">
        <v>2039</v>
      </c>
      <c r="AC663" t="s">
        <v>2055</v>
      </c>
    </row>
    <row r="664" spans="1:29" ht="34" x14ac:dyDescent="0.2">
      <c r="A664">
        <v>1</v>
      </c>
      <c r="B664">
        <v>142</v>
      </c>
      <c r="C664" t="s">
        <v>336</v>
      </c>
      <c r="D664" s="1" t="s">
        <v>337</v>
      </c>
      <c r="E664" s="17">
        <v>5000</v>
      </c>
      <c r="F664" s="17">
        <v>11502</v>
      </c>
      <c r="G664" s="4">
        <f t="shared" si="60"/>
        <v>2.3003999999999998</v>
      </c>
      <c r="H664" t="s">
        <v>20</v>
      </c>
      <c r="I664">
        <v>117</v>
      </c>
      <c r="J664" s="2">
        <f t="shared" si="61"/>
        <v>98.307692307692307</v>
      </c>
      <c r="K664" t="s">
        <v>21</v>
      </c>
      <c r="L664" t="s">
        <v>22</v>
      </c>
      <c r="M664">
        <v>1333688400</v>
      </c>
      <c r="N664">
        <v>1337230800</v>
      </c>
      <c r="O664" s="7">
        <f t="shared" si="62"/>
        <v>41005.208333333336</v>
      </c>
      <c r="P664" s="7" t="str" cm="1">
        <f t="array" ref="P664">_xlfn.IFS(Q664=1, "Jan", Q664=2, "Feb", Q664=3, "Mar", Q664=4, "Apr", Q664=5, "May", Q664=6, "June", Q664=7, "July", Q664=8, "Aug", Q664=9, "Sept", Q664=10, "Oct", Q664=11, "Nov", Q664=12, "Dec")</f>
        <v>Apr</v>
      </c>
      <c r="Q664" s="9">
        <f>MONTH(O664)</f>
        <v>4</v>
      </c>
      <c r="R664" s="9">
        <f>DAY(O664)</f>
        <v>6</v>
      </c>
      <c r="S664" s="9">
        <f>YEAR(O664)</f>
        <v>2012</v>
      </c>
      <c r="T664" s="7">
        <f>(((N664/60)/60)/24)+DATE(1970,1,1)</f>
        <v>41046.208333333336</v>
      </c>
      <c r="U664" s="7" t="str" cm="1">
        <f t="array" ref="U664">_xlfn.IFS(V664=1, "Jan", V664=2, "Feb", V664=3, "Mar", V664=4, "Apr", V664=5, "May", V664=6, "June", V664=7, "July", V664=8, "Aug", V664=9, "Sept", V664=10, "Oct", V664=11, "Nov", V664=12, "Dec")</f>
        <v>May</v>
      </c>
      <c r="V664" s="9">
        <f t="shared" si="63"/>
        <v>5</v>
      </c>
      <c r="W664" s="9">
        <f t="shared" si="64"/>
        <v>17</v>
      </c>
      <c r="X664" s="9">
        <f t="shared" si="65"/>
        <v>2012</v>
      </c>
      <c r="Y664" t="b">
        <v>0</v>
      </c>
      <c r="Z664" t="b">
        <v>0</v>
      </c>
      <c r="AA664" t="s">
        <v>28</v>
      </c>
      <c r="AB664" t="s">
        <v>2037</v>
      </c>
      <c r="AC664" t="s">
        <v>2038</v>
      </c>
    </row>
    <row r="665" spans="1:29" ht="34" x14ac:dyDescent="0.2">
      <c r="A665">
        <v>1</v>
      </c>
      <c r="B665">
        <v>704</v>
      </c>
      <c r="C665" t="s">
        <v>1446</v>
      </c>
      <c r="D665" s="1" t="s">
        <v>1447</v>
      </c>
      <c r="E665" s="17">
        <v>8700</v>
      </c>
      <c r="F665" s="17">
        <v>10682</v>
      </c>
      <c r="G665" s="4">
        <f t="shared" si="60"/>
        <v>1.2278160919540231</v>
      </c>
      <c r="H665" t="s">
        <v>20</v>
      </c>
      <c r="I665">
        <v>116</v>
      </c>
      <c r="J665" s="2">
        <f t="shared" si="61"/>
        <v>92.08620689655173</v>
      </c>
      <c r="K665" t="s">
        <v>21</v>
      </c>
      <c r="L665" t="s">
        <v>22</v>
      </c>
      <c r="M665">
        <v>1467608400</v>
      </c>
      <c r="N665">
        <v>1468904400</v>
      </c>
      <c r="O665" s="7">
        <f t="shared" si="62"/>
        <v>42555.208333333328</v>
      </c>
      <c r="P665" s="7" t="str" cm="1">
        <f t="array" ref="P665">_xlfn.IFS(Q665=1, "Jan", Q665=2, "Feb", Q665=3, "Mar", Q665=4, "Apr", Q665=5, "May", Q665=6, "June", Q665=7, "July", Q665=8, "Aug", Q665=9, "Sept", Q665=10, "Oct", Q665=11, "Nov", Q665=12, "Dec")</f>
        <v>July</v>
      </c>
      <c r="Q665" s="9">
        <f>MONTH(O665)</f>
        <v>7</v>
      </c>
      <c r="R665" s="9">
        <f>DAY(O665)</f>
        <v>4</v>
      </c>
      <c r="S665" s="9">
        <f>YEAR(O665)</f>
        <v>2016</v>
      </c>
      <c r="T665" s="7">
        <f>(((N665/60)/60)/24)+DATE(1970,1,1)</f>
        <v>42570.208333333328</v>
      </c>
      <c r="U665" s="7" t="str" cm="1">
        <f t="array" ref="U665">_xlfn.IFS(V665=1, "Jan", V665=2, "Feb", V665=3, "Mar", V665=4, "Apr", V665=5, "May", V665=6, "June", V665=7, "July", V665=8, "Aug", V665=9, "Sept", V665=10, "Oct", V665=11, "Nov", V665=12, "Dec")</f>
        <v>July</v>
      </c>
      <c r="V665" s="9">
        <f t="shared" si="63"/>
        <v>7</v>
      </c>
      <c r="W665" s="9">
        <f t="shared" si="64"/>
        <v>19</v>
      </c>
      <c r="X665" s="9">
        <f t="shared" si="65"/>
        <v>2016</v>
      </c>
      <c r="Y665" t="b">
        <v>0</v>
      </c>
      <c r="Z665" t="b">
        <v>0</v>
      </c>
      <c r="AA665" t="s">
        <v>71</v>
      </c>
      <c r="AB665" t="s">
        <v>2039</v>
      </c>
      <c r="AC665" t="s">
        <v>2040</v>
      </c>
    </row>
    <row r="666" spans="1:29" ht="34" x14ac:dyDescent="0.2">
      <c r="A666">
        <v>1</v>
      </c>
      <c r="B666">
        <v>275</v>
      </c>
      <c r="C666" t="s">
        <v>602</v>
      </c>
      <c r="D666" s="1" t="s">
        <v>603</v>
      </c>
      <c r="E666" s="17">
        <v>3900</v>
      </c>
      <c r="F666" s="17">
        <v>9419</v>
      </c>
      <c r="G666" s="4">
        <f t="shared" si="60"/>
        <v>2.4151282051282053</v>
      </c>
      <c r="H666" t="s">
        <v>20</v>
      </c>
      <c r="I666">
        <v>116</v>
      </c>
      <c r="J666" s="2">
        <f t="shared" si="61"/>
        <v>81.198275862068968</v>
      </c>
      <c r="K666" t="s">
        <v>21</v>
      </c>
      <c r="L666" t="s">
        <v>22</v>
      </c>
      <c r="M666">
        <v>1554526800</v>
      </c>
      <c r="N666">
        <v>1555218000</v>
      </c>
      <c r="O666" s="7">
        <f t="shared" si="62"/>
        <v>43561.208333333328</v>
      </c>
      <c r="P666" s="7" t="str" cm="1">
        <f t="array" ref="P666">_xlfn.IFS(Q666=1, "Jan", Q666=2, "Feb", Q666=3, "Mar", Q666=4, "Apr", Q666=5, "May", Q666=6, "June", Q666=7, "July", Q666=8, "Aug", Q666=9, "Sept", Q666=10, "Oct", Q666=11, "Nov", Q666=12, "Dec")</f>
        <v>Apr</v>
      </c>
      <c r="Q666" s="9">
        <f>MONTH(O666)</f>
        <v>4</v>
      </c>
      <c r="R666" s="9">
        <f>DAY(O666)</f>
        <v>6</v>
      </c>
      <c r="S666" s="9">
        <f>YEAR(O666)</f>
        <v>2019</v>
      </c>
      <c r="T666" s="7">
        <f>(((N666/60)/60)/24)+DATE(1970,1,1)</f>
        <v>43569.208333333328</v>
      </c>
      <c r="U666" s="7" t="str" cm="1">
        <f t="array" ref="U666">_xlfn.IFS(V666=1, "Jan", V666=2, "Feb", V666=3, "Mar", V666=4, "Apr", V666=5, "May", V666=6, "June", V666=7, "July", V666=8, "Aug", V666=9, "Sept", V666=10, "Oct", V666=11, "Nov", V666=12, "Dec")</f>
        <v>Apr</v>
      </c>
      <c r="V666" s="9">
        <f t="shared" si="63"/>
        <v>4</v>
      </c>
      <c r="W666" s="9">
        <f t="shared" si="64"/>
        <v>14</v>
      </c>
      <c r="X666" s="9">
        <f t="shared" si="65"/>
        <v>2019</v>
      </c>
      <c r="Y666" t="b">
        <v>0</v>
      </c>
      <c r="Z666" t="b">
        <v>0</v>
      </c>
      <c r="AA666" t="s">
        <v>206</v>
      </c>
      <c r="AB666" t="s">
        <v>2046</v>
      </c>
      <c r="AC666" t="s">
        <v>2054</v>
      </c>
    </row>
    <row r="667" spans="1:29" ht="34" x14ac:dyDescent="0.2">
      <c r="A667">
        <v>1</v>
      </c>
      <c r="B667">
        <v>138</v>
      </c>
      <c r="C667" t="s">
        <v>328</v>
      </c>
      <c r="D667" s="1" t="s">
        <v>329</v>
      </c>
      <c r="E667" s="17">
        <v>9600</v>
      </c>
      <c r="F667" s="17">
        <v>9216</v>
      </c>
      <c r="G667" s="4">
        <f t="shared" si="60"/>
        <v>0.96</v>
      </c>
      <c r="H667" t="s">
        <v>14</v>
      </c>
      <c r="I667">
        <v>115</v>
      </c>
      <c r="J667" s="2">
        <f t="shared" si="61"/>
        <v>80.139130434782615</v>
      </c>
      <c r="K667" t="s">
        <v>21</v>
      </c>
      <c r="L667" t="s">
        <v>22</v>
      </c>
      <c r="M667">
        <v>1348808400</v>
      </c>
      <c r="N667">
        <v>1349326800</v>
      </c>
      <c r="O667" s="7">
        <f t="shared" si="62"/>
        <v>41180.208333333336</v>
      </c>
      <c r="P667" s="7" t="str" cm="1">
        <f t="array" ref="P667">_xlfn.IFS(Q667=1, "Jan", Q667=2, "Feb", Q667=3, "Mar", Q667=4, "Apr", Q667=5, "May", Q667=6, "June", Q667=7, "July", Q667=8, "Aug", Q667=9, "Sept", Q667=10, "Oct", Q667=11, "Nov", Q667=12, "Dec")</f>
        <v>Sept</v>
      </c>
      <c r="Q667" s="9">
        <f>MONTH(O667)</f>
        <v>9</v>
      </c>
      <c r="R667" s="9">
        <f>DAY(O667)</f>
        <v>28</v>
      </c>
      <c r="S667" s="9">
        <f>YEAR(O667)</f>
        <v>2012</v>
      </c>
      <c r="T667" s="7">
        <f>(((N667/60)/60)/24)+DATE(1970,1,1)</f>
        <v>41186.208333333336</v>
      </c>
      <c r="U667" s="7" t="str" cm="1">
        <f t="array" ref="U667">_xlfn.IFS(V667=1, "Jan", V667=2, "Feb", V667=3, "Mar", V667=4, "Apr", V667=5, "May", V667=6, "June", V667=7, "July", V667=8, "Aug", V667=9, "Sept", V667=10, "Oct", V667=11, "Nov", V667=12, "Dec")</f>
        <v>Oct</v>
      </c>
      <c r="V667" s="9">
        <f t="shared" si="63"/>
        <v>10</v>
      </c>
      <c r="W667" s="9">
        <f t="shared" si="64"/>
        <v>4</v>
      </c>
      <c r="X667" s="9">
        <f t="shared" si="65"/>
        <v>2012</v>
      </c>
      <c r="Y667" t="b">
        <v>0</v>
      </c>
      <c r="Z667" t="b">
        <v>0</v>
      </c>
      <c r="AA667" t="s">
        <v>292</v>
      </c>
      <c r="AB667" t="s">
        <v>2057</v>
      </c>
      <c r="AC667" t="s">
        <v>2061</v>
      </c>
    </row>
    <row r="668" spans="1:29" ht="17" x14ac:dyDescent="0.2">
      <c r="A668">
        <v>1</v>
      </c>
      <c r="B668">
        <v>488</v>
      </c>
      <c r="C668" t="s">
        <v>1023</v>
      </c>
      <c r="D668" s="1" t="s">
        <v>1024</v>
      </c>
      <c r="E668" s="17">
        <v>5300</v>
      </c>
      <c r="F668" s="17">
        <v>11663</v>
      </c>
      <c r="G668" s="4">
        <f t="shared" si="60"/>
        <v>2.2005660377358489</v>
      </c>
      <c r="H668" t="s">
        <v>20</v>
      </c>
      <c r="I668">
        <v>115</v>
      </c>
      <c r="J668" s="2">
        <f t="shared" si="61"/>
        <v>101.41739130434783</v>
      </c>
      <c r="K668" t="s">
        <v>21</v>
      </c>
      <c r="L668" t="s">
        <v>22</v>
      </c>
      <c r="M668">
        <v>1454479200</v>
      </c>
      <c r="N668">
        <v>1455948000</v>
      </c>
      <c r="O668" s="7">
        <f t="shared" si="62"/>
        <v>42403.25</v>
      </c>
      <c r="P668" s="7" t="str" cm="1">
        <f t="array" ref="P668">_xlfn.IFS(Q668=1, "Jan", Q668=2, "Feb", Q668=3, "Mar", Q668=4, "Apr", Q668=5, "May", Q668=6, "June", Q668=7, "July", Q668=8, "Aug", Q668=9, "Sept", Q668=10, "Oct", Q668=11, "Nov", Q668=12, "Dec")</f>
        <v>Feb</v>
      </c>
      <c r="Q668" s="9">
        <f>MONTH(O668)</f>
        <v>2</v>
      </c>
      <c r="R668" s="9">
        <f>DAY(O668)</f>
        <v>3</v>
      </c>
      <c r="S668" s="9">
        <f>YEAR(O668)</f>
        <v>2016</v>
      </c>
      <c r="T668" s="7">
        <f>(((N668/60)/60)/24)+DATE(1970,1,1)</f>
        <v>42420.25</v>
      </c>
      <c r="U668" s="7" t="str" cm="1">
        <f t="array" ref="U668">_xlfn.IFS(V668=1, "Jan", V668=2, "Feb", V668=3, "Mar", V668=4, "Apr", V668=5, "May", V668=6, "June", V668=7, "July", V668=8, "Aug", V668=9, "Sept", V668=10, "Oct", V668=11, "Nov", V668=12, "Dec")</f>
        <v>Feb</v>
      </c>
      <c r="V668" s="9">
        <f t="shared" si="63"/>
        <v>2</v>
      </c>
      <c r="W668" s="9">
        <f t="shared" si="64"/>
        <v>20</v>
      </c>
      <c r="X668" s="9">
        <f t="shared" si="65"/>
        <v>2016</v>
      </c>
      <c r="Y668" t="b">
        <v>0</v>
      </c>
      <c r="Z668" t="b">
        <v>0</v>
      </c>
      <c r="AA668" t="s">
        <v>33</v>
      </c>
      <c r="AB668" t="s">
        <v>2035</v>
      </c>
      <c r="AC668" t="s">
        <v>2036</v>
      </c>
    </row>
    <row r="669" spans="1:29" ht="17" x14ac:dyDescent="0.2">
      <c r="A669">
        <v>1</v>
      </c>
      <c r="B669">
        <v>752</v>
      </c>
      <c r="C669" t="s">
        <v>1540</v>
      </c>
      <c r="D669" s="1" t="s">
        <v>1541</v>
      </c>
      <c r="E669" s="17">
        <v>5800</v>
      </c>
      <c r="F669" s="17">
        <v>5362</v>
      </c>
      <c r="G669" s="4">
        <f t="shared" si="60"/>
        <v>0.92448275862068963</v>
      </c>
      <c r="H669" t="s">
        <v>74</v>
      </c>
      <c r="I669">
        <v>114</v>
      </c>
      <c r="J669" s="2">
        <f t="shared" si="61"/>
        <v>47.035087719298247</v>
      </c>
      <c r="K669" t="s">
        <v>21</v>
      </c>
      <c r="L669" t="s">
        <v>22</v>
      </c>
      <c r="M669">
        <v>1280984400</v>
      </c>
      <c r="N669">
        <v>1282539600</v>
      </c>
      <c r="O669" s="7">
        <f t="shared" si="62"/>
        <v>40395.208333333336</v>
      </c>
      <c r="P669" s="7" t="str" cm="1">
        <f t="array" ref="P669">_xlfn.IFS(Q669=1, "Jan", Q669=2, "Feb", Q669=3, "Mar", Q669=4, "Apr", Q669=5, "May", Q669=6, "June", Q669=7, "July", Q669=8, "Aug", Q669=9, "Sept", Q669=10, "Oct", Q669=11, "Nov", Q669=12, "Dec")</f>
        <v>Aug</v>
      </c>
      <c r="Q669" s="9">
        <f>MONTH(O669)</f>
        <v>8</v>
      </c>
      <c r="R669" s="9">
        <f>DAY(O669)</f>
        <v>5</v>
      </c>
      <c r="S669" s="9">
        <f>YEAR(O669)</f>
        <v>2010</v>
      </c>
      <c r="T669" s="7">
        <f>(((N669/60)/60)/24)+DATE(1970,1,1)</f>
        <v>40413.208333333336</v>
      </c>
      <c r="U669" s="7" t="str" cm="1">
        <f t="array" ref="U669">_xlfn.IFS(V669=1, "Jan", V669=2, "Feb", V669=3, "Mar", V669=4, "Apr", V669=5, "May", V669=6, "June", V669=7, "July", V669=8, "Aug", V669=9, "Sept", V669=10, "Oct", V669=11, "Nov", V669=12, "Dec")</f>
        <v>Aug</v>
      </c>
      <c r="V669" s="9">
        <f t="shared" si="63"/>
        <v>8</v>
      </c>
      <c r="W669" s="9">
        <f t="shared" si="64"/>
        <v>23</v>
      </c>
      <c r="X669" s="9">
        <f t="shared" si="65"/>
        <v>2010</v>
      </c>
      <c r="Y669" t="b">
        <v>0</v>
      </c>
      <c r="Z669" t="b">
        <v>1</v>
      </c>
      <c r="AA669" t="s">
        <v>33</v>
      </c>
      <c r="AB669" t="s">
        <v>2035</v>
      </c>
      <c r="AC669" t="s">
        <v>2036</v>
      </c>
    </row>
    <row r="670" spans="1:29" ht="17" x14ac:dyDescent="0.2">
      <c r="A670">
        <v>1</v>
      </c>
      <c r="B670">
        <v>963</v>
      </c>
      <c r="C670" t="s">
        <v>1956</v>
      </c>
      <c r="D670" s="1" t="s">
        <v>1957</v>
      </c>
      <c r="E670" s="17">
        <v>5900</v>
      </c>
      <c r="F670" s="17">
        <v>4997</v>
      </c>
      <c r="G670" s="4">
        <f t="shared" si="60"/>
        <v>0.84694915254237291</v>
      </c>
      <c r="H670" t="s">
        <v>14</v>
      </c>
      <c r="I670">
        <v>114</v>
      </c>
      <c r="J670" s="2">
        <f t="shared" si="61"/>
        <v>43.833333333333336</v>
      </c>
      <c r="K670" t="s">
        <v>107</v>
      </c>
      <c r="L670" t="s">
        <v>108</v>
      </c>
      <c r="M670">
        <v>1299304800</v>
      </c>
      <c r="N670">
        <v>1299823200</v>
      </c>
      <c r="O670" s="7">
        <f t="shared" si="62"/>
        <v>40607.25</v>
      </c>
      <c r="P670" s="7" t="str" cm="1">
        <f t="array" ref="P670">_xlfn.IFS(Q670=1, "Jan", Q670=2, "Feb", Q670=3, "Mar", Q670=4, "Apr", Q670=5, "May", Q670=6, "June", Q670=7, "July", Q670=8, "Aug", Q670=9, "Sept", Q670=10, "Oct", Q670=11, "Nov", Q670=12, "Dec")</f>
        <v>Mar</v>
      </c>
      <c r="Q670" s="9">
        <f>MONTH(O670)</f>
        <v>3</v>
      </c>
      <c r="R670" s="9">
        <f>DAY(O670)</f>
        <v>5</v>
      </c>
      <c r="S670" s="9">
        <f>YEAR(O670)</f>
        <v>2011</v>
      </c>
      <c r="T670" s="7">
        <f>(((N670/60)/60)/24)+DATE(1970,1,1)</f>
        <v>40613.25</v>
      </c>
      <c r="U670" s="7" t="str" cm="1">
        <f t="array" ref="U670">_xlfn.IFS(V670=1, "Jan", V670=2, "Feb", V670=3, "Mar", V670=4, "Apr", V670=5, "May", V670=6, "June", V670=7, "July", V670=8, "Aug", V670=9, "Sept", V670=10, "Oct", V670=11, "Nov", V670=12, "Dec")</f>
        <v>Mar</v>
      </c>
      <c r="V670" s="9">
        <f t="shared" si="63"/>
        <v>3</v>
      </c>
      <c r="W670" s="9">
        <f t="shared" si="64"/>
        <v>11</v>
      </c>
      <c r="X670" s="9">
        <f t="shared" si="65"/>
        <v>2011</v>
      </c>
      <c r="Y670" t="b">
        <v>0</v>
      </c>
      <c r="Z670" t="b">
        <v>1</v>
      </c>
      <c r="AA670" t="s">
        <v>122</v>
      </c>
      <c r="AB670" t="s">
        <v>2044</v>
      </c>
      <c r="AC670" t="s">
        <v>2045</v>
      </c>
    </row>
    <row r="671" spans="1:29" ht="17" x14ac:dyDescent="0.2">
      <c r="A671">
        <v>1</v>
      </c>
      <c r="B671">
        <v>943</v>
      </c>
      <c r="C671" t="s">
        <v>1916</v>
      </c>
      <c r="D671" s="1" t="s">
        <v>1917</v>
      </c>
      <c r="E671" s="17">
        <v>7500</v>
      </c>
      <c r="F671" s="17">
        <v>11969</v>
      </c>
      <c r="G671" s="4">
        <f t="shared" si="60"/>
        <v>1.5958666666666668</v>
      </c>
      <c r="H671" t="s">
        <v>20</v>
      </c>
      <c r="I671">
        <v>114</v>
      </c>
      <c r="J671" s="2">
        <f t="shared" si="61"/>
        <v>104.99122807017544</v>
      </c>
      <c r="K671" t="s">
        <v>21</v>
      </c>
      <c r="L671" t="s">
        <v>22</v>
      </c>
      <c r="M671">
        <v>1411534800</v>
      </c>
      <c r="N671">
        <v>1414558800</v>
      </c>
      <c r="O671" s="7">
        <f t="shared" si="62"/>
        <v>41906.208333333336</v>
      </c>
      <c r="P671" s="7" t="str" cm="1">
        <f t="array" ref="P671">_xlfn.IFS(Q671=1, "Jan", Q671=2, "Feb", Q671=3, "Mar", Q671=4, "Apr", Q671=5, "May", Q671=6, "June", Q671=7, "July", Q671=8, "Aug", Q671=9, "Sept", Q671=10, "Oct", Q671=11, "Nov", Q671=12, "Dec")</f>
        <v>Sept</v>
      </c>
      <c r="Q671" s="9">
        <f>MONTH(O671)</f>
        <v>9</v>
      </c>
      <c r="R671" s="9">
        <f>DAY(O671)</f>
        <v>24</v>
      </c>
      <c r="S671" s="9">
        <f>YEAR(O671)</f>
        <v>2014</v>
      </c>
      <c r="T671" s="7">
        <f>(((N671/60)/60)/24)+DATE(1970,1,1)</f>
        <v>41941.208333333336</v>
      </c>
      <c r="U671" s="7" t="str" cm="1">
        <f t="array" ref="U671">_xlfn.IFS(V671=1, "Jan", V671=2, "Feb", V671=3, "Mar", V671=4, "Apr", V671=5, "May", V671=6, "June", V671=7, "July", V671=8, "Aug", V671=9, "Sept", V671=10, "Oct", V671=11, "Nov", V671=12, "Dec")</f>
        <v>Oct</v>
      </c>
      <c r="V671" s="9">
        <f t="shared" si="63"/>
        <v>10</v>
      </c>
      <c r="W671" s="9">
        <f t="shared" si="64"/>
        <v>29</v>
      </c>
      <c r="X671" s="9">
        <f t="shared" si="65"/>
        <v>2014</v>
      </c>
      <c r="Y671" t="b">
        <v>0</v>
      </c>
      <c r="Z671" t="b">
        <v>0</v>
      </c>
      <c r="AA671" t="s">
        <v>17</v>
      </c>
      <c r="AB671" t="s">
        <v>2033</v>
      </c>
      <c r="AC671" t="s">
        <v>2034</v>
      </c>
    </row>
    <row r="672" spans="1:29" ht="34" x14ac:dyDescent="0.2">
      <c r="A672">
        <v>1</v>
      </c>
      <c r="B672">
        <v>968</v>
      </c>
      <c r="C672" t="s">
        <v>1965</v>
      </c>
      <c r="D672" s="1" t="s">
        <v>1966</v>
      </c>
      <c r="E672" s="17">
        <v>2400</v>
      </c>
      <c r="F672" s="17">
        <v>8117</v>
      </c>
      <c r="G672" s="4">
        <f t="shared" si="60"/>
        <v>3.3820833333333336</v>
      </c>
      <c r="H672" t="s">
        <v>20</v>
      </c>
      <c r="I672">
        <v>114</v>
      </c>
      <c r="J672" s="2">
        <f t="shared" si="61"/>
        <v>71.201754385964918</v>
      </c>
      <c r="K672" t="s">
        <v>21</v>
      </c>
      <c r="L672" t="s">
        <v>22</v>
      </c>
      <c r="M672">
        <v>1293861600</v>
      </c>
      <c r="N672">
        <v>1295157600</v>
      </c>
      <c r="O672" s="7">
        <f t="shared" si="62"/>
        <v>40544.25</v>
      </c>
      <c r="P672" s="7" t="str" cm="1">
        <f t="array" ref="P672">_xlfn.IFS(Q672=1, "Jan", Q672=2, "Feb", Q672=3, "Mar", Q672=4, "Apr", Q672=5, "May", Q672=6, "June", Q672=7, "July", Q672=8, "Aug", Q672=9, "Sept", Q672=10, "Oct", Q672=11, "Nov", Q672=12, "Dec")</f>
        <v>Jan</v>
      </c>
      <c r="Q672" s="9">
        <f>MONTH(O672)</f>
        <v>1</v>
      </c>
      <c r="R672" s="9">
        <f>DAY(O672)</f>
        <v>1</v>
      </c>
      <c r="S672" s="9">
        <f>YEAR(O672)</f>
        <v>2011</v>
      </c>
      <c r="T672" s="7">
        <f>(((N672/60)/60)/24)+DATE(1970,1,1)</f>
        <v>40559.25</v>
      </c>
      <c r="U672" s="7" t="str" cm="1">
        <f t="array" ref="U672">_xlfn.IFS(V672=1, "Jan", V672=2, "Feb", V672=3, "Mar", V672=4, "Apr", V672=5, "May", V672=6, "June", V672=7, "July", V672=8, "Aug", V672=9, "Sept", V672=10, "Oct", V672=11, "Nov", V672=12, "Dec")</f>
        <v>Jan</v>
      </c>
      <c r="V672" s="9">
        <f t="shared" si="63"/>
        <v>1</v>
      </c>
      <c r="W672" s="9">
        <f t="shared" si="64"/>
        <v>16</v>
      </c>
      <c r="X672" s="9">
        <f t="shared" si="65"/>
        <v>2011</v>
      </c>
      <c r="Y672" t="b">
        <v>0</v>
      </c>
      <c r="Z672" t="b">
        <v>0</v>
      </c>
      <c r="AA672" t="s">
        <v>17</v>
      </c>
      <c r="AB672" t="s">
        <v>2033</v>
      </c>
      <c r="AC672" t="s">
        <v>2034</v>
      </c>
    </row>
    <row r="673" spans="1:29" ht="17" x14ac:dyDescent="0.2">
      <c r="A673">
        <v>1</v>
      </c>
      <c r="B673">
        <v>757</v>
      </c>
      <c r="C673" t="s">
        <v>1550</v>
      </c>
      <c r="D673" s="1" t="s">
        <v>1551</v>
      </c>
      <c r="E673" s="17">
        <v>1400</v>
      </c>
      <c r="F673" s="17">
        <v>5696</v>
      </c>
      <c r="G673" s="4">
        <f t="shared" si="60"/>
        <v>4.0685714285714285</v>
      </c>
      <c r="H673" t="s">
        <v>20</v>
      </c>
      <c r="I673">
        <v>114</v>
      </c>
      <c r="J673" s="2">
        <f t="shared" si="61"/>
        <v>49.964912280701753</v>
      </c>
      <c r="K673" t="s">
        <v>21</v>
      </c>
      <c r="L673" t="s">
        <v>22</v>
      </c>
      <c r="M673">
        <v>1305176400</v>
      </c>
      <c r="N673">
        <v>1305522000</v>
      </c>
      <c r="O673" s="7">
        <f t="shared" si="62"/>
        <v>40675.208333333336</v>
      </c>
      <c r="P673" s="7" t="str" cm="1">
        <f t="array" ref="P673">_xlfn.IFS(Q673=1, "Jan", Q673=2, "Feb", Q673=3, "Mar", Q673=4, "Apr", Q673=5, "May", Q673=6, "June", Q673=7, "July", Q673=8, "Aug", Q673=9, "Sept", Q673=10, "Oct", Q673=11, "Nov", Q673=12, "Dec")</f>
        <v>May</v>
      </c>
      <c r="Q673" s="9">
        <f>MONTH(O673)</f>
        <v>5</v>
      </c>
      <c r="R673" s="9">
        <f>DAY(O673)</f>
        <v>12</v>
      </c>
      <c r="S673" s="9">
        <f>YEAR(O673)</f>
        <v>2011</v>
      </c>
      <c r="T673" s="7">
        <f>(((N673/60)/60)/24)+DATE(1970,1,1)</f>
        <v>40679.208333333336</v>
      </c>
      <c r="U673" s="7" t="str" cm="1">
        <f t="array" ref="U673">_xlfn.IFS(V673=1, "Jan", V673=2, "Feb", V673=3, "Mar", V673=4, "Apr", V673=5, "May", V673=6, "June", V673=7, "July", V673=8, "Aug", V673=9, "Sept", V673=10, "Oct", V673=11, "Nov", V673=12, "Dec")</f>
        <v>May</v>
      </c>
      <c r="V673" s="9">
        <f t="shared" si="63"/>
        <v>5</v>
      </c>
      <c r="W673" s="9">
        <f t="shared" si="64"/>
        <v>16</v>
      </c>
      <c r="X673" s="9">
        <f t="shared" si="65"/>
        <v>2011</v>
      </c>
      <c r="Y673" t="b">
        <v>0</v>
      </c>
      <c r="Z673" t="b">
        <v>0</v>
      </c>
      <c r="AA673" t="s">
        <v>53</v>
      </c>
      <c r="AB673" t="s">
        <v>2039</v>
      </c>
      <c r="AC673" t="s">
        <v>2052</v>
      </c>
    </row>
    <row r="674" spans="1:29" ht="17" x14ac:dyDescent="0.2">
      <c r="A674">
        <v>1</v>
      </c>
      <c r="B674">
        <v>477</v>
      </c>
      <c r="C674" t="s">
        <v>1001</v>
      </c>
      <c r="D674" s="1" t="s">
        <v>1002</v>
      </c>
      <c r="E674" s="17">
        <v>8500</v>
      </c>
      <c r="F674" s="17">
        <v>4613</v>
      </c>
      <c r="G674" s="4">
        <f t="shared" si="60"/>
        <v>0.54270588235294115</v>
      </c>
      <c r="H674" t="s">
        <v>14</v>
      </c>
      <c r="I674">
        <v>113</v>
      </c>
      <c r="J674" s="2">
        <f t="shared" si="61"/>
        <v>40.823008849557525</v>
      </c>
      <c r="K674" t="s">
        <v>21</v>
      </c>
      <c r="L674" t="s">
        <v>22</v>
      </c>
      <c r="M674">
        <v>1309064400</v>
      </c>
      <c r="N674">
        <v>1311397200</v>
      </c>
      <c r="O674" s="7">
        <f t="shared" si="62"/>
        <v>40720.208333333336</v>
      </c>
      <c r="P674" s="7" t="str" cm="1">
        <f t="array" ref="P674">_xlfn.IFS(Q674=1, "Jan", Q674=2, "Feb", Q674=3, "Mar", Q674=4, "Apr", Q674=5, "May", Q674=6, "June", Q674=7, "July", Q674=8, "Aug", Q674=9, "Sept", Q674=10, "Oct", Q674=11, "Nov", Q674=12, "Dec")</f>
        <v>June</v>
      </c>
      <c r="Q674" s="9">
        <f>MONTH(O674)</f>
        <v>6</v>
      </c>
      <c r="R674" s="9">
        <f>DAY(O674)</f>
        <v>26</v>
      </c>
      <c r="S674" s="9">
        <f>YEAR(O674)</f>
        <v>2011</v>
      </c>
      <c r="T674" s="7">
        <f>(((N674/60)/60)/24)+DATE(1970,1,1)</f>
        <v>40747.208333333336</v>
      </c>
      <c r="U674" s="7" t="str" cm="1">
        <f t="array" ref="U674">_xlfn.IFS(V674=1, "Jan", V674=2, "Feb", V674=3, "Mar", V674=4, "Apr", V674=5, "May", V674=6, "June", V674=7, "July", V674=8, "Aug", V674=9, "Sept", V674=10, "Oct", V674=11, "Nov", V674=12, "Dec")</f>
        <v>July</v>
      </c>
      <c r="V674" s="9">
        <f t="shared" si="63"/>
        <v>7</v>
      </c>
      <c r="W674" s="9">
        <f t="shared" si="64"/>
        <v>23</v>
      </c>
      <c r="X674" s="9">
        <f t="shared" si="65"/>
        <v>2011</v>
      </c>
      <c r="Y674" t="b">
        <v>0</v>
      </c>
      <c r="Z674" t="b">
        <v>0</v>
      </c>
      <c r="AA674" t="s">
        <v>474</v>
      </c>
      <c r="AB674" t="s">
        <v>2039</v>
      </c>
      <c r="AC674" t="s">
        <v>2055</v>
      </c>
    </row>
    <row r="675" spans="1:29" ht="17" x14ac:dyDescent="0.2">
      <c r="A675">
        <v>1</v>
      </c>
      <c r="B675">
        <v>88</v>
      </c>
      <c r="C675" t="s">
        <v>225</v>
      </c>
      <c r="D675" s="1" t="s">
        <v>226</v>
      </c>
      <c r="E675" s="17">
        <v>4800</v>
      </c>
      <c r="F675" s="17">
        <v>12516</v>
      </c>
      <c r="G675" s="4">
        <f t="shared" si="60"/>
        <v>2.6074999999999999</v>
      </c>
      <c r="H675" t="s">
        <v>20</v>
      </c>
      <c r="I675">
        <v>113</v>
      </c>
      <c r="J675" s="2">
        <f t="shared" si="61"/>
        <v>110.76106194690266</v>
      </c>
      <c r="K675" t="s">
        <v>21</v>
      </c>
      <c r="L675" t="s">
        <v>22</v>
      </c>
      <c r="M675">
        <v>1429160400</v>
      </c>
      <c r="N675">
        <v>1431061200</v>
      </c>
      <c r="O675" s="7">
        <f t="shared" si="62"/>
        <v>42110.208333333328</v>
      </c>
      <c r="P675" s="7" t="str" cm="1">
        <f t="array" ref="P675">_xlfn.IFS(Q675=1, "Jan", Q675=2, "Feb", Q675=3, "Mar", Q675=4, "Apr", Q675=5, "May", Q675=6, "June", Q675=7, "July", Q675=8, "Aug", Q675=9, "Sept", Q675=10, "Oct", Q675=11, "Nov", Q675=12, "Dec")</f>
        <v>Apr</v>
      </c>
      <c r="Q675" s="9">
        <f>MONTH(O675)</f>
        <v>4</v>
      </c>
      <c r="R675" s="9">
        <f>DAY(O675)</f>
        <v>16</v>
      </c>
      <c r="S675" s="9">
        <f>YEAR(O675)</f>
        <v>2015</v>
      </c>
      <c r="T675" s="7">
        <f>(((N675/60)/60)/24)+DATE(1970,1,1)</f>
        <v>42132.208333333328</v>
      </c>
      <c r="U675" s="7" t="str" cm="1">
        <f t="array" ref="U675">_xlfn.IFS(V675=1, "Jan", V675=2, "Feb", V675=3, "Mar", V675=4, "Apr", V675=5, "May", V675=6, "June", V675=7, "July", V675=8, "Aug", V675=9, "Sept", V675=10, "Oct", V675=11, "Nov", V675=12, "Dec")</f>
        <v>May</v>
      </c>
      <c r="V675" s="9">
        <f t="shared" si="63"/>
        <v>5</v>
      </c>
      <c r="W675" s="9">
        <f t="shared" si="64"/>
        <v>8</v>
      </c>
      <c r="X675" s="9">
        <f t="shared" si="65"/>
        <v>2015</v>
      </c>
      <c r="Y675" t="b">
        <v>0</v>
      </c>
      <c r="Z675" t="b">
        <v>0</v>
      </c>
      <c r="AA675" t="s">
        <v>206</v>
      </c>
      <c r="AB675" t="s">
        <v>2046</v>
      </c>
      <c r="AC675" t="s">
        <v>2054</v>
      </c>
    </row>
    <row r="676" spans="1:29" ht="17" x14ac:dyDescent="0.2">
      <c r="A676">
        <v>1</v>
      </c>
      <c r="B676">
        <v>97</v>
      </c>
      <c r="C676" t="s">
        <v>243</v>
      </c>
      <c r="D676" s="1" t="s">
        <v>244</v>
      </c>
      <c r="E676" s="17">
        <v>1300</v>
      </c>
      <c r="F676" s="17">
        <v>12047</v>
      </c>
      <c r="G676" s="4">
        <f t="shared" si="60"/>
        <v>9.2669230769230762</v>
      </c>
      <c r="H676" t="s">
        <v>20</v>
      </c>
      <c r="I676">
        <v>113</v>
      </c>
      <c r="J676" s="2">
        <f t="shared" si="61"/>
        <v>106.61061946902655</v>
      </c>
      <c r="K676" t="s">
        <v>21</v>
      </c>
      <c r="L676" t="s">
        <v>22</v>
      </c>
      <c r="M676">
        <v>1435208400</v>
      </c>
      <c r="N676">
        <v>1439874000</v>
      </c>
      <c r="O676" s="7">
        <f t="shared" si="62"/>
        <v>42180.208333333328</v>
      </c>
      <c r="P676" s="7" t="str" cm="1">
        <f t="array" ref="P676">_xlfn.IFS(Q676=1, "Jan", Q676=2, "Feb", Q676=3, "Mar", Q676=4, "Apr", Q676=5, "May", Q676=6, "June", Q676=7, "July", Q676=8, "Aug", Q676=9, "Sept", Q676=10, "Oct", Q676=11, "Nov", Q676=12, "Dec")</f>
        <v>June</v>
      </c>
      <c r="Q676" s="9">
        <f>MONTH(O676)</f>
        <v>6</v>
      </c>
      <c r="R676" s="9">
        <f>DAY(O676)</f>
        <v>25</v>
      </c>
      <c r="S676" s="9">
        <f>YEAR(O676)</f>
        <v>2015</v>
      </c>
      <c r="T676" s="7">
        <f>(((N676/60)/60)/24)+DATE(1970,1,1)</f>
        <v>42234.208333333328</v>
      </c>
      <c r="U676" s="7" t="str" cm="1">
        <f t="array" ref="U676">_xlfn.IFS(V676=1, "Jan", V676=2, "Feb", V676=3, "Mar", V676=4, "Apr", V676=5, "May", V676=6, "June", V676=7, "July", V676=8, "Aug", V676=9, "Sept", V676=10, "Oct", V676=11, "Nov", V676=12, "Dec")</f>
        <v>Aug</v>
      </c>
      <c r="V676" s="9">
        <f t="shared" si="63"/>
        <v>8</v>
      </c>
      <c r="W676" s="9">
        <f t="shared" si="64"/>
        <v>18</v>
      </c>
      <c r="X676" s="9">
        <f t="shared" si="65"/>
        <v>2015</v>
      </c>
      <c r="Y676" t="b">
        <v>0</v>
      </c>
      <c r="Z676" t="b">
        <v>0</v>
      </c>
      <c r="AA676" t="s">
        <v>17</v>
      </c>
      <c r="AB676" t="s">
        <v>2033</v>
      </c>
      <c r="AC676" t="s">
        <v>2034</v>
      </c>
    </row>
    <row r="677" spans="1:29" ht="17" x14ac:dyDescent="0.2">
      <c r="A677">
        <v>1</v>
      </c>
      <c r="B677">
        <v>931</v>
      </c>
      <c r="C677" t="s">
        <v>1894</v>
      </c>
      <c r="D677" s="1" t="s">
        <v>1895</v>
      </c>
      <c r="E677" s="17">
        <v>7900</v>
      </c>
      <c r="F677" s="17">
        <v>5729</v>
      </c>
      <c r="G677" s="4">
        <f t="shared" si="60"/>
        <v>0.72518987341772156</v>
      </c>
      <c r="H677" t="s">
        <v>14</v>
      </c>
      <c r="I677">
        <v>112</v>
      </c>
      <c r="J677" s="2">
        <f t="shared" si="61"/>
        <v>51.151785714285715</v>
      </c>
      <c r="K677" t="s">
        <v>21</v>
      </c>
      <c r="L677" t="s">
        <v>22</v>
      </c>
      <c r="M677">
        <v>1403931600</v>
      </c>
      <c r="N677">
        <v>1404104400</v>
      </c>
      <c r="O677" s="7">
        <f t="shared" si="62"/>
        <v>41818.208333333336</v>
      </c>
      <c r="P677" s="7" t="str" cm="1">
        <f t="array" ref="P677">_xlfn.IFS(Q677=1, "Jan", Q677=2, "Feb", Q677=3, "Mar", Q677=4, "Apr", Q677=5, "May", Q677=6, "June", Q677=7, "July", Q677=8, "Aug", Q677=9, "Sept", Q677=10, "Oct", Q677=11, "Nov", Q677=12, "Dec")</f>
        <v>June</v>
      </c>
      <c r="Q677" s="9">
        <f>MONTH(O677)</f>
        <v>6</v>
      </c>
      <c r="R677" s="9">
        <f>DAY(O677)</f>
        <v>28</v>
      </c>
      <c r="S677" s="9">
        <f>YEAR(O677)</f>
        <v>2014</v>
      </c>
      <c r="T677" s="7">
        <f>(((N677/60)/60)/24)+DATE(1970,1,1)</f>
        <v>41820.208333333336</v>
      </c>
      <c r="U677" s="7" t="str" cm="1">
        <f t="array" ref="U677">_xlfn.IFS(V677=1, "Jan", V677=2, "Feb", V677=3, "Mar", V677=4, "Apr", V677=5, "May", V677=6, "June", V677=7, "July", V677=8, "Aug", V677=9, "Sept", V677=10, "Oct", V677=11, "Nov", V677=12, "Dec")</f>
        <v>June</v>
      </c>
      <c r="V677" s="9">
        <f t="shared" si="63"/>
        <v>6</v>
      </c>
      <c r="W677" s="9">
        <f t="shared" si="64"/>
        <v>30</v>
      </c>
      <c r="X677" s="9">
        <f t="shared" si="65"/>
        <v>2014</v>
      </c>
      <c r="Y677" t="b">
        <v>0</v>
      </c>
      <c r="Z677" t="b">
        <v>1</v>
      </c>
      <c r="AA677" t="s">
        <v>33</v>
      </c>
      <c r="AB677" t="s">
        <v>2035</v>
      </c>
      <c r="AC677" t="s">
        <v>2036</v>
      </c>
    </row>
    <row r="678" spans="1:29" ht="34" x14ac:dyDescent="0.2">
      <c r="A678">
        <v>1</v>
      </c>
      <c r="B678">
        <v>996</v>
      </c>
      <c r="C678" t="s">
        <v>2019</v>
      </c>
      <c r="D678" s="1" t="s">
        <v>2020</v>
      </c>
      <c r="E678" s="17">
        <v>6600</v>
      </c>
      <c r="F678" s="17">
        <v>4814</v>
      </c>
      <c r="G678" s="4">
        <f t="shared" si="60"/>
        <v>0.72939393939393937</v>
      </c>
      <c r="H678" t="s">
        <v>14</v>
      </c>
      <c r="I678">
        <v>112</v>
      </c>
      <c r="J678" s="2">
        <f t="shared" si="61"/>
        <v>42.982142857142854</v>
      </c>
      <c r="K678" t="s">
        <v>21</v>
      </c>
      <c r="L678" t="s">
        <v>22</v>
      </c>
      <c r="M678">
        <v>1357106400</v>
      </c>
      <c r="N678">
        <v>1359698400</v>
      </c>
      <c r="O678" s="7">
        <f t="shared" si="62"/>
        <v>41276.25</v>
      </c>
      <c r="P678" s="7" t="str" cm="1">
        <f t="array" ref="P678">_xlfn.IFS(Q678=1, "Jan", Q678=2, "Feb", Q678=3, "Mar", Q678=4, "Apr", Q678=5, "May", Q678=6, "June", Q678=7, "July", Q678=8, "Aug", Q678=9, "Sept", Q678=10, "Oct", Q678=11, "Nov", Q678=12, "Dec")</f>
        <v>Jan</v>
      </c>
      <c r="Q678" s="9">
        <f>MONTH(O678)</f>
        <v>1</v>
      </c>
      <c r="R678" s="9">
        <f>DAY(O678)</f>
        <v>2</v>
      </c>
      <c r="S678" s="9">
        <f>YEAR(O678)</f>
        <v>2013</v>
      </c>
      <c r="T678" s="7">
        <f>(((N678/60)/60)/24)+DATE(1970,1,1)</f>
        <v>41306.25</v>
      </c>
      <c r="U678" s="7" t="str" cm="1">
        <f t="array" ref="U678">_xlfn.IFS(V678=1, "Jan", V678=2, "Feb", V678=3, "Mar", V678=4, "Apr", V678=5, "May", V678=6, "June", V678=7, "July", V678=8, "Aug", V678=9, "Sept", V678=10, "Oct", V678=11, "Nov", V678=12, "Dec")</f>
        <v>Feb</v>
      </c>
      <c r="V678" s="9">
        <f t="shared" si="63"/>
        <v>2</v>
      </c>
      <c r="W678" s="9">
        <f t="shared" si="64"/>
        <v>1</v>
      </c>
      <c r="X678" s="9">
        <f t="shared" si="65"/>
        <v>2013</v>
      </c>
      <c r="Y678" t="b">
        <v>0</v>
      </c>
      <c r="Z678" t="b">
        <v>0</v>
      </c>
      <c r="AA678" t="s">
        <v>33</v>
      </c>
      <c r="AB678" t="s">
        <v>2035</v>
      </c>
      <c r="AC678" t="s">
        <v>2036</v>
      </c>
    </row>
    <row r="679" spans="1:29" ht="17" x14ac:dyDescent="0.2">
      <c r="A679">
        <v>1</v>
      </c>
      <c r="B679">
        <v>226</v>
      </c>
      <c r="C679" t="s">
        <v>253</v>
      </c>
      <c r="D679" s="1" t="s">
        <v>505</v>
      </c>
      <c r="E679" s="17">
        <v>3000</v>
      </c>
      <c r="F679" s="17">
        <v>10999</v>
      </c>
      <c r="G679" s="4">
        <f t="shared" si="60"/>
        <v>3.6663333333333332</v>
      </c>
      <c r="H679" t="s">
        <v>20</v>
      </c>
      <c r="I679">
        <v>112</v>
      </c>
      <c r="J679" s="2">
        <f t="shared" si="61"/>
        <v>98.205357142857139</v>
      </c>
      <c r="K679" t="s">
        <v>21</v>
      </c>
      <c r="L679" t="s">
        <v>22</v>
      </c>
      <c r="M679">
        <v>1270702800</v>
      </c>
      <c r="N679">
        <v>1273899600</v>
      </c>
      <c r="O679" s="7">
        <f t="shared" si="62"/>
        <v>40276.208333333336</v>
      </c>
      <c r="P679" s="7" t="str" cm="1">
        <f t="array" ref="P679">_xlfn.IFS(Q679=1, "Jan", Q679=2, "Feb", Q679=3, "Mar", Q679=4, "Apr", Q679=5, "May", Q679=6, "June", Q679=7, "July", Q679=8, "Aug", Q679=9, "Sept", Q679=10, "Oct", Q679=11, "Nov", Q679=12, "Dec")</f>
        <v>Apr</v>
      </c>
      <c r="Q679" s="9">
        <f>MONTH(O679)</f>
        <v>4</v>
      </c>
      <c r="R679" s="9">
        <f>DAY(O679)</f>
        <v>8</v>
      </c>
      <c r="S679" s="9">
        <f>YEAR(O679)</f>
        <v>2010</v>
      </c>
      <c r="T679" s="7">
        <f>(((N679/60)/60)/24)+DATE(1970,1,1)</f>
        <v>40313.208333333336</v>
      </c>
      <c r="U679" s="7" t="str" cm="1">
        <f t="array" ref="U679">_xlfn.IFS(V679=1, "Jan", V679=2, "Feb", V679=3, "Mar", V679=4, "Apr", V679=5, "May", V679=6, "June", V679=7, "July", V679=8, "Aug", V679=9, "Sept", V679=10, "Oct", V679=11, "Nov", V679=12, "Dec")</f>
        <v>May</v>
      </c>
      <c r="V679" s="9">
        <f t="shared" si="63"/>
        <v>5</v>
      </c>
      <c r="W679" s="9">
        <f t="shared" si="64"/>
        <v>15</v>
      </c>
      <c r="X679" s="9">
        <f t="shared" si="65"/>
        <v>2010</v>
      </c>
      <c r="Y679" t="b">
        <v>0</v>
      </c>
      <c r="Z679" t="b">
        <v>0</v>
      </c>
      <c r="AA679" t="s">
        <v>122</v>
      </c>
      <c r="AB679" t="s">
        <v>2044</v>
      </c>
      <c r="AC679" t="s">
        <v>2045</v>
      </c>
    </row>
    <row r="680" spans="1:29" ht="17" x14ac:dyDescent="0.2">
      <c r="A680">
        <v>1</v>
      </c>
      <c r="B680">
        <v>365</v>
      </c>
      <c r="C680" t="s">
        <v>782</v>
      </c>
      <c r="D680" s="1" t="s">
        <v>783</v>
      </c>
      <c r="E680" s="17">
        <v>1600</v>
      </c>
      <c r="F680" s="17">
        <v>11735</v>
      </c>
      <c r="G680" s="4">
        <f t="shared" si="60"/>
        <v>7.3343749999999996</v>
      </c>
      <c r="H680" t="s">
        <v>20</v>
      </c>
      <c r="I680">
        <v>112</v>
      </c>
      <c r="J680" s="2">
        <f t="shared" si="61"/>
        <v>104.77678571428571</v>
      </c>
      <c r="K680" t="s">
        <v>26</v>
      </c>
      <c r="L680" t="s">
        <v>27</v>
      </c>
      <c r="M680">
        <v>1482991200</v>
      </c>
      <c r="N680">
        <v>1485324000</v>
      </c>
      <c r="O680" s="7">
        <f t="shared" si="62"/>
        <v>42733.25</v>
      </c>
      <c r="P680" s="7" t="str" cm="1">
        <f t="array" ref="P680">_xlfn.IFS(Q680=1, "Jan", Q680=2, "Feb", Q680=3, "Mar", Q680=4, "Apr", Q680=5, "May", Q680=6, "June", Q680=7, "July", Q680=8, "Aug", Q680=9, "Sept", Q680=10, "Oct", Q680=11, "Nov", Q680=12, "Dec")</f>
        <v>Dec</v>
      </c>
      <c r="Q680" s="9">
        <f>MONTH(O680)</f>
        <v>12</v>
      </c>
      <c r="R680" s="9">
        <f>DAY(O680)</f>
        <v>29</v>
      </c>
      <c r="S680" s="9">
        <f>YEAR(O680)</f>
        <v>2016</v>
      </c>
      <c r="T680" s="7">
        <f>(((N680/60)/60)/24)+DATE(1970,1,1)</f>
        <v>42760.25</v>
      </c>
      <c r="U680" s="7" t="str" cm="1">
        <f t="array" ref="U680">_xlfn.IFS(V680=1, "Jan", V680=2, "Feb", V680=3, "Mar", V680=4, "Apr", V680=5, "May", V680=6, "June", V680=7, "July", V680=8, "Aug", V680=9, "Sept", V680=10, "Oct", V680=11, "Nov", V680=12, "Dec")</f>
        <v>Jan</v>
      </c>
      <c r="V680" s="9">
        <f t="shared" si="63"/>
        <v>1</v>
      </c>
      <c r="W680" s="9">
        <f t="shared" si="64"/>
        <v>25</v>
      </c>
      <c r="X680" s="9">
        <f t="shared" si="65"/>
        <v>2017</v>
      </c>
      <c r="Y680" t="b">
        <v>0</v>
      </c>
      <c r="Z680" t="b">
        <v>0</v>
      </c>
      <c r="AA680" t="s">
        <v>33</v>
      </c>
      <c r="AB680" t="s">
        <v>2035</v>
      </c>
      <c r="AC680" t="s">
        <v>2036</v>
      </c>
    </row>
    <row r="681" spans="1:29" ht="34" x14ac:dyDescent="0.2">
      <c r="A681">
        <v>1</v>
      </c>
      <c r="B681">
        <v>958</v>
      </c>
      <c r="C681" t="s">
        <v>1946</v>
      </c>
      <c r="D681" s="1" t="s">
        <v>1947</v>
      </c>
      <c r="E681" s="17">
        <v>1100</v>
      </c>
      <c r="F681" s="17">
        <v>8081</v>
      </c>
      <c r="G681" s="4">
        <f t="shared" si="60"/>
        <v>7.3463636363636367</v>
      </c>
      <c r="H681" t="s">
        <v>20</v>
      </c>
      <c r="I681">
        <v>112</v>
      </c>
      <c r="J681" s="2">
        <f t="shared" si="61"/>
        <v>72.151785714285708</v>
      </c>
      <c r="K681" t="s">
        <v>21</v>
      </c>
      <c r="L681" t="s">
        <v>22</v>
      </c>
      <c r="M681">
        <v>1277096400</v>
      </c>
      <c r="N681">
        <v>1278997200</v>
      </c>
      <c r="O681" s="7">
        <f t="shared" si="62"/>
        <v>40350.208333333336</v>
      </c>
      <c r="P681" s="7" t="str" cm="1">
        <f t="array" ref="P681">_xlfn.IFS(Q681=1, "Jan", Q681=2, "Feb", Q681=3, "Mar", Q681=4, "Apr", Q681=5, "May", Q681=6, "June", Q681=7, "July", Q681=8, "Aug", Q681=9, "Sept", Q681=10, "Oct", Q681=11, "Nov", Q681=12, "Dec")</f>
        <v>June</v>
      </c>
      <c r="Q681" s="9">
        <f>MONTH(O681)</f>
        <v>6</v>
      </c>
      <c r="R681" s="9">
        <f>DAY(O681)</f>
        <v>21</v>
      </c>
      <c r="S681" s="9">
        <f>YEAR(O681)</f>
        <v>2010</v>
      </c>
      <c r="T681" s="7">
        <f>(((N681/60)/60)/24)+DATE(1970,1,1)</f>
        <v>40372.208333333336</v>
      </c>
      <c r="U681" s="7" t="str" cm="1">
        <f t="array" ref="U681">_xlfn.IFS(V681=1, "Jan", V681=2, "Feb", V681=3, "Mar", V681=4, "Apr", V681=5, "May", V681=6, "June", V681=7, "July", V681=8, "Aug", V681=9, "Sept", V681=10, "Oct", V681=11, "Nov", V681=12, "Dec")</f>
        <v>July</v>
      </c>
      <c r="V681" s="9">
        <f t="shared" si="63"/>
        <v>7</v>
      </c>
      <c r="W681" s="9">
        <f t="shared" si="64"/>
        <v>13</v>
      </c>
      <c r="X681" s="9">
        <f t="shared" si="65"/>
        <v>2010</v>
      </c>
      <c r="Y681" t="b">
        <v>0</v>
      </c>
      <c r="Z681" t="b">
        <v>0</v>
      </c>
      <c r="AA681" t="s">
        <v>71</v>
      </c>
      <c r="AB681" t="s">
        <v>2039</v>
      </c>
      <c r="AC681" t="s">
        <v>2040</v>
      </c>
    </row>
    <row r="682" spans="1:29" ht="17" x14ac:dyDescent="0.2">
      <c r="A682">
        <v>1</v>
      </c>
      <c r="B682">
        <v>677</v>
      </c>
      <c r="C682" t="s">
        <v>1394</v>
      </c>
      <c r="D682" s="1" t="s">
        <v>1395</v>
      </c>
      <c r="E682" s="17">
        <v>5300</v>
      </c>
      <c r="F682" s="17">
        <v>4432</v>
      </c>
      <c r="G682" s="4">
        <f t="shared" si="60"/>
        <v>0.83622641509433959</v>
      </c>
      <c r="H682" t="s">
        <v>14</v>
      </c>
      <c r="I682">
        <v>111</v>
      </c>
      <c r="J682" s="2">
        <f t="shared" si="61"/>
        <v>39.927927927927925</v>
      </c>
      <c r="K682" t="s">
        <v>21</v>
      </c>
      <c r="L682" t="s">
        <v>22</v>
      </c>
      <c r="M682">
        <v>1468126800</v>
      </c>
      <c r="N682">
        <v>1472446800</v>
      </c>
      <c r="O682" s="7">
        <f t="shared" si="62"/>
        <v>42561.208333333328</v>
      </c>
      <c r="P682" s="7" t="str" cm="1">
        <f t="array" ref="P682">_xlfn.IFS(Q682=1, "Jan", Q682=2, "Feb", Q682=3, "Mar", Q682=4, "Apr", Q682=5, "May", Q682=6, "June", Q682=7, "July", Q682=8, "Aug", Q682=9, "Sept", Q682=10, "Oct", Q682=11, "Nov", Q682=12, "Dec")</f>
        <v>July</v>
      </c>
      <c r="Q682" s="9">
        <f>MONTH(O682)</f>
        <v>7</v>
      </c>
      <c r="R682" s="9">
        <f>DAY(O682)</f>
        <v>10</v>
      </c>
      <c r="S682" s="9">
        <f>YEAR(O682)</f>
        <v>2016</v>
      </c>
      <c r="T682" s="7">
        <f>(((N682/60)/60)/24)+DATE(1970,1,1)</f>
        <v>42611.208333333328</v>
      </c>
      <c r="U682" s="7" t="str" cm="1">
        <f t="array" ref="U682">_xlfn.IFS(V682=1, "Jan", V682=2, "Feb", V682=3, "Mar", V682=4, "Apr", V682=5, "May", V682=6, "June", V682=7, "July", V682=8, "Aug", V682=9, "Sept", V682=10, "Oct", V682=11, "Nov", V682=12, "Dec")</f>
        <v>Aug</v>
      </c>
      <c r="V682" s="9">
        <f t="shared" si="63"/>
        <v>8</v>
      </c>
      <c r="W682" s="9">
        <f t="shared" si="64"/>
        <v>29</v>
      </c>
      <c r="X682" s="9">
        <f t="shared" si="65"/>
        <v>2016</v>
      </c>
      <c r="Y682" t="b">
        <v>0</v>
      </c>
      <c r="Z682" t="b">
        <v>0</v>
      </c>
      <c r="AA682" t="s">
        <v>119</v>
      </c>
      <c r="AB682" t="s">
        <v>2046</v>
      </c>
      <c r="AC682" t="s">
        <v>2056</v>
      </c>
    </row>
    <row r="683" spans="1:29" ht="17" x14ac:dyDescent="0.2">
      <c r="A683">
        <v>1</v>
      </c>
      <c r="B683">
        <v>41</v>
      </c>
      <c r="C683" t="s">
        <v>127</v>
      </c>
      <c r="D683" s="1" t="s">
        <v>128</v>
      </c>
      <c r="E683" s="17">
        <v>5600</v>
      </c>
      <c r="F683" s="17">
        <v>11924</v>
      </c>
      <c r="G683" s="4">
        <f t="shared" si="60"/>
        <v>2.1292857142857144</v>
      </c>
      <c r="H683" t="s">
        <v>20</v>
      </c>
      <c r="I683">
        <v>111</v>
      </c>
      <c r="J683" s="2">
        <f t="shared" si="61"/>
        <v>107.42342342342343</v>
      </c>
      <c r="K683" t="s">
        <v>107</v>
      </c>
      <c r="L683" t="s">
        <v>108</v>
      </c>
      <c r="M683">
        <v>1346734800</v>
      </c>
      <c r="N683">
        <v>1348981200</v>
      </c>
      <c r="O683" s="7">
        <f t="shared" si="62"/>
        <v>41156.208333333336</v>
      </c>
      <c r="P683" s="7" t="str" cm="1">
        <f t="array" ref="P683">_xlfn.IFS(Q683=1, "Jan", Q683=2, "Feb", Q683=3, "Mar", Q683=4, "Apr", Q683=5, "May", Q683=6, "June", Q683=7, "July", Q683=8, "Aug", Q683=9, "Sept", Q683=10, "Oct", Q683=11, "Nov", Q683=12, "Dec")</f>
        <v>Sept</v>
      </c>
      <c r="Q683" s="9">
        <f>MONTH(O683)</f>
        <v>9</v>
      </c>
      <c r="R683" s="9">
        <f>DAY(O683)</f>
        <v>4</v>
      </c>
      <c r="S683" s="9">
        <f>YEAR(O683)</f>
        <v>2012</v>
      </c>
      <c r="T683" s="7">
        <f>(((N683/60)/60)/24)+DATE(1970,1,1)</f>
        <v>41182.208333333336</v>
      </c>
      <c r="U683" s="7" t="str" cm="1">
        <f t="array" ref="U683">_xlfn.IFS(V683=1, "Jan", V683=2, "Feb", V683=3, "Mar", V683=4, "Apr", V683=5, "May", V683=6, "June", V683=7, "July", V683=8, "Aug", V683=9, "Sept", V683=10, "Oct", V683=11, "Nov", V683=12, "Dec")</f>
        <v>Sept</v>
      </c>
      <c r="V683" s="9">
        <f t="shared" si="63"/>
        <v>9</v>
      </c>
      <c r="W683" s="9">
        <f t="shared" si="64"/>
        <v>30</v>
      </c>
      <c r="X683" s="9">
        <f t="shared" si="65"/>
        <v>2012</v>
      </c>
      <c r="Y683" t="b">
        <v>0</v>
      </c>
      <c r="Z683" t="b">
        <v>1</v>
      </c>
      <c r="AA683" t="s">
        <v>23</v>
      </c>
      <c r="AB683" t="s">
        <v>2041</v>
      </c>
      <c r="AC683" t="s">
        <v>2042</v>
      </c>
    </row>
    <row r="684" spans="1:29" ht="17" x14ac:dyDescent="0.2">
      <c r="A684">
        <v>1</v>
      </c>
      <c r="B684">
        <v>794</v>
      </c>
      <c r="C684" t="s">
        <v>1623</v>
      </c>
      <c r="D684" s="1" t="s">
        <v>1624</v>
      </c>
      <c r="E684" s="17">
        <v>6600</v>
      </c>
      <c r="F684" s="17">
        <v>8276</v>
      </c>
      <c r="G684" s="4">
        <f t="shared" si="60"/>
        <v>1.2539393939393939</v>
      </c>
      <c r="H684" t="s">
        <v>20</v>
      </c>
      <c r="I684">
        <v>110</v>
      </c>
      <c r="J684" s="2">
        <f t="shared" si="61"/>
        <v>75.236363636363635</v>
      </c>
      <c r="K684" t="s">
        <v>21</v>
      </c>
      <c r="L684" t="s">
        <v>22</v>
      </c>
      <c r="M684">
        <v>1513922400</v>
      </c>
      <c r="N684">
        <v>1514959200</v>
      </c>
      <c r="O684" s="7">
        <f t="shared" si="62"/>
        <v>43091.25</v>
      </c>
      <c r="P684" s="7" t="str" cm="1">
        <f t="array" ref="P684">_xlfn.IFS(Q684=1, "Jan", Q684=2, "Feb", Q684=3, "Mar", Q684=4, "Apr", Q684=5, "May", Q684=6, "June", Q684=7, "July", Q684=8, "Aug", Q684=9, "Sept", Q684=10, "Oct", Q684=11, "Nov", Q684=12, "Dec")</f>
        <v>Dec</v>
      </c>
      <c r="Q684" s="9">
        <f>MONTH(O684)</f>
        <v>12</v>
      </c>
      <c r="R684" s="9">
        <f>DAY(O684)</f>
        <v>22</v>
      </c>
      <c r="S684" s="9">
        <f>YEAR(O684)</f>
        <v>2017</v>
      </c>
      <c r="T684" s="7">
        <f>(((N684/60)/60)/24)+DATE(1970,1,1)</f>
        <v>43103.25</v>
      </c>
      <c r="U684" s="7" t="str" cm="1">
        <f t="array" ref="U684">_xlfn.IFS(V684=1, "Jan", V684=2, "Feb", V684=3, "Mar", V684=4, "Apr", V684=5, "May", V684=6, "June", V684=7, "July", V684=8, "Aug", V684=9, "Sept", V684=10, "Oct", V684=11, "Nov", V684=12, "Dec")</f>
        <v>Jan</v>
      </c>
      <c r="V684" s="9">
        <f t="shared" si="63"/>
        <v>1</v>
      </c>
      <c r="W684" s="9">
        <f t="shared" si="64"/>
        <v>3</v>
      </c>
      <c r="X684" s="9">
        <f t="shared" si="65"/>
        <v>2018</v>
      </c>
      <c r="Y684" t="b">
        <v>0</v>
      </c>
      <c r="Z684" t="b">
        <v>0</v>
      </c>
      <c r="AA684" t="s">
        <v>23</v>
      </c>
      <c r="AB684" t="s">
        <v>2041</v>
      </c>
      <c r="AC684" t="s">
        <v>2042</v>
      </c>
    </row>
    <row r="685" spans="1:29" ht="17" x14ac:dyDescent="0.2">
      <c r="A685">
        <v>1</v>
      </c>
      <c r="B685">
        <v>847</v>
      </c>
      <c r="C685" t="s">
        <v>1727</v>
      </c>
      <c r="D685" s="1" t="s">
        <v>1728</v>
      </c>
      <c r="E685" s="17">
        <v>4700</v>
      </c>
      <c r="F685" s="17">
        <v>11174</v>
      </c>
      <c r="G685" s="4">
        <f t="shared" si="60"/>
        <v>2.3774468085106384</v>
      </c>
      <c r="H685" t="s">
        <v>20</v>
      </c>
      <c r="I685">
        <v>110</v>
      </c>
      <c r="J685" s="2">
        <f t="shared" si="61"/>
        <v>101.58181818181818</v>
      </c>
      <c r="K685" t="s">
        <v>21</v>
      </c>
      <c r="L685" t="s">
        <v>22</v>
      </c>
      <c r="M685">
        <v>1515304800</v>
      </c>
      <c r="N685">
        <v>1515564000</v>
      </c>
      <c r="O685" s="7">
        <f t="shared" si="62"/>
        <v>43107.25</v>
      </c>
      <c r="P685" s="7" t="str" cm="1">
        <f t="array" ref="P685">_xlfn.IFS(Q685=1, "Jan", Q685=2, "Feb", Q685=3, "Mar", Q685=4, "Apr", Q685=5, "May", Q685=6, "June", Q685=7, "July", Q685=8, "Aug", Q685=9, "Sept", Q685=10, "Oct", Q685=11, "Nov", Q685=12, "Dec")</f>
        <v>Jan</v>
      </c>
      <c r="Q685" s="9">
        <f>MONTH(O685)</f>
        <v>1</v>
      </c>
      <c r="R685" s="9">
        <f>DAY(O685)</f>
        <v>7</v>
      </c>
      <c r="S685" s="9">
        <f>YEAR(O685)</f>
        <v>2018</v>
      </c>
      <c r="T685" s="7">
        <f>(((N685/60)/60)/24)+DATE(1970,1,1)</f>
        <v>43110.25</v>
      </c>
      <c r="U685" s="7" t="str" cm="1">
        <f t="array" ref="U685">_xlfn.IFS(V685=1, "Jan", V685=2, "Feb", V685=3, "Mar", V685=4, "Apr", V685=5, "May", V685=6, "June", V685=7, "July", V685=8, "Aug", V685=9, "Sept", V685=10, "Oct", V685=11, "Nov", V685=12, "Dec")</f>
        <v>Jan</v>
      </c>
      <c r="V685" s="9">
        <f t="shared" si="63"/>
        <v>1</v>
      </c>
      <c r="W685" s="9">
        <f t="shared" si="64"/>
        <v>10</v>
      </c>
      <c r="X685" s="9">
        <f t="shared" si="65"/>
        <v>2018</v>
      </c>
      <c r="Y685" t="b">
        <v>0</v>
      </c>
      <c r="Z685" t="b">
        <v>0</v>
      </c>
      <c r="AA685" t="s">
        <v>17</v>
      </c>
      <c r="AB685" t="s">
        <v>2033</v>
      </c>
      <c r="AC685" t="s">
        <v>2034</v>
      </c>
    </row>
    <row r="686" spans="1:29" ht="17" x14ac:dyDescent="0.2">
      <c r="A686">
        <v>1</v>
      </c>
      <c r="B686">
        <v>902</v>
      </c>
      <c r="C686" t="s">
        <v>1836</v>
      </c>
      <c r="D686" s="1" t="s">
        <v>1837</v>
      </c>
      <c r="E686" s="17">
        <v>1400</v>
      </c>
      <c r="F686" s="17">
        <v>3534</v>
      </c>
      <c r="G686" s="4">
        <f t="shared" si="60"/>
        <v>2.5242857142857145</v>
      </c>
      <c r="H686" t="s">
        <v>20</v>
      </c>
      <c r="I686">
        <v>110</v>
      </c>
      <c r="J686" s="2">
        <f t="shared" si="61"/>
        <v>32.127272727272725</v>
      </c>
      <c r="K686" t="s">
        <v>21</v>
      </c>
      <c r="L686" t="s">
        <v>22</v>
      </c>
      <c r="M686">
        <v>1454133600</v>
      </c>
      <c r="N686">
        <v>1457762400</v>
      </c>
      <c r="O686" s="7">
        <f t="shared" si="62"/>
        <v>42399.25</v>
      </c>
      <c r="P686" s="7" t="str" cm="1">
        <f t="array" ref="P686">_xlfn.IFS(Q686=1, "Jan", Q686=2, "Feb", Q686=3, "Mar", Q686=4, "Apr", Q686=5, "May", Q686=6, "June", Q686=7, "July", Q686=8, "Aug", Q686=9, "Sept", Q686=10, "Oct", Q686=11, "Nov", Q686=12, "Dec")</f>
        <v>Jan</v>
      </c>
      <c r="Q686" s="9">
        <f>MONTH(O686)</f>
        <v>1</v>
      </c>
      <c r="R686" s="9">
        <f>DAY(O686)</f>
        <v>30</v>
      </c>
      <c r="S686" s="9">
        <f>YEAR(O686)</f>
        <v>2016</v>
      </c>
      <c r="T686" s="7">
        <f>(((N686/60)/60)/24)+DATE(1970,1,1)</f>
        <v>42441.25</v>
      </c>
      <c r="U686" s="7" t="str" cm="1">
        <f t="array" ref="U686">_xlfn.IFS(V686=1, "Jan", V686=2, "Feb", V686=3, "Mar", V686=4, "Apr", V686=5, "May", V686=6, "June", V686=7, "July", V686=8, "Aug", V686=9, "Sept", V686=10, "Oct", V686=11, "Nov", V686=12, "Dec")</f>
        <v>Mar</v>
      </c>
      <c r="V686" s="9">
        <f t="shared" si="63"/>
        <v>3</v>
      </c>
      <c r="W686" s="9">
        <f t="shared" si="64"/>
        <v>12</v>
      </c>
      <c r="X686" s="9">
        <f t="shared" si="65"/>
        <v>2016</v>
      </c>
      <c r="Y686" t="b">
        <v>0</v>
      </c>
      <c r="Z686" t="b">
        <v>0</v>
      </c>
      <c r="AA686" t="s">
        <v>28</v>
      </c>
      <c r="AB686" t="s">
        <v>2037</v>
      </c>
      <c r="AC686" t="s">
        <v>2038</v>
      </c>
    </row>
    <row r="687" spans="1:29" ht="17" x14ac:dyDescent="0.2">
      <c r="A687">
        <v>1</v>
      </c>
      <c r="B687">
        <v>684</v>
      </c>
      <c r="C687" t="s">
        <v>1407</v>
      </c>
      <c r="D687" s="1" t="s">
        <v>1408</v>
      </c>
      <c r="E687" s="17">
        <v>1400</v>
      </c>
      <c r="F687" s="17">
        <v>7600</v>
      </c>
      <c r="G687" s="4">
        <f t="shared" si="60"/>
        <v>5.4285714285714288</v>
      </c>
      <c r="H687" t="s">
        <v>20</v>
      </c>
      <c r="I687">
        <v>110</v>
      </c>
      <c r="J687" s="2">
        <f t="shared" si="61"/>
        <v>69.090909090909093</v>
      </c>
      <c r="K687" t="s">
        <v>15</v>
      </c>
      <c r="L687" t="s">
        <v>16</v>
      </c>
      <c r="M687">
        <v>1277787600</v>
      </c>
      <c r="N687">
        <v>1279515600</v>
      </c>
      <c r="O687" s="7">
        <f t="shared" si="62"/>
        <v>40358.208333333336</v>
      </c>
      <c r="P687" s="7" t="str" cm="1">
        <f t="array" ref="P687">_xlfn.IFS(Q687=1, "Jan", Q687=2, "Feb", Q687=3, "Mar", Q687=4, "Apr", Q687=5, "May", Q687=6, "June", Q687=7, "July", Q687=8, "Aug", Q687=9, "Sept", Q687=10, "Oct", Q687=11, "Nov", Q687=12, "Dec")</f>
        <v>June</v>
      </c>
      <c r="Q687" s="9">
        <f>MONTH(O687)</f>
        <v>6</v>
      </c>
      <c r="R687" s="9">
        <f>DAY(O687)</f>
        <v>29</v>
      </c>
      <c r="S687" s="9">
        <f>YEAR(O687)</f>
        <v>2010</v>
      </c>
      <c r="T687" s="7">
        <f>(((N687/60)/60)/24)+DATE(1970,1,1)</f>
        <v>40378.208333333336</v>
      </c>
      <c r="U687" s="7" t="str" cm="1">
        <f t="array" ref="U687">_xlfn.IFS(V687=1, "Jan", V687=2, "Feb", V687=3, "Mar", V687=4, "Apr", V687=5, "May", V687=6, "June", V687=7, "July", V687=8, "Aug", V687=9, "Sept", V687=10, "Oct", V687=11, "Nov", V687=12, "Dec")</f>
        <v>July</v>
      </c>
      <c r="V687" s="9">
        <f t="shared" si="63"/>
        <v>7</v>
      </c>
      <c r="W687" s="9">
        <f t="shared" si="64"/>
        <v>19</v>
      </c>
      <c r="X687" s="9">
        <f t="shared" si="65"/>
        <v>2010</v>
      </c>
      <c r="Y687" t="b">
        <v>0</v>
      </c>
      <c r="Z687" t="b">
        <v>0</v>
      </c>
      <c r="AA687" t="s">
        <v>68</v>
      </c>
      <c r="AB687" t="s">
        <v>2046</v>
      </c>
      <c r="AC687" t="s">
        <v>2047</v>
      </c>
    </row>
    <row r="688" spans="1:29" ht="17" x14ac:dyDescent="0.2">
      <c r="A688">
        <v>1</v>
      </c>
      <c r="B688">
        <v>316</v>
      </c>
      <c r="C688" t="s">
        <v>684</v>
      </c>
      <c r="D688" s="1" t="s">
        <v>685</v>
      </c>
      <c r="E688" s="17">
        <v>9600</v>
      </c>
      <c r="F688" s="17">
        <v>6401</v>
      </c>
      <c r="G688" s="4">
        <f t="shared" si="60"/>
        <v>0.66677083333333331</v>
      </c>
      <c r="H688" t="s">
        <v>14</v>
      </c>
      <c r="I688">
        <v>108</v>
      </c>
      <c r="J688" s="2">
        <f t="shared" si="61"/>
        <v>59.268518518518519</v>
      </c>
      <c r="K688" t="s">
        <v>107</v>
      </c>
      <c r="L688" t="s">
        <v>108</v>
      </c>
      <c r="M688">
        <v>1574143200</v>
      </c>
      <c r="N688">
        <v>1574229600</v>
      </c>
      <c r="O688" s="7">
        <f t="shared" si="62"/>
        <v>43788.25</v>
      </c>
      <c r="P688" s="7" t="str" cm="1">
        <f t="array" ref="P688">_xlfn.IFS(Q688=1, "Jan", Q688=2, "Feb", Q688=3, "Mar", Q688=4, "Apr", Q688=5, "May", Q688=6, "June", Q688=7, "July", Q688=8, "Aug", Q688=9, "Sept", Q688=10, "Oct", Q688=11, "Nov", Q688=12, "Dec")</f>
        <v>Nov</v>
      </c>
      <c r="Q688" s="9">
        <f>MONTH(O688)</f>
        <v>11</v>
      </c>
      <c r="R688" s="9">
        <f>DAY(O688)</f>
        <v>19</v>
      </c>
      <c r="S688" s="9">
        <f>YEAR(O688)</f>
        <v>2019</v>
      </c>
      <c r="T688" s="7">
        <f>(((N688/60)/60)/24)+DATE(1970,1,1)</f>
        <v>43789.25</v>
      </c>
      <c r="U688" s="7" t="str" cm="1">
        <f t="array" ref="U688">_xlfn.IFS(V688=1, "Jan", V688=2, "Feb", V688=3, "Mar", V688=4, "Apr", V688=5, "May", V688=6, "June", V688=7, "July", V688=8, "Aug", V688=9, "Sept", V688=10, "Oct", V688=11, "Nov", V688=12, "Dec")</f>
        <v>Nov</v>
      </c>
      <c r="V688" s="9">
        <f t="shared" si="63"/>
        <v>11</v>
      </c>
      <c r="W688" s="9">
        <f t="shared" si="64"/>
        <v>20</v>
      </c>
      <c r="X688" s="9">
        <f t="shared" si="65"/>
        <v>2019</v>
      </c>
      <c r="Y688" t="b">
        <v>0</v>
      </c>
      <c r="Z688" t="b">
        <v>1</v>
      </c>
      <c r="AA688" t="s">
        <v>17</v>
      </c>
      <c r="AB688" t="s">
        <v>2033</v>
      </c>
      <c r="AC688" t="s">
        <v>2034</v>
      </c>
    </row>
    <row r="689" spans="1:29" ht="34" x14ac:dyDescent="0.2">
      <c r="A689">
        <v>1</v>
      </c>
      <c r="B689">
        <v>895</v>
      </c>
      <c r="C689" t="s">
        <v>1822</v>
      </c>
      <c r="D689" s="1" t="s">
        <v>1823</v>
      </c>
      <c r="E689" s="17">
        <v>159800</v>
      </c>
      <c r="F689" s="17">
        <v>11108</v>
      </c>
      <c r="G689" s="4">
        <f t="shared" si="60"/>
        <v>6.9511889862327911E-2</v>
      </c>
      <c r="H689" t="s">
        <v>14</v>
      </c>
      <c r="I689">
        <v>107</v>
      </c>
      <c r="J689" s="2">
        <f t="shared" si="61"/>
        <v>103.81308411214954</v>
      </c>
      <c r="K689" t="s">
        <v>21</v>
      </c>
      <c r="L689" t="s">
        <v>22</v>
      </c>
      <c r="M689">
        <v>1517637600</v>
      </c>
      <c r="N689">
        <v>1518415200</v>
      </c>
      <c r="O689" s="7">
        <f t="shared" si="62"/>
        <v>43134.25</v>
      </c>
      <c r="P689" s="7" t="str" cm="1">
        <f t="array" ref="P689">_xlfn.IFS(Q689=1, "Jan", Q689=2, "Feb", Q689=3, "Mar", Q689=4, "Apr", Q689=5, "May", Q689=6, "June", Q689=7, "July", Q689=8, "Aug", Q689=9, "Sept", Q689=10, "Oct", Q689=11, "Nov", Q689=12, "Dec")</f>
        <v>Feb</v>
      </c>
      <c r="Q689" s="9">
        <f>MONTH(O689)</f>
        <v>2</v>
      </c>
      <c r="R689" s="9">
        <f>DAY(O689)</f>
        <v>3</v>
      </c>
      <c r="S689" s="9">
        <f>YEAR(O689)</f>
        <v>2018</v>
      </c>
      <c r="T689" s="7">
        <f>(((N689/60)/60)/24)+DATE(1970,1,1)</f>
        <v>43143.25</v>
      </c>
      <c r="U689" s="7" t="str" cm="1">
        <f t="array" ref="U689">_xlfn.IFS(V689=1, "Jan", V689=2, "Feb", V689=3, "Mar", V689=4, "Apr", V689=5, "May", V689=6, "June", V689=7, "July", V689=8, "Aug", V689=9, "Sept", V689=10, "Oct", V689=11, "Nov", V689=12, "Dec")</f>
        <v>Feb</v>
      </c>
      <c r="V689" s="9">
        <f t="shared" si="63"/>
        <v>2</v>
      </c>
      <c r="W689" s="9">
        <f t="shared" si="64"/>
        <v>12</v>
      </c>
      <c r="X689" s="9">
        <f t="shared" si="65"/>
        <v>2018</v>
      </c>
      <c r="Y689" t="b">
        <v>0</v>
      </c>
      <c r="Z689" t="b">
        <v>0</v>
      </c>
      <c r="AA689" t="s">
        <v>33</v>
      </c>
      <c r="AB689" t="s">
        <v>2035</v>
      </c>
      <c r="AC689" t="s">
        <v>2036</v>
      </c>
    </row>
    <row r="690" spans="1:29" ht="17" x14ac:dyDescent="0.2">
      <c r="A690">
        <v>1</v>
      </c>
      <c r="B690">
        <v>148</v>
      </c>
      <c r="C690" t="s">
        <v>348</v>
      </c>
      <c r="D690" s="1" t="s">
        <v>349</v>
      </c>
      <c r="E690" s="17">
        <v>9300</v>
      </c>
      <c r="F690" s="17">
        <v>11255</v>
      </c>
      <c r="G690" s="4">
        <f t="shared" si="60"/>
        <v>1.2102150537634409</v>
      </c>
      <c r="H690" t="s">
        <v>20</v>
      </c>
      <c r="I690">
        <v>107</v>
      </c>
      <c r="J690" s="2">
        <f t="shared" si="61"/>
        <v>105.18691588785046</v>
      </c>
      <c r="K690" t="s">
        <v>21</v>
      </c>
      <c r="L690" t="s">
        <v>22</v>
      </c>
      <c r="M690">
        <v>1500958800</v>
      </c>
      <c r="N690">
        <v>1501736400</v>
      </c>
      <c r="O690" s="7">
        <f t="shared" si="62"/>
        <v>42941.208333333328</v>
      </c>
      <c r="P690" s="7" t="str" cm="1">
        <f t="array" ref="P690">_xlfn.IFS(Q690=1, "Jan", Q690=2, "Feb", Q690=3, "Mar", Q690=4, "Apr", Q690=5, "May", Q690=6, "June", Q690=7, "July", Q690=8, "Aug", Q690=9, "Sept", Q690=10, "Oct", Q690=11, "Nov", Q690=12, "Dec")</f>
        <v>July</v>
      </c>
      <c r="Q690" s="9">
        <f>MONTH(O690)</f>
        <v>7</v>
      </c>
      <c r="R690" s="9">
        <f>DAY(O690)</f>
        <v>25</v>
      </c>
      <c r="S690" s="9">
        <f>YEAR(O690)</f>
        <v>2017</v>
      </c>
      <c r="T690" s="7">
        <f>(((N690/60)/60)/24)+DATE(1970,1,1)</f>
        <v>42950.208333333328</v>
      </c>
      <c r="U690" s="7" t="str" cm="1">
        <f t="array" ref="U690">_xlfn.IFS(V690=1, "Jan", V690=2, "Feb", V690=3, "Mar", V690=4, "Apr", V690=5, "May", V690=6, "June", V690=7, "July", V690=8, "Aug", V690=9, "Sept", V690=10, "Oct", V690=11, "Nov", V690=12, "Dec")</f>
        <v>Aug</v>
      </c>
      <c r="V690" s="9">
        <f t="shared" si="63"/>
        <v>8</v>
      </c>
      <c r="W690" s="9">
        <f t="shared" si="64"/>
        <v>3</v>
      </c>
      <c r="X690" s="9">
        <f t="shared" si="65"/>
        <v>2017</v>
      </c>
      <c r="Y690" t="b">
        <v>0</v>
      </c>
      <c r="Z690" t="b">
        <v>0</v>
      </c>
      <c r="AA690" t="s">
        <v>65</v>
      </c>
      <c r="AB690" t="s">
        <v>2037</v>
      </c>
      <c r="AC690" t="s">
        <v>2051</v>
      </c>
    </row>
    <row r="691" spans="1:29" ht="34" x14ac:dyDescent="0.2">
      <c r="A691">
        <v>1</v>
      </c>
      <c r="B691">
        <v>37</v>
      </c>
      <c r="C691" t="s">
        <v>117</v>
      </c>
      <c r="D691" s="1" t="s">
        <v>118</v>
      </c>
      <c r="E691" s="17">
        <v>8100</v>
      </c>
      <c r="F691" s="17">
        <v>11339</v>
      </c>
      <c r="G691" s="4">
        <f t="shared" si="60"/>
        <v>1.3998765432098765</v>
      </c>
      <c r="H691" t="s">
        <v>20</v>
      </c>
      <c r="I691">
        <v>107</v>
      </c>
      <c r="J691" s="2">
        <f t="shared" si="61"/>
        <v>105.97196261682242</v>
      </c>
      <c r="K691" t="s">
        <v>21</v>
      </c>
      <c r="L691" t="s">
        <v>22</v>
      </c>
      <c r="M691">
        <v>1570338000</v>
      </c>
      <c r="N691">
        <v>1573192800</v>
      </c>
      <c r="O691" s="7">
        <f t="shared" si="62"/>
        <v>43744.208333333328</v>
      </c>
      <c r="P691" s="7" t="str" cm="1">
        <f t="array" ref="P691">_xlfn.IFS(Q691=1, "Jan", Q691=2, "Feb", Q691=3, "Mar", Q691=4, "Apr", Q691=5, "May", Q691=6, "June", Q691=7, "July", Q691=8, "Aug", Q691=9, "Sept", Q691=10, "Oct", Q691=11, "Nov", Q691=12, "Dec")</f>
        <v>Oct</v>
      </c>
      <c r="Q691" s="9">
        <f>MONTH(O691)</f>
        <v>10</v>
      </c>
      <c r="R691" s="9">
        <f>DAY(O691)</f>
        <v>6</v>
      </c>
      <c r="S691" s="9">
        <f>YEAR(O691)</f>
        <v>2019</v>
      </c>
      <c r="T691" s="7">
        <f>(((N691/60)/60)/24)+DATE(1970,1,1)</f>
        <v>43777.25</v>
      </c>
      <c r="U691" s="7" t="str" cm="1">
        <f t="array" ref="U691">_xlfn.IFS(V691=1, "Jan", V691=2, "Feb", V691=3, "Mar", V691=4, "Apr", V691=5, "May", V691=6, "June", V691=7, "July", V691=8, "Aug", V691=9, "Sept", V691=10, "Oct", V691=11, "Nov", V691=12, "Dec")</f>
        <v>Nov</v>
      </c>
      <c r="V691" s="9">
        <f t="shared" si="63"/>
        <v>11</v>
      </c>
      <c r="W691" s="9">
        <f t="shared" si="64"/>
        <v>8</v>
      </c>
      <c r="X691" s="9">
        <f t="shared" si="65"/>
        <v>2019</v>
      </c>
      <c r="Y691" t="b">
        <v>0</v>
      </c>
      <c r="Z691" t="b">
        <v>1</v>
      </c>
      <c r="AA691" t="s">
        <v>119</v>
      </c>
      <c r="AB691" t="s">
        <v>2046</v>
      </c>
      <c r="AC691" t="s">
        <v>2056</v>
      </c>
    </row>
    <row r="692" spans="1:29" ht="17" x14ac:dyDescent="0.2">
      <c r="A692">
        <v>1</v>
      </c>
      <c r="B692">
        <v>605</v>
      </c>
      <c r="C692" t="s">
        <v>1252</v>
      </c>
      <c r="D692" s="1" t="s">
        <v>1253</v>
      </c>
      <c r="E692" s="17">
        <v>3300</v>
      </c>
      <c r="F692" s="17">
        <v>6178</v>
      </c>
      <c r="G692" s="4">
        <f t="shared" si="60"/>
        <v>1.8721212121212121</v>
      </c>
      <c r="H692" t="s">
        <v>20</v>
      </c>
      <c r="I692">
        <v>107</v>
      </c>
      <c r="J692" s="2">
        <f t="shared" si="61"/>
        <v>57.738317757009348</v>
      </c>
      <c r="K692" t="s">
        <v>21</v>
      </c>
      <c r="L692" t="s">
        <v>22</v>
      </c>
      <c r="M692">
        <v>1443848400</v>
      </c>
      <c r="N692">
        <v>1447394400</v>
      </c>
      <c r="O692" s="7">
        <f t="shared" si="62"/>
        <v>42280.208333333328</v>
      </c>
      <c r="P692" s="7" t="str" cm="1">
        <f t="array" ref="P692">_xlfn.IFS(Q692=1, "Jan", Q692=2, "Feb", Q692=3, "Mar", Q692=4, "Apr", Q692=5, "May", Q692=6, "June", Q692=7, "July", Q692=8, "Aug", Q692=9, "Sept", Q692=10, "Oct", Q692=11, "Nov", Q692=12, "Dec")</f>
        <v>Oct</v>
      </c>
      <c r="Q692" s="9">
        <f>MONTH(O692)</f>
        <v>10</v>
      </c>
      <c r="R692" s="9">
        <f>DAY(O692)</f>
        <v>3</v>
      </c>
      <c r="S692" s="9">
        <f>YEAR(O692)</f>
        <v>2015</v>
      </c>
      <c r="T692" s="7">
        <f>(((N692/60)/60)/24)+DATE(1970,1,1)</f>
        <v>42321.25</v>
      </c>
      <c r="U692" s="7" t="str" cm="1">
        <f t="array" ref="U692">_xlfn.IFS(V692=1, "Jan", V692=2, "Feb", V692=3, "Mar", V692=4, "Apr", V692=5, "May", V692=6, "June", V692=7, "July", V692=8, "Aug", V692=9, "Sept", V692=10, "Oct", V692=11, "Nov", V692=12, "Dec")</f>
        <v>Nov</v>
      </c>
      <c r="V692" s="9">
        <f t="shared" si="63"/>
        <v>11</v>
      </c>
      <c r="W692" s="9">
        <f t="shared" si="64"/>
        <v>13</v>
      </c>
      <c r="X692" s="9">
        <f t="shared" si="65"/>
        <v>2015</v>
      </c>
      <c r="Y692" t="b">
        <v>0</v>
      </c>
      <c r="Z692" t="b">
        <v>0</v>
      </c>
      <c r="AA692" t="s">
        <v>68</v>
      </c>
      <c r="AB692" t="s">
        <v>2046</v>
      </c>
      <c r="AC692" t="s">
        <v>2047</v>
      </c>
    </row>
    <row r="693" spans="1:29" ht="17" x14ac:dyDescent="0.2">
      <c r="A693">
        <v>1</v>
      </c>
      <c r="B693">
        <v>291</v>
      </c>
      <c r="C693" t="s">
        <v>634</v>
      </c>
      <c r="D693" s="1" t="s">
        <v>635</v>
      </c>
      <c r="E693" s="17">
        <v>1800</v>
      </c>
      <c r="F693" s="17">
        <v>8219</v>
      </c>
      <c r="G693" s="4">
        <f t="shared" si="60"/>
        <v>4.5661111111111108</v>
      </c>
      <c r="H693" t="s">
        <v>20</v>
      </c>
      <c r="I693">
        <v>107</v>
      </c>
      <c r="J693" s="2">
        <f t="shared" si="61"/>
        <v>76.813084112149539</v>
      </c>
      <c r="K693" t="s">
        <v>21</v>
      </c>
      <c r="L693" t="s">
        <v>22</v>
      </c>
      <c r="M693">
        <v>1318654800</v>
      </c>
      <c r="N693">
        <v>1319000400</v>
      </c>
      <c r="O693" s="7">
        <f t="shared" si="62"/>
        <v>40831.208333333336</v>
      </c>
      <c r="P693" s="7" t="str" cm="1">
        <f t="array" ref="P693">_xlfn.IFS(Q693=1, "Jan", Q693=2, "Feb", Q693=3, "Mar", Q693=4, "Apr", Q693=5, "May", Q693=6, "June", Q693=7, "July", Q693=8, "Aug", Q693=9, "Sept", Q693=10, "Oct", Q693=11, "Nov", Q693=12, "Dec")</f>
        <v>Oct</v>
      </c>
      <c r="Q693" s="9">
        <f>MONTH(O693)</f>
        <v>10</v>
      </c>
      <c r="R693" s="9">
        <f>DAY(O693)</f>
        <v>15</v>
      </c>
      <c r="S693" s="9">
        <f>YEAR(O693)</f>
        <v>2011</v>
      </c>
      <c r="T693" s="7">
        <f>(((N693/60)/60)/24)+DATE(1970,1,1)</f>
        <v>40835.208333333336</v>
      </c>
      <c r="U693" s="7" t="str" cm="1">
        <f t="array" ref="U693">_xlfn.IFS(V693=1, "Jan", V693=2, "Feb", V693=3, "Mar", V693=4, "Apr", V693=5, "May", V693=6, "June", V693=7, "July", V693=8, "Aug", V693=9, "Sept", V693=10, "Oct", V693=11, "Nov", V693=12, "Dec")</f>
        <v>Oct</v>
      </c>
      <c r="V693" s="9">
        <f t="shared" si="63"/>
        <v>10</v>
      </c>
      <c r="W693" s="9">
        <f t="shared" si="64"/>
        <v>19</v>
      </c>
      <c r="X693" s="9">
        <f t="shared" si="65"/>
        <v>2011</v>
      </c>
      <c r="Y693" t="b">
        <v>1</v>
      </c>
      <c r="Z693" t="b">
        <v>0</v>
      </c>
      <c r="AA693" t="s">
        <v>28</v>
      </c>
      <c r="AB693" t="s">
        <v>2037</v>
      </c>
      <c r="AC693" t="s">
        <v>2038</v>
      </c>
    </row>
    <row r="694" spans="1:29" ht="17" x14ac:dyDescent="0.2">
      <c r="A694">
        <v>1</v>
      </c>
      <c r="B694">
        <v>262</v>
      </c>
      <c r="C694" t="s">
        <v>576</v>
      </c>
      <c r="D694" s="1" t="s">
        <v>577</v>
      </c>
      <c r="E694" s="17">
        <v>1700</v>
      </c>
      <c r="F694" s="17">
        <v>5328</v>
      </c>
      <c r="G694" s="4">
        <f t="shared" si="60"/>
        <v>3.1341176470588237</v>
      </c>
      <c r="H694" t="s">
        <v>20</v>
      </c>
      <c r="I694">
        <v>107</v>
      </c>
      <c r="J694" s="2">
        <f t="shared" si="61"/>
        <v>49.794392523364486</v>
      </c>
      <c r="K694" t="s">
        <v>21</v>
      </c>
      <c r="L694" t="s">
        <v>22</v>
      </c>
      <c r="M694">
        <v>1301979600</v>
      </c>
      <c r="N694">
        <v>1304226000</v>
      </c>
      <c r="O694" s="7">
        <f t="shared" si="62"/>
        <v>40638.208333333336</v>
      </c>
      <c r="P694" s="7" t="str" cm="1">
        <f t="array" ref="P694">_xlfn.IFS(Q694=1, "Jan", Q694=2, "Feb", Q694=3, "Mar", Q694=4, "Apr", Q694=5, "May", Q694=6, "June", Q694=7, "July", Q694=8, "Aug", Q694=9, "Sept", Q694=10, "Oct", Q694=11, "Nov", Q694=12, "Dec")</f>
        <v>Apr</v>
      </c>
      <c r="Q694" s="9">
        <f>MONTH(O694)</f>
        <v>4</v>
      </c>
      <c r="R694" s="9">
        <f>DAY(O694)</f>
        <v>5</v>
      </c>
      <c r="S694" s="9">
        <f>YEAR(O694)</f>
        <v>2011</v>
      </c>
      <c r="T694" s="7">
        <f>(((N694/60)/60)/24)+DATE(1970,1,1)</f>
        <v>40664.208333333336</v>
      </c>
      <c r="U694" s="7" t="str" cm="1">
        <f t="array" ref="U694">_xlfn.IFS(V694=1, "Jan", V694=2, "Feb", V694=3, "Mar", V694=4, "Apr", V694=5, "May", V694=6, "June", V694=7, "July", V694=8, "Aug", V694=9, "Sept", V694=10, "Oct", V694=11, "Nov", V694=12, "Dec")</f>
        <v>May</v>
      </c>
      <c r="V694" s="9">
        <f t="shared" si="63"/>
        <v>5</v>
      </c>
      <c r="W694" s="9">
        <f t="shared" si="64"/>
        <v>1</v>
      </c>
      <c r="X694" s="9">
        <f t="shared" si="65"/>
        <v>2011</v>
      </c>
      <c r="Y694" t="b">
        <v>0</v>
      </c>
      <c r="Z694" t="b">
        <v>1</v>
      </c>
      <c r="AA694" t="s">
        <v>60</v>
      </c>
      <c r="AB694" t="s">
        <v>2041</v>
      </c>
      <c r="AC694" t="s">
        <v>2050</v>
      </c>
    </row>
    <row r="695" spans="1:29" ht="17" x14ac:dyDescent="0.2">
      <c r="A695">
        <v>1</v>
      </c>
      <c r="B695">
        <v>90</v>
      </c>
      <c r="C695" t="s">
        <v>229</v>
      </c>
      <c r="D695" s="1" t="s">
        <v>230</v>
      </c>
      <c r="E695" s="17">
        <v>7800</v>
      </c>
      <c r="F695" s="17">
        <v>6132</v>
      </c>
      <c r="G695" s="4">
        <f t="shared" si="60"/>
        <v>0.7861538461538462</v>
      </c>
      <c r="H695" t="s">
        <v>14</v>
      </c>
      <c r="I695">
        <v>106</v>
      </c>
      <c r="J695" s="2">
        <f t="shared" si="61"/>
        <v>57.849056603773583</v>
      </c>
      <c r="K695" t="s">
        <v>21</v>
      </c>
      <c r="L695" t="s">
        <v>22</v>
      </c>
      <c r="M695">
        <v>1456380000</v>
      </c>
      <c r="N695">
        <v>1456380000</v>
      </c>
      <c r="O695" s="7">
        <f t="shared" si="62"/>
        <v>42425.25</v>
      </c>
      <c r="P695" s="7" t="str" cm="1">
        <f t="array" ref="P695">_xlfn.IFS(Q695=1, "Jan", Q695=2, "Feb", Q695=3, "Mar", Q695=4, "Apr", Q695=5, "May", Q695=6, "June", Q695=7, "July", Q695=8, "Aug", Q695=9, "Sept", Q695=10, "Oct", Q695=11, "Nov", Q695=12, "Dec")</f>
        <v>Feb</v>
      </c>
      <c r="Q695" s="9">
        <f>MONTH(O695)</f>
        <v>2</v>
      </c>
      <c r="R695" s="9">
        <f>DAY(O695)</f>
        <v>25</v>
      </c>
      <c r="S695" s="9">
        <f>YEAR(O695)</f>
        <v>2016</v>
      </c>
      <c r="T695" s="7">
        <f>(((N695/60)/60)/24)+DATE(1970,1,1)</f>
        <v>42425.25</v>
      </c>
      <c r="U695" s="7" t="str" cm="1">
        <f t="array" ref="U695">_xlfn.IFS(V695=1, "Jan", V695=2, "Feb", V695=3, "Mar", V695=4, "Apr", V695=5, "May", V695=6, "June", V695=7, "July", V695=8, "Aug", V695=9, "Sept", V695=10, "Oct", V695=11, "Nov", V695=12, "Dec")</f>
        <v>Feb</v>
      </c>
      <c r="V695" s="9">
        <f t="shared" si="63"/>
        <v>2</v>
      </c>
      <c r="W695" s="9">
        <f t="shared" si="64"/>
        <v>25</v>
      </c>
      <c r="X695" s="9">
        <f t="shared" si="65"/>
        <v>2016</v>
      </c>
      <c r="Y695" t="b">
        <v>0</v>
      </c>
      <c r="Z695" t="b">
        <v>1</v>
      </c>
      <c r="AA695" t="s">
        <v>33</v>
      </c>
      <c r="AB695" t="s">
        <v>2035</v>
      </c>
      <c r="AC695" t="s">
        <v>2036</v>
      </c>
    </row>
    <row r="696" spans="1:29" ht="17" x14ac:dyDescent="0.2">
      <c r="A696">
        <v>1</v>
      </c>
      <c r="B696">
        <v>473</v>
      </c>
      <c r="C696" t="s">
        <v>993</v>
      </c>
      <c r="D696" s="1" t="s">
        <v>994</v>
      </c>
      <c r="E696" s="17">
        <v>5000</v>
      </c>
      <c r="F696" s="17">
        <v>8907</v>
      </c>
      <c r="G696" s="4">
        <f t="shared" si="60"/>
        <v>1.7814000000000001</v>
      </c>
      <c r="H696" t="s">
        <v>20</v>
      </c>
      <c r="I696">
        <v>106</v>
      </c>
      <c r="J696" s="2">
        <f t="shared" si="61"/>
        <v>84.028301886792448</v>
      </c>
      <c r="K696" t="s">
        <v>21</v>
      </c>
      <c r="L696" t="s">
        <v>22</v>
      </c>
      <c r="M696">
        <v>1529989200</v>
      </c>
      <c r="N696">
        <v>1530075600</v>
      </c>
      <c r="O696" s="7">
        <f t="shared" si="62"/>
        <v>43277.208333333328</v>
      </c>
      <c r="P696" s="7" t="str" cm="1">
        <f t="array" ref="P696">_xlfn.IFS(Q696=1, "Jan", Q696=2, "Feb", Q696=3, "Mar", Q696=4, "Apr", Q696=5, "May", Q696=6, "June", Q696=7, "July", Q696=8, "Aug", Q696=9, "Sept", Q696=10, "Oct", Q696=11, "Nov", Q696=12, "Dec")</f>
        <v>June</v>
      </c>
      <c r="Q696" s="9">
        <f>MONTH(O696)</f>
        <v>6</v>
      </c>
      <c r="R696" s="9">
        <f>DAY(O696)</f>
        <v>26</v>
      </c>
      <c r="S696" s="9">
        <f>YEAR(O696)</f>
        <v>2018</v>
      </c>
      <c r="T696" s="7">
        <f>(((N696/60)/60)/24)+DATE(1970,1,1)</f>
        <v>43278.208333333328</v>
      </c>
      <c r="U696" s="7" t="str" cm="1">
        <f t="array" ref="U696">_xlfn.IFS(V696=1, "Jan", V696=2, "Feb", V696=3, "Mar", V696=4, "Apr", V696=5, "May", V696=6, "June", V696=7, "July", V696=8, "Aug", V696=9, "Sept", V696=10, "Oct", V696=11, "Nov", V696=12, "Dec")</f>
        <v>June</v>
      </c>
      <c r="V696" s="9">
        <f t="shared" si="63"/>
        <v>6</v>
      </c>
      <c r="W696" s="9">
        <f t="shared" si="64"/>
        <v>27</v>
      </c>
      <c r="X696" s="9">
        <f t="shared" si="65"/>
        <v>2018</v>
      </c>
      <c r="Y696" t="b">
        <v>0</v>
      </c>
      <c r="Z696" t="b">
        <v>0</v>
      </c>
      <c r="AA696" t="s">
        <v>50</v>
      </c>
      <c r="AB696" t="s">
        <v>2041</v>
      </c>
      <c r="AC696" t="s">
        <v>2043</v>
      </c>
    </row>
    <row r="697" spans="1:29" ht="17" x14ac:dyDescent="0.2">
      <c r="A697">
        <v>1</v>
      </c>
      <c r="B697">
        <v>801</v>
      </c>
      <c r="C697" t="s">
        <v>1637</v>
      </c>
      <c r="D697" s="1" t="s">
        <v>1638</v>
      </c>
      <c r="E697" s="17">
        <v>2300</v>
      </c>
      <c r="F697" s="17">
        <v>4667</v>
      </c>
      <c r="G697" s="4">
        <f t="shared" si="60"/>
        <v>2.0291304347826089</v>
      </c>
      <c r="H697" t="s">
        <v>20</v>
      </c>
      <c r="I697">
        <v>106</v>
      </c>
      <c r="J697" s="2">
        <f t="shared" si="61"/>
        <v>44.028301886792455</v>
      </c>
      <c r="K697" t="s">
        <v>21</v>
      </c>
      <c r="L697" t="s">
        <v>22</v>
      </c>
      <c r="M697">
        <v>1577772000</v>
      </c>
      <c r="N697">
        <v>1579672800</v>
      </c>
      <c r="O697" s="7">
        <f t="shared" si="62"/>
        <v>43830.25</v>
      </c>
      <c r="P697" s="7" t="str" cm="1">
        <f t="array" ref="P697">_xlfn.IFS(Q697=1, "Jan", Q697=2, "Feb", Q697=3, "Mar", Q697=4, "Apr", Q697=5, "May", Q697=6, "June", Q697=7, "July", Q697=8, "Aug", Q697=9, "Sept", Q697=10, "Oct", Q697=11, "Nov", Q697=12, "Dec")</f>
        <v>Dec</v>
      </c>
      <c r="Q697" s="9">
        <f>MONTH(O697)</f>
        <v>12</v>
      </c>
      <c r="R697" s="9">
        <f>DAY(O697)</f>
        <v>31</v>
      </c>
      <c r="S697" s="9">
        <f>YEAR(O697)</f>
        <v>2019</v>
      </c>
      <c r="T697" s="7">
        <f>(((N697/60)/60)/24)+DATE(1970,1,1)</f>
        <v>43852.25</v>
      </c>
      <c r="U697" s="7" t="str" cm="1">
        <f t="array" ref="U697">_xlfn.IFS(V697=1, "Jan", V697=2, "Feb", V697=3, "Mar", V697=4, "Apr", V697=5, "May", V697=6, "June", V697=7, "July", V697=8, "Aug", V697=9, "Sept", V697=10, "Oct", V697=11, "Nov", V697=12, "Dec")</f>
        <v>Jan</v>
      </c>
      <c r="V697" s="9">
        <f t="shared" si="63"/>
        <v>1</v>
      </c>
      <c r="W697" s="9">
        <f t="shared" si="64"/>
        <v>22</v>
      </c>
      <c r="X697" s="9">
        <f t="shared" si="65"/>
        <v>2020</v>
      </c>
      <c r="Y697" t="b">
        <v>0</v>
      </c>
      <c r="Z697" t="b">
        <v>1</v>
      </c>
      <c r="AA697" t="s">
        <v>122</v>
      </c>
      <c r="AB697" t="s">
        <v>2044</v>
      </c>
      <c r="AC697" t="s">
        <v>2045</v>
      </c>
    </row>
    <row r="698" spans="1:29" ht="34" x14ac:dyDescent="0.2">
      <c r="A698">
        <v>1</v>
      </c>
      <c r="B698">
        <v>633</v>
      </c>
      <c r="C698" t="s">
        <v>1308</v>
      </c>
      <c r="D698" s="1" t="s">
        <v>1309</v>
      </c>
      <c r="E698" s="17">
        <v>6700</v>
      </c>
      <c r="F698" s="17">
        <v>5569</v>
      </c>
      <c r="G698" s="4">
        <f t="shared" si="60"/>
        <v>0.83119402985074631</v>
      </c>
      <c r="H698" t="s">
        <v>14</v>
      </c>
      <c r="I698">
        <v>105</v>
      </c>
      <c r="J698" s="2">
        <f t="shared" si="61"/>
        <v>53.038095238095238</v>
      </c>
      <c r="K698" t="s">
        <v>21</v>
      </c>
      <c r="L698" t="s">
        <v>22</v>
      </c>
      <c r="M698">
        <v>1446876000</v>
      </c>
      <c r="N698">
        <v>1447221600</v>
      </c>
      <c r="O698" s="7">
        <f t="shared" si="62"/>
        <v>42315.25</v>
      </c>
      <c r="P698" s="7" t="str" cm="1">
        <f t="array" ref="P698">_xlfn.IFS(Q698=1, "Jan", Q698=2, "Feb", Q698=3, "Mar", Q698=4, "Apr", Q698=5, "May", Q698=6, "June", Q698=7, "July", Q698=8, "Aug", Q698=9, "Sept", Q698=10, "Oct", Q698=11, "Nov", Q698=12, "Dec")</f>
        <v>Nov</v>
      </c>
      <c r="Q698" s="9">
        <f>MONTH(O698)</f>
        <v>11</v>
      </c>
      <c r="R698" s="9">
        <f>DAY(O698)</f>
        <v>7</v>
      </c>
      <c r="S698" s="9">
        <f>YEAR(O698)</f>
        <v>2015</v>
      </c>
      <c r="T698" s="7">
        <f>(((N698/60)/60)/24)+DATE(1970,1,1)</f>
        <v>42319.25</v>
      </c>
      <c r="U698" s="7" t="str" cm="1">
        <f t="array" ref="U698">_xlfn.IFS(V698=1, "Jan", V698=2, "Feb", V698=3, "Mar", V698=4, "Apr", V698=5, "May", V698=6, "June", V698=7, "July", V698=8, "Aug", V698=9, "Sept", V698=10, "Oct", V698=11, "Nov", V698=12, "Dec")</f>
        <v>Nov</v>
      </c>
      <c r="V698" s="9">
        <f t="shared" si="63"/>
        <v>11</v>
      </c>
      <c r="W698" s="9">
        <f t="shared" si="64"/>
        <v>11</v>
      </c>
      <c r="X698" s="9">
        <f t="shared" si="65"/>
        <v>2015</v>
      </c>
      <c r="Y698" t="b">
        <v>0</v>
      </c>
      <c r="Z698" t="b">
        <v>0</v>
      </c>
      <c r="AA698" t="s">
        <v>71</v>
      </c>
      <c r="AB698" t="s">
        <v>2039</v>
      </c>
      <c r="AC698" t="s">
        <v>2040</v>
      </c>
    </row>
    <row r="699" spans="1:29" ht="17" x14ac:dyDescent="0.2">
      <c r="A699">
        <v>1</v>
      </c>
      <c r="B699">
        <v>459</v>
      </c>
      <c r="C699" t="s">
        <v>966</v>
      </c>
      <c r="D699" s="1" t="s">
        <v>967</v>
      </c>
      <c r="E699" s="17">
        <v>6300</v>
      </c>
      <c r="F699" s="17">
        <v>5674</v>
      </c>
      <c r="G699" s="4">
        <f t="shared" si="60"/>
        <v>0.90063492063492068</v>
      </c>
      <c r="H699" t="s">
        <v>14</v>
      </c>
      <c r="I699">
        <v>105</v>
      </c>
      <c r="J699" s="2">
        <f t="shared" si="61"/>
        <v>54.038095238095238</v>
      </c>
      <c r="K699" t="s">
        <v>21</v>
      </c>
      <c r="L699" t="s">
        <v>22</v>
      </c>
      <c r="M699">
        <v>1419746400</v>
      </c>
      <c r="N699">
        <v>1421906400</v>
      </c>
      <c r="O699" s="7">
        <f t="shared" si="62"/>
        <v>42001.25</v>
      </c>
      <c r="P699" s="7" t="str" cm="1">
        <f t="array" ref="P699">_xlfn.IFS(Q699=1, "Jan", Q699=2, "Feb", Q699=3, "Mar", Q699=4, "Apr", Q699=5, "May", Q699=6, "June", Q699=7, "July", Q699=8, "Aug", Q699=9, "Sept", Q699=10, "Oct", Q699=11, "Nov", Q699=12, "Dec")</f>
        <v>Dec</v>
      </c>
      <c r="Q699" s="9">
        <f>MONTH(O699)</f>
        <v>12</v>
      </c>
      <c r="R699" s="9">
        <f>DAY(O699)</f>
        <v>28</v>
      </c>
      <c r="S699" s="9">
        <f>YEAR(O699)</f>
        <v>2014</v>
      </c>
      <c r="T699" s="7">
        <f>(((N699/60)/60)/24)+DATE(1970,1,1)</f>
        <v>42026.25</v>
      </c>
      <c r="U699" s="7" t="str" cm="1">
        <f t="array" ref="U699">_xlfn.IFS(V699=1, "Jan", V699=2, "Feb", V699=3, "Mar", V699=4, "Apr", V699=5, "May", V699=6, "June", V699=7, "July", V699=8, "Aug", V699=9, "Sept", V699=10, "Oct", V699=11, "Nov", V699=12, "Dec")</f>
        <v>Jan</v>
      </c>
      <c r="V699" s="9">
        <f t="shared" si="63"/>
        <v>1</v>
      </c>
      <c r="W699" s="9">
        <f t="shared" si="64"/>
        <v>22</v>
      </c>
      <c r="X699" s="9">
        <f t="shared" si="65"/>
        <v>2015</v>
      </c>
      <c r="Y699" t="b">
        <v>0</v>
      </c>
      <c r="Z699" t="b">
        <v>0</v>
      </c>
      <c r="AA699" t="s">
        <v>42</v>
      </c>
      <c r="AB699" t="s">
        <v>2039</v>
      </c>
      <c r="AC699" t="s">
        <v>2053</v>
      </c>
    </row>
    <row r="700" spans="1:29" ht="17" x14ac:dyDescent="0.2">
      <c r="A700">
        <v>1</v>
      </c>
      <c r="B700">
        <v>934</v>
      </c>
      <c r="C700" t="s">
        <v>1900</v>
      </c>
      <c r="D700" s="1" t="s">
        <v>1901</v>
      </c>
      <c r="E700" s="17">
        <v>6200</v>
      </c>
      <c r="F700" s="17">
        <v>11280</v>
      </c>
      <c r="G700" s="4">
        <f t="shared" si="60"/>
        <v>1.8193548387096774</v>
      </c>
      <c r="H700" t="s">
        <v>20</v>
      </c>
      <c r="I700">
        <v>105</v>
      </c>
      <c r="J700" s="2">
        <f t="shared" si="61"/>
        <v>107.42857142857143</v>
      </c>
      <c r="K700" t="s">
        <v>21</v>
      </c>
      <c r="L700" t="s">
        <v>22</v>
      </c>
      <c r="M700">
        <v>1456120800</v>
      </c>
      <c r="N700">
        <v>1456639200</v>
      </c>
      <c r="O700" s="7">
        <f t="shared" si="62"/>
        <v>42422.25</v>
      </c>
      <c r="P700" s="7" t="str" cm="1">
        <f t="array" ref="P700">_xlfn.IFS(Q700=1, "Jan", Q700=2, "Feb", Q700=3, "Mar", Q700=4, "Apr", Q700=5, "May", Q700=6, "June", Q700=7, "July", Q700=8, "Aug", Q700=9, "Sept", Q700=10, "Oct", Q700=11, "Nov", Q700=12, "Dec")</f>
        <v>Feb</v>
      </c>
      <c r="Q700" s="9">
        <f>MONTH(O700)</f>
        <v>2</v>
      </c>
      <c r="R700" s="9">
        <f>DAY(O700)</f>
        <v>22</v>
      </c>
      <c r="S700" s="9">
        <f>YEAR(O700)</f>
        <v>2016</v>
      </c>
      <c r="T700" s="7">
        <f>(((N700/60)/60)/24)+DATE(1970,1,1)</f>
        <v>42428.25</v>
      </c>
      <c r="U700" s="7" t="str" cm="1">
        <f t="array" ref="U700">_xlfn.IFS(V700=1, "Jan", V700=2, "Feb", V700=3, "Mar", V700=4, "Apr", V700=5, "May", V700=6, "June", V700=7, "July", V700=8, "Aug", V700=9, "Sept", V700=10, "Oct", V700=11, "Nov", V700=12, "Dec")</f>
        <v>Feb</v>
      </c>
      <c r="V700" s="9">
        <f t="shared" si="63"/>
        <v>2</v>
      </c>
      <c r="W700" s="9">
        <f t="shared" si="64"/>
        <v>28</v>
      </c>
      <c r="X700" s="9">
        <f t="shared" si="65"/>
        <v>2016</v>
      </c>
      <c r="Y700" t="b">
        <v>0</v>
      </c>
      <c r="Z700" t="b">
        <v>0</v>
      </c>
      <c r="AA700" t="s">
        <v>33</v>
      </c>
      <c r="AB700" t="s">
        <v>2035</v>
      </c>
      <c r="AC700" t="s">
        <v>2036</v>
      </c>
    </row>
    <row r="701" spans="1:29" ht="17" x14ac:dyDescent="0.2">
      <c r="A701">
        <v>1</v>
      </c>
      <c r="B701">
        <v>297</v>
      </c>
      <c r="C701" t="s">
        <v>646</v>
      </c>
      <c r="D701" s="1" t="s">
        <v>647</v>
      </c>
      <c r="E701" s="17">
        <v>7200</v>
      </c>
      <c r="F701" s="17">
        <v>6785</v>
      </c>
      <c r="G701" s="4">
        <f t="shared" si="60"/>
        <v>0.94236111111111109</v>
      </c>
      <c r="H701" t="s">
        <v>14</v>
      </c>
      <c r="I701">
        <v>104</v>
      </c>
      <c r="J701" s="2">
        <f t="shared" si="61"/>
        <v>65.240384615384613</v>
      </c>
      <c r="K701" t="s">
        <v>26</v>
      </c>
      <c r="L701" t="s">
        <v>27</v>
      </c>
      <c r="M701">
        <v>1389679200</v>
      </c>
      <c r="N701">
        <v>1390456800</v>
      </c>
      <c r="O701" s="7">
        <f t="shared" si="62"/>
        <v>41653.25</v>
      </c>
      <c r="P701" s="7" t="str" cm="1">
        <f t="array" ref="P701">_xlfn.IFS(Q701=1, "Jan", Q701=2, "Feb", Q701=3, "Mar", Q701=4, "Apr", Q701=5, "May", Q701=6, "June", Q701=7, "July", Q701=8, "Aug", Q701=9, "Sept", Q701=10, "Oct", Q701=11, "Nov", Q701=12, "Dec")</f>
        <v>Jan</v>
      </c>
      <c r="Q701" s="9">
        <f>MONTH(O701)</f>
        <v>1</v>
      </c>
      <c r="R701" s="9">
        <f>DAY(O701)</f>
        <v>14</v>
      </c>
      <c r="S701" s="9">
        <f>YEAR(O701)</f>
        <v>2014</v>
      </c>
      <c r="T701" s="7">
        <f>(((N701/60)/60)/24)+DATE(1970,1,1)</f>
        <v>41662.25</v>
      </c>
      <c r="U701" s="7" t="str" cm="1">
        <f t="array" ref="U701">_xlfn.IFS(V701=1, "Jan", V701=2, "Feb", V701=3, "Mar", V701=4, "Apr", V701=5, "May", V701=6, "June", V701=7, "July", V701=8, "Aug", V701=9, "Sept", V701=10, "Oct", V701=11, "Nov", V701=12, "Dec")</f>
        <v>Jan</v>
      </c>
      <c r="V701" s="9">
        <f t="shared" si="63"/>
        <v>1</v>
      </c>
      <c r="W701" s="9">
        <f t="shared" si="64"/>
        <v>23</v>
      </c>
      <c r="X701" s="9">
        <f t="shared" si="65"/>
        <v>2014</v>
      </c>
      <c r="Y701" t="b">
        <v>0</v>
      </c>
      <c r="Z701" t="b">
        <v>1</v>
      </c>
      <c r="AA701" t="s">
        <v>33</v>
      </c>
      <c r="AB701" t="s">
        <v>2035</v>
      </c>
      <c r="AC701" t="s">
        <v>2036</v>
      </c>
    </row>
    <row r="702" spans="1:29" ht="17" x14ac:dyDescent="0.2">
      <c r="A702">
        <v>1</v>
      </c>
      <c r="B702">
        <v>713</v>
      </c>
      <c r="C702" t="s">
        <v>1464</v>
      </c>
      <c r="D702" s="1" t="s">
        <v>1465</v>
      </c>
      <c r="E702" s="17">
        <v>6900</v>
      </c>
      <c r="F702" s="17">
        <v>11174</v>
      </c>
      <c r="G702" s="4">
        <f t="shared" si="60"/>
        <v>1.6194202898550725</v>
      </c>
      <c r="H702" t="s">
        <v>20</v>
      </c>
      <c r="I702">
        <v>103</v>
      </c>
      <c r="J702" s="2">
        <f t="shared" si="61"/>
        <v>108.48543689320388</v>
      </c>
      <c r="K702" t="s">
        <v>21</v>
      </c>
      <c r="L702" t="s">
        <v>22</v>
      </c>
      <c r="M702">
        <v>1471842000</v>
      </c>
      <c r="N702">
        <v>1472878800</v>
      </c>
      <c r="O702" s="7">
        <f t="shared" si="62"/>
        <v>42604.208333333328</v>
      </c>
      <c r="P702" s="7" t="str" cm="1">
        <f t="array" ref="P702">_xlfn.IFS(Q702=1, "Jan", Q702=2, "Feb", Q702=3, "Mar", Q702=4, "Apr", Q702=5, "May", Q702=6, "June", Q702=7, "July", Q702=8, "Aug", Q702=9, "Sept", Q702=10, "Oct", Q702=11, "Nov", Q702=12, "Dec")</f>
        <v>Aug</v>
      </c>
      <c r="Q702" s="9">
        <f>MONTH(O702)</f>
        <v>8</v>
      </c>
      <c r="R702" s="9">
        <f>DAY(O702)</f>
        <v>22</v>
      </c>
      <c r="S702" s="9">
        <f>YEAR(O702)</f>
        <v>2016</v>
      </c>
      <c r="T702" s="7">
        <f>(((N702/60)/60)/24)+DATE(1970,1,1)</f>
        <v>42616.208333333328</v>
      </c>
      <c r="U702" s="7" t="str" cm="1">
        <f t="array" ref="U702">_xlfn.IFS(V702=1, "Jan", V702=2, "Feb", V702=3, "Mar", V702=4, "Apr", V702=5, "May", V702=6, "June", V702=7, "July", V702=8, "Aug", V702=9, "Sept", V702=10, "Oct", V702=11, "Nov", V702=12, "Dec")</f>
        <v>Sept</v>
      </c>
      <c r="V702" s="9">
        <f t="shared" si="63"/>
        <v>9</v>
      </c>
      <c r="W702" s="9">
        <f t="shared" si="64"/>
        <v>3</v>
      </c>
      <c r="X702" s="9">
        <f t="shared" si="65"/>
        <v>2016</v>
      </c>
      <c r="Y702" t="b">
        <v>0</v>
      </c>
      <c r="Z702" t="b">
        <v>0</v>
      </c>
      <c r="AA702" t="s">
        <v>133</v>
      </c>
      <c r="AB702" t="s">
        <v>2046</v>
      </c>
      <c r="AC702" t="s">
        <v>2059</v>
      </c>
    </row>
    <row r="703" spans="1:29" ht="17" x14ac:dyDescent="0.2">
      <c r="A703">
        <v>1</v>
      </c>
      <c r="B703">
        <v>682</v>
      </c>
      <c r="C703" t="s">
        <v>1403</v>
      </c>
      <c r="D703" s="1" t="s">
        <v>1404</v>
      </c>
      <c r="E703" s="17">
        <v>5400</v>
      </c>
      <c r="F703" s="17">
        <v>8109</v>
      </c>
      <c r="G703" s="4">
        <f t="shared" si="60"/>
        <v>1.5016666666666667</v>
      </c>
      <c r="H703" t="s">
        <v>20</v>
      </c>
      <c r="I703">
        <v>103</v>
      </c>
      <c r="J703" s="2">
        <f t="shared" si="61"/>
        <v>78.728155339805824</v>
      </c>
      <c r="K703" t="s">
        <v>21</v>
      </c>
      <c r="L703" t="s">
        <v>22</v>
      </c>
      <c r="M703">
        <v>1386741600</v>
      </c>
      <c r="N703">
        <v>1387519200</v>
      </c>
      <c r="O703" s="7">
        <f t="shared" si="62"/>
        <v>41619.25</v>
      </c>
      <c r="P703" s="7" t="str" cm="1">
        <f t="array" ref="P703">_xlfn.IFS(Q703=1, "Jan", Q703=2, "Feb", Q703=3, "Mar", Q703=4, "Apr", Q703=5, "May", Q703=6, "June", Q703=7, "July", Q703=8, "Aug", Q703=9, "Sept", Q703=10, "Oct", Q703=11, "Nov", Q703=12, "Dec")</f>
        <v>Dec</v>
      </c>
      <c r="Q703" s="9">
        <f>MONTH(O703)</f>
        <v>12</v>
      </c>
      <c r="R703" s="9">
        <f>DAY(O703)</f>
        <v>11</v>
      </c>
      <c r="S703" s="9">
        <f>YEAR(O703)</f>
        <v>2013</v>
      </c>
      <c r="T703" s="7">
        <f>(((N703/60)/60)/24)+DATE(1970,1,1)</f>
        <v>41628.25</v>
      </c>
      <c r="U703" s="7" t="str" cm="1">
        <f t="array" ref="U703">_xlfn.IFS(V703=1, "Jan", V703=2, "Feb", V703=3, "Mar", V703=4, "Apr", V703=5, "May", V703=6, "June", V703=7, "July", V703=8, "Aug", V703=9, "Sept", V703=10, "Oct", V703=11, "Nov", V703=12, "Dec")</f>
        <v>Dec</v>
      </c>
      <c r="V703" s="9">
        <f t="shared" si="63"/>
        <v>12</v>
      </c>
      <c r="W703" s="9">
        <f t="shared" si="64"/>
        <v>20</v>
      </c>
      <c r="X703" s="9">
        <f t="shared" si="65"/>
        <v>2013</v>
      </c>
      <c r="Y703" t="b">
        <v>0</v>
      </c>
      <c r="Z703" t="b">
        <v>0</v>
      </c>
      <c r="AA703" t="s">
        <v>33</v>
      </c>
      <c r="AB703" t="s">
        <v>2035</v>
      </c>
      <c r="AC703" t="s">
        <v>2036</v>
      </c>
    </row>
    <row r="704" spans="1:29" ht="17" x14ac:dyDescent="0.2">
      <c r="A704">
        <v>1</v>
      </c>
      <c r="B704">
        <v>589</v>
      </c>
      <c r="C704" t="s">
        <v>1220</v>
      </c>
      <c r="D704" s="1" t="s">
        <v>1221</v>
      </c>
      <c r="E704" s="17">
        <v>7900</v>
      </c>
      <c r="F704" s="17">
        <v>5113</v>
      </c>
      <c r="G704" s="4">
        <f t="shared" si="60"/>
        <v>0.64721518987341775</v>
      </c>
      <c r="H704" t="s">
        <v>14</v>
      </c>
      <c r="I704">
        <v>102</v>
      </c>
      <c r="J704" s="2">
        <f t="shared" si="61"/>
        <v>50.127450980392155</v>
      </c>
      <c r="K704" t="s">
        <v>21</v>
      </c>
      <c r="L704" t="s">
        <v>22</v>
      </c>
      <c r="M704">
        <v>1436072400</v>
      </c>
      <c r="N704">
        <v>1436677200</v>
      </c>
      <c r="O704" s="7">
        <f t="shared" si="62"/>
        <v>42190.208333333328</v>
      </c>
      <c r="P704" s="7" t="str" cm="1">
        <f t="array" ref="P704">_xlfn.IFS(Q704=1, "Jan", Q704=2, "Feb", Q704=3, "Mar", Q704=4, "Apr", Q704=5, "May", Q704=6, "June", Q704=7, "July", Q704=8, "Aug", Q704=9, "Sept", Q704=10, "Oct", Q704=11, "Nov", Q704=12, "Dec")</f>
        <v>July</v>
      </c>
      <c r="Q704" s="9">
        <f>MONTH(O704)</f>
        <v>7</v>
      </c>
      <c r="R704" s="9">
        <f>DAY(O704)</f>
        <v>5</v>
      </c>
      <c r="S704" s="9">
        <f>YEAR(O704)</f>
        <v>2015</v>
      </c>
      <c r="T704" s="7">
        <f>(((N704/60)/60)/24)+DATE(1970,1,1)</f>
        <v>42197.208333333328</v>
      </c>
      <c r="U704" s="7" t="str" cm="1">
        <f t="array" ref="U704">_xlfn.IFS(V704=1, "Jan", V704=2, "Feb", V704=3, "Mar", V704=4, "Apr", V704=5, "May", V704=6, "June", V704=7, "July", V704=8, "Aug", V704=9, "Sept", V704=10, "Oct", V704=11, "Nov", V704=12, "Dec")</f>
        <v>July</v>
      </c>
      <c r="V704" s="9">
        <f t="shared" si="63"/>
        <v>7</v>
      </c>
      <c r="W704" s="9">
        <f t="shared" si="64"/>
        <v>12</v>
      </c>
      <c r="X704" s="9">
        <f t="shared" si="65"/>
        <v>2015</v>
      </c>
      <c r="Y704" t="b">
        <v>0</v>
      </c>
      <c r="Z704" t="b">
        <v>0</v>
      </c>
      <c r="AA704" t="s">
        <v>42</v>
      </c>
      <c r="AB704" t="s">
        <v>2039</v>
      </c>
      <c r="AC704" t="s">
        <v>2053</v>
      </c>
    </row>
    <row r="705" spans="1:29" ht="17" x14ac:dyDescent="0.2">
      <c r="A705">
        <v>1</v>
      </c>
      <c r="B705">
        <v>603</v>
      </c>
      <c r="C705" t="s">
        <v>1248</v>
      </c>
      <c r="D705" s="1" t="s">
        <v>1249</v>
      </c>
      <c r="E705" s="17">
        <v>5300</v>
      </c>
      <c r="F705" s="17">
        <v>6342</v>
      </c>
      <c r="G705" s="4">
        <f t="shared" si="60"/>
        <v>1.1966037735849056</v>
      </c>
      <c r="H705" t="s">
        <v>20</v>
      </c>
      <c r="I705">
        <v>102</v>
      </c>
      <c r="J705" s="2">
        <f t="shared" si="61"/>
        <v>62.176470588235297</v>
      </c>
      <c r="K705" t="s">
        <v>21</v>
      </c>
      <c r="L705" t="s">
        <v>22</v>
      </c>
      <c r="M705">
        <v>1555563600</v>
      </c>
      <c r="N705">
        <v>1557896400</v>
      </c>
      <c r="O705" s="7">
        <f t="shared" si="62"/>
        <v>43573.208333333328</v>
      </c>
      <c r="P705" s="7" t="str" cm="1">
        <f t="array" ref="P705">_xlfn.IFS(Q705=1, "Jan", Q705=2, "Feb", Q705=3, "Mar", Q705=4, "Apr", Q705=5, "May", Q705=6, "June", Q705=7, "July", Q705=8, "Aug", Q705=9, "Sept", Q705=10, "Oct", Q705=11, "Nov", Q705=12, "Dec")</f>
        <v>Apr</v>
      </c>
      <c r="Q705" s="9">
        <f>MONTH(O705)</f>
        <v>4</v>
      </c>
      <c r="R705" s="9">
        <f>DAY(O705)</f>
        <v>18</v>
      </c>
      <c r="S705" s="9">
        <f>YEAR(O705)</f>
        <v>2019</v>
      </c>
      <c r="T705" s="7">
        <f>(((N705/60)/60)/24)+DATE(1970,1,1)</f>
        <v>43600.208333333328</v>
      </c>
      <c r="U705" s="7" t="str" cm="1">
        <f t="array" ref="U705">_xlfn.IFS(V705=1, "Jan", V705=2, "Feb", V705=3, "Mar", V705=4, "Apr", V705=5, "May", V705=6, "June", V705=7, "July", V705=8, "Aug", V705=9, "Sept", V705=10, "Oct", V705=11, "Nov", V705=12, "Dec")</f>
        <v>May</v>
      </c>
      <c r="V705" s="9">
        <f t="shared" si="63"/>
        <v>5</v>
      </c>
      <c r="W705" s="9">
        <f t="shared" si="64"/>
        <v>15</v>
      </c>
      <c r="X705" s="9">
        <f t="shared" si="65"/>
        <v>2019</v>
      </c>
      <c r="Y705" t="b">
        <v>0</v>
      </c>
      <c r="Z705" t="b">
        <v>0</v>
      </c>
      <c r="AA705" t="s">
        <v>33</v>
      </c>
      <c r="AB705" t="s">
        <v>2035</v>
      </c>
      <c r="AC705" t="s">
        <v>2036</v>
      </c>
    </row>
    <row r="706" spans="1:29" ht="17" x14ac:dyDescent="0.2">
      <c r="A706">
        <v>1</v>
      </c>
      <c r="B706">
        <v>591</v>
      </c>
      <c r="C706" t="s">
        <v>1224</v>
      </c>
      <c r="D706" s="1" t="s">
        <v>1225</v>
      </c>
      <c r="E706" s="17">
        <v>600</v>
      </c>
      <c r="F706" s="17">
        <v>6226</v>
      </c>
      <c r="G706" s="4">
        <f t="shared" ref="G706:G769" si="66">F706/E706</f>
        <v>10.376666666666667</v>
      </c>
      <c r="H706" t="s">
        <v>20</v>
      </c>
      <c r="I706">
        <v>102</v>
      </c>
      <c r="J706" s="2">
        <f t="shared" ref="J706:J769" si="67">F706/I706</f>
        <v>61.03921568627451</v>
      </c>
      <c r="K706" t="s">
        <v>21</v>
      </c>
      <c r="L706" t="s">
        <v>22</v>
      </c>
      <c r="M706">
        <v>1279083600</v>
      </c>
      <c r="N706">
        <v>1279947600</v>
      </c>
      <c r="O706" s="7">
        <f t="shared" ref="O706:O769" si="68">(((M706/60)/60)/24)+DATE(1970,1,1)</f>
        <v>40373.208333333336</v>
      </c>
      <c r="P706" s="7" t="str" cm="1">
        <f t="array" ref="P706">_xlfn.IFS(Q706=1, "Jan", Q706=2, "Feb", Q706=3, "Mar", Q706=4, "Apr", Q706=5, "May", Q706=6, "June", Q706=7, "July", Q706=8, "Aug", Q706=9, "Sept", Q706=10, "Oct", Q706=11, "Nov", Q706=12, "Dec")</f>
        <v>July</v>
      </c>
      <c r="Q706" s="9">
        <f>MONTH(O706)</f>
        <v>7</v>
      </c>
      <c r="R706" s="9">
        <f>DAY(O706)</f>
        <v>14</v>
      </c>
      <c r="S706" s="9">
        <f>YEAR(O706)</f>
        <v>2010</v>
      </c>
      <c r="T706" s="7">
        <f>(((N706/60)/60)/24)+DATE(1970,1,1)</f>
        <v>40383.208333333336</v>
      </c>
      <c r="U706" s="7" t="str" cm="1">
        <f t="array" ref="U706">_xlfn.IFS(V706=1, "Jan", V706=2, "Feb", V706=3, "Mar", V706=4, "Apr", V706=5, "May", V706=6, "June", V706=7, "July", V706=8, "Aug", V706=9, "Sept", V706=10, "Oct", V706=11, "Nov", V706=12, "Dec")</f>
        <v>July</v>
      </c>
      <c r="V706" s="9">
        <f t="shared" ref="V706:V769" si="69">MONTH(T706)</f>
        <v>7</v>
      </c>
      <c r="W706" s="9">
        <f t="shared" ref="W706:W769" si="70">DAY(T706)</f>
        <v>24</v>
      </c>
      <c r="X706" s="9">
        <f t="shared" ref="X706:X769" si="71">YEAR(T706)</f>
        <v>2010</v>
      </c>
      <c r="Y706" t="b">
        <v>0</v>
      </c>
      <c r="Z706" t="b">
        <v>0</v>
      </c>
      <c r="AA706" t="s">
        <v>89</v>
      </c>
      <c r="AB706" t="s">
        <v>2057</v>
      </c>
      <c r="AC706" t="s">
        <v>2058</v>
      </c>
    </row>
    <row r="707" spans="1:29" ht="17" x14ac:dyDescent="0.2">
      <c r="A707">
        <v>1</v>
      </c>
      <c r="B707">
        <v>251</v>
      </c>
      <c r="C707" t="s">
        <v>554</v>
      </c>
      <c r="D707" s="1" t="s">
        <v>555</v>
      </c>
      <c r="E707" s="17">
        <v>7100</v>
      </c>
      <c r="F707" s="17">
        <v>3840</v>
      </c>
      <c r="G707" s="4">
        <f t="shared" si="66"/>
        <v>0.54084507042253516</v>
      </c>
      <c r="H707" t="s">
        <v>14</v>
      </c>
      <c r="I707">
        <v>101</v>
      </c>
      <c r="J707" s="2">
        <f t="shared" si="67"/>
        <v>38.019801980198018</v>
      </c>
      <c r="K707" t="s">
        <v>21</v>
      </c>
      <c r="L707" t="s">
        <v>22</v>
      </c>
      <c r="M707">
        <v>1355032800</v>
      </c>
      <c r="N707">
        <v>1355205600</v>
      </c>
      <c r="O707" s="7">
        <f t="shared" si="68"/>
        <v>41252.25</v>
      </c>
      <c r="P707" s="7" t="str" cm="1">
        <f t="array" ref="P707">_xlfn.IFS(Q707=1, "Jan", Q707=2, "Feb", Q707=3, "Mar", Q707=4, "Apr", Q707=5, "May", Q707=6, "June", Q707=7, "July", Q707=8, "Aug", Q707=9, "Sept", Q707=10, "Oct", Q707=11, "Nov", Q707=12, "Dec")</f>
        <v>Dec</v>
      </c>
      <c r="Q707" s="9">
        <f>MONTH(O707)</f>
        <v>12</v>
      </c>
      <c r="R707" s="9">
        <f>DAY(O707)</f>
        <v>9</v>
      </c>
      <c r="S707" s="9">
        <f>YEAR(O707)</f>
        <v>2012</v>
      </c>
      <c r="T707" s="7">
        <f>(((N707/60)/60)/24)+DATE(1970,1,1)</f>
        <v>41254.25</v>
      </c>
      <c r="U707" s="7" t="str" cm="1">
        <f t="array" ref="U707">_xlfn.IFS(V707=1, "Jan", V707=2, "Feb", V707=3, "Mar", V707=4, "Apr", V707=5, "May", V707=6, "June", V707=7, "July", V707=8, "Aug", V707=9, "Sept", V707=10, "Oct", V707=11, "Nov", V707=12, "Dec")</f>
        <v>Dec</v>
      </c>
      <c r="V707" s="9">
        <f t="shared" si="69"/>
        <v>12</v>
      </c>
      <c r="W707" s="9">
        <f t="shared" si="70"/>
        <v>11</v>
      </c>
      <c r="X707" s="9">
        <f t="shared" si="71"/>
        <v>2012</v>
      </c>
      <c r="Y707" t="b">
        <v>0</v>
      </c>
      <c r="Z707" t="b">
        <v>0</v>
      </c>
      <c r="AA707" t="s">
        <v>33</v>
      </c>
      <c r="AB707" t="s">
        <v>2035</v>
      </c>
      <c r="AC707" t="s">
        <v>2036</v>
      </c>
    </row>
    <row r="708" spans="1:29" ht="17" x14ac:dyDescent="0.2">
      <c r="A708">
        <v>1</v>
      </c>
      <c r="B708">
        <v>230</v>
      </c>
      <c r="C708" t="s">
        <v>512</v>
      </c>
      <c r="D708" s="1" t="s">
        <v>513</v>
      </c>
      <c r="E708" s="17">
        <v>2400</v>
      </c>
      <c r="F708" s="17">
        <v>10084</v>
      </c>
      <c r="G708" s="4">
        <f t="shared" si="66"/>
        <v>4.2016666666666671</v>
      </c>
      <c r="H708" t="s">
        <v>20</v>
      </c>
      <c r="I708">
        <v>101</v>
      </c>
      <c r="J708" s="2">
        <f t="shared" si="67"/>
        <v>99.841584158415841</v>
      </c>
      <c r="K708" t="s">
        <v>21</v>
      </c>
      <c r="L708" t="s">
        <v>22</v>
      </c>
      <c r="M708">
        <v>1575612000</v>
      </c>
      <c r="N708">
        <v>1575612000</v>
      </c>
      <c r="O708" s="7">
        <f t="shared" si="68"/>
        <v>43805.25</v>
      </c>
      <c r="P708" s="7" t="str" cm="1">
        <f t="array" ref="P708">_xlfn.IFS(Q708=1, "Jan", Q708=2, "Feb", Q708=3, "Mar", Q708=4, "Apr", Q708=5, "May", Q708=6, "June", Q708=7, "July", Q708=8, "Aug", Q708=9, "Sept", Q708=10, "Oct", Q708=11, "Nov", Q708=12, "Dec")</f>
        <v>Dec</v>
      </c>
      <c r="Q708" s="9">
        <f>MONTH(O708)</f>
        <v>12</v>
      </c>
      <c r="R708" s="9">
        <f>DAY(O708)</f>
        <v>6</v>
      </c>
      <c r="S708" s="9">
        <f>YEAR(O708)</f>
        <v>2019</v>
      </c>
      <c r="T708" s="7">
        <f>(((N708/60)/60)/24)+DATE(1970,1,1)</f>
        <v>43805.25</v>
      </c>
      <c r="U708" s="7" t="str" cm="1">
        <f t="array" ref="U708">_xlfn.IFS(V708=1, "Jan", V708=2, "Feb", V708=3, "Mar", V708=4, "Apr", V708=5, "May", V708=6, "June", V708=7, "July", V708=8, "Aug", V708=9, "Sept", V708=10, "Oct", V708=11, "Nov", V708=12, "Dec")</f>
        <v>Dec</v>
      </c>
      <c r="V708" s="9">
        <f t="shared" si="69"/>
        <v>12</v>
      </c>
      <c r="W708" s="9">
        <f t="shared" si="70"/>
        <v>6</v>
      </c>
      <c r="X708" s="9">
        <f t="shared" si="71"/>
        <v>2019</v>
      </c>
      <c r="Y708" t="b">
        <v>0</v>
      </c>
      <c r="Z708" t="b">
        <v>0</v>
      </c>
      <c r="AA708" t="s">
        <v>89</v>
      </c>
      <c r="AB708" t="s">
        <v>2057</v>
      </c>
      <c r="AC708" t="s">
        <v>2058</v>
      </c>
    </row>
    <row r="709" spans="1:29" ht="17" x14ac:dyDescent="0.2">
      <c r="A709">
        <v>1</v>
      </c>
      <c r="B709">
        <v>366</v>
      </c>
      <c r="C709" t="s">
        <v>784</v>
      </c>
      <c r="D709" s="1" t="s">
        <v>785</v>
      </c>
      <c r="E709" s="17">
        <v>1800</v>
      </c>
      <c r="F709" s="17">
        <v>10658</v>
      </c>
      <c r="G709" s="4">
        <f t="shared" si="66"/>
        <v>5.9211111111111112</v>
      </c>
      <c r="H709" t="s">
        <v>20</v>
      </c>
      <c r="I709">
        <v>101</v>
      </c>
      <c r="J709" s="2">
        <f t="shared" si="67"/>
        <v>105.52475247524752</v>
      </c>
      <c r="K709" t="s">
        <v>21</v>
      </c>
      <c r="L709" t="s">
        <v>22</v>
      </c>
      <c r="M709">
        <v>1294034400</v>
      </c>
      <c r="N709">
        <v>1294120800</v>
      </c>
      <c r="O709" s="7">
        <f t="shared" si="68"/>
        <v>40546.25</v>
      </c>
      <c r="P709" s="7" t="str" cm="1">
        <f t="array" ref="P709">_xlfn.IFS(Q709=1, "Jan", Q709=2, "Feb", Q709=3, "Mar", Q709=4, "Apr", Q709=5, "May", Q709=6, "June", Q709=7, "July", Q709=8, "Aug", Q709=9, "Sept", Q709=10, "Oct", Q709=11, "Nov", Q709=12, "Dec")</f>
        <v>Jan</v>
      </c>
      <c r="Q709" s="9">
        <f>MONTH(O709)</f>
        <v>1</v>
      </c>
      <c r="R709" s="9">
        <f>DAY(O709)</f>
        <v>3</v>
      </c>
      <c r="S709" s="9">
        <f>YEAR(O709)</f>
        <v>2011</v>
      </c>
      <c r="T709" s="7">
        <f>(((N709/60)/60)/24)+DATE(1970,1,1)</f>
        <v>40547.25</v>
      </c>
      <c r="U709" s="7" t="str" cm="1">
        <f t="array" ref="U709">_xlfn.IFS(V709=1, "Jan", V709=2, "Feb", V709=3, "Mar", V709=4, "Apr", V709=5, "May", V709=6, "June", V709=7, "July", V709=8, "Aug", V709=9, "Sept", V709=10, "Oct", V709=11, "Nov", V709=12, "Dec")</f>
        <v>Jan</v>
      </c>
      <c r="V709" s="9">
        <f t="shared" si="69"/>
        <v>1</v>
      </c>
      <c r="W709" s="9">
        <f t="shared" si="70"/>
        <v>4</v>
      </c>
      <c r="X709" s="9">
        <f t="shared" si="71"/>
        <v>2011</v>
      </c>
      <c r="Y709" t="b">
        <v>0</v>
      </c>
      <c r="Z709" t="b">
        <v>1</v>
      </c>
      <c r="AA709" t="s">
        <v>33</v>
      </c>
      <c r="AB709" t="s">
        <v>2035</v>
      </c>
      <c r="AC709" t="s">
        <v>2036</v>
      </c>
    </row>
    <row r="710" spans="1:29" ht="17" x14ac:dyDescent="0.2">
      <c r="A710">
        <v>1</v>
      </c>
      <c r="B710">
        <v>196</v>
      </c>
      <c r="C710" t="s">
        <v>444</v>
      </c>
      <c r="D710" s="1" t="s">
        <v>445</v>
      </c>
      <c r="E710" s="17">
        <v>8200</v>
      </c>
      <c r="F710" s="17">
        <v>5178</v>
      </c>
      <c r="G710" s="4">
        <f t="shared" si="66"/>
        <v>0.63146341463414635</v>
      </c>
      <c r="H710" t="s">
        <v>14</v>
      </c>
      <c r="I710">
        <v>100</v>
      </c>
      <c r="J710" s="2">
        <f t="shared" si="67"/>
        <v>51.78</v>
      </c>
      <c r="K710" t="s">
        <v>36</v>
      </c>
      <c r="L710" t="s">
        <v>37</v>
      </c>
      <c r="M710">
        <v>1472878800</v>
      </c>
      <c r="N710">
        <v>1474520400</v>
      </c>
      <c r="O710" s="7">
        <f t="shared" si="68"/>
        <v>42616.208333333328</v>
      </c>
      <c r="P710" s="7" t="str" cm="1">
        <f t="array" ref="P710">_xlfn.IFS(Q710=1, "Jan", Q710=2, "Feb", Q710=3, "Mar", Q710=4, "Apr", Q710=5, "May", Q710=6, "June", Q710=7, "July", Q710=8, "Aug", Q710=9, "Sept", Q710=10, "Oct", Q710=11, "Nov", Q710=12, "Dec")</f>
        <v>Sept</v>
      </c>
      <c r="Q710" s="9">
        <f>MONTH(O710)</f>
        <v>9</v>
      </c>
      <c r="R710" s="9">
        <f>DAY(O710)</f>
        <v>3</v>
      </c>
      <c r="S710" s="9">
        <f>YEAR(O710)</f>
        <v>2016</v>
      </c>
      <c r="T710" s="7">
        <f>(((N710/60)/60)/24)+DATE(1970,1,1)</f>
        <v>42635.208333333328</v>
      </c>
      <c r="U710" s="7" t="str" cm="1">
        <f t="array" ref="U710">_xlfn.IFS(V710=1, "Jan", V710=2, "Feb", V710=3, "Mar", V710=4, "Apr", V710=5, "May", V710=6, "June", V710=7, "July", V710=8, "Aug", V710=9, "Sept", V710=10, "Oct", V710=11, "Nov", V710=12, "Dec")</f>
        <v>Sept</v>
      </c>
      <c r="V710" s="9">
        <f t="shared" si="69"/>
        <v>9</v>
      </c>
      <c r="W710" s="9">
        <f t="shared" si="70"/>
        <v>22</v>
      </c>
      <c r="X710" s="9">
        <f t="shared" si="71"/>
        <v>2016</v>
      </c>
      <c r="Y710" t="b">
        <v>0</v>
      </c>
      <c r="Z710" t="b">
        <v>0</v>
      </c>
      <c r="AA710" t="s">
        <v>65</v>
      </c>
      <c r="AB710" t="s">
        <v>2037</v>
      </c>
      <c r="AC710" t="s">
        <v>2051</v>
      </c>
    </row>
    <row r="711" spans="1:29" ht="17" x14ac:dyDescent="0.2">
      <c r="A711">
        <v>1</v>
      </c>
      <c r="B711">
        <v>762</v>
      </c>
      <c r="C711" t="s">
        <v>668</v>
      </c>
      <c r="D711" s="1" t="s">
        <v>1560</v>
      </c>
      <c r="E711" s="17">
        <v>3500</v>
      </c>
      <c r="F711" s="17">
        <v>6204</v>
      </c>
      <c r="G711" s="4">
        <f t="shared" si="66"/>
        <v>1.7725714285714285</v>
      </c>
      <c r="H711" t="s">
        <v>20</v>
      </c>
      <c r="I711">
        <v>100</v>
      </c>
      <c r="J711" s="2">
        <f t="shared" si="67"/>
        <v>62.04</v>
      </c>
      <c r="K711" t="s">
        <v>26</v>
      </c>
      <c r="L711" t="s">
        <v>27</v>
      </c>
      <c r="M711">
        <v>1354082400</v>
      </c>
      <c r="N711">
        <v>1355032800</v>
      </c>
      <c r="O711" s="7">
        <f t="shared" si="68"/>
        <v>41241.25</v>
      </c>
      <c r="P711" s="7" t="str" cm="1">
        <f t="array" ref="P711">_xlfn.IFS(Q711=1, "Jan", Q711=2, "Feb", Q711=3, "Mar", Q711=4, "Apr", Q711=5, "May", Q711=6, "June", Q711=7, "July", Q711=8, "Aug", Q711=9, "Sept", Q711=10, "Oct", Q711=11, "Nov", Q711=12, "Dec")</f>
        <v>Nov</v>
      </c>
      <c r="Q711" s="9">
        <f>MONTH(O711)</f>
        <v>11</v>
      </c>
      <c r="R711" s="9">
        <f>DAY(O711)</f>
        <v>28</v>
      </c>
      <c r="S711" s="9">
        <f>YEAR(O711)</f>
        <v>2012</v>
      </c>
      <c r="T711" s="7">
        <f>(((N711/60)/60)/24)+DATE(1970,1,1)</f>
        <v>41252.25</v>
      </c>
      <c r="U711" s="7" t="str" cm="1">
        <f t="array" ref="U711">_xlfn.IFS(V711=1, "Jan", V711=2, "Feb", V711=3, "Mar", V711=4, "Apr", V711=5, "May", V711=6, "June", V711=7, "July", V711=8, "Aug", V711=9, "Sept", V711=10, "Oct", V711=11, "Nov", V711=12, "Dec")</f>
        <v>Dec</v>
      </c>
      <c r="V711" s="9">
        <f t="shared" si="69"/>
        <v>12</v>
      </c>
      <c r="W711" s="9">
        <f t="shared" si="70"/>
        <v>9</v>
      </c>
      <c r="X711" s="9">
        <f t="shared" si="71"/>
        <v>2012</v>
      </c>
      <c r="Y711" t="b">
        <v>0</v>
      </c>
      <c r="Z711" t="b">
        <v>0</v>
      </c>
      <c r="AA711" t="s">
        <v>159</v>
      </c>
      <c r="AB711" t="s">
        <v>2041</v>
      </c>
      <c r="AC711" t="s">
        <v>2049</v>
      </c>
    </row>
    <row r="712" spans="1:29" ht="17" x14ac:dyDescent="0.2">
      <c r="A712">
        <v>1</v>
      </c>
      <c r="B712">
        <v>16</v>
      </c>
      <c r="C712" t="s">
        <v>66</v>
      </c>
      <c r="D712" s="1" t="s">
        <v>67</v>
      </c>
      <c r="E712" s="17">
        <v>1700</v>
      </c>
      <c r="F712" s="17">
        <v>11041</v>
      </c>
      <c r="G712" s="4">
        <f t="shared" si="66"/>
        <v>6.4947058823529416</v>
      </c>
      <c r="H712" t="s">
        <v>20</v>
      </c>
      <c r="I712">
        <v>100</v>
      </c>
      <c r="J712" s="2">
        <f t="shared" si="67"/>
        <v>110.41</v>
      </c>
      <c r="K712" t="s">
        <v>21</v>
      </c>
      <c r="L712" t="s">
        <v>22</v>
      </c>
      <c r="M712">
        <v>1390370400</v>
      </c>
      <c r="N712">
        <v>1392271200</v>
      </c>
      <c r="O712" s="7">
        <f t="shared" si="68"/>
        <v>41661.25</v>
      </c>
      <c r="P712" s="7" t="str" cm="1">
        <f t="array" ref="P712">_xlfn.IFS(Q712=1, "Jan", Q712=2, "Feb", Q712=3, "Mar", Q712=4, "Apr", Q712=5, "May", Q712=6, "June", Q712=7, "July", Q712=8, "Aug", Q712=9, "Sept", Q712=10, "Oct", Q712=11, "Nov", Q712=12, "Dec")</f>
        <v>Jan</v>
      </c>
      <c r="Q712" s="9">
        <f>MONTH(O712)</f>
        <v>1</v>
      </c>
      <c r="R712" s="9">
        <f>DAY(O712)</f>
        <v>22</v>
      </c>
      <c r="S712" s="9">
        <f>YEAR(O712)</f>
        <v>2014</v>
      </c>
      <c r="T712" s="7">
        <f>(((N712/60)/60)/24)+DATE(1970,1,1)</f>
        <v>41683.25</v>
      </c>
      <c r="U712" s="7" t="str" cm="1">
        <f t="array" ref="U712">_xlfn.IFS(V712=1, "Jan", V712=2, "Feb", V712=3, "Mar", V712=4, "Apr", V712=5, "May", V712=6, "June", V712=7, "July", V712=8, "Aug", V712=9, "Sept", V712=10, "Oct", V712=11, "Nov", V712=12, "Dec")</f>
        <v>Feb</v>
      </c>
      <c r="V712" s="9">
        <f t="shared" si="69"/>
        <v>2</v>
      </c>
      <c r="W712" s="9">
        <f t="shared" si="70"/>
        <v>13</v>
      </c>
      <c r="X712" s="9">
        <f t="shared" si="71"/>
        <v>2014</v>
      </c>
      <c r="Y712" t="b">
        <v>0</v>
      </c>
      <c r="Z712" t="b">
        <v>0</v>
      </c>
      <c r="AA712" t="s">
        <v>68</v>
      </c>
      <c r="AB712" t="s">
        <v>2046</v>
      </c>
      <c r="AC712" t="s">
        <v>2047</v>
      </c>
    </row>
    <row r="713" spans="1:29" ht="34" x14ac:dyDescent="0.2">
      <c r="A713">
        <v>1</v>
      </c>
      <c r="B713">
        <v>13</v>
      </c>
      <c r="C713" t="s">
        <v>58</v>
      </c>
      <c r="D713" s="1" t="s">
        <v>59</v>
      </c>
      <c r="E713" s="17">
        <v>4200</v>
      </c>
      <c r="F713" s="17">
        <v>10295</v>
      </c>
      <c r="G713" s="4">
        <f t="shared" si="66"/>
        <v>2.4511904761904764</v>
      </c>
      <c r="H713" t="s">
        <v>20</v>
      </c>
      <c r="I713">
        <v>98</v>
      </c>
      <c r="J713" s="2">
        <f t="shared" si="67"/>
        <v>105.05102040816327</v>
      </c>
      <c r="K713" t="s">
        <v>21</v>
      </c>
      <c r="L713" t="s">
        <v>22</v>
      </c>
      <c r="M713">
        <v>1465621200</v>
      </c>
      <c r="N713">
        <v>1466658000</v>
      </c>
      <c r="O713" s="7">
        <f t="shared" si="68"/>
        <v>42532.208333333328</v>
      </c>
      <c r="P713" s="7" t="str" cm="1">
        <f t="array" ref="P713">_xlfn.IFS(Q713=1, "Jan", Q713=2, "Feb", Q713=3, "Mar", Q713=4, "Apr", Q713=5, "May", Q713=6, "June", Q713=7, "July", Q713=8, "Aug", Q713=9, "Sept", Q713=10, "Oct", Q713=11, "Nov", Q713=12, "Dec")</f>
        <v>June</v>
      </c>
      <c r="Q713" s="9">
        <f>MONTH(O713)</f>
        <v>6</v>
      </c>
      <c r="R713" s="9">
        <f>DAY(O713)</f>
        <v>11</v>
      </c>
      <c r="S713" s="9">
        <f>YEAR(O713)</f>
        <v>2016</v>
      </c>
      <c r="T713" s="7">
        <f>(((N713/60)/60)/24)+DATE(1970,1,1)</f>
        <v>42544.208333333328</v>
      </c>
      <c r="U713" s="7" t="str" cm="1">
        <f t="array" ref="U713">_xlfn.IFS(V713=1, "Jan", V713=2, "Feb", V713=3, "Mar", V713=4, "Apr", V713=5, "May", V713=6, "June", V713=7, "July", V713=8, "Aug", V713=9, "Sept", V713=10, "Oct", V713=11, "Nov", V713=12, "Dec")</f>
        <v>June</v>
      </c>
      <c r="V713" s="9">
        <f t="shared" si="69"/>
        <v>6</v>
      </c>
      <c r="W713" s="9">
        <f t="shared" si="70"/>
        <v>23</v>
      </c>
      <c r="X713" s="9">
        <f t="shared" si="71"/>
        <v>2016</v>
      </c>
      <c r="Y713" t="b">
        <v>0</v>
      </c>
      <c r="Z713" t="b">
        <v>0</v>
      </c>
      <c r="AA713" t="s">
        <v>60</v>
      </c>
      <c r="AB713" t="s">
        <v>2041</v>
      </c>
      <c r="AC713" t="s">
        <v>2050</v>
      </c>
    </row>
    <row r="714" spans="1:29" ht="17" x14ac:dyDescent="0.2">
      <c r="A714">
        <v>1</v>
      </c>
      <c r="B714">
        <v>44</v>
      </c>
      <c r="C714" t="s">
        <v>134</v>
      </c>
      <c r="D714" s="1" t="s">
        <v>135</v>
      </c>
      <c r="E714" s="17">
        <v>1600</v>
      </c>
      <c r="F714" s="17">
        <v>10541</v>
      </c>
      <c r="G714" s="4">
        <f t="shared" si="66"/>
        <v>6.5881249999999998</v>
      </c>
      <c r="H714" t="s">
        <v>20</v>
      </c>
      <c r="I714">
        <v>98</v>
      </c>
      <c r="J714" s="2">
        <f t="shared" si="67"/>
        <v>107.56122448979592</v>
      </c>
      <c r="K714" t="s">
        <v>36</v>
      </c>
      <c r="L714" t="s">
        <v>37</v>
      </c>
      <c r="M714">
        <v>1552798800</v>
      </c>
      <c r="N714">
        <v>1552885200</v>
      </c>
      <c r="O714" s="7">
        <f t="shared" si="68"/>
        <v>43541.208333333328</v>
      </c>
      <c r="P714" s="7" t="str" cm="1">
        <f t="array" ref="P714">_xlfn.IFS(Q714=1, "Jan", Q714=2, "Feb", Q714=3, "Mar", Q714=4, "Apr", Q714=5, "May", Q714=6, "June", Q714=7, "July", Q714=8, "Aug", Q714=9, "Sept", Q714=10, "Oct", Q714=11, "Nov", Q714=12, "Dec")</f>
        <v>Mar</v>
      </c>
      <c r="Q714" s="9">
        <f>MONTH(O714)</f>
        <v>3</v>
      </c>
      <c r="R714" s="9">
        <f>DAY(O714)</f>
        <v>17</v>
      </c>
      <c r="S714" s="9">
        <f>YEAR(O714)</f>
        <v>2019</v>
      </c>
      <c r="T714" s="7">
        <f>(((N714/60)/60)/24)+DATE(1970,1,1)</f>
        <v>43542.208333333328</v>
      </c>
      <c r="U714" s="7" t="str" cm="1">
        <f t="array" ref="U714">_xlfn.IFS(V714=1, "Jan", V714=2, "Feb", V714=3, "Mar", V714=4, "Apr", V714=5, "May", V714=6, "June", V714=7, "July", V714=8, "Aug", V714=9, "Sept", V714=10, "Oct", V714=11, "Nov", V714=12, "Dec")</f>
        <v>Mar</v>
      </c>
      <c r="V714" s="9">
        <f t="shared" si="69"/>
        <v>3</v>
      </c>
      <c r="W714" s="9">
        <f t="shared" si="70"/>
        <v>18</v>
      </c>
      <c r="X714" s="9">
        <f t="shared" si="71"/>
        <v>2019</v>
      </c>
      <c r="Y714" t="b">
        <v>0</v>
      </c>
      <c r="Z714" t="b">
        <v>0</v>
      </c>
      <c r="AA714" t="s">
        <v>119</v>
      </c>
      <c r="AB714" t="s">
        <v>2046</v>
      </c>
      <c r="AC714" t="s">
        <v>2056</v>
      </c>
    </row>
    <row r="715" spans="1:29" ht="17" x14ac:dyDescent="0.2">
      <c r="A715">
        <v>1</v>
      </c>
      <c r="B715">
        <v>238</v>
      </c>
      <c r="C715" t="s">
        <v>528</v>
      </c>
      <c r="D715" s="1" t="s">
        <v>529</v>
      </c>
      <c r="E715" s="17">
        <v>2400</v>
      </c>
      <c r="F715" s="17">
        <v>10138</v>
      </c>
      <c r="G715" s="4">
        <f t="shared" si="66"/>
        <v>4.2241666666666671</v>
      </c>
      <c r="H715" t="s">
        <v>20</v>
      </c>
      <c r="I715">
        <v>97</v>
      </c>
      <c r="J715" s="2">
        <f t="shared" si="67"/>
        <v>104.51546391752578</v>
      </c>
      <c r="K715" t="s">
        <v>36</v>
      </c>
      <c r="L715" t="s">
        <v>37</v>
      </c>
      <c r="M715">
        <v>1513231200</v>
      </c>
      <c r="N715">
        <v>1515391200</v>
      </c>
      <c r="O715" s="7">
        <f t="shared" si="68"/>
        <v>43083.25</v>
      </c>
      <c r="P715" s="7" t="str" cm="1">
        <f t="array" ref="P715">_xlfn.IFS(Q715=1, "Jan", Q715=2, "Feb", Q715=3, "Mar", Q715=4, "Apr", Q715=5, "May", Q715=6, "June", Q715=7, "July", Q715=8, "Aug", Q715=9, "Sept", Q715=10, "Oct", Q715=11, "Nov", Q715=12, "Dec")</f>
        <v>Dec</v>
      </c>
      <c r="Q715" s="9">
        <f>MONTH(O715)</f>
        <v>12</v>
      </c>
      <c r="R715" s="9">
        <f>DAY(O715)</f>
        <v>14</v>
      </c>
      <c r="S715" s="9">
        <f>YEAR(O715)</f>
        <v>2017</v>
      </c>
      <c r="T715" s="7">
        <f>(((N715/60)/60)/24)+DATE(1970,1,1)</f>
        <v>43108.25</v>
      </c>
      <c r="U715" s="7" t="str" cm="1">
        <f t="array" ref="U715">_xlfn.IFS(V715=1, "Jan", V715=2, "Feb", V715=3, "Mar", V715=4, "Apr", V715=5, "May", V715=6, "June", V715=7, "July", V715=8, "Aug", V715=9, "Sept", V715=10, "Oct", V715=11, "Nov", V715=12, "Dec")</f>
        <v>Jan</v>
      </c>
      <c r="V715" s="9">
        <f t="shared" si="69"/>
        <v>1</v>
      </c>
      <c r="W715" s="9">
        <f t="shared" si="70"/>
        <v>8</v>
      </c>
      <c r="X715" s="9">
        <f t="shared" si="71"/>
        <v>2018</v>
      </c>
      <c r="Y715" t="b">
        <v>0</v>
      </c>
      <c r="Z715" t="b">
        <v>1</v>
      </c>
      <c r="AA715" t="s">
        <v>33</v>
      </c>
      <c r="AB715" t="s">
        <v>2035</v>
      </c>
      <c r="AC715" t="s">
        <v>2036</v>
      </c>
    </row>
    <row r="716" spans="1:29" ht="17" x14ac:dyDescent="0.2">
      <c r="A716">
        <v>1</v>
      </c>
      <c r="B716">
        <v>938</v>
      </c>
      <c r="C716" t="s">
        <v>1907</v>
      </c>
      <c r="D716" s="1" t="s">
        <v>1908</v>
      </c>
      <c r="E716" s="17">
        <v>9200</v>
      </c>
      <c r="F716" s="17">
        <v>10093</v>
      </c>
      <c r="G716" s="4">
        <f t="shared" si="66"/>
        <v>1.0970652173913042</v>
      </c>
      <c r="H716" t="s">
        <v>20</v>
      </c>
      <c r="I716">
        <v>96</v>
      </c>
      <c r="J716" s="2">
        <f t="shared" si="67"/>
        <v>105.13541666666667</v>
      </c>
      <c r="K716" t="s">
        <v>21</v>
      </c>
      <c r="L716" t="s">
        <v>22</v>
      </c>
      <c r="M716">
        <v>1528779600</v>
      </c>
      <c r="N716">
        <v>1531890000</v>
      </c>
      <c r="O716" s="7">
        <f t="shared" si="68"/>
        <v>43263.208333333328</v>
      </c>
      <c r="P716" s="7" t="str" cm="1">
        <f t="array" ref="P716">_xlfn.IFS(Q716=1, "Jan", Q716=2, "Feb", Q716=3, "Mar", Q716=4, "Apr", Q716=5, "May", Q716=6, "June", Q716=7, "July", Q716=8, "Aug", Q716=9, "Sept", Q716=10, "Oct", Q716=11, "Nov", Q716=12, "Dec")</f>
        <v>June</v>
      </c>
      <c r="Q716" s="9">
        <f>MONTH(O716)</f>
        <v>6</v>
      </c>
      <c r="R716" s="9">
        <f>DAY(O716)</f>
        <v>12</v>
      </c>
      <c r="S716" s="9">
        <f>YEAR(O716)</f>
        <v>2018</v>
      </c>
      <c r="T716" s="7">
        <f>(((N716/60)/60)/24)+DATE(1970,1,1)</f>
        <v>43299.208333333328</v>
      </c>
      <c r="U716" s="7" t="str" cm="1">
        <f t="array" ref="U716">_xlfn.IFS(V716=1, "Jan", V716=2, "Feb", V716=3, "Mar", V716=4, "Apr", V716=5, "May", V716=6, "June", V716=7, "July", V716=8, "Aug", V716=9, "Sept", V716=10, "Oct", V716=11, "Nov", V716=12, "Dec")</f>
        <v>July</v>
      </c>
      <c r="V716" s="9">
        <f t="shared" si="69"/>
        <v>7</v>
      </c>
      <c r="W716" s="9">
        <f t="shared" si="70"/>
        <v>18</v>
      </c>
      <c r="X716" s="9">
        <f t="shared" si="71"/>
        <v>2018</v>
      </c>
      <c r="Y716" t="b">
        <v>0</v>
      </c>
      <c r="Z716" t="b">
        <v>1</v>
      </c>
      <c r="AA716" t="s">
        <v>119</v>
      </c>
      <c r="AB716" t="s">
        <v>2046</v>
      </c>
      <c r="AC716" t="s">
        <v>2056</v>
      </c>
    </row>
    <row r="717" spans="1:29" ht="17" x14ac:dyDescent="0.2">
      <c r="A717">
        <v>1</v>
      </c>
      <c r="B717">
        <v>89</v>
      </c>
      <c r="C717" t="s">
        <v>227</v>
      </c>
      <c r="D717" s="1" t="s">
        <v>228</v>
      </c>
      <c r="E717" s="17">
        <v>3400</v>
      </c>
      <c r="F717" s="17">
        <v>8588</v>
      </c>
      <c r="G717" s="4">
        <f t="shared" si="66"/>
        <v>2.5258823529411765</v>
      </c>
      <c r="H717" t="s">
        <v>20</v>
      </c>
      <c r="I717">
        <v>96</v>
      </c>
      <c r="J717" s="2">
        <f t="shared" si="67"/>
        <v>89.458333333333329</v>
      </c>
      <c r="K717" t="s">
        <v>21</v>
      </c>
      <c r="L717" t="s">
        <v>22</v>
      </c>
      <c r="M717">
        <v>1271307600</v>
      </c>
      <c r="N717">
        <v>1271480400</v>
      </c>
      <c r="O717" s="7">
        <f t="shared" si="68"/>
        <v>40283.208333333336</v>
      </c>
      <c r="P717" s="7" t="str" cm="1">
        <f t="array" ref="P717">_xlfn.IFS(Q717=1, "Jan", Q717=2, "Feb", Q717=3, "Mar", Q717=4, "Apr", Q717=5, "May", Q717=6, "June", Q717=7, "July", Q717=8, "Aug", Q717=9, "Sept", Q717=10, "Oct", Q717=11, "Nov", Q717=12, "Dec")</f>
        <v>Apr</v>
      </c>
      <c r="Q717" s="9">
        <f>MONTH(O717)</f>
        <v>4</v>
      </c>
      <c r="R717" s="9">
        <f>DAY(O717)</f>
        <v>15</v>
      </c>
      <c r="S717" s="9">
        <f>YEAR(O717)</f>
        <v>2010</v>
      </c>
      <c r="T717" s="7">
        <f>(((N717/60)/60)/24)+DATE(1970,1,1)</f>
        <v>40285.208333333336</v>
      </c>
      <c r="U717" s="7" t="str" cm="1">
        <f t="array" ref="U717">_xlfn.IFS(V717=1, "Jan", V717=2, "Feb", V717=3, "Mar", V717=4, "Apr", V717=5, "May", V717=6, "June", V717=7, "July", V717=8, "Aug", V717=9, "Sept", V717=10, "Oct", V717=11, "Nov", V717=12, "Dec")</f>
        <v>Apr</v>
      </c>
      <c r="V717" s="9">
        <f t="shared" si="69"/>
        <v>4</v>
      </c>
      <c r="W717" s="9">
        <f t="shared" si="70"/>
        <v>17</v>
      </c>
      <c r="X717" s="9">
        <f t="shared" si="71"/>
        <v>2010</v>
      </c>
      <c r="Y717" t="b">
        <v>0</v>
      </c>
      <c r="Z717" t="b">
        <v>0</v>
      </c>
      <c r="AA717" t="s">
        <v>33</v>
      </c>
      <c r="AB717" t="s">
        <v>2035</v>
      </c>
      <c r="AC717" t="s">
        <v>2036</v>
      </c>
    </row>
    <row r="718" spans="1:29" ht="17" x14ac:dyDescent="0.2">
      <c r="A718">
        <v>1</v>
      </c>
      <c r="B718">
        <v>628</v>
      </c>
      <c r="C718" t="s">
        <v>1298</v>
      </c>
      <c r="D718" s="1" t="s">
        <v>1299</v>
      </c>
      <c r="E718" s="17">
        <v>1900</v>
      </c>
      <c r="F718" s="17">
        <v>2884</v>
      </c>
      <c r="G718" s="4">
        <f t="shared" si="66"/>
        <v>1.5178947368421052</v>
      </c>
      <c r="H718" t="s">
        <v>20</v>
      </c>
      <c r="I718">
        <v>96</v>
      </c>
      <c r="J718" s="2">
        <f t="shared" si="67"/>
        <v>30.041666666666668</v>
      </c>
      <c r="K718" t="s">
        <v>21</v>
      </c>
      <c r="L718" t="s">
        <v>22</v>
      </c>
      <c r="M718">
        <v>1286168400</v>
      </c>
      <c r="N718">
        <v>1286427600</v>
      </c>
      <c r="O718" s="7">
        <f t="shared" si="68"/>
        <v>40455.208333333336</v>
      </c>
      <c r="P718" s="7" t="str" cm="1">
        <f t="array" ref="P718">_xlfn.IFS(Q718=1, "Jan", Q718=2, "Feb", Q718=3, "Mar", Q718=4, "Apr", Q718=5, "May", Q718=6, "June", Q718=7, "July", Q718=8, "Aug", Q718=9, "Sept", Q718=10, "Oct", Q718=11, "Nov", Q718=12, "Dec")</f>
        <v>Oct</v>
      </c>
      <c r="Q718" s="9">
        <f>MONTH(O718)</f>
        <v>10</v>
      </c>
      <c r="R718" s="9">
        <f>DAY(O718)</f>
        <v>4</v>
      </c>
      <c r="S718" s="9">
        <f>YEAR(O718)</f>
        <v>2010</v>
      </c>
      <c r="T718" s="7">
        <f>(((N718/60)/60)/24)+DATE(1970,1,1)</f>
        <v>40458.208333333336</v>
      </c>
      <c r="U718" s="7" t="str" cm="1">
        <f t="array" ref="U718">_xlfn.IFS(V718=1, "Jan", V718=2, "Feb", V718=3, "Mar", V718=4, "Apr", V718=5, "May", V718=6, "June", V718=7, "July", V718=8, "Aug", V718=9, "Sept", V718=10, "Oct", V718=11, "Nov", V718=12, "Dec")</f>
        <v>Oct</v>
      </c>
      <c r="V718" s="9">
        <f t="shared" si="69"/>
        <v>10</v>
      </c>
      <c r="W718" s="9">
        <f t="shared" si="70"/>
        <v>7</v>
      </c>
      <c r="X718" s="9">
        <f t="shared" si="71"/>
        <v>2010</v>
      </c>
      <c r="Y718" t="b">
        <v>0</v>
      </c>
      <c r="Z718" t="b">
        <v>0</v>
      </c>
      <c r="AA718" t="s">
        <v>60</v>
      </c>
      <c r="AB718" t="s">
        <v>2041</v>
      </c>
      <c r="AC718" t="s">
        <v>2050</v>
      </c>
    </row>
    <row r="719" spans="1:29" ht="17" x14ac:dyDescent="0.2">
      <c r="A719">
        <v>1</v>
      </c>
      <c r="B719">
        <v>105</v>
      </c>
      <c r="C719" t="s">
        <v>259</v>
      </c>
      <c r="D719" s="1" t="s">
        <v>260</v>
      </c>
      <c r="E719" s="17">
        <v>6800</v>
      </c>
      <c r="F719" s="17">
        <v>9829</v>
      </c>
      <c r="G719" s="4">
        <f t="shared" si="66"/>
        <v>1.4454411764705883</v>
      </c>
      <c r="H719" t="s">
        <v>20</v>
      </c>
      <c r="I719">
        <v>95</v>
      </c>
      <c r="J719" s="2">
        <f t="shared" si="67"/>
        <v>103.46315789473684</v>
      </c>
      <c r="K719" t="s">
        <v>21</v>
      </c>
      <c r="L719" t="s">
        <v>22</v>
      </c>
      <c r="M719">
        <v>1364878800</v>
      </c>
      <c r="N719">
        <v>1366434000</v>
      </c>
      <c r="O719" s="7">
        <f t="shared" si="68"/>
        <v>41366.208333333336</v>
      </c>
      <c r="P719" s="7" t="str" cm="1">
        <f t="array" ref="P719">_xlfn.IFS(Q719=1, "Jan", Q719=2, "Feb", Q719=3, "Mar", Q719=4, "Apr", Q719=5, "May", Q719=6, "June", Q719=7, "July", Q719=8, "Aug", Q719=9, "Sept", Q719=10, "Oct", Q719=11, "Nov", Q719=12, "Dec")</f>
        <v>Apr</v>
      </c>
      <c r="Q719" s="9">
        <f>MONTH(O719)</f>
        <v>4</v>
      </c>
      <c r="R719" s="9">
        <f>DAY(O719)</f>
        <v>2</v>
      </c>
      <c r="S719" s="9">
        <f>YEAR(O719)</f>
        <v>2013</v>
      </c>
      <c r="T719" s="7">
        <f>(((N719/60)/60)/24)+DATE(1970,1,1)</f>
        <v>41384.208333333336</v>
      </c>
      <c r="U719" s="7" t="str" cm="1">
        <f t="array" ref="U719">_xlfn.IFS(V719=1, "Jan", V719=2, "Feb", V719=3, "Mar", V719=4, "Apr", V719=5, "May", V719=6, "June", V719=7, "July", V719=8, "Aug", V719=9, "Sept", V719=10, "Oct", V719=11, "Nov", V719=12, "Dec")</f>
        <v>Apr</v>
      </c>
      <c r="V719" s="9">
        <f t="shared" si="69"/>
        <v>4</v>
      </c>
      <c r="W719" s="9">
        <f t="shared" si="70"/>
        <v>20</v>
      </c>
      <c r="X719" s="9">
        <f t="shared" si="71"/>
        <v>2013</v>
      </c>
      <c r="Y719" t="b">
        <v>0</v>
      </c>
      <c r="Z719" t="b">
        <v>0</v>
      </c>
      <c r="AA719" t="s">
        <v>28</v>
      </c>
      <c r="AB719" t="s">
        <v>2037</v>
      </c>
      <c r="AC719" t="s">
        <v>2038</v>
      </c>
    </row>
    <row r="720" spans="1:29" ht="17" x14ac:dyDescent="0.2">
      <c r="A720">
        <v>1</v>
      </c>
      <c r="B720">
        <v>572</v>
      </c>
      <c r="C720" t="s">
        <v>1188</v>
      </c>
      <c r="D720" s="1" t="s">
        <v>1189</v>
      </c>
      <c r="E720" s="17">
        <v>9000</v>
      </c>
      <c r="F720" s="17">
        <v>4896</v>
      </c>
      <c r="G720" s="4">
        <f t="shared" si="66"/>
        <v>0.54400000000000004</v>
      </c>
      <c r="H720" t="s">
        <v>74</v>
      </c>
      <c r="I720">
        <v>94</v>
      </c>
      <c r="J720" s="2">
        <f t="shared" si="67"/>
        <v>52.085106382978722</v>
      </c>
      <c r="K720" t="s">
        <v>21</v>
      </c>
      <c r="L720" t="s">
        <v>22</v>
      </c>
      <c r="M720">
        <v>1443416400</v>
      </c>
      <c r="N720">
        <v>1444798800</v>
      </c>
      <c r="O720" s="7">
        <f t="shared" si="68"/>
        <v>42275.208333333328</v>
      </c>
      <c r="P720" s="7" t="str" cm="1">
        <f t="array" ref="P720">_xlfn.IFS(Q720=1, "Jan", Q720=2, "Feb", Q720=3, "Mar", Q720=4, "Apr", Q720=5, "May", Q720=6, "June", Q720=7, "July", Q720=8, "Aug", Q720=9, "Sept", Q720=10, "Oct", Q720=11, "Nov", Q720=12, "Dec")</f>
        <v>Sept</v>
      </c>
      <c r="Q720" s="9">
        <f>MONTH(O720)</f>
        <v>9</v>
      </c>
      <c r="R720" s="9">
        <f>DAY(O720)</f>
        <v>28</v>
      </c>
      <c r="S720" s="9">
        <f>YEAR(O720)</f>
        <v>2015</v>
      </c>
      <c r="T720" s="7">
        <f>(((N720/60)/60)/24)+DATE(1970,1,1)</f>
        <v>42291.208333333328</v>
      </c>
      <c r="U720" s="7" t="str" cm="1">
        <f t="array" ref="U720">_xlfn.IFS(V720=1, "Jan", V720=2, "Feb", V720=3, "Mar", V720=4, "Apr", V720=5, "May", V720=6, "June", V720=7, "July", V720=8, "Aug", V720=9, "Sept", V720=10, "Oct", V720=11, "Nov", V720=12, "Dec")</f>
        <v>Oct</v>
      </c>
      <c r="V720" s="9">
        <f t="shared" si="69"/>
        <v>10</v>
      </c>
      <c r="W720" s="9">
        <f t="shared" si="70"/>
        <v>14</v>
      </c>
      <c r="X720" s="9">
        <f t="shared" si="71"/>
        <v>2015</v>
      </c>
      <c r="Y720" t="b">
        <v>0</v>
      </c>
      <c r="Z720" t="b">
        <v>1</v>
      </c>
      <c r="AA720" t="s">
        <v>23</v>
      </c>
      <c r="AB720" t="s">
        <v>2041</v>
      </c>
      <c r="AC720" t="s">
        <v>2042</v>
      </c>
    </row>
    <row r="721" spans="1:29" ht="17" x14ac:dyDescent="0.2">
      <c r="A721">
        <v>1</v>
      </c>
      <c r="B721">
        <v>844</v>
      </c>
      <c r="C721" t="s">
        <v>1721</v>
      </c>
      <c r="D721" s="1" t="s">
        <v>1722</v>
      </c>
      <c r="E721" s="17">
        <v>8800</v>
      </c>
      <c r="F721" s="17">
        <v>8747</v>
      </c>
      <c r="G721" s="4">
        <f t="shared" si="66"/>
        <v>0.99397727272727276</v>
      </c>
      <c r="H721" t="s">
        <v>74</v>
      </c>
      <c r="I721">
        <v>94</v>
      </c>
      <c r="J721" s="2">
        <f t="shared" si="67"/>
        <v>93.053191489361708</v>
      </c>
      <c r="K721" t="s">
        <v>21</v>
      </c>
      <c r="L721" t="s">
        <v>22</v>
      </c>
      <c r="M721">
        <v>1327212000</v>
      </c>
      <c r="N721">
        <v>1327471200</v>
      </c>
      <c r="O721" s="7">
        <f t="shared" si="68"/>
        <v>40930.25</v>
      </c>
      <c r="P721" s="7" t="str" cm="1">
        <f t="array" ref="P721">_xlfn.IFS(Q721=1, "Jan", Q721=2, "Feb", Q721=3, "Mar", Q721=4, "Apr", Q721=5, "May", Q721=6, "June", Q721=7, "July", Q721=8, "Aug", Q721=9, "Sept", Q721=10, "Oct", Q721=11, "Nov", Q721=12, "Dec")</f>
        <v>Jan</v>
      </c>
      <c r="Q721" s="9">
        <f>MONTH(O721)</f>
        <v>1</v>
      </c>
      <c r="R721" s="9">
        <f>DAY(O721)</f>
        <v>22</v>
      </c>
      <c r="S721" s="9">
        <f>YEAR(O721)</f>
        <v>2012</v>
      </c>
      <c r="T721" s="7">
        <f>(((N721/60)/60)/24)+DATE(1970,1,1)</f>
        <v>40933.25</v>
      </c>
      <c r="U721" s="7" t="str" cm="1">
        <f t="array" ref="U721">_xlfn.IFS(V721=1, "Jan", V721=2, "Feb", V721=3, "Mar", V721=4, "Apr", V721=5, "May", V721=6, "June", V721=7, "July", V721=8, "Aug", V721=9, "Sept", V721=10, "Oct", V721=11, "Nov", V721=12, "Dec")</f>
        <v>Jan</v>
      </c>
      <c r="V721" s="9">
        <f t="shared" si="69"/>
        <v>1</v>
      </c>
      <c r="W721" s="9">
        <f t="shared" si="70"/>
        <v>25</v>
      </c>
      <c r="X721" s="9">
        <f t="shared" si="71"/>
        <v>2012</v>
      </c>
      <c r="Y721" t="b">
        <v>0</v>
      </c>
      <c r="Z721" t="b">
        <v>0</v>
      </c>
      <c r="AA721" t="s">
        <v>42</v>
      </c>
      <c r="AB721" t="s">
        <v>2039</v>
      </c>
      <c r="AC721" t="s">
        <v>2053</v>
      </c>
    </row>
    <row r="722" spans="1:29" ht="17" x14ac:dyDescent="0.2">
      <c r="A722">
        <v>1</v>
      </c>
      <c r="B722">
        <v>638</v>
      </c>
      <c r="C722" t="s">
        <v>1318</v>
      </c>
      <c r="D722" s="1" t="s">
        <v>1319</v>
      </c>
      <c r="E722" s="17">
        <v>81600</v>
      </c>
      <c r="F722" s="17">
        <v>9318</v>
      </c>
      <c r="G722" s="4">
        <f t="shared" si="66"/>
        <v>0.11419117647058824</v>
      </c>
      <c r="H722" t="s">
        <v>14</v>
      </c>
      <c r="I722">
        <v>94</v>
      </c>
      <c r="J722" s="2">
        <f t="shared" si="67"/>
        <v>99.127659574468083</v>
      </c>
      <c r="K722" t="s">
        <v>21</v>
      </c>
      <c r="L722" t="s">
        <v>22</v>
      </c>
      <c r="M722">
        <v>1280206800</v>
      </c>
      <c r="N722">
        <v>1281243600</v>
      </c>
      <c r="O722" s="7">
        <f t="shared" si="68"/>
        <v>40386.208333333336</v>
      </c>
      <c r="P722" s="7" t="str" cm="1">
        <f t="array" ref="P722">_xlfn.IFS(Q722=1, "Jan", Q722=2, "Feb", Q722=3, "Mar", Q722=4, "Apr", Q722=5, "May", Q722=6, "June", Q722=7, "July", Q722=8, "Aug", Q722=9, "Sept", Q722=10, "Oct", Q722=11, "Nov", Q722=12, "Dec")</f>
        <v>July</v>
      </c>
      <c r="Q722" s="9">
        <f>MONTH(O722)</f>
        <v>7</v>
      </c>
      <c r="R722" s="9">
        <f>DAY(O722)</f>
        <v>27</v>
      </c>
      <c r="S722" s="9">
        <f>YEAR(O722)</f>
        <v>2010</v>
      </c>
      <c r="T722" s="7">
        <f>(((N722/60)/60)/24)+DATE(1970,1,1)</f>
        <v>40398.208333333336</v>
      </c>
      <c r="U722" s="7" t="str" cm="1">
        <f t="array" ref="U722">_xlfn.IFS(V722=1, "Jan", V722=2, "Feb", V722=3, "Mar", V722=4, "Apr", V722=5, "May", V722=6, "June", V722=7, "July", V722=8, "Aug", V722=9, "Sept", V722=10, "Oct", V722=11, "Nov", V722=12, "Dec")</f>
        <v>Aug</v>
      </c>
      <c r="V722" s="9">
        <f t="shared" si="69"/>
        <v>8</v>
      </c>
      <c r="W722" s="9">
        <f t="shared" si="70"/>
        <v>8</v>
      </c>
      <c r="X722" s="9">
        <f t="shared" si="71"/>
        <v>2010</v>
      </c>
      <c r="Y722" t="b">
        <v>0</v>
      </c>
      <c r="Z722" t="b">
        <v>1</v>
      </c>
      <c r="AA722" t="s">
        <v>33</v>
      </c>
      <c r="AB722" t="s">
        <v>2035</v>
      </c>
      <c r="AC722" t="s">
        <v>2036</v>
      </c>
    </row>
    <row r="723" spans="1:29" ht="17" x14ac:dyDescent="0.2">
      <c r="A723">
        <v>1</v>
      </c>
      <c r="B723">
        <v>836</v>
      </c>
      <c r="C723" t="s">
        <v>1705</v>
      </c>
      <c r="D723" s="1" t="s">
        <v>1706</v>
      </c>
      <c r="E723" s="17">
        <v>8100</v>
      </c>
      <c r="F723" s="17">
        <v>6086</v>
      </c>
      <c r="G723" s="4">
        <f t="shared" si="66"/>
        <v>0.75135802469135804</v>
      </c>
      <c r="H723" t="s">
        <v>14</v>
      </c>
      <c r="I723">
        <v>94</v>
      </c>
      <c r="J723" s="2">
        <f t="shared" si="67"/>
        <v>64.744680851063833</v>
      </c>
      <c r="K723" t="s">
        <v>21</v>
      </c>
      <c r="L723" t="s">
        <v>22</v>
      </c>
      <c r="M723">
        <v>1265349600</v>
      </c>
      <c r="N723">
        <v>1266300000</v>
      </c>
      <c r="O723" s="7">
        <f t="shared" si="68"/>
        <v>40214.25</v>
      </c>
      <c r="P723" s="7" t="str" cm="1">
        <f t="array" ref="P723">_xlfn.IFS(Q723=1, "Jan", Q723=2, "Feb", Q723=3, "Mar", Q723=4, "Apr", Q723=5, "May", Q723=6, "June", Q723=7, "July", Q723=8, "Aug", Q723=9, "Sept", Q723=10, "Oct", Q723=11, "Nov", Q723=12, "Dec")</f>
        <v>Feb</v>
      </c>
      <c r="Q723" s="9">
        <f>MONTH(O723)</f>
        <v>2</v>
      </c>
      <c r="R723" s="9">
        <f>DAY(O723)</f>
        <v>5</v>
      </c>
      <c r="S723" s="9">
        <f>YEAR(O723)</f>
        <v>2010</v>
      </c>
      <c r="T723" s="7">
        <f>(((N723/60)/60)/24)+DATE(1970,1,1)</f>
        <v>40225.25</v>
      </c>
      <c r="U723" s="7" t="str" cm="1">
        <f t="array" ref="U723">_xlfn.IFS(V723=1, "Jan", V723=2, "Feb", V723=3, "Mar", V723=4, "Apr", V723=5, "May", V723=6, "June", V723=7, "July", V723=8, "Aug", V723=9, "Sept", V723=10, "Oct", V723=11, "Nov", V723=12, "Dec")</f>
        <v>Feb</v>
      </c>
      <c r="V723" s="9">
        <f t="shared" si="69"/>
        <v>2</v>
      </c>
      <c r="W723" s="9">
        <f t="shared" si="70"/>
        <v>16</v>
      </c>
      <c r="X723" s="9">
        <f t="shared" si="71"/>
        <v>2010</v>
      </c>
      <c r="Y723" t="b">
        <v>0</v>
      </c>
      <c r="Z723" t="b">
        <v>0</v>
      </c>
      <c r="AA723" t="s">
        <v>60</v>
      </c>
      <c r="AB723" t="s">
        <v>2041</v>
      </c>
      <c r="AC723" t="s">
        <v>2050</v>
      </c>
    </row>
    <row r="724" spans="1:29" ht="17" x14ac:dyDescent="0.2">
      <c r="A724">
        <v>1</v>
      </c>
      <c r="B724">
        <v>431</v>
      </c>
      <c r="C724" t="s">
        <v>911</v>
      </c>
      <c r="D724" s="1" t="s">
        <v>912</v>
      </c>
      <c r="E724" s="17">
        <v>5100</v>
      </c>
      <c r="F724" s="17">
        <v>9817</v>
      </c>
      <c r="G724" s="4">
        <f t="shared" si="66"/>
        <v>1.9249019607843136</v>
      </c>
      <c r="H724" t="s">
        <v>20</v>
      </c>
      <c r="I724">
        <v>94</v>
      </c>
      <c r="J724" s="2">
        <f t="shared" si="67"/>
        <v>104.43617021276596</v>
      </c>
      <c r="K724" t="s">
        <v>21</v>
      </c>
      <c r="L724" t="s">
        <v>22</v>
      </c>
      <c r="M724">
        <v>1529643600</v>
      </c>
      <c r="N724">
        <v>1531112400</v>
      </c>
      <c r="O724" s="7">
        <f t="shared" si="68"/>
        <v>43273.208333333328</v>
      </c>
      <c r="P724" s="7" t="str" cm="1">
        <f t="array" ref="P724">_xlfn.IFS(Q724=1, "Jan", Q724=2, "Feb", Q724=3, "Mar", Q724=4, "Apr", Q724=5, "May", Q724=6, "June", Q724=7, "July", Q724=8, "Aug", Q724=9, "Sept", Q724=10, "Oct", Q724=11, "Nov", Q724=12, "Dec")</f>
        <v>June</v>
      </c>
      <c r="Q724" s="9">
        <f>MONTH(O724)</f>
        <v>6</v>
      </c>
      <c r="R724" s="9">
        <f>DAY(O724)</f>
        <v>22</v>
      </c>
      <c r="S724" s="9">
        <f>YEAR(O724)</f>
        <v>2018</v>
      </c>
      <c r="T724" s="7">
        <f>(((N724/60)/60)/24)+DATE(1970,1,1)</f>
        <v>43290.208333333328</v>
      </c>
      <c r="U724" s="7" t="str" cm="1">
        <f t="array" ref="U724">_xlfn.IFS(V724=1, "Jan", V724=2, "Feb", V724=3, "Mar", V724=4, "Apr", V724=5, "May", V724=6, "June", V724=7, "July", V724=8, "Aug", V724=9, "Sept", V724=10, "Oct", V724=11, "Nov", V724=12, "Dec")</f>
        <v>July</v>
      </c>
      <c r="V724" s="9">
        <f t="shared" si="69"/>
        <v>7</v>
      </c>
      <c r="W724" s="9">
        <f t="shared" si="70"/>
        <v>9</v>
      </c>
      <c r="X724" s="9">
        <f t="shared" si="71"/>
        <v>2018</v>
      </c>
      <c r="Y724" t="b">
        <v>1</v>
      </c>
      <c r="Z724" t="b">
        <v>0</v>
      </c>
      <c r="AA724" t="s">
        <v>33</v>
      </c>
      <c r="AB724" t="s">
        <v>2035</v>
      </c>
      <c r="AC724" t="s">
        <v>2036</v>
      </c>
    </row>
    <row r="725" spans="1:29" ht="17" x14ac:dyDescent="0.2">
      <c r="A725">
        <v>1</v>
      </c>
      <c r="B725">
        <v>420</v>
      </c>
      <c r="C725" t="s">
        <v>889</v>
      </c>
      <c r="D725" s="1" t="s">
        <v>890</v>
      </c>
      <c r="E725" s="17">
        <v>5000</v>
      </c>
      <c r="F725" s="17">
        <v>6423</v>
      </c>
      <c r="G725" s="4">
        <f t="shared" si="66"/>
        <v>1.2846</v>
      </c>
      <c r="H725" t="s">
        <v>20</v>
      </c>
      <c r="I725">
        <v>94</v>
      </c>
      <c r="J725" s="2">
        <f t="shared" si="67"/>
        <v>68.329787234042556</v>
      </c>
      <c r="K725" t="s">
        <v>21</v>
      </c>
      <c r="L725" t="s">
        <v>22</v>
      </c>
      <c r="M725">
        <v>1498366800</v>
      </c>
      <c r="N725">
        <v>1499576400</v>
      </c>
      <c r="O725" s="7">
        <f t="shared" si="68"/>
        <v>42911.208333333328</v>
      </c>
      <c r="P725" s="7" t="str" cm="1">
        <f t="array" ref="P725">_xlfn.IFS(Q725=1, "Jan", Q725=2, "Feb", Q725=3, "Mar", Q725=4, "Apr", Q725=5, "May", Q725=6, "June", Q725=7, "July", Q725=8, "Aug", Q725=9, "Sept", Q725=10, "Oct", Q725=11, "Nov", Q725=12, "Dec")</f>
        <v>June</v>
      </c>
      <c r="Q725" s="9">
        <f>MONTH(O725)</f>
        <v>6</v>
      </c>
      <c r="R725" s="9">
        <f>DAY(O725)</f>
        <v>25</v>
      </c>
      <c r="S725" s="9">
        <f>YEAR(O725)</f>
        <v>2017</v>
      </c>
      <c r="T725" s="7">
        <f>(((N725/60)/60)/24)+DATE(1970,1,1)</f>
        <v>42925.208333333328</v>
      </c>
      <c r="U725" s="7" t="str" cm="1">
        <f t="array" ref="U725">_xlfn.IFS(V725=1, "Jan", V725=2, "Feb", V725=3, "Mar", V725=4, "Apr", V725=5, "May", V725=6, "June", V725=7, "July", V725=8, "Aug", V725=9, "Sept", V725=10, "Oct", V725=11, "Nov", V725=12, "Dec")</f>
        <v>July</v>
      </c>
      <c r="V725" s="9">
        <f t="shared" si="69"/>
        <v>7</v>
      </c>
      <c r="W725" s="9">
        <f t="shared" si="70"/>
        <v>9</v>
      </c>
      <c r="X725" s="9">
        <f t="shared" si="71"/>
        <v>2017</v>
      </c>
      <c r="Y725" t="b">
        <v>0</v>
      </c>
      <c r="Z725" t="b">
        <v>0</v>
      </c>
      <c r="AA725" t="s">
        <v>33</v>
      </c>
      <c r="AB725" t="s">
        <v>2035</v>
      </c>
      <c r="AC725" t="s">
        <v>2036</v>
      </c>
    </row>
    <row r="726" spans="1:29" ht="17" x14ac:dyDescent="0.2">
      <c r="A726">
        <v>1</v>
      </c>
      <c r="B726">
        <v>124</v>
      </c>
      <c r="C726" t="s">
        <v>299</v>
      </c>
      <c r="D726" s="1" t="s">
        <v>300</v>
      </c>
      <c r="E726" s="17">
        <v>2600</v>
      </c>
      <c r="F726" s="17">
        <v>9562</v>
      </c>
      <c r="G726" s="4">
        <f t="shared" si="66"/>
        <v>3.6776923076923076</v>
      </c>
      <c r="H726" t="s">
        <v>20</v>
      </c>
      <c r="I726">
        <v>94</v>
      </c>
      <c r="J726" s="2">
        <f t="shared" si="67"/>
        <v>101.72340425531915</v>
      </c>
      <c r="K726" t="s">
        <v>107</v>
      </c>
      <c r="L726" t="s">
        <v>108</v>
      </c>
      <c r="M726">
        <v>1557723600</v>
      </c>
      <c r="N726">
        <v>1562302800</v>
      </c>
      <c r="O726" s="7">
        <f t="shared" si="68"/>
        <v>43598.208333333328</v>
      </c>
      <c r="P726" s="7" t="str" cm="1">
        <f t="array" ref="P726">_xlfn.IFS(Q726=1, "Jan", Q726=2, "Feb", Q726=3, "Mar", Q726=4, "Apr", Q726=5, "May", Q726=6, "June", Q726=7, "July", Q726=8, "Aug", Q726=9, "Sept", Q726=10, "Oct", Q726=11, "Nov", Q726=12, "Dec")</f>
        <v>May</v>
      </c>
      <c r="Q726" s="9">
        <f>MONTH(O726)</f>
        <v>5</v>
      </c>
      <c r="R726" s="9">
        <f>DAY(O726)</f>
        <v>13</v>
      </c>
      <c r="S726" s="9">
        <f>YEAR(O726)</f>
        <v>2019</v>
      </c>
      <c r="T726" s="7">
        <f>(((N726/60)/60)/24)+DATE(1970,1,1)</f>
        <v>43651.208333333328</v>
      </c>
      <c r="U726" s="7" t="str" cm="1">
        <f t="array" ref="U726">_xlfn.IFS(V726=1, "Jan", V726=2, "Feb", V726=3, "Mar", V726=4, "Apr", V726=5, "May", V726=6, "June", V726=7, "July", V726=8, "Aug", V726=9, "Sept", V726=10, "Oct", V726=11, "Nov", V726=12, "Dec")</f>
        <v>July</v>
      </c>
      <c r="V726" s="9">
        <f t="shared" si="69"/>
        <v>7</v>
      </c>
      <c r="W726" s="9">
        <f t="shared" si="70"/>
        <v>5</v>
      </c>
      <c r="X726" s="9">
        <f t="shared" si="71"/>
        <v>2019</v>
      </c>
      <c r="Y726" t="b">
        <v>0</v>
      </c>
      <c r="Z726" t="b">
        <v>0</v>
      </c>
      <c r="AA726" t="s">
        <v>122</v>
      </c>
      <c r="AB726" t="s">
        <v>2044</v>
      </c>
      <c r="AC726" t="s">
        <v>2045</v>
      </c>
    </row>
    <row r="727" spans="1:29" ht="17" x14ac:dyDescent="0.2">
      <c r="A727">
        <v>1</v>
      </c>
      <c r="B727">
        <v>969</v>
      </c>
      <c r="C727" t="s">
        <v>1967</v>
      </c>
      <c r="D727" s="1" t="s">
        <v>1968</v>
      </c>
      <c r="E727" s="17">
        <v>7900</v>
      </c>
      <c r="F727" s="17">
        <v>8550</v>
      </c>
      <c r="G727" s="4">
        <f t="shared" si="66"/>
        <v>1.0822784810126582</v>
      </c>
      <c r="H727" t="s">
        <v>20</v>
      </c>
      <c r="I727">
        <v>93</v>
      </c>
      <c r="J727" s="2">
        <f t="shared" si="67"/>
        <v>91.935483870967744</v>
      </c>
      <c r="K727" t="s">
        <v>21</v>
      </c>
      <c r="L727" t="s">
        <v>22</v>
      </c>
      <c r="M727">
        <v>1576994400</v>
      </c>
      <c r="N727">
        <v>1577599200</v>
      </c>
      <c r="O727" s="7">
        <f t="shared" si="68"/>
        <v>43821.25</v>
      </c>
      <c r="P727" s="7" t="str" cm="1">
        <f t="array" ref="P727">_xlfn.IFS(Q727=1, "Jan", Q727=2, "Feb", Q727=3, "Mar", Q727=4, "Apr", Q727=5, "May", Q727=6, "June", Q727=7, "July", Q727=8, "Aug", Q727=9, "Sept", Q727=10, "Oct", Q727=11, "Nov", Q727=12, "Dec")</f>
        <v>Dec</v>
      </c>
      <c r="Q727" s="9">
        <f>MONTH(O727)</f>
        <v>12</v>
      </c>
      <c r="R727" s="9">
        <f>DAY(O727)</f>
        <v>22</v>
      </c>
      <c r="S727" s="9">
        <f>YEAR(O727)</f>
        <v>2019</v>
      </c>
      <c r="T727" s="7">
        <f>(((N727/60)/60)/24)+DATE(1970,1,1)</f>
        <v>43828.25</v>
      </c>
      <c r="U727" s="7" t="str" cm="1">
        <f t="array" ref="U727">_xlfn.IFS(V727=1, "Jan", V727=2, "Feb", V727=3, "Mar", V727=4, "Apr", V727=5, "May", V727=6, "June", V727=7, "July", V727=8, "Aug", V727=9, "Sept", V727=10, "Oct", V727=11, "Nov", V727=12, "Dec")</f>
        <v>Dec</v>
      </c>
      <c r="V727" s="9">
        <f t="shared" si="69"/>
        <v>12</v>
      </c>
      <c r="W727" s="9">
        <f t="shared" si="70"/>
        <v>29</v>
      </c>
      <c r="X727" s="9">
        <f t="shared" si="71"/>
        <v>2019</v>
      </c>
      <c r="Y727" t="b">
        <v>0</v>
      </c>
      <c r="Z727" t="b">
        <v>0</v>
      </c>
      <c r="AA727" t="s">
        <v>33</v>
      </c>
      <c r="AB727" t="s">
        <v>2035</v>
      </c>
      <c r="AC727" t="s">
        <v>2036</v>
      </c>
    </row>
    <row r="728" spans="1:29" ht="17" x14ac:dyDescent="0.2">
      <c r="A728">
        <v>1</v>
      </c>
      <c r="B728">
        <v>552</v>
      </c>
      <c r="C728" t="s">
        <v>1149</v>
      </c>
      <c r="D728" s="1" t="s">
        <v>1150</v>
      </c>
      <c r="E728" s="17">
        <v>9000</v>
      </c>
      <c r="F728" s="17">
        <v>8866</v>
      </c>
      <c r="G728" s="4">
        <f t="shared" si="66"/>
        <v>0.98511111111111116</v>
      </c>
      <c r="H728" t="s">
        <v>14</v>
      </c>
      <c r="I728">
        <v>92</v>
      </c>
      <c r="J728" s="2">
        <f t="shared" si="67"/>
        <v>96.369565217391298</v>
      </c>
      <c r="K728" t="s">
        <v>21</v>
      </c>
      <c r="L728" t="s">
        <v>22</v>
      </c>
      <c r="M728">
        <v>1480140000</v>
      </c>
      <c r="N728">
        <v>1480312800</v>
      </c>
      <c r="O728" s="7">
        <f t="shared" si="68"/>
        <v>42700.25</v>
      </c>
      <c r="P728" s="7" t="str" cm="1">
        <f t="array" ref="P728">_xlfn.IFS(Q728=1, "Jan", Q728=2, "Feb", Q728=3, "Mar", Q728=4, "Apr", Q728=5, "May", Q728=6, "June", Q728=7, "July", Q728=8, "Aug", Q728=9, "Sept", Q728=10, "Oct", Q728=11, "Nov", Q728=12, "Dec")</f>
        <v>Nov</v>
      </c>
      <c r="Q728" s="9">
        <f>MONTH(O728)</f>
        <v>11</v>
      </c>
      <c r="R728" s="9">
        <f>DAY(O728)</f>
        <v>26</v>
      </c>
      <c r="S728" s="9">
        <f>YEAR(O728)</f>
        <v>2016</v>
      </c>
      <c r="T728" s="7">
        <f>(((N728/60)/60)/24)+DATE(1970,1,1)</f>
        <v>42702.25</v>
      </c>
      <c r="U728" s="7" t="str" cm="1">
        <f t="array" ref="U728">_xlfn.IFS(V728=1, "Jan", V728=2, "Feb", V728=3, "Mar", V728=4, "Apr", V728=5, "May", V728=6, "June", V728=7, "July", V728=8, "Aug", V728=9, "Sept", V728=10, "Oct", V728=11, "Nov", V728=12, "Dec")</f>
        <v>Nov</v>
      </c>
      <c r="V728" s="9">
        <f t="shared" si="69"/>
        <v>11</v>
      </c>
      <c r="W728" s="9">
        <f t="shared" si="70"/>
        <v>28</v>
      </c>
      <c r="X728" s="9">
        <f t="shared" si="71"/>
        <v>2016</v>
      </c>
      <c r="Y728" t="b">
        <v>0</v>
      </c>
      <c r="Z728" t="b">
        <v>0</v>
      </c>
      <c r="AA728" t="s">
        <v>33</v>
      </c>
      <c r="AB728" t="s">
        <v>2035</v>
      </c>
      <c r="AC728" t="s">
        <v>2036</v>
      </c>
    </row>
    <row r="729" spans="1:29" ht="34" x14ac:dyDescent="0.2">
      <c r="A729">
        <v>1</v>
      </c>
      <c r="B729">
        <v>235</v>
      </c>
      <c r="C729" t="s">
        <v>522</v>
      </c>
      <c r="D729" s="1" t="s">
        <v>523</v>
      </c>
      <c r="E729" s="17">
        <v>8600</v>
      </c>
      <c r="F729" s="17">
        <v>3589</v>
      </c>
      <c r="G729" s="4">
        <f t="shared" si="66"/>
        <v>0.41732558139534881</v>
      </c>
      <c r="H729" t="s">
        <v>14</v>
      </c>
      <c r="I729">
        <v>92</v>
      </c>
      <c r="J729" s="2">
        <f t="shared" si="67"/>
        <v>39.010869565217391</v>
      </c>
      <c r="K729" t="s">
        <v>21</v>
      </c>
      <c r="L729" t="s">
        <v>22</v>
      </c>
      <c r="M729">
        <v>1486965600</v>
      </c>
      <c r="N729">
        <v>1487397600</v>
      </c>
      <c r="O729" s="7">
        <f t="shared" si="68"/>
        <v>42779.25</v>
      </c>
      <c r="P729" s="7" t="str" cm="1">
        <f t="array" ref="P729">_xlfn.IFS(Q729=1, "Jan", Q729=2, "Feb", Q729=3, "Mar", Q729=4, "Apr", Q729=5, "May", Q729=6, "June", Q729=7, "July", Q729=8, "Aug", Q729=9, "Sept", Q729=10, "Oct", Q729=11, "Nov", Q729=12, "Dec")</f>
        <v>Feb</v>
      </c>
      <c r="Q729" s="9">
        <f>MONTH(O729)</f>
        <v>2</v>
      </c>
      <c r="R729" s="9">
        <f>DAY(O729)</f>
        <v>13</v>
      </c>
      <c r="S729" s="9">
        <f>YEAR(O729)</f>
        <v>2017</v>
      </c>
      <c r="T729" s="7">
        <f>(((N729/60)/60)/24)+DATE(1970,1,1)</f>
        <v>42784.25</v>
      </c>
      <c r="U729" s="7" t="str" cm="1">
        <f t="array" ref="U729">_xlfn.IFS(V729=1, "Jan", V729=2, "Feb", V729=3, "Mar", V729=4, "Apr", V729=5, "May", V729=6, "June", V729=7, "July", V729=8, "Aug", V729=9, "Sept", V729=10, "Oct", V729=11, "Nov", V729=12, "Dec")</f>
        <v>Feb</v>
      </c>
      <c r="V729" s="9">
        <f t="shared" si="69"/>
        <v>2</v>
      </c>
      <c r="W729" s="9">
        <f t="shared" si="70"/>
        <v>18</v>
      </c>
      <c r="X729" s="9">
        <f t="shared" si="71"/>
        <v>2017</v>
      </c>
      <c r="Y729" t="b">
        <v>0</v>
      </c>
      <c r="Z729" t="b">
        <v>0</v>
      </c>
      <c r="AA729" t="s">
        <v>71</v>
      </c>
      <c r="AB729" t="s">
        <v>2039</v>
      </c>
      <c r="AC729" t="s">
        <v>2040</v>
      </c>
    </row>
    <row r="730" spans="1:29" ht="34" x14ac:dyDescent="0.2">
      <c r="A730">
        <v>1</v>
      </c>
      <c r="B730">
        <v>986</v>
      </c>
      <c r="C730" t="s">
        <v>2000</v>
      </c>
      <c r="D730" s="1" t="s">
        <v>2001</v>
      </c>
      <c r="E730" s="17">
        <v>7800</v>
      </c>
      <c r="F730" s="17">
        <v>3144</v>
      </c>
      <c r="G730" s="4">
        <f t="shared" si="66"/>
        <v>0.40307692307692305</v>
      </c>
      <c r="H730" t="s">
        <v>14</v>
      </c>
      <c r="I730">
        <v>92</v>
      </c>
      <c r="J730" s="2">
        <f t="shared" si="67"/>
        <v>34.173913043478258</v>
      </c>
      <c r="K730" t="s">
        <v>21</v>
      </c>
      <c r="L730" t="s">
        <v>22</v>
      </c>
      <c r="M730">
        <v>1301979600</v>
      </c>
      <c r="N730">
        <v>1303189200</v>
      </c>
      <c r="O730" s="7">
        <f t="shared" si="68"/>
        <v>40638.208333333336</v>
      </c>
      <c r="P730" s="7" t="str" cm="1">
        <f t="array" ref="P730">_xlfn.IFS(Q730=1, "Jan", Q730=2, "Feb", Q730=3, "Mar", Q730=4, "Apr", Q730=5, "May", Q730=6, "June", Q730=7, "July", Q730=8, "Aug", Q730=9, "Sept", Q730=10, "Oct", Q730=11, "Nov", Q730=12, "Dec")</f>
        <v>Apr</v>
      </c>
      <c r="Q730" s="9">
        <f>MONTH(O730)</f>
        <v>4</v>
      </c>
      <c r="R730" s="9">
        <f>DAY(O730)</f>
        <v>5</v>
      </c>
      <c r="S730" s="9">
        <f>YEAR(O730)</f>
        <v>2011</v>
      </c>
      <c r="T730" s="7">
        <f>(((N730/60)/60)/24)+DATE(1970,1,1)</f>
        <v>40652.208333333336</v>
      </c>
      <c r="U730" s="7" t="str" cm="1">
        <f t="array" ref="U730">_xlfn.IFS(V730=1, "Jan", V730=2, "Feb", V730=3, "Mar", V730=4, "Apr", V730=5, "May", V730=6, "June", V730=7, "July", V730=8, "Aug", V730=9, "Sept", V730=10, "Oct", V730=11, "Nov", V730=12, "Dec")</f>
        <v>Apr</v>
      </c>
      <c r="V730" s="9">
        <f t="shared" si="69"/>
        <v>4</v>
      </c>
      <c r="W730" s="9">
        <f t="shared" si="70"/>
        <v>19</v>
      </c>
      <c r="X730" s="9">
        <f t="shared" si="71"/>
        <v>2011</v>
      </c>
      <c r="Y730" t="b">
        <v>0</v>
      </c>
      <c r="Z730" t="b">
        <v>0</v>
      </c>
      <c r="AA730" t="s">
        <v>23</v>
      </c>
      <c r="AB730" t="s">
        <v>2041</v>
      </c>
      <c r="AC730" t="s">
        <v>2042</v>
      </c>
    </row>
    <row r="731" spans="1:29" ht="17" x14ac:dyDescent="0.2">
      <c r="A731">
        <v>1</v>
      </c>
      <c r="B731">
        <v>257</v>
      </c>
      <c r="C731" t="s">
        <v>566</v>
      </c>
      <c r="D731" s="1" t="s">
        <v>567</v>
      </c>
      <c r="E731" s="17">
        <v>5700</v>
      </c>
      <c r="F731" s="17">
        <v>8322</v>
      </c>
      <c r="G731" s="4">
        <f t="shared" si="66"/>
        <v>1.46</v>
      </c>
      <c r="H731" t="s">
        <v>20</v>
      </c>
      <c r="I731">
        <v>92</v>
      </c>
      <c r="J731" s="2">
        <f t="shared" si="67"/>
        <v>90.456521739130437</v>
      </c>
      <c r="K731" t="s">
        <v>21</v>
      </c>
      <c r="L731" t="s">
        <v>22</v>
      </c>
      <c r="M731">
        <v>1362463200</v>
      </c>
      <c r="N731">
        <v>1363669200</v>
      </c>
      <c r="O731" s="7">
        <f t="shared" si="68"/>
        <v>41338.25</v>
      </c>
      <c r="P731" s="7" t="str" cm="1">
        <f t="array" ref="P731">_xlfn.IFS(Q731=1, "Jan", Q731=2, "Feb", Q731=3, "Mar", Q731=4, "Apr", Q731=5, "May", Q731=6, "June", Q731=7, "July", Q731=8, "Aug", Q731=9, "Sept", Q731=10, "Oct", Q731=11, "Nov", Q731=12, "Dec")</f>
        <v>Mar</v>
      </c>
      <c r="Q731" s="9">
        <f>MONTH(O731)</f>
        <v>3</v>
      </c>
      <c r="R731" s="9">
        <f>DAY(O731)</f>
        <v>5</v>
      </c>
      <c r="S731" s="9">
        <f>YEAR(O731)</f>
        <v>2013</v>
      </c>
      <c r="T731" s="7">
        <f>(((N731/60)/60)/24)+DATE(1970,1,1)</f>
        <v>41352.208333333336</v>
      </c>
      <c r="U731" s="7" t="str" cm="1">
        <f t="array" ref="U731">_xlfn.IFS(V731=1, "Jan", V731=2, "Feb", V731=3, "Mar", V731=4, "Apr", V731=5, "May", V731=6, "June", V731=7, "July", V731=8, "Aug", V731=9, "Sept", V731=10, "Oct", V731=11, "Nov", V731=12, "Dec")</f>
        <v>Mar</v>
      </c>
      <c r="V731" s="9">
        <f t="shared" si="69"/>
        <v>3</v>
      </c>
      <c r="W731" s="9">
        <f t="shared" si="70"/>
        <v>19</v>
      </c>
      <c r="X731" s="9">
        <f t="shared" si="71"/>
        <v>2013</v>
      </c>
      <c r="Y731" t="b">
        <v>0</v>
      </c>
      <c r="Z731" t="b">
        <v>0</v>
      </c>
      <c r="AA731" t="s">
        <v>33</v>
      </c>
      <c r="AB731" t="s">
        <v>2035</v>
      </c>
      <c r="AC731" t="s">
        <v>2036</v>
      </c>
    </row>
    <row r="732" spans="1:29" ht="17" x14ac:dyDescent="0.2">
      <c r="A732">
        <v>1</v>
      </c>
      <c r="B732">
        <v>46</v>
      </c>
      <c r="C732" t="s">
        <v>138</v>
      </c>
      <c r="D732" s="1" t="s">
        <v>139</v>
      </c>
      <c r="E732" s="17">
        <v>3700</v>
      </c>
      <c r="F732" s="17">
        <v>4247</v>
      </c>
      <c r="G732" s="4">
        <f t="shared" si="66"/>
        <v>1.1478378378378378</v>
      </c>
      <c r="H732" t="s">
        <v>20</v>
      </c>
      <c r="I732">
        <v>92</v>
      </c>
      <c r="J732" s="2">
        <f t="shared" si="67"/>
        <v>46.163043478260867</v>
      </c>
      <c r="K732" t="s">
        <v>21</v>
      </c>
      <c r="L732" t="s">
        <v>22</v>
      </c>
      <c r="M732">
        <v>1278565200</v>
      </c>
      <c r="N732">
        <v>1280552400</v>
      </c>
      <c r="O732" s="7">
        <f t="shared" si="68"/>
        <v>40367.208333333336</v>
      </c>
      <c r="P732" s="7" t="str" cm="1">
        <f t="array" ref="P732">_xlfn.IFS(Q732=1, "Jan", Q732=2, "Feb", Q732=3, "Mar", Q732=4, "Apr", Q732=5, "May", Q732=6, "June", Q732=7, "July", Q732=8, "Aug", Q732=9, "Sept", Q732=10, "Oct", Q732=11, "Nov", Q732=12, "Dec")</f>
        <v>July</v>
      </c>
      <c r="Q732" s="9">
        <f>MONTH(O732)</f>
        <v>7</v>
      </c>
      <c r="R732" s="9">
        <f>DAY(O732)</f>
        <v>8</v>
      </c>
      <c r="S732" s="9">
        <f>YEAR(O732)</f>
        <v>2010</v>
      </c>
      <c r="T732" s="7">
        <f>(((N732/60)/60)/24)+DATE(1970,1,1)</f>
        <v>40390.208333333336</v>
      </c>
      <c r="U732" s="7" t="str" cm="1">
        <f t="array" ref="U732">_xlfn.IFS(V732=1, "Jan", V732=2, "Feb", V732=3, "Mar", V732=4, "Apr", V732=5, "May", V732=6, "June", V732=7, "July", V732=8, "Aug", V732=9, "Sept", V732=10, "Oct", V732=11, "Nov", V732=12, "Dec")</f>
        <v>July</v>
      </c>
      <c r="V732" s="9">
        <f t="shared" si="69"/>
        <v>7</v>
      </c>
      <c r="W732" s="9">
        <f t="shared" si="70"/>
        <v>31</v>
      </c>
      <c r="X732" s="9">
        <f t="shared" si="71"/>
        <v>2010</v>
      </c>
      <c r="Y732" t="b">
        <v>0</v>
      </c>
      <c r="Z732" t="b">
        <v>0</v>
      </c>
      <c r="AA732" t="s">
        <v>23</v>
      </c>
      <c r="AB732" t="s">
        <v>2041</v>
      </c>
      <c r="AC732" t="s">
        <v>2042</v>
      </c>
    </row>
    <row r="733" spans="1:29" ht="17" x14ac:dyDescent="0.2">
      <c r="A733">
        <v>1</v>
      </c>
      <c r="B733">
        <v>232</v>
      </c>
      <c r="C733" t="s">
        <v>516</v>
      </c>
      <c r="D733" s="1" t="s">
        <v>517</v>
      </c>
      <c r="E733" s="17">
        <v>3400</v>
      </c>
      <c r="F733" s="17">
        <v>5823</v>
      </c>
      <c r="G733" s="4">
        <f t="shared" si="66"/>
        <v>1.7126470588235294</v>
      </c>
      <c r="H733" t="s">
        <v>20</v>
      </c>
      <c r="I733">
        <v>92</v>
      </c>
      <c r="J733" s="2">
        <f t="shared" si="67"/>
        <v>63.293478260869563</v>
      </c>
      <c r="K733" t="s">
        <v>21</v>
      </c>
      <c r="L733" t="s">
        <v>22</v>
      </c>
      <c r="M733">
        <v>1469422800</v>
      </c>
      <c r="N733">
        <v>1469509200</v>
      </c>
      <c r="O733" s="7">
        <f t="shared" si="68"/>
        <v>42576.208333333328</v>
      </c>
      <c r="P733" s="7" t="str" cm="1">
        <f t="array" ref="P733">_xlfn.IFS(Q733=1, "Jan", Q733=2, "Feb", Q733=3, "Mar", Q733=4, "Apr", Q733=5, "May", Q733=6, "June", Q733=7, "July", Q733=8, "Aug", Q733=9, "Sept", Q733=10, "Oct", Q733=11, "Nov", Q733=12, "Dec")</f>
        <v>July</v>
      </c>
      <c r="Q733" s="9">
        <f>MONTH(O733)</f>
        <v>7</v>
      </c>
      <c r="R733" s="9">
        <f>DAY(O733)</f>
        <v>25</v>
      </c>
      <c r="S733" s="9">
        <f>YEAR(O733)</f>
        <v>2016</v>
      </c>
      <c r="T733" s="7">
        <f>(((N733/60)/60)/24)+DATE(1970,1,1)</f>
        <v>42577.208333333328</v>
      </c>
      <c r="U733" s="7" t="str" cm="1">
        <f t="array" ref="U733">_xlfn.IFS(V733=1, "Jan", V733=2, "Feb", V733=3, "Mar", V733=4, "Apr", V733=5, "May", V733=6, "June", V733=7, "July", V733=8, "Aug", V733=9, "Sept", V733=10, "Oct", V733=11, "Nov", V733=12, "Dec")</f>
        <v>July</v>
      </c>
      <c r="V733" s="9">
        <f t="shared" si="69"/>
        <v>7</v>
      </c>
      <c r="W733" s="9">
        <f t="shared" si="70"/>
        <v>26</v>
      </c>
      <c r="X733" s="9">
        <f t="shared" si="71"/>
        <v>2016</v>
      </c>
      <c r="Y733" t="b">
        <v>0</v>
      </c>
      <c r="Z733" t="b">
        <v>0</v>
      </c>
      <c r="AA733" t="s">
        <v>33</v>
      </c>
      <c r="AB733" t="s">
        <v>2035</v>
      </c>
      <c r="AC733" t="s">
        <v>2036</v>
      </c>
    </row>
    <row r="734" spans="1:29" ht="17" x14ac:dyDescent="0.2">
      <c r="A734">
        <v>1</v>
      </c>
      <c r="B734">
        <v>425</v>
      </c>
      <c r="C734" t="s">
        <v>899</v>
      </c>
      <c r="D734" s="1" t="s">
        <v>900</v>
      </c>
      <c r="E734" s="17">
        <v>2700</v>
      </c>
      <c r="F734" s="17">
        <v>7767</v>
      </c>
      <c r="G734" s="4">
        <f t="shared" si="66"/>
        <v>2.8766666666666665</v>
      </c>
      <c r="H734" t="s">
        <v>20</v>
      </c>
      <c r="I734">
        <v>92</v>
      </c>
      <c r="J734" s="2">
        <f t="shared" si="67"/>
        <v>84.423913043478265</v>
      </c>
      <c r="K734" t="s">
        <v>21</v>
      </c>
      <c r="L734" t="s">
        <v>22</v>
      </c>
      <c r="M734">
        <v>1438059600</v>
      </c>
      <c r="N734">
        <v>1438578000</v>
      </c>
      <c r="O734" s="7">
        <f t="shared" si="68"/>
        <v>42213.208333333328</v>
      </c>
      <c r="P734" s="7" t="str" cm="1">
        <f t="array" ref="P734">_xlfn.IFS(Q734=1, "Jan", Q734=2, "Feb", Q734=3, "Mar", Q734=4, "Apr", Q734=5, "May", Q734=6, "June", Q734=7, "July", Q734=8, "Aug", Q734=9, "Sept", Q734=10, "Oct", Q734=11, "Nov", Q734=12, "Dec")</f>
        <v>July</v>
      </c>
      <c r="Q734" s="9">
        <f>MONTH(O734)</f>
        <v>7</v>
      </c>
      <c r="R734" s="9">
        <f>DAY(O734)</f>
        <v>28</v>
      </c>
      <c r="S734" s="9">
        <f>YEAR(O734)</f>
        <v>2015</v>
      </c>
      <c r="T734" s="7">
        <f>(((N734/60)/60)/24)+DATE(1970,1,1)</f>
        <v>42219.208333333328</v>
      </c>
      <c r="U734" s="7" t="str" cm="1">
        <f t="array" ref="U734">_xlfn.IFS(V734=1, "Jan", V734=2, "Feb", V734=3, "Mar", V734=4, "Apr", V734=5, "May", V734=6, "June", V734=7, "July", V734=8, "Aug", V734=9, "Sept", V734=10, "Oct", V734=11, "Nov", V734=12, "Dec")</f>
        <v>Aug</v>
      </c>
      <c r="V734" s="9">
        <f t="shared" si="69"/>
        <v>8</v>
      </c>
      <c r="W734" s="9">
        <f t="shared" si="70"/>
        <v>3</v>
      </c>
      <c r="X734" s="9">
        <f t="shared" si="71"/>
        <v>2015</v>
      </c>
      <c r="Y734" t="b">
        <v>0</v>
      </c>
      <c r="Z734" t="b">
        <v>0</v>
      </c>
      <c r="AA734" t="s">
        <v>122</v>
      </c>
      <c r="AB734" t="s">
        <v>2044</v>
      </c>
      <c r="AC734" t="s">
        <v>2045</v>
      </c>
    </row>
    <row r="735" spans="1:29" ht="17" x14ac:dyDescent="0.2">
      <c r="A735">
        <v>1</v>
      </c>
      <c r="B735">
        <v>978</v>
      </c>
      <c r="C735" t="s">
        <v>1984</v>
      </c>
      <c r="D735" s="1" t="s">
        <v>1985</v>
      </c>
      <c r="E735" s="17">
        <v>1000</v>
      </c>
      <c r="F735" s="17">
        <v>8641</v>
      </c>
      <c r="G735" s="4">
        <f t="shared" si="66"/>
        <v>8.641</v>
      </c>
      <c r="H735" t="s">
        <v>20</v>
      </c>
      <c r="I735">
        <v>92</v>
      </c>
      <c r="J735" s="2">
        <f t="shared" si="67"/>
        <v>93.923913043478265</v>
      </c>
      <c r="K735" t="s">
        <v>21</v>
      </c>
      <c r="L735" t="s">
        <v>22</v>
      </c>
      <c r="M735">
        <v>1478930400</v>
      </c>
      <c r="N735">
        <v>1480831200</v>
      </c>
      <c r="O735" s="7">
        <f t="shared" si="68"/>
        <v>42686.25</v>
      </c>
      <c r="P735" s="7" t="str" cm="1">
        <f t="array" ref="P735">_xlfn.IFS(Q735=1, "Jan", Q735=2, "Feb", Q735=3, "Mar", Q735=4, "Apr", Q735=5, "May", Q735=6, "June", Q735=7, "July", Q735=8, "Aug", Q735=9, "Sept", Q735=10, "Oct", Q735=11, "Nov", Q735=12, "Dec")</f>
        <v>Nov</v>
      </c>
      <c r="Q735" s="9">
        <f>MONTH(O735)</f>
        <v>11</v>
      </c>
      <c r="R735" s="9">
        <f>DAY(O735)</f>
        <v>12</v>
      </c>
      <c r="S735" s="9">
        <f>YEAR(O735)</f>
        <v>2016</v>
      </c>
      <c r="T735" s="7">
        <f>(((N735/60)/60)/24)+DATE(1970,1,1)</f>
        <v>42708.25</v>
      </c>
      <c r="U735" s="7" t="str" cm="1">
        <f t="array" ref="U735">_xlfn.IFS(V735=1, "Jan", V735=2, "Feb", V735=3, "Mar", V735=4, "Apr", V735=5, "May", V735=6, "June", V735=7, "July", V735=8, "Aug", V735=9, "Sept", V735=10, "Oct", V735=11, "Nov", V735=12, "Dec")</f>
        <v>Dec</v>
      </c>
      <c r="V735" s="9">
        <f t="shared" si="69"/>
        <v>12</v>
      </c>
      <c r="W735" s="9">
        <f t="shared" si="70"/>
        <v>4</v>
      </c>
      <c r="X735" s="9">
        <f t="shared" si="71"/>
        <v>2016</v>
      </c>
      <c r="Y735" t="b">
        <v>0</v>
      </c>
      <c r="Z735" t="b">
        <v>0</v>
      </c>
      <c r="AA735" t="s">
        <v>89</v>
      </c>
      <c r="AB735" t="s">
        <v>2057</v>
      </c>
      <c r="AC735" t="s">
        <v>2058</v>
      </c>
    </row>
    <row r="736" spans="1:29" ht="17" x14ac:dyDescent="0.2">
      <c r="A736">
        <v>1</v>
      </c>
      <c r="B736">
        <v>432</v>
      </c>
      <c r="C736" t="s">
        <v>913</v>
      </c>
      <c r="D736" s="1" t="s">
        <v>914</v>
      </c>
      <c r="E736" s="17">
        <v>7700</v>
      </c>
      <c r="F736" s="17">
        <v>6369</v>
      </c>
      <c r="G736" s="4">
        <f t="shared" si="66"/>
        <v>0.82714285714285718</v>
      </c>
      <c r="H736" t="s">
        <v>14</v>
      </c>
      <c r="I736">
        <v>91</v>
      </c>
      <c r="J736" s="2">
        <f t="shared" si="67"/>
        <v>69.989010989010993</v>
      </c>
      <c r="K736" t="s">
        <v>21</v>
      </c>
      <c r="L736" t="s">
        <v>22</v>
      </c>
      <c r="M736">
        <v>1399006800</v>
      </c>
      <c r="N736">
        <v>1400734800</v>
      </c>
      <c r="O736" s="7">
        <f t="shared" si="68"/>
        <v>41761.208333333336</v>
      </c>
      <c r="P736" s="7" t="str" cm="1">
        <f t="array" ref="P736">_xlfn.IFS(Q736=1, "Jan", Q736=2, "Feb", Q736=3, "Mar", Q736=4, "Apr", Q736=5, "May", Q736=6, "June", Q736=7, "July", Q736=8, "Aug", Q736=9, "Sept", Q736=10, "Oct", Q736=11, "Nov", Q736=12, "Dec")</f>
        <v>May</v>
      </c>
      <c r="Q736" s="9">
        <f>MONTH(O736)</f>
        <v>5</v>
      </c>
      <c r="R736" s="9">
        <f>DAY(O736)</f>
        <v>2</v>
      </c>
      <c r="S736" s="9">
        <f>YEAR(O736)</f>
        <v>2014</v>
      </c>
      <c r="T736" s="7">
        <f>(((N736/60)/60)/24)+DATE(1970,1,1)</f>
        <v>41781.208333333336</v>
      </c>
      <c r="U736" s="7" t="str" cm="1">
        <f t="array" ref="U736">_xlfn.IFS(V736=1, "Jan", V736=2, "Feb", V736=3, "Mar", V736=4, "Apr", V736=5, "May", V736=6, "June", V736=7, "July", V736=8, "Aug", V736=9, "Sept", V736=10, "Oct", V736=11, "Nov", V736=12, "Dec")</f>
        <v>May</v>
      </c>
      <c r="V736" s="9">
        <f t="shared" si="69"/>
        <v>5</v>
      </c>
      <c r="W736" s="9">
        <f t="shared" si="70"/>
        <v>22</v>
      </c>
      <c r="X736" s="9">
        <f t="shared" si="71"/>
        <v>2014</v>
      </c>
      <c r="Y736" t="b">
        <v>0</v>
      </c>
      <c r="Z736" t="b">
        <v>0</v>
      </c>
      <c r="AA736" t="s">
        <v>33</v>
      </c>
      <c r="AB736" t="s">
        <v>2035</v>
      </c>
      <c r="AC736" t="s">
        <v>2036</v>
      </c>
    </row>
    <row r="737" spans="1:29" ht="17" x14ac:dyDescent="0.2">
      <c r="A737">
        <v>1</v>
      </c>
      <c r="B737">
        <v>278</v>
      </c>
      <c r="C737" t="s">
        <v>608</v>
      </c>
      <c r="D737" s="1" t="s">
        <v>609</v>
      </c>
      <c r="E737" s="17">
        <v>2700</v>
      </c>
      <c r="F737" s="17">
        <v>8799</v>
      </c>
      <c r="G737" s="4">
        <f t="shared" si="66"/>
        <v>3.2588888888888889</v>
      </c>
      <c r="H737" t="s">
        <v>20</v>
      </c>
      <c r="I737">
        <v>91</v>
      </c>
      <c r="J737" s="2">
        <f t="shared" si="67"/>
        <v>96.692307692307693</v>
      </c>
      <c r="K737" t="s">
        <v>21</v>
      </c>
      <c r="L737" t="s">
        <v>22</v>
      </c>
      <c r="M737">
        <v>1353909600</v>
      </c>
      <c r="N737">
        <v>1356069600</v>
      </c>
      <c r="O737" s="7">
        <f t="shared" si="68"/>
        <v>41239.25</v>
      </c>
      <c r="P737" s="7" t="str" cm="1">
        <f t="array" ref="P737">_xlfn.IFS(Q737=1, "Jan", Q737=2, "Feb", Q737=3, "Mar", Q737=4, "Apr", Q737=5, "May", Q737=6, "June", Q737=7, "July", Q737=8, "Aug", Q737=9, "Sept", Q737=10, "Oct", Q737=11, "Nov", Q737=12, "Dec")</f>
        <v>Nov</v>
      </c>
      <c r="Q737" s="9">
        <f>MONTH(O737)</f>
        <v>11</v>
      </c>
      <c r="R737" s="9">
        <f>DAY(O737)</f>
        <v>26</v>
      </c>
      <c r="S737" s="9">
        <f>YEAR(O737)</f>
        <v>2012</v>
      </c>
      <c r="T737" s="7">
        <f>(((N737/60)/60)/24)+DATE(1970,1,1)</f>
        <v>41264.25</v>
      </c>
      <c r="U737" s="7" t="str" cm="1">
        <f t="array" ref="U737">_xlfn.IFS(V737=1, "Jan", V737=2, "Feb", V737=3, "Mar", V737=4, "Apr", V737=5, "May", V737=6, "June", V737=7, "July", V737=8, "Aug", V737=9, "Sept", V737=10, "Oct", V737=11, "Nov", V737=12, "Dec")</f>
        <v>Dec</v>
      </c>
      <c r="V737" s="9">
        <f t="shared" si="69"/>
        <v>12</v>
      </c>
      <c r="W737" s="9">
        <f t="shared" si="70"/>
        <v>21</v>
      </c>
      <c r="X737" s="9">
        <f t="shared" si="71"/>
        <v>2012</v>
      </c>
      <c r="Y737" t="b">
        <v>0</v>
      </c>
      <c r="Z737" t="b">
        <v>0</v>
      </c>
      <c r="AA737" t="s">
        <v>28</v>
      </c>
      <c r="AB737" t="s">
        <v>2037</v>
      </c>
      <c r="AC737" t="s">
        <v>2038</v>
      </c>
    </row>
    <row r="738" spans="1:29" ht="17" x14ac:dyDescent="0.2">
      <c r="A738">
        <v>1</v>
      </c>
      <c r="B738">
        <v>443</v>
      </c>
      <c r="C738" t="s">
        <v>935</v>
      </c>
      <c r="D738" s="1" t="s">
        <v>936</v>
      </c>
      <c r="E738" s="17">
        <v>9300</v>
      </c>
      <c r="F738" s="17">
        <v>3232</v>
      </c>
      <c r="G738" s="4">
        <f t="shared" si="66"/>
        <v>0.34752688172043011</v>
      </c>
      <c r="H738" t="s">
        <v>74</v>
      </c>
      <c r="I738">
        <v>90</v>
      </c>
      <c r="J738" s="2">
        <f t="shared" si="67"/>
        <v>35.911111111111111</v>
      </c>
      <c r="K738" t="s">
        <v>21</v>
      </c>
      <c r="L738" t="s">
        <v>22</v>
      </c>
      <c r="M738">
        <v>1285822800</v>
      </c>
      <c r="N738">
        <v>1287464400</v>
      </c>
      <c r="O738" s="7">
        <f t="shared" si="68"/>
        <v>40451.208333333336</v>
      </c>
      <c r="P738" s="7" t="str" cm="1">
        <f t="array" ref="P738">_xlfn.IFS(Q738=1, "Jan", Q738=2, "Feb", Q738=3, "Mar", Q738=4, "Apr", Q738=5, "May", Q738=6, "June", Q738=7, "July", Q738=8, "Aug", Q738=9, "Sept", Q738=10, "Oct", Q738=11, "Nov", Q738=12, "Dec")</f>
        <v>Sept</v>
      </c>
      <c r="Q738" s="9">
        <f>MONTH(O738)</f>
        <v>9</v>
      </c>
      <c r="R738" s="9">
        <f>DAY(O738)</f>
        <v>30</v>
      </c>
      <c r="S738" s="9">
        <f>YEAR(O738)</f>
        <v>2010</v>
      </c>
      <c r="T738" s="7">
        <f>(((N738/60)/60)/24)+DATE(1970,1,1)</f>
        <v>40470.208333333336</v>
      </c>
      <c r="U738" s="7" t="str" cm="1">
        <f t="array" ref="U738">_xlfn.IFS(V738=1, "Jan", V738=2, "Feb", V738=3, "Mar", V738=4, "Apr", V738=5, "May", V738=6, "June", V738=7, "July", V738=8, "Aug", V738=9, "Sept", V738=10, "Oct", V738=11, "Nov", V738=12, "Dec")</f>
        <v>Oct</v>
      </c>
      <c r="V738" s="9">
        <f t="shared" si="69"/>
        <v>10</v>
      </c>
      <c r="W738" s="9">
        <f t="shared" si="70"/>
        <v>19</v>
      </c>
      <c r="X738" s="9">
        <f t="shared" si="71"/>
        <v>2010</v>
      </c>
      <c r="Y738" t="b">
        <v>0</v>
      </c>
      <c r="Z738" t="b">
        <v>0</v>
      </c>
      <c r="AA738" t="s">
        <v>33</v>
      </c>
      <c r="AB738" t="s">
        <v>2035</v>
      </c>
      <c r="AC738" t="s">
        <v>2036</v>
      </c>
    </row>
    <row r="739" spans="1:29" ht="17" x14ac:dyDescent="0.2">
      <c r="A739">
        <v>1</v>
      </c>
      <c r="B739">
        <v>132</v>
      </c>
      <c r="C739" t="s">
        <v>315</v>
      </c>
      <c r="D739" s="1" t="s">
        <v>316</v>
      </c>
      <c r="E739" s="17">
        <v>3300</v>
      </c>
      <c r="F739" s="17">
        <v>3834</v>
      </c>
      <c r="G739" s="4">
        <f t="shared" si="66"/>
        <v>1.1618181818181819</v>
      </c>
      <c r="H739" t="s">
        <v>20</v>
      </c>
      <c r="I739">
        <v>89</v>
      </c>
      <c r="J739" s="2">
        <f t="shared" si="67"/>
        <v>43.078651685393261</v>
      </c>
      <c r="K739" t="s">
        <v>21</v>
      </c>
      <c r="L739" t="s">
        <v>22</v>
      </c>
      <c r="M739">
        <v>1515736800</v>
      </c>
      <c r="N739">
        <v>1517119200</v>
      </c>
      <c r="O739" s="7">
        <f t="shared" si="68"/>
        <v>43112.25</v>
      </c>
      <c r="P739" s="7" t="str" cm="1">
        <f t="array" ref="P739">_xlfn.IFS(Q739=1, "Jan", Q739=2, "Feb", Q739=3, "Mar", Q739=4, "Apr", Q739=5, "May", Q739=6, "June", Q739=7, "July", Q739=8, "Aug", Q739=9, "Sept", Q739=10, "Oct", Q739=11, "Nov", Q739=12, "Dec")</f>
        <v>Jan</v>
      </c>
      <c r="Q739" s="9">
        <f>MONTH(O739)</f>
        <v>1</v>
      </c>
      <c r="R739" s="9">
        <f>DAY(O739)</f>
        <v>12</v>
      </c>
      <c r="S739" s="9">
        <f>YEAR(O739)</f>
        <v>2018</v>
      </c>
      <c r="T739" s="7">
        <f>(((N739/60)/60)/24)+DATE(1970,1,1)</f>
        <v>43128.25</v>
      </c>
      <c r="U739" s="7" t="str" cm="1">
        <f t="array" ref="U739">_xlfn.IFS(V739=1, "Jan", V739=2, "Feb", V739=3, "Mar", V739=4, "Apr", V739=5, "May", V739=6, "June", V739=7, "July", V739=8, "Aug", V739=9, "Sept", V739=10, "Oct", V739=11, "Nov", V739=12, "Dec")</f>
        <v>Jan</v>
      </c>
      <c r="V739" s="9">
        <f t="shared" si="69"/>
        <v>1</v>
      </c>
      <c r="W739" s="9">
        <f t="shared" si="70"/>
        <v>28</v>
      </c>
      <c r="X739" s="9">
        <f t="shared" si="71"/>
        <v>2018</v>
      </c>
      <c r="Y739" t="b">
        <v>0</v>
      </c>
      <c r="Z739" t="b">
        <v>1</v>
      </c>
      <c r="AA739" t="s">
        <v>33</v>
      </c>
      <c r="AB739" t="s">
        <v>2035</v>
      </c>
      <c r="AC739" t="s">
        <v>2036</v>
      </c>
    </row>
    <row r="740" spans="1:29" ht="17" x14ac:dyDescent="0.2">
      <c r="A740">
        <v>1</v>
      </c>
      <c r="B740">
        <v>523</v>
      </c>
      <c r="C740" t="s">
        <v>1091</v>
      </c>
      <c r="D740" s="1" t="s">
        <v>1092</v>
      </c>
      <c r="E740" s="17">
        <v>900</v>
      </c>
      <c r="F740" s="17">
        <v>6303</v>
      </c>
      <c r="G740" s="4">
        <f t="shared" si="66"/>
        <v>7.003333333333333</v>
      </c>
      <c r="H740" t="s">
        <v>20</v>
      </c>
      <c r="I740">
        <v>89</v>
      </c>
      <c r="J740" s="2">
        <f t="shared" si="67"/>
        <v>70.82022471910112</v>
      </c>
      <c r="K740" t="s">
        <v>21</v>
      </c>
      <c r="L740" t="s">
        <v>22</v>
      </c>
      <c r="M740">
        <v>1267682400</v>
      </c>
      <c r="N740">
        <v>1268114400</v>
      </c>
      <c r="O740" s="7">
        <f t="shared" si="68"/>
        <v>40241.25</v>
      </c>
      <c r="P740" s="7" t="str" cm="1">
        <f t="array" ref="P740">_xlfn.IFS(Q740=1, "Jan", Q740=2, "Feb", Q740=3, "Mar", Q740=4, "Apr", Q740=5, "May", Q740=6, "June", Q740=7, "July", Q740=8, "Aug", Q740=9, "Sept", Q740=10, "Oct", Q740=11, "Nov", Q740=12, "Dec")</f>
        <v>Mar</v>
      </c>
      <c r="Q740" s="9">
        <f>MONTH(O740)</f>
        <v>3</v>
      </c>
      <c r="R740" s="9">
        <f>DAY(O740)</f>
        <v>4</v>
      </c>
      <c r="S740" s="9">
        <f>YEAR(O740)</f>
        <v>2010</v>
      </c>
      <c r="T740" s="7">
        <f>(((N740/60)/60)/24)+DATE(1970,1,1)</f>
        <v>40246.25</v>
      </c>
      <c r="U740" s="7" t="str" cm="1">
        <f t="array" ref="U740">_xlfn.IFS(V740=1, "Jan", V740=2, "Feb", V740=3, "Mar", V740=4, "Apr", V740=5, "May", V740=6, "June", V740=7, "July", V740=8, "Aug", V740=9, "Sept", V740=10, "Oct", V740=11, "Nov", V740=12, "Dec")</f>
        <v>Mar</v>
      </c>
      <c r="V740" s="9">
        <f t="shared" si="69"/>
        <v>3</v>
      </c>
      <c r="W740" s="9">
        <f t="shared" si="70"/>
        <v>9</v>
      </c>
      <c r="X740" s="9">
        <f t="shared" si="71"/>
        <v>2010</v>
      </c>
      <c r="Y740" t="b">
        <v>0</v>
      </c>
      <c r="Z740" t="b">
        <v>0</v>
      </c>
      <c r="AA740" t="s">
        <v>100</v>
      </c>
      <c r="AB740" t="s">
        <v>2039</v>
      </c>
      <c r="AC740" t="s">
        <v>2060</v>
      </c>
    </row>
    <row r="741" spans="1:29" ht="17" x14ac:dyDescent="0.2">
      <c r="A741">
        <v>1</v>
      </c>
      <c r="B741">
        <v>39</v>
      </c>
      <c r="C741" t="s">
        <v>123</v>
      </c>
      <c r="D741" s="1" t="s">
        <v>124</v>
      </c>
      <c r="E741" s="17">
        <v>9900</v>
      </c>
      <c r="F741" s="17">
        <v>5027</v>
      </c>
      <c r="G741" s="4">
        <f t="shared" si="66"/>
        <v>0.50777777777777777</v>
      </c>
      <c r="H741" t="s">
        <v>14</v>
      </c>
      <c r="I741">
        <v>88</v>
      </c>
      <c r="J741" s="2">
        <f t="shared" si="67"/>
        <v>57.125</v>
      </c>
      <c r="K741" t="s">
        <v>36</v>
      </c>
      <c r="L741" t="s">
        <v>37</v>
      </c>
      <c r="M741">
        <v>1361772000</v>
      </c>
      <c r="N741">
        <v>1362978000</v>
      </c>
      <c r="O741" s="7">
        <f t="shared" si="68"/>
        <v>41330.25</v>
      </c>
      <c r="P741" s="7" t="str" cm="1">
        <f t="array" ref="P741">_xlfn.IFS(Q741=1, "Jan", Q741=2, "Feb", Q741=3, "Mar", Q741=4, "Apr", Q741=5, "May", Q741=6, "June", Q741=7, "July", Q741=8, "Aug", Q741=9, "Sept", Q741=10, "Oct", Q741=11, "Nov", Q741=12, "Dec")</f>
        <v>Feb</v>
      </c>
      <c r="Q741" s="9">
        <f>MONTH(O741)</f>
        <v>2</v>
      </c>
      <c r="R741" s="9">
        <f>DAY(O741)</f>
        <v>25</v>
      </c>
      <c r="S741" s="9">
        <f>YEAR(O741)</f>
        <v>2013</v>
      </c>
      <c r="T741" s="7">
        <f>(((N741/60)/60)/24)+DATE(1970,1,1)</f>
        <v>41344.208333333336</v>
      </c>
      <c r="U741" s="7" t="str" cm="1">
        <f t="array" ref="U741">_xlfn.IFS(V741=1, "Jan", V741=2, "Feb", V741=3, "Mar", V741=4, "Apr", V741=5, "May", V741=6, "June", V741=7, "July", V741=8, "Aug", V741=9, "Sept", V741=10, "Oct", V741=11, "Nov", V741=12, "Dec")</f>
        <v>Mar</v>
      </c>
      <c r="V741" s="9">
        <f t="shared" si="69"/>
        <v>3</v>
      </c>
      <c r="W741" s="9">
        <f t="shared" si="70"/>
        <v>11</v>
      </c>
      <c r="X741" s="9">
        <f t="shared" si="71"/>
        <v>2013</v>
      </c>
      <c r="Y741" t="b">
        <v>0</v>
      </c>
      <c r="Z741" t="b">
        <v>0</v>
      </c>
      <c r="AA741" t="s">
        <v>33</v>
      </c>
      <c r="AB741" t="s">
        <v>2035</v>
      </c>
      <c r="AC741" t="s">
        <v>2036</v>
      </c>
    </row>
    <row r="742" spans="1:29" ht="17" x14ac:dyDescent="0.2">
      <c r="A742">
        <v>1</v>
      </c>
      <c r="B742">
        <v>361</v>
      </c>
      <c r="C742" t="s">
        <v>774</v>
      </c>
      <c r="D742" s="1" t="s">
        <v>775</v>
      </c>
      <c r="E742" s="17">
        <v>5500</v>
      </c>
      <c r="F742" s="17">
        <v>9546</v>
      </c>
      <c r="G742" s="4">
        <f t="shared" si="66"/>
        <v>1.7356363636363636</v>
      </c>
      <c r="H742" t="s">
        <v>20</v>
      </c>
      <c r="I742">
        <v>88</v>
      </c>
      <c r="J742" s="2">
        <f t="shared" si="67"/>
        <v>108.47727272727273</v>
      </c>
      <c r="K742" t="s">
        <v>21</v>
      </c>
      <c r="L742" t="s">
        <v>22</v>
      </c>
      <c r="M742">
        <v>1507352400</v>
      </c>
      <c r="N742">
        <v>1509426000</v>
      </c>
      <c r="O742" s="7">
        <f t="shared" si="68"/>
        <v>43015.208333333328</v>
      </c>
      <c r="P742" s="7" t="str" cm="1">
        <f t="array" ref="P742">_xlfn.IFS(Q742=1, "Jan", Q742=2, "Feb", Q742=3, "Mar", Q742=4, "Apr", Q742=5, "May", Q742=6, "June", Q742=7, "July", Q742=8, "Aug", Q742=9, "Sept", Q742=10, "Oct", Q742=11, "Nov", Q742=12, "Dec")</f>
        <v>Oct</v>
      </c>
      <c r="Q742" s="9">
        <f>MONTH(O742)</f>
        <v>10</v>
      </c>
      <c r="R742" s="9">
        <f>DAY(O742)</f>
        <v>7</v>
      </c>
      <c r="S742" s="9">
        <f>YEAR(O742)</f>
        <v>2017</v>
      </c>
      <c r="T742" s="7">
        <f>(((N742/60)/60)/24)+DATE(1970,1,1)</f>
        <v>43039.208333333328</v>
      </c>
      <c r="U742" s="7" t="str" cm="1">
        <f t="array" ref="U742">_xlfn.IFS(V742=1, "Jan", V742=2, "Feb", V742=3, "Mar", V742=4, "Apr", V742=5, "May", V742=6, "June", V742=7, "July", V742=8, "Aug", V742=9, "Sept", V742=10, "Oct", V742=11, "Nov", V742=12, "Dec")</f>
        <v>Oct</v>
      </c>
      <c r="V742" s="9">
        <f t="shared" si="69"/>
        <v>10</v>
      </c>
      <c r="W742" s="9">
        <f t="shared" si="70"/>
        <v>31</v>
      </c>
      <c r="X742" s="9">
        <f t="shared" si="71"/>
        <v>2017</v>
      </c>
      <c r="Y742" t="b">
        <v>0</v>
      </c>
      <c r="Z742" t="b">
        <v>0</v>
      </c>
      <c r="AA742" t="s">
        <v>33</v>
      </c>
      <c r="AB742" t="s">
        <v>2035</v>
      </c>
      <c r="AC742" t="s">
        <v>2036</v>
      </c>
    </row>
    <row r="743" spans="1:29" ht="34" x14ac:dyDescent="0.2">
      <c r="A743">
        <v>1</v>
      </c>
      <c r="B743">
        <v>254</v>
      </c>
      <c r="C743" t="s">
        <v>560</v>
      </c>
      <c r="D743" s="1" t="s">
        <v>561</v>
      </c>
      <c r="E743" s="17">
        <v>4600</v>
      </c>
      <c r="F743" s="17">
        <v>8505</v>
      </c>
      <c r="G743" s="4">
        <f t="shared" si="66"/>
        <v>1.8489130434782608</v>
      </c>
      <c r="H743" t="s">
        <v>20</v>
      </c>
      <c r="I743">
        <v>88</v>
      </c>
      <c r="J743" s="2">
        <f t="shared" si="67"/>
        <v>96.647727272727266</v>
      </c>
      <c r="K743" t="s">
        <v>21</v>
      </c>
      <c r="L743" t="s">
        <v>22</v>
      </c>
      <c r="M743">
        <v>1487656800</v>
      </c>
      <c r="N743">
        <v>1487829600</v>
      </c>
      <c r="O743" s="7">
        <f t="shared" si="68"/>
        <v>42787.25</v>
      </c>
      <c r="P743" s="7" t="str" cm="1">
        <f t="array" ref="P743">_xlfn.IFS(Q743=1, "Jan", Q743=2, "Feb", Q743=3, "Mar", Q743=4, "Apr", Q743=5, "May", Q743=6, "June", Q743=7, "July", Q743=8, "Aug", Q743=9, "Sept", Q743=10, "Oct", Q743=11, "Nov", Q743=12, "Dec")</f>
        <v>Feb</v>
      </c>
      <c r="Q743" s="9">
        <f>MONTH(O743)</f>
        <v>2</v>
      </c>
      <c r="R743" s="9">
        <f>DAY(O743)</f>
        <v>21</v>
      </c>
      <c r="S743" s="9">
        <f>YEAR(O743)</f>
        <v>2017</v>
      </c>
      <c r="T743" s="7">
        <f>(((N743/60)/60)/24)+DATE(1970,1,1)</f>
        <v>42789.25</v>
      </c>
      <c r="U743" s="7" t="str" cm="1">
        <f t="array" ref="U743">_xlfn.IFS(V743=1, "Jan", V743=2, "Feb", V743=3, "Mar", V743=4, "Apr", V743=5, "May", V743=6, "June", V743=7, "July", V743=8, "Aug", V743=9, "Sept", V743=10, "Oct", V743=11, "Nov", V743=12, "Dec")</f>
        <v>Feb</v>
      </c>
      <c r="V743" s="9">
        <f t="shared" si="69"/>
        <v>2</v>
      </c>
      <c r="W743" s="9">
        <f t="shared" si="70"/>
        <v>23</v>
      </c>
      <c r="X743" s="9">
        <f t="shared" si="71"/>
        <v>2017</v>
      </c>
      <c r="Y743" t="b">
        <v>0</v>
      </c>
      <c r="Z743" t="b">
        <v>0</v>
      </c>
      <c r="AA743" t="s">
        <v>68</v>
      </c>
      <c r="AB743" t="s">
        <v>2046</v>
      </c>
      <c r="AC743" t="s">
        <v>2047</v>
      </c>
    </row>
    <row r="744" spans="1:29" ht="17" x14ac:dyDescent="0.2">
      <c r="A744">
        <v>1</v>
      </c>
      <c r="B744">
        <v>546</v>
      </c>
      <c r="C744" t="s">
        <v>1137</v>
      </c>
      <c r="D744" s="1" t="s">
        <v>1138</v>
      </c>
      <c r="E744" s="17">
        <v>4200</v>
      </c>
      <c r="F744" s="17">
        <v>6870</v>
      </c>
      <c r="G744" s="4">
        <f t="shared" si="66"/>
        <v>1.6357142857142857</v>
      </c>
      <c r="H744" t="s">
        <v>20</v>
      </c>
      <c r="I744">
        <v>88</v>
      </c>
      <c r="J744" s="2">
        <f t="shared" si="67"/>
        <v>78.068181818181813</v>
      </c>
      <c r="K744" t="s">
        <v>21</v>
      </c>
      <c r="L744" t="s">
        <v>22</v>
      </c>
      <c r="M744">
        <v>1537160400</v>
      </c>
      <c r="N744">
        <v>1537419600</v>
      </c>
      <c r="O744" s="7">
        <f t="shared" si="68"/>
        <v>43360.208333333328</v>
      </c>
      <c r="P744" s="7" t="str" cm="1">
        <f t="array" ref="P744">_xlfn.IFS(Q744=1, "Jan", Q744=2, "Feb", Q744=3, "Mar", Q744=4, "Apr", Q744=5, "May", Q744=6, "June", Q744=7, "July", Q744=8, "Aug", Q744=9, "Sept", Q744=10, "Oct", Q744=11, "Nov", Q744=12, "Dec")</f>
        <v>Sept</v>
      </c>
      <c r="Q744" s="9">
        <f>MONTH(O744)</f>
        <v>9</v>
      </c>
      <c r="R744" s="9">
        <f>DAY(O744)</f>
        <v>17</v>
      </c>
      <c r="S744" s="9">
        <f>YEAR(O744)</f>
        <v>2018</v>
      </c>
      <c r="T744" s="7">
        <f>(((N744/60)/60)/24)+DATE(1970,1,1)</f>
        <v>43363.208333333328</v>
      </c>
      <c r="U744" s="7" t="str" cm="1">
        <f t="array" ref="U744">_xlfn.IFS(V744=1, "Jan", V744=2, "Feb", V744=3, "Mar", V744=4, "Apr", V744=5, "May", V744=6, "June", V744=7, "July", V744=8, "Aug", V744=9, "Sept", V744=10, "Oct", V744=11, "Nov", V744=12, "Dec")</f>
        <v>Sept</v>
      </c>
      <c r="V744" s="9">
        <f t="shared" si="69"/>
        <v>9</v>
      </c>
      <c r="W744" s="9">
        <f t="shared" si="70"/>
        <v>20</v>
      </c>
      <c r="X744" s="9">
        <f t="shared" si="71"/>
        <v>2018</v>
      </c>
      <c r="Y744" t="b">
        <v>0</v>
      </c>
      <c r="Z744" t="b">
        <v>1</v>
      </c>
      <c r="AA744" t="s">
        <v>33</v>
      </c>
      <c r="AB744" t="s">
        <v>2035</v>
      </c>
      <c r="AC744" t="s">
        <v>2036</v>
      </c>
    </row>
    <row r="745" spans="1:29" ht="17" x14ac:dyDescent="0.2">
      <c r="A745">
        <v>1</v>
      </c>
      <c r="B745">
        <v>73</v>
      </c>
      <c r="C745" t="s">
        <v>194</v>
      </c>
      <c r="D745" s="1" t="s">
        <v>195</v>
      </c>
      <c r="E745" s="17">
        <v>1400</v>
      </c>
      <c r="F745" s="17">
        <v>9253</v>
      </c>
      <c r="G745" s="4">
        <f t="shared" si="66"/>
        <v>6.609285714285714</v>
      </c>
      <c r="H745" t="s">
        <v>20</v>
      </c>
      <c r="I745">
        <v>88</v>
      </c>
      <c r="J745" s="2">
        <f t="shared" si="67"/>
        <v>105.14772727272727</v>
      </c>
      <c r="K745" t="s">
        <v>21</v>
      </c>
      <c r="L745" t="s">
        <v>22</v>
      </c>
      <c r="M745">
        <v>1480226400</v>
      </c>
      <c r="N745">
        <v>1480485600</v>
      </c>
      <c r="O745" s="7">
        <f t="shared" si="68"/>
        <v>42701.25</v>
      </c>
      <c r="P745" s="7" t="str" cm="1">
        <f t="array" ref="P745">_xlfn.IFS(Q745=1, "Jan", Q745=2, "Feb", Q745=3, "Mar", Q745=4, "Apr", Q745=5, "May", Q745=6, "June", Q745=7, "July", Q745=8, "Aug", Q745=9, "Sept", Q745=10, "Oct", Q745=11, "Nov", Q745=12, "Dec")</f>
        <v>Nov</v>
      </c>
      <c r="Q745" s="9">
        <f>MONTH(O745)</f>
        <v>11</v>
      </c>
      <c r="R745" s="9">
        <f>DAY(O745)</f>
        <v>27</v>
      </c>
      <c r="S745" s="9">
        <f>YEAR(O745)</f>
        <v>2016</v>
      </c>
      <c r="T745" s="7">
        <f>(((N745/60)/60)/24)+DATE(1970,1,1)</f>
        <v>42704.25</v>
      </c>
      <c r="U745" s="7" t="str" cm="1">
        <f t="array" ref="U745">_xlfn.IFS(V745=1, "Jan", V745=2, "Feb", V745=3, "Mar", V745=4, "Apr", V745=5, "May", V745=6, "June", V745=7, "July", V745=8, "Aug", V745=9, "Sept", V745=10, "Oct", V745=11, "Nov", V745=12, "Dec")</f>
        <v>Nov</v>
      </c>
      <c r="V745" s="9">
        <f t="shared" si="69"/>
        <v>11</v>
      </c>
      <c r="W745" s="9">
        <f t="shared" si="70"/>
        <v>30</v>
      </c>
      <c r="X745" s="9">
        <f t="shared" si="71"/>
        <v>2016</v>
      </c>
      <c r="Y745" t="b">
        <v>0</v>
      </c>
      <c r="Z745" t="b">
        <v>0</v>
      </c>
      <c r="AA745" t="s">
        <v>159</v>
      </c>
      <c r="AB745" t="s">
        <v>2041</v>
      </c>
      <c r="AC745" t="s">
        <v>2049</v>
      </c>
    </row>
    <row r="746" spans="1:29" ht="17" x14ac:dyDescent="0.2">
      <c r="A746">
        <v>1</v>
      </c>
      <c r="B746">
        <v>630</v>
      </c>
      <c r="C746" t="s">
        <v>1302</v>
      </c>
      <c r="D746" s="1" t="s">
        <v>1303</v>
      </c>
      <c r="E746" s="17">
        <v>9500</v>
      </c>
      <c r="F746" s="17">
        <v>5973</v>
      </c>
      <c r="G746" s="4">
        <f t="shared" si="66"/>
        <v>0.62873684210526315</v>
      </c>
      <c r="H746" t="s">
        <v>74</v>
      </c>
      <c r="I746">
        <v>87</v>
      </c>
      <c r="J746" s="2">
        <f t="shared" si="67"/>
        <v>68.65517241379311</v>
      </c>
      <c r="K746" t="s">
        <v>21</v>
      </c>
      <c r="L746" t="s">
        <v>22</v>
      </c>
      <c r="M746">
        <v>1556686800</v>
      </c>
      <c r="N746">
        <v>1557637200</v>
      </c>
      <c r="O746" s="7">
        <f t="shared" si="68"/>
        <v>43586.208333333328</v>
      </c>
      <c r="P746" s="7" t="str" cm="1">
        <f t="array" ref="P746">_xlfn.IFS(Q746=1, "Jan", Q746=2, "Feb", Q746=3, "Mar", Q746=4, "Apr", Q746=5, "May", Q746=6, "June", Q746=7, "July", Q746=8, "Aug", Q746=9, "Sept", Q746=10, "Oct", Q746=11, "Nov", Q746=12, "Dec")</f>
        <v>May</v>
      </c>
      <c r="Q746" s="9">
        <f>MONTH(O746)</f>
        <v>5</v>
      </c>
      <c r="R746" s="9">
        <f>DAY(O746)</f>
        <v>1</v>
      </c>
      <c r="S746" s="9">
        <f>YEAR(O746)</f>
        <v>2019</v>
      </c>
      <c r="T746" s="7">
        <f>(((N746/60)/60)/24)+DATE(1970,1,1)</f>
        <v>43597.208333333328</v>
      </c>
      <c r="U746" s="7" t="str" cm="1">
        <f t="array" ref="U746">_xlfn.IFS(V746=1, "Jan", V746=2, "Feb", V746=3, "Mar", V746=4, "Apr", V746=5, "May", V746=6, "June", V746=7, "July", V746=8, "Aug", V746=9, "Sept", V746=10, "Oct", V746=11, "Nov", V746=12, "Dec")</f>
        <v>May</v>
      </c>
      <c r="V746" s="9">
        <f t="shared" si="69"/>
        <v>5</v>
      </c>
      <c r="W746" s="9">
        <f t="shared" si="70"/>
        <v>12</v>
      </c>
      <c r="X746" s="9">
        <f t="shared" si="71"/>
        <v>2019</v>
      </c>
      <c r="Y746" t="b">
        <v>0</v>
      </c>
      <c r="Z746" t="b">
        <v>1</v>
      </c>
      <c r="AA746" t="s">
        <v>33</v>
      </c>
      <c r="AB746" t="s">
        <v>2035</v>
      </c>
      <c r="AC746" t="s">
        <v>2036</v>
      </c>
    </row>
    <row r="747" spans="1:29" ht="17" x14ac:dyDescent="0.2">
      <c r="A747">
        <v>1</v>
      </c>
      <c r="B747">
        <v>663</v>
      </c>
      <c r="C747" t="s">
        <v>1368</v>
      </c>
      <c r="D747" s="1" t="s">
        <v>1369</v>
      </c>
      <c r="E747" s="17">
        <v>10000</v>
      </c>
      <c r="F747" s="17">
        <v>7724</v>
      </c>
      <c r="G747" s="4">
        <f t="shared" si="66"/>
        <v>0.77239999999999998</v>
      </c>
      <c r="H747" t="s">
        <v>14</v>
      </c>
      <c r="I747">
        <v>87</v>
      </c>
      <c r="J747" s="2">
        <f t="shared" si="67"/>
        <v>88.781609195402297</v>
      </c>
      <c r="K747" t="s">
        <v>21</v>
      </c>
      <c r="L747" t="s">
        <v>22</v>
      </c>
      <c r="M747">
        <v>1286427600</v>
      </c>
      <c r="N747">
        <v>1288414800</v>
      </c>
      <c r="O747" s="7">
        <f t="shared" si="68"/>
        <v>40458.208333333336</v>
      </c>
      <c r="P747" s="7" t="str" cm="1">
        <f t="array" ref="P747">_xlfn.IFS(Q747=1, "Jan", Q747=2, "Feb", Q747=3, "Mar", Q747=4, "Apr", Q747=5, "May", Q747=6, "June", Q747=7, "July", Q747=8, "Aug", Q747=9, "Sept", Q747=10, "Oct", Q747=11, "Nov", Q747=12, "Dec")</f>
        <v>Oct</v>
      </c>
      <c r="Q747" s="9">
        <f>MONTH(O747)</f>
        <v>10</v>
      </c>
      <c r="R747" s="9">
        <f>DAY(O747)</f>
        <v>7</v>
      </c>
      <c r="S747" s="9">
        <f>YEAR(O747)</f>
        <v>2010</v>
      </c>
      <c r="T747" s="7">
        <f>(((N747/60)/60)/24)+DATE(1970,1,1)</f>
        <v>40481.208333333336</v>
      </c>
      <c r="U747" s="7" t="str" cm="1">
        <f t="array" ref="U747">_xlfn.IFS(V747=1, "Jan", V747=2, "Feb", V747=3, "Mar", V747=4, "Apr", V747=5, "May", V747=6, "June", V747=7, "July", V747=8, "Aug", V747=9, "Sept", V747=10, "Oct", V747=11, "Nov", V747=12, "Dec")</f>
        <v>Oct</v>
      </c>
      <c r="V747" s="9">
        <f t="shared" si="69"/>
        <v>10</v>
      </c>
      <c r="W747" s="9">
        <f t="shared" si="70"/>
        <v>30</v>
      </c>
      <c r="X747" s="9">
        <f t="shared" si="71"/>
        <v>2010</v>
      </c>
      <c r="Y747" t="b">
        <v>0</v>
      </c>
      <c r="Z747" t="b">
        <v>0</v>
      </c>
      <c r="AA747" t="s">
        <v>33</v>
      </c>
      <c r="AB747" t="s">
        <v>2035</v>
      </c>
      <c r="AC747" t="s">
        <v>2036</v>
      </c>
    </row>
    <row r="748" spans="1:29" ht="17" x14ac:dyDescent="0.2">
      <c r="A748">
        <v>1</v>
      </c>
      <c r="B748">
        <v>480</v>
      </c>
      <c r="C748" t="s">
        <v>1007</v>
      </c>
      <c r="D748" s="1" t="s">
        <v>1008</v>
      </c>
      <c r="E748" s="17">
        <v>8600</v>
      </c>
      <c r="F748" s="17">
        <v>8656</v>
      </c>
      <c r="G748" s="4">
        <f t="shared" si="66"/>
        <v>1.0065116279069768</v>
      </c>
      <c r="H748" t="s">
        <v>20</v>
      </c>
      <c r="I748">
        <v>87</v>
      </c>
      <c r="J748" s="2">
        <f t="shared" si="67"/>
        <v>99.494252873563212</v>
      </c>
      <c r="K748" t="s">
        <v>21</v>
      </c>
      <c r="L748" t="s">
        <v>22</v>
      </c>
      <c r="M748">
        <v>1268287200</v>
      </c>
      <c r="N748">
        <v>1269061200</v>
      </c>
      <c r="O748" s="7">
        <f t="shared" si="68"/>
        <v>40248.25</v>
      </c>
      <c r="P748" s="7" t="str" cm="1">
        <f t="array" ref="P748">_xlfn.IFS(Q748=1, "Jan", Q748=2, "Feb", Q748=3, "Mar", Q748=4, "Apr", Q748=5, "May", Q748=6, "June", Q748=7, "July", Q748=8, "Aug", Q748=9, "Sept", Q748=10, "Oct", Q748=11, "Nov", Q748=12, "Dec")</f>
        <v>Mar</v>
      </c>
      <c r="Q748" s="9">
        <f>MONTH(O748)</f>
        <v>3</v>
      </c>
      <c r="R748" s="9">
        <f>DAY(O748)</f>
        <v>11</v>
      </c>
      <c r="S748" s="9">
        <f>YEAR(O748)</f>
        <v>2010</v>
      </c>
      <c r="T748" s="7">
        <f>(((N748/60)/60)/24)+DATE(1970,1,1)</f>
        <v>40257.208333333336</v>
      </c>
      <c r="U748" s="7" t="str" cm="1">
        <f t="array" ref="U748">_xlfn.IFS(V748=1, "Jan", V748=2, "Feb", V748=3, "Mar", V748=4, "Apr", V748=5, "May", V748=6, "June", V748=7, "July", V748=8, "Aug", V748=9, "Sept", V748=10, "Oct", V748=11, "Nov", V748=12, "Dec")</f>
        <v>Mar</v>
      </c>
      <c r="V748" s="9">
        <f t="shared" si="69"/>
        <v>3</v>
      </c>
      <c r="W748" s="9">
        <f t="shared" si="70"/>
        <v>20</v>
      </c>
      <c r="X748" s="9">
        <f t="shared" si="71"/>
        <v>2010</v>
      </c>
      <c r="Y748" t="b">
        <v>0</v>
      </c>
      <c r="Z748" t="b">
        <v>1</v>
      </c>
      <c r="AA748" t="s">
        <v>122</v>
      </c>
      <c r="AB748" t="s">
        <v>2044</v>
      </c>
      <c r="AC748" t="s">
        <v>2045</v>
      </c>
    </row>
    <row r="749" spans="1:29" ht="17" x14ac:dyDescent="0.2">
      <c r="A749">
        <v>1</v>
      </c>
      <c r="B749">
        <v>579</v>
      </c>
      <c r="C749" t="s">
        <v>1202</v>
      </c>
      <c r="D749" s="1" t="s">
        <v>1203</v>
      </c>
      <c r="E749" s="17">
        <v>6200</v>
      </c>
      <c r="F749" s="17">
        <v>6269</v>
      </c>
      <c r="G749" s="4">
        <f t="shared" si="66"/>
        <v>1.0111290322580646</v>
      </c>
      <c r="H749" t="s">
        <v>20</v>
      </c>
      <c r="I749">
        <v>87</v>
      </c>
      <c r="J749" s="2">
        <f t="shared" si="67"/>
        <v>72.05747126436782</v>
      </c>
      <c r="K749" t="s">
        <v>21</v>
      </c>
      <c r="L749" t="s">
        <v>22</v>
      </c>
      <c r="M749">
        <v>1312693200</v>
      </c>
      <c r="N749">
        <v>1313730000</v>
      </c>
      <c r="O749" s="7">
        <f t="shared" si="68"/>
        <v>40762.208333333336</v>
      </c>
      <c r="P749" s="7" t="str" cm="1">
        <f t="array" ref="P749">_xlfn.IFS(Q749=1, "Jan", Q749=2, "Feb", Q749=3, "Mar", Q749=4, "Apr", Q749=5, "May", Q749=6, "June", Q749=7, "July", Q749=8, "Aug", Q749=9, "Sept", Q749=10, "Oct", Q749=11, "Nov", Q749=12, "Dec")</f>
        <v>Aug</v>
      </c>
      <c r="Q749" s="9">
        <f>MONTH(O749)</f>
        <v>8</v>
      </c>
      <c r="R749" s="9">
        <f>DAY(O749)</f>
        <v>7</v>
      </c>
      <c r="S749" s="9">
        <f>YEAR(O749)</f>
        <v>2011</v>
      </c>
      <c r="T749" s="7">
        <f>(((N749/60)/60)/24)+DATE(1970,1,1)</f>
        <v>40774.208333333336</v>
      </c>
      <c r="U749" s="7" t="str" cm="1">
        <f t="array" ref="U749">_xlfn.IFS(V749=1, "Jan", V749=2, "Feb", V749=3, "Mar", V749=4, "Apr", V749=5, "May", V749=6, "June", V749=7, "July", V749=8, "Aug", V749=9, "Sept", V749=10, "Oct", V749=11, "Nov", V749=12, "Dec")</f>
        <v>Aug</v>
      </c>
      <c r="V749" s="9">
        <f t="shared" si="69"/>
        <v>8</v>
      </c>
      <c r="W749" s="9">
        <f t="shared" si="70"/>
        <v>19</v>
      </c>
      <c r="X749" s="9">
        <f t="shared" si="71"/>
        <v>2011</v>
      </c>
      <c r="Y749" t="b">
        <v>0</v>
      </c>
      <c r="Z749" t="b">
        <v>0</v>
      </c>
      <c r="AA749" t="s">
        <v>159</v>
      </c>
      <c r="AB749" t="s">
        <v>2041</v>
      </c>
      <c r="AC749" t="s">
        <v>2049</v>
      </c>
    </row>
    <row r="750" spans="1:29" ht="17" x14ac:dyDescent="0.2">
      <c r="A750">
        <v>1</v>
      </c>
      <c r="B750">
        <v>269</v>
      </c>
      <c r="C750" t="s">
        <v>590</v>
      </c>
      <c r="D750" s="1" t="s">
        <v>591</v>
      </c>
      <c r="E750" s="17">
        <v>3500</v>
      </c>
      <c r="F750" s="17">
        <v>8842</v>
      </c>
      <c r="G750" s="4">
        <f t="shared" si="66"/>
        <v>2.5262857142857142</v>
      </c>
      <c r="H750" t="s">
        <v>20</v>
      </c>
      <c r="I750">
        <v>87</v>
      </c>
      <c r="J750" s="2">
        <f t="shared" si="67"/>
        <v>101.63218390804597</v>
      </c>
      <c r="K750" t="s">
        <v>21</v>
      </c>
      <c r="L750" t="s">
        <v>22</v>
      </c>
      <c r="M750">
        <v>1548914400</v>
      </c>
      <c r="N750">
        <v>1550728800</v>
      </c>
      <c r="O750" s="7">
        <f t="shared" si="68"/>
        <v>43496.25</v>
      </c>
      <c r="P750" s="7" t="str" cm="1">
        <f t="array" ref="P750">_xlfn.IFS(Q750=1, "Jan", Q750=2, "Feb", Q750=3, "Mar", Q750=4, "Apr", Q750=5, "May", Q750=6, "June", Q750=7, "July", Q750=8, "Aug", Q750=9, "Sept", Q750=10, "Oct", Q750=11, "Nov", Q750=12, "Dec")</f>
        <v>Jan</v>
      </c>
      <c r="Q750" s="9">
        <f>MONTH(O750)</f>
        <v>1</v>
      </c>
      <c r="R750" s="9">
        <f>DAY(O750)</f>
        <v>31</v>
      </c>
      <c r="S750" s="9">
        <f>YEAR(O750)</f>
        <v>2019</v>
      </c>
      <c r="T750" s="7">
        <f>(((N750/60)/60)/24)+DATE(1970,1,1)</f>
        <v>43517.25</v>
      </c>
      <c r="U750" s="7" t="str" cm="1">
        <f t="array" ref="U750">_xlfn.IFS(V750=1, "Jan", V750=2, "Feb", V750=3, "Mar", V750=4, "Apr", V750=5, "May", V750=6, "June", V750=7, "July", V750=8, "Aug", V750=9, "Sept", V750=10, "Oct", V750=11, "Nov", V750=12, "Dec")</f>
        <v>Feb</v>
      </c>
      <c r="V750" s="9">
        <f t="shared" si="69"/>
        <v>2</v>
      </c>
      <c r="W750" s="9">
        <f t="shared" si="70"/>
        <v>21</v>
      </c>
      <c r="X750" s="9">
        <f t="shared" si="71"/>
        <v>2019</v>
      </c>
      <c r="Y750" t="b">
        <v>0</v>
      </c>
      <c r="Z750" t="b">
        <v>0</v>
      </c>
      <c r="AA750" t="s">
        <v>269</v>
      </c>
      <c r="AB750" t="s">
        <v>2039</v>
      </c>
      <c r="AC750" t="s">
        <v>2062</v>
      </c>
    </row>
    <row r="751" spans="1:29" ht="17" x14ac:dyDescent="0.2">
      <c r="A751">
        <v>1</v>
      </c>
      <c r="B751">
        <v>191</v>
      </c>
      <c r="C751" t="s">
        <v>434</v>
      </c>
      <c r="D751" s="1" t="s">
        <v>435</v>
      </c>
      <c r="E751" s="17">
        <v>8400</v>
      </c>
      <c r="F751" s="17">
        <v>3188</v>
      </c>
      <c r="G751" s="4">
        <f t="shared" si="66"/>
        <v>0.37952380952380954</v>
      </c>
      <c r="H751" t="s">
        <v>14</v>
      </c>
      <c r="I751">
        <v>86</v>
      </c>
      <c r="J751" s="2">
        <f t="shared" si="67"/>
        <v>37.069767441860463</v>
      </c>
      <c r="K751" t="s">
        <v>107</v>
      </c>
      <c r="L751" t="s">
        <v>108</v>
      </c>
      <c r="M751">
        <v>1552366800</v>
      </c>
      <c r="N751">
        <v>1552626000</v>
      </c>
      <c r="O751" s="7">
        <f t="shared" si="68"/>
        <v>43536.208333333328</v>
      </c>
      <c r="P751" s="7" t="str" cm="1">
        <f t="array" ref="P751">_xlfn.IFS(Q751=1, "Jan", Q751=2, "Feb", Q751=3, "Mar", Q751=4, "Apr", Q751=5, "May", Q751=6, "June", Q751=7, "July", Q751=8, "Aug", Q751=9, "Sept", Q751=10, "Oct", Q751=11, "Nov", Q751=12, "Dec")</f>
        <v>Mar</v>
      </c>
      <c r="Q751" s="9">
        <f>MONTH(O751)</f>
        <v>3</v>
      </c>
      <c r="R751" s="9">
        <f>DAY(O751)</f>
        <v>12</v>
      </c>
      <c r="S751" s="9">
        <f>YEAR(O751)</f>
        <v>2019</v>
      </c>
      <c r="T751" s="7">
        <f>(((N751/60)/60)/24)+DATE(1970,1,1)</f>
        <v>43539.208333333328</v>
      </c>
      <c r="U751" s="7" t="str" cm="1">
        <f t="array" ref="U751">_xlfn.IFS(V751=1, "Jan", V751=2, "Feb", V751=3, "Mar", V751=4, "Apr", V751=5, "May", V751=6, "June", V751=7, "July", V751=8, "Aug", V751=9, "Sept", V751=10, "Oct", V751=11, "Nov", V751=12, "Dec")</f>
        <v>Mar</v>
      </c>
      <c r="V751" s="9">
        <f t="shared" si="69"/>
        <v>3</v>
      </c>
      <c r="W751" s="9">
        <f t="shared" si="70"/>
        <v>15</v>
      </c>
      <c r="X751" s="9">
        <f t="shared" si="71"/>
        <v>2019</v>
      </c>
      <c r="Y751" t="b">
        <v>0</v>
      </c>
      <c r="Z751" t="b">
        <v>0</v>
      </c>
      <c r="AA751" t="s">
        <v>33</v>
      </c>
      <c r="AB751" t="s">
        <v>2035</v>
      </c>
      <c r="AC751" t="s">
        <v>2036</v>
      </c>
    </row>
    <row r="752" spans="1:29" ht="34" x14ac:dyDescent="0.2">
      <c r="A752">
        <v>1</v>
      </c>
      <c r="B752">
        <v>590</v>
      </c>
      <c r="C752" t="s">
        <v>1222</v>
      </c>
      <c r="D752" s="1" t="s">
        <v>1223</v>
      </c>
      <c r="E752" s="17">
        <v>7100</v>
      </c>
      <c r="F752" s="17">
        <v>5824</v>
      </c>
      <c r="G752" s="4">
        <f t="shared" si="66"/>
        <v>0.82028169014084507</v>
      </c>
      <c r="H752" t="s">
        <v>14</v>
      </c>
      <c r="I752">
        <v>86</v>
      </c>
      <c r="J752" s="2">
        <f t="shared" si="67"/>
        <v>67.720930232558146</v>
      </c>
      <c r="K752" t="s">
        <v>26</v>
      </c>
      <c r="L752" t="s">
        <v>27</v>
      </c>
      <c r="M752">
        <v>1419141600</v>
      </c>
      <c r="N752">
        <v>1420092000</v>
      </c>
      <c r="O752" s="7">
        <f t="shared" si="68"/>
        <v>41994.25</v>
      </c>
      <c r="P752" s="7" t="str" cm="1">
        <f t="array" ref="P752">_xlfn.IFS(Q752=1, "Jan", Q752=2, "Feb", Q752=3, "Mar", Q752=4, "Apr", Q752=5, "May", Q752=6, "June", Q752=7, "July", Q752=8, "Aug", Q752=9, "Sept", Q752=10, "Oct", Q752=11, "Nov", Q752=12, "Dec")</f>
        <v>Dec</v>
      </c>
      <c r="Q752" s="9">
        <f>MONTH(O752)</f>
        <v>12</v>
      </c>
      <c r="R752" s="9">
        <f>DAY(O752)</f>
        <v>21</v>
      </c>
      <c r="S752" s="9">
        <f>YEAR(O752)</f>
        <v>2014</v>
      </c>
      <c r="T752" s="7">
        <f>(((N752/60)/60)/24)+DATE(1970,1,1)</f>
        <v>42005.25</v>
      </c>
      <c r="U752" s="7" t="str" cm="1">
        <f t="array" ref="U752">_xlfn.IFS(V752=1, "Jan", V752=2, "Feb", V752=3, "Mar", V752=4, "Apr", V752=5, "May", V752=6, "June", V752=7, "July", V752=8, "Aug", V752=9, "Sept", V752=10, "Oct", V752=11, "Nov", V752=12, "Dec")</f>
        <v>Jan</v>
      </c>
      <c r="V752" s="9">
        <f t="shared" si="69"/>
        <v>1</v>
      </c>
      <c r="W752" s="9">
        <f t="shared" si="70"/>
        <v>1</v>
      </c>
      <c r="X752" s="9">
        <f t="shared" si="71"/>
        <v>2015</v>
      </c>
      <c r="Y752" t="b">
        <v>0</v>
      </c>
      <c r="Z752" t="b">
        <v>0</v>
      </c>
      <c r="AA752" t="s">
        <v>133</v>
      </c>
      <c r="AB752" t="s">
        <v>2046</v>
      </c>
      <c r="AC752" t="s">
        <v>2059</v>
      </c>
    </row>
    <row r="753" spans="1:29" ht="34" x14ac:dyDescent="0.2">
      <c r="A753">
        <v>1</v>
      </c>
      <c r="B753">
        <v>183</v>
      </c>
      <c r="C753" t="s">
        <v>418</v>
      </c>
      <c r="D753" s="1" t="s">
        <v>419</v>
      </c>
      <c r="E753" s="17">
        <v>5100</v>
      </c>
      <c r="F753" s="17">
        <v>3525</v>
      </c>
      <c r="G753" s="4">
        <f t="shared" si="66"/>
        <v>0.69117647058823528</v>
      </c>
      <c r="H753" t="s">
        <v>14</v>
      </c>
      <c r="I753">
        <v>86</v>
      </c>
      <c r="J753" s="2">
        <f t="shared" si="67"/>
        <v>40.988372093023258</v>
      </c>
      <c r="K753" t="s">
        <v>15</v>
      </c>
      <c r="L753" t="s">
        <v>16</v>
      </c>
      <c r="M753">
        <v>1284008400</v>
      </c>
      <c r="N753">
        <v>1285131600</v>
      </c>
      <c r="O753" s="7">
        <f t="shared" si="68"/>
        <v>40430.208333333336</v>
      </c>
      <c r="P753" s="7" t="str" cm="1">
        <f t="array" ref="P753">_xlfn.IFS(Q753=1, "Jan", Q753=2, "Feb", Q753=3, "Mar", Q753=4, "Apr", Q753=5, "May", Q753=6, "June", Q753=7, "July", Q753=8, "Aug", Q753=9, "Sept", Q753=10, "Oct", Q753=11, "Nov", Q753=12, "Dec")</f>
        <v>Sept</v>
      </c>
      <c r="Q753" s="9">
        <f>MONTH(O753)</f>
        <v>9</v>
      </c>
      <c r="R753" s="9">
        <f>DAY(O753)</f>
        <v>9</v>
      </c>
      <c r="S753" s="9">
        <f>YEAR(O753)</f>
        <v>2010</v>
      </c>
      <c r="T753" s="7">
        <f>(((N753/60)/60)/24)+DATE(1970,1,1)</f>
        <v>40443.208333333336</v>
      </c>
      <c r="U753" s="7" t="str" cm="1">
        <f t="array" ref="U753">_xlfn.IFS(V753=1, "Jan", V753=2, "Feb", V753=3, "Mar", V753=4, "Apr", V753=5, "May", V753=6, "June", V753=7, "July", V753=8, "Aug", V753=9, "Sept", V753=10, "Oct", V753=11, "Nov", V753=12, "Dec")</f>
        <v>Sept</v>
      </c>
      <c r="V753" s="9">
        <f t="shared" si="69"/>
        <v>9</v>
      </c>
      <c r="W753" s="9">
        <f t="shared" si="70"/>
        <v>22</v>
      </c>
      <c r="X753" s="9">
        <f t="shared" si="71"/>
        <v>2010</v>
      </c>
      <c r="Y753" t="b">
        <v>0</v>
      </c>
      <c r="Z753" t="b">
        <v>0</v>
      </c>
      <c r="AA753" t="s">
        <v>23</v>
      </c>
      <c r="AB753" t="s">
        <v>2041</v>
      </c>
      <c r="AC753" t="s">
        <v>2042</v>
      </c>
    </row>
    <row r="754" spans="1:29" ht="17" x14ac:dyDescent="0.2">
      <c r="A754">
        <v>1</v>
      </c>
      <c r="B754">
        <v>355</v>
      </c>
      <c r="C754" t="s">
        <v>762</v>
      </c>
      <c r="D754" s="1" t="s">
        <v>763</v>
      </c>
      <c r="E754" s="17">
        <v>3800</v>
      </c>
      <c r="F754" s="17">
        <v>2241</v>
      </c>
      <c r="G754" s="4">
        <f t="shared" si="66"/>
        <v>0.58973684210526311</v>
      </c>
      <c r="H754" t="s">
        <v>47</v>
      </c>
      <c r="I754">
        <v>86</v>
      </c>
      <c r="J754" s="2">
        <f t="shared" si="67"/>
        <v>26.058139534883722</v>
      </c>
      <c r="K754" t="s">
        <v>21</v>
      </c>
      <c r="L754" t="s">
        <v>22</v>
      </c>
      <c r="M754">
        <v>1485064800</v>
      </c>
      <c r="N754">
        <v>1488520800</v>
      </c>
      <c r="O754" s="7">
        <f t="shared" si="68"/>
        <v>42757.25</v>
      </c>
      <c r="P754" s="7" t="str" cm="1">
        <f t="array" ref="P754">_xlfn.IFS(Q754=1, "Jan", Q754=2, "Feb", Q754=3, "Mar", Q754=4, "Apr", Q754=5, "May", Q754=6, "June", Q754=7, "July", Q754=8, "Aug", Q754=9, "Sept", Q754=10, "Oct", Q754=11, "Nov", Q754=12, "Dec")</f>
        <v>Jan</v>
      </c>
      <c r="Q754" s="9">
        <f>MONTH(O754)</f>
        <v>1</v>
      </c>
      <c r="R754" s="9">
        <f>DAY(O754)</f>
        <v>22</v>
      </c>
      <c r="S754" s="9">
        <f>YEAR(O754)</f>
        <v>2017</v>
      </c>
      <c r="T754" s="7">
        <f>(((N754/60)/60)/24)+DATE(1970,1,1)</f>
        <v>42797.25</v>
      </c>
      <c r="U754" s="7" t="str" cm="1">
        <f t="array" ref="U754">_xlfn.IFS(V754=1, "Jan", V754=2, "Feb", V754=3, "Mar", V754=4, "Apr", V754=5, "May", V754=6, "June", V754=7, "July", V754=8, "Aug", V754=9, "Sept", V754=10, "Oct", V754=11, "Nov", V754=12, "Dec")</f>
        <v>Mar</v>
      </c>
      <c r="V754" s="9">
        <f t="shared" si="69"/>
        <v>3</v>
      </c>
      <c r="W754" s="9">
        <f t="shared" si="70"/>
        <v>3</v>
      </c>
      <c r="X754" s="9">
        <f t="shared" si="71"/>
        <v>2017</v>
      </c>
      <c r="Y754" t="b">
        <v>0</v>
      </c>
      <c r="Z754" t="b">
        <v>0</v>
      </c>
      <c r="AA754" t="s">
        <v>65</v>
      </c>
      <c r="AB754" t="s">
        <v>2037</v>
      </c>
      <c r="AC754" t="s">
        <v>2051</v>
      </c>
    </row>
    <row r="755" spans="1:29" ht="17" x14ac:dyDescent="0.2">
      <c r="A755">
        <v>1</v>
      </c>
      <c r="B755">
        <v>265</v>
      </c>
      <c r="C755" t="s">
        <v>582</v>
      </c>
      <c r="D755" s="1" t="s">
        <v>583</v>
      </c>
      <c r="E755" s="17">
        <v>4900</v>
      </c>
      <c r="F755" s="17">
        <v>6031</v>
      </c>
      <c r="G755" s="4">
        <f t="shared" si="66"/>
        <v>1.2308163265306122</v>
      </c>
      <c r="H755" t="s">
        <v>20</v>
      </c>
      <c r="I755">
        <v>86</v>
      </c>
      <c r="J755" s="2">
        <f t="shared" si="67"/>
        <v>70.127906976744185</v>
      </c>
      <c r="K755" t="s">
        <v>21</v>
      </c>
      <c r="L755" t="s">
        <v>22</v>
      </c>
      <c r="M755">
        <v>1451800800</v>
      </c>
      <c r="N755">
        <v>1455602400</v>
      </c>
      <c r="O755" s="7">
        <f t="shared" si="68"/>
        <v>42372.25</v>
      </c>
      <c r="P755" s="7" t="str" cm="1">
        <f t="array" ref="P755">_xlfn.IFS(Q755=1, "Jan", Q755=2, "Feb", Q755=3, "Mar", Q755=4, "Apr", Q755=5, "May", Q755=6, "June", Q755=7, "July", Q755=8, "Aug", Q755=9, "Sept", Q755=10, "Oct", Q755=11, "Nov", Q755=12, "Dec")</f>
        <v>Jan</v>
      </c>
      <c r="Q755" s="9">
        <f>MONTH(O755)</f>
        <v>1</v>
      </c>
      <c r="R755" s="9">
        <f>DAY(O755)</f>
        <v>3</v>
      </c>
      <c r="S755" s="9">
        <f>YEAR(O755)</f>
        <v>2016</v>
      </c>
      <c r="T755" s="7">
        <f>(((N755/60)/60)/24)+DATE(1970,1,1)</f>
        <v>42416.25</v>
      </c>
      <c r="U755" s="7" t="str" cm="1">
        <f t="array" ref="U755">_xlfn.IFS(V755=1, "Jan", V755=2, "Feb", V755=3, "Mar", V755=4, "Apr", V755=5, "May", V755=6, "June", V755=7, "July", V755=8, "Aug", V755=9, "Sept", V755=10, "Oct", V755=11, "Nov", V755=12, "Dec")</f>
        <v>Feb</v>
      </c>
      <c r="V755" s="9">
        <f t="shared" si="69"/>
        <v>2</v>
      </c>
      <c r="W755" s="9">
        <f t="shared" si="70"/>
        <v>16</v>
      </c>
      <c r="X755" s="9">
        <f t="shared" si="71"/>
        <v>2016</v>
      </c>
      <c r="Y755" t="b">
        <v>0</v>
      </c>
      <c r="Z755" t="b">
        <v>0</v>
      </c>
      <c r="AA755" t="s">
        <v>33</v>
      </c>
      <c r="AB755" t="s">
        <v>2035</v>
      </c>
      <c r="AC755" t="s">
        <v>2036</v>
      </c>
    </row>
    <row r="756" spans="1:29" ht="34" x14ac:dyDescent="0.2">
      <c r="A756">
        <v>1</v>
      </c>
      <c r="B756">
        <v>107</v>
      </c>
      <c r="C756" t="s">
        <v>263</v>
      </c>
      <c r="D756" s="1" t="s">
        <v>264</v>
      </c>
      <c r="E756" s="17">
        <v>3500</v>
      </c>
      <c r="F756" s="17">
        <v>6527</v>
      </c>
      <c r="G756" s="4">
        <f t="shared" si="66"/>
        <v>1.8648571428571428</v>
      </c>
      <c r="H756" t="s">
        <v>20</v>
      </c>
      <c r="I756">
        <v>86</v>
      </c>
      <c r="J756" s="2">
        <f t="shared" si="67"/>
        <v>75.895348837209298</v>
      </c>
      <c r="K756" t="s">
        <v>21</v>
      </c>
      <c r="L756" t="s">
        <v>22</v>
      </c>
      <c r="M756">
        <v>1524459600</v>
      </c>
      <c r="N756">
        <v>1525928400</v>
      </c>
      <c r="O756" s="7">
        <f t="shared" si="68"/>
        <v>43213.208333333328</v>
      </c>
      <c r="P756" s="7" t="str" cm="1">
        <f t="array" ref="P756">_xlfn.IFS(Q756=1, "Jan", Q756=2, "Feb", Q756=3, "Mar", Q756=4, "Apr", Q756=5, "May", Q756=6, "June", Q756=7, "July", Q756=8, "Aug", Q756=9, "Sept", Q756=10, "Oct", Q756=11, "Nov", Q756=12, "Dec")</f>
        <v>Apr</v>
      </c>
      <c r="Q756" s="9">
        <f>MONTH(O756)</f>
        <v>4</v>
      </c>
      <c r="R756" s="9">
        <f>DAY(O756)</f>
        <v>23</v>
      </c>
      <c r="S756" s="9">
        <f>YEAR(O756)</f>
        <v>2018</v>
      </c>
      <c r="T756" s="7">
        <f>(((N756/60)/60)/24)+DATE(1970,1,1)</f>
        <v>43230.208333333328</v>
      </c>
      <c r="U756" s="7" t="str" cm="1">
        <f t="array" ref="U756">_xlfn.IFS(V756=1, "Jan", V756=2, "Feb", V756=3, "Mar", V756=4, "Apr", V756=5, "May", V756=6, "June", V756=7, "July", V756=8, "Aug", V756=9, "Sept", V756=10, "Oct", V756=11, "Nov", V756=12, "Dec")</f>
        <v>May</v>
      </c>
      <c r="V756" s="9">
        <f t="shared" si="69"/>
        <v>5</v>
      </c>
      <c r="W756" s="9">
        <f t="shared" si="70"/>
        <v>10</v>
      </c>
      <c r="X756" s="9">
        <f t="shared" si="71"/>
        <v>2018</v>
      </c>
      <c r="Y756" t="b">
        <v>0</v>
      </c>
      <c r="Z756" t="b">
        <v>1</v>
      </c>
      <c r="AA756" t="s">
        <v>33</v>
      </c>
      <c r="AB756" t="s">
        <v>2035</v>
      </c>
      <c r="AC756" t="s">
        <v>2036</v>
      </c>
    </row>
    <row r="757" spans="1:29" ht="17" x14ac:dyDescent="0.2">
      <c r="A757">
        <v>1</v>
      </c>
      <c r="B757">
        <v>449</v>
      </c>
      <c r="C757" t="s">
        <v>946</v>
      </c>
      <c r="D757" s="1" t="s">
        <v>947</v>
      </c>
      <c r="E757" s="17">
        <v>900</v>
      </c>
      <c r="F757" s="17">
        <v>8703</v>
      </c>
      <c r="G757" s="4">
        <f t="shared" si="66"/>
        <v>9.67</v>
      </c>
      <c r="H757" t="s">
        <v>20</v>
      </c>
      <c r="I757">
        <v>86</v>
      </c>
      <c r="J757" s="2">
        <f t="shared" si="67"/>
        <v>101.19767441860465</v>
      </c>
      <c r="K757" t="s">
        <v>36</v>
      </c>
      <c r="L757" t="s">
        <v>37</v>
      </c>
      <c r="M757">
        <v>1551852000</v>
      </c>
      <c r="N757">
        <v>1553317200</v>
      </c>
      <c r="O757" s="7">
        <f t="shared" si="68"/>
        <v>43530.25</v>
      </c>
      <c r="P757" s="7" t="str" cm="1">
        <f t="array" ref="P757">_xlfn.IFS(Q757=1, "Jan", Q757=2, "Feb", Q757=3, "Mar", Q757=4, "Apr", Q757=5, "May", Q757=6, "June", Q757=7, "July", Q757=8, "Aug", Q757=9, "Sept", Q757=10, "Oct", Q757=11, "Nov", Q757=12, "Dec")</f>
        <v>Mar</v>
      </c>
      <c r="Q757" s="9">
        <f>MONTH(O757)</f>
        <v>3</v>
      </c>
      <c r="R757" s="9">
        <f>DAY(O757)</f>
        <v>6</v>
      </c>
      <c r="S757" s="9">
        <f>YEAR(O757)</f>
        <v>2019</v>
      </c>
      <c r="T757" s="7">
        <f>(((N757/60)/60)/24)+DATE(1970,1,1)</f>
        <v>43547.208333333328</v>
      </c>
      <c r="U757" s="7" t="str" cm="1">
        <f t="array" ref="U757">_xlfn.IFS(V757=1, "Jan", V757=2, "Feb", V757=3, "Mar", V757=4, "Apr", V757=5, "May", V757=6, "June", V757=7, "July", V757=8, "Aug", V757=9, "Sept", V757=10, "Oct", V757=11, "Nov", V757=12, "Dec")</f>
        <v>Mar</v>
      </c>
      <c r="V757" s="9">
        <f t="shared" si="69"/>
        <v>3</v>
      </c>
      <c r="W757" s="9">
        <f t="shared" si="70"/>
        <v>23</v>
      </c>
      <c r="X757" s="9">
        <f t="shared" si="71"/>
        <v>2019</v>
      </c>
      <c r="Y757" t="b">
        <v>0</v>
      </c>
      <c r="Z757" t="b">
        <v>0</v>
      </c>
      <c r="AA757" t="s">
        <v>89</v>
      </c>
      <c r="AB757" t="s">
        <v>2057</v>
      </c>
      <c r="AC757" t="s">
        <v>2058</v>
      </c>
    </row>
    <row r="758" spans="1:29" ht="17" x14ac:dyDescent="0.2">
      <c r="A758">
        <v>1</v>
      </c>
      <c r="B758">
        <v>489</v>
      </c>
      <c r="C758" t="s">
        <v>1025</v>
      </c>
      <c r="D758" s="1" t="s">
        <v>1026</v>
      </c>
      <c r="E758" s="17">
        <v>9200</v>
      </c>
      <c r="F758" s="17">
        <v>9339</v>
      </c>
      <c r="G758" s="4">
        <f t="shared" si="66"/>
        <v>1.015108695652174</v>
      </c>
      <c r="H758" t="s">
        <v>20</v>
      </c>
      <c r="I758">
        <v>85</v>
      </c>
      <c r="J758" s="2">
        <f t="shared" si="67"/>
        <v>109.87058823529412</v>
      </c>
      <c r="K758" t="s">
        <v>107</v>
      </c>
      <c r="L758" t="s">
        <v>108</v>
      </c>
      <c r="M758">
        <v>1281934800</v>
      </c>
      <c r="N758">
        <v>1282366800</v>
      </c>
      <c r="O758" s="7">
        <f t="shared" si="68"/>
        <v>40406.208333333336</v>
      </c>
      <c r="P758" s="7" t="str" cm="1">
        <f t="array" ref="P758">_xlfn.IFS(Q758=1, "Jan", Q758=2, "Feb", Q758=3, "Mar", Q758=4, "Apr", Q758=5, "May", Q758=6, "June", Q758=7, "July", Q758=8, "Aug", Q758=9, "Sept", Q758=10, "Oct", Q758=11, "Nov", Q758=12, "Dec")</f>
        <v>Aug</v>
      </c>
      <c r="Q758" s="9">
        <f>MONTH(O758)</f>
        <v>8</v>
      </c>
      <c r="R758" s="9">
        <f>DAY(O758)</f>
        <v>16</v>
      </c>
      <c r="S758" s="9">
        <f>YEAR(O758)</f>
        <v>2010</v>
      </c>
      <c r="T758" s="7">
        <f>(((N758/60)/60)/24)+DATE(1970,1,1)</f>
        <v>40411.208333333336</v>
      </c>
      <c r="U758" s="7" t="str" cm="1">
        <f t="array" ref="U758">_xlfn.IFS(V758=1, "Jan", V758=2, "Feb", V758=3, "Mar", V758=4, "Apr", V758=5, "May", V758=6, "June", V758=7, "July", V758=8, "Aug", V758=9, "Sept", V758=10, "Oct", V758=11, "Nov", V758=12, "Dec")</f>
        <v>Aug</v>
      </c>
      <c r="V758" s="9">
        <f t="shared" si="69"/>
        <v>8</v>
      </c>
      <c r="W758" s="9">
        <f t="shared" si="70"/>
        <v>21</v>
      </c>
      <c r="X758" s="9">
        <f t="shared" si="71"/>
        <v>2010</v>
      </c>
      <c r="Y758" t="b">
        <v>0</v>
      </c>
      <c r="Z758" t="b">
        <v>0</v>
      </c>
      <c r="AA758" t="s">
        <v>65</v>
      </c>
      <c r="AB758" t="s">
        <v>2037</v>
      </c>
      <c r="AC758" t="s">
        <v>2051</v>
      </c>
    </row>
    <row r="759" spans="1:29" ht="17" x14ac:dyDescent="0.2">
      <c r="A759">
        <v>1</v>
      </c>
      <c r="B759">
        <v>74</v>
      </c>
      <c r="C759" t="s">
        <v>196</v>
      </c>
      <c r="D759" s="1" t="s">
        <v>197</v>
      </c>
      <c r="E759" s="17">
        <v>3900</v>
      </c>
      <c r="F759" s="17">
        <v>4776</v>
      </c>
      <c r="G759" s="4">
        <f t="shared" si="66"/>
        <v>1.2246153846153847</v>
      </c>
      <c r="H759" t="s">
        <v>20</v>
      </c>
      <c r="I759">
        <v>85</v>
      </c>
      <c r="J759" s="2">
        <f t="shared" si="67"/>
        <v>56.188235294117646</v>
      </c>
      <c r="K759" t="s">
        <v>40</v>
      </c>
      <c r="L759" t="s">
        <v>41</v>
      </c>
      <c r="M759">
        <v>1459054800</v>
      </c>
      <c r="N759">
        <v>1459141200</v>
      </c>
      <c r="O759" s="7">
        <f t="shared" si="68"/>
        <v>42456.208333333328</v>
      </c>
      <c r="P759" s="7" t="str" cm="1">
        <f t="array" ref="P759">_xlfn.IFS(Q759=1, "Jan", Q759=2, "Feb", Q759=3, "Mar", Q759=4, "Apr", Q759=5, "May", Q759=6, "June", Q759=7, "July", Q759=8, "Aug", Q759=9, "Sept", Q759=10, "Oct", Q759=11, "Nov", Q759=12, "Dec")</f>
        <v>Mar</v>
      </c>
      <c r="Q759" s="9">
        <f>MONTH(O759)</f>
        <v>3</v>
      </c>
      <c r="R759" s="9">
        <f>DAY(O759)</f>
        <v>27</v>
      </c>
      <c r="S759" s="9">
        <f>YEAR(O759)</f>
        <v>2016</v>
      </c>
      <c r="T759" s="7">
        <f>(((N759/60)/60)/24)+DATE(1970,1,1)</f>
        <v>42457.208333333328</v>
      </c>
      <c r="U759" s="7" t="str" cm="1">
        <f t="array" ref="U759">_xlfn.IFS(V759=1, "Jan", V759=2, "Feb", V759=3, "Mar", V759=4, "Apr", V759=5, "May", V759=6, "June", V759=7, "July", V759=8, "Aug", V759=9, "Sept", V759=10, "Oct", V759=11, "Nov", V759=12, "Dec")</f>
        <v>Mar</v>
      </c>
      <c r="V759" s="9">
        <f t="shared" si="69"/>
        <v>3</v>
      </c>
      <c r="W759" s="9">
        <f t="shared" si="70"/>
        <v>28</v>
      </c>
      <c r="X759" s="9">
        <f t="shared" si="71"/>
        <v>2016</v>
      </c>
      <c r="Y759" t="b">
        <v>0</v>
      </c>
      <c r="Z759" t="b">
        <v>0</v>
      </c>
      <c r="AA759" t="s">
        <v>148</v>
      </c>
      <c r="AB759" t="s">
        <v>2041</v>
      </c>
      <c r="AC759" t="s">
        <v>2048</v>
      </c>
    </row>
    <row r="760" spans="1:29" ht="17" x14ac:dyDescent="0.2">
      <c r="A760">
        <v>1</v>
      </c>
      <c r="B760">
        <v>563</v>
      </c>
      <c r="C760" t="s">
        <v>1170</v>
      </c>
      <c r="D760" s="1" t="s">
        <v>1171</v>
      </c>
      <c r="E760" s="17">
        <v>3700</v>
      </c>
      <c r="F760" s="17">
        <v>5107</v>
      </c>
      <c r="G760" s="4">
        <f t="shared" si="66"/>
        <v>1.3802702702702703</v>
      </c>
      <c r="H760" t="s">
        <v>20</v>
      </c>
      <c r="I760">
        <v>85</v>
      </c>
      <c r="J760" s="2">
        <f t="shared" si="67"/>
        <v>60.082352941176474</v>
      </c>
      <c r="K760" t="s">
        <v>26</v>
      </c>
      <c r="L760" t="s">
        <v>27</v>
      </c>
      <c r="M760">
        <v>1542088800</v>
      </c>
      <c r="N760">
        <v>1543816800</v>
      </c>
      <c r="O760" s="7">
        <f t="shared" si="68"/>
        <v>43417.25</v>
      </c>
      <c r="P760" s="7" t="str" cm="1">
        <f t="array" ref="P760">_xlfn.IFS(Q760=1, "Jan", Q760=2, "Feb", Q760=3, "Mar", Q760=4, "Apr", Q760=5, "May", Q760=6, "June", Q760=7, "July", Q760=8, "Aug", Q760=9, "Sept", Q760=10, "Oct", Q760=11, "Nov", Q760=12, "Dec")</f>
        <v>Nov</v>
      </c>
      <c r="Q760" s="9">
        <f>MONTH(O760)</f>
        <v>11</v>
      </c>
      <c r="R760" s="9">
        <f>DAY(O760)</f>
        <v>13</v>
      </c>
      <c r="S760" s="9">
        <f>YEAR(O760)</f>
        <v>2018</v>
      </c>
      <c r="T760" s="7">
        <f>(((N760/60)/60)/24)+DATE(1970,1,1)</f>
        <v>43437.25</v>
      </c>
      <c r="U760" s="7" t="str" cm="1">
        <f t="array" ref="U760">_xlfn.IFS(V760=1, "Jan", V760=2, "Feb", V760=3, "Mar", V760=4, "Apr", V760=5, "May", V760=6, "June", V760=7, "July", V760=8, "Aug", V760=9, "Sept", V760=10, "Oct", V760=11, "Nov", V760=12, "Dec")</f>
        <v>Dec</v>
      </c>
      <c r="V760" s="9">
        <f t="shared" si="69"/>
        <v>12</v>
      </c>
      <c r="W760" s="9">
        <f t="shared" si="70"/>
        <v>3</v>
      </c>
      <c r="X760" s="9">
        <f t="shared" si="71"/>
        <v>2018</v>
      </c>
      <c r="Y760" t="b">
        <v>0</v>
      </c>
      <c r="Z760" t="b">
        <v>0</v>
      </c>
      <c r="AA760" t="s">
        <v>42</v>
      </c>
      <c r="AB760" t="s">
        <v>2039</v>
      </c>
      <c r="AC760" t="s">
        <v>2053</v>
      </c>
    </row>
    <row r="761" spans="1:29" ht="17" x14ac:dyDescent="0.2">
      <c r="A761">
        <v>1</v>
      </c>
      <c r="B761">
        <v>930</v>
      </c>
      <c r="C761" t="s">
        <v>1892</v>
      </c>
      <c r="D761" s="1" t="s">
        <v>1893</v>
      </c>
      <c r="E761" s="17">
        <v>3500</v>
      </c>
      <c r="F761" s="17">
        <v>3930</v>
      </c>
      <c r="G761" s="4">
        <f t="shared" si="66"/>
        <v>1.1228571428571428</v>
      </c>
      <c r="H761" t="s">
        <v>20</v>
      </c>
      <c r="I761">
        <v>85</v>
      </c>
      <c r="J761" s="2">
        <f t="shared" si="67"/>
        <v>46.235294117647058</v>
      </c>
      <c r="K761" t="s">
        <v>21</v>
      </c>
      <c r="L761" t="s">
        <v>22</v>
      </c>
      <c r="M761">
        <v>1424844000</v>
      </c>
      <c r="N761">
        <v>1425448800</v>
      </c>
      <c r="O761" s="7">
        <f t="shared" si="68"/>
        <v>42060.25</v>
      </c>
      <c r="P761" s="7" t="str" cm="1">
        <f t="array" ref="P761">_xlfn.IFS(Q761=1, "Jan", Q761=2, "Feb", Q761=3, "Mar", Q761=4, "Apr", Q761=5, "May", Q761=6, "June", Q761=7, "July", Q761=8, "Aug", Q761=9, "Sept", Q761=10, "Oct", Q761=11, "Nov", Q761=12, "Dec")</f>
        <v>Feb</v>
      </c>
      <c r="Q761" s="9">
        <f>MONTH(O761)</f>
        <v>2</v>
      </c>
      <c r="R761" s="9">
        <f>DAY(O761)</f>
        <v>25</v>
      </c>
      <c r="S761" s="9">
        <f>YEAR(O761)</f>
        <v>2015</v>
      </c>
      <c r="T761" s="7">
        <f>(((N761/60)/60)/24)+DATE(1970,1,1)</f>
        <v>42067.25</v>
      </c>
      <c r="U761" s="7" t="str" cm="1">
        <f t="array" ref="U761">_xlfn.IFS(V761=1, "Jan", V761=2, "Feb", V761=3, "Mar", V761=4, "Apr", V761=5, "May", V761=6, "June", V761=7, "July", V761=8, "Aug", V761=9, "Sept", V761=10, "Oct", V761=11, "Nov", V761=12, "Dec")</f>
        <v>Mar</v>
      </c>
      <c r="V761" s="9">
        <f t="shared" si="69"/>
        <v>3</v>
      </c>
      <c r="W761" s="9">
        <f t="shared" si="70"/>
        <v>4</v>
      </c>
      <c r="X761" s="9">
        <f t="shared" si="71"/>
        <v>2015</v>
      </c>
      <c r="Y761" t="b">
        <v>0</v>
      </c>
      <c r="Z761" t="b">
        <v>1</v>
      </c>
      <c r="AA761" t="s">
        <v>33</v>
      </c>
      <c r="AB761" t="s">
        <v>2035</v>
      </c>
      <c r="AC761" t="s">
        <v>2036</v>
      </c>
    </row>
    <row r="762" spans="1:29" ht="17" x14ac:dyDescent="0.2">
      <c r="A762">
        <v>1</v>
      </c>
      <c r="B762">
        <v>862</v>
      </c>
      <c r="C762" t="s">
        <v>1756</v>
      </c>
      <c r="D762" s="1" t="s">
        <v>1757</v>
      </c>
      <c r="E762" s="17">
        <v>3500</v>
      </c>
      <c r="F762" s="17">
        <v>6560</v>
      </c>
      <c r="G762" s="4">
        <f t="shared" si="66"/>
        <v>1.8742857142857143</v>
      </c>
      <c r="H762" t="s">
        <v>20</v>
      </c>
      <c r="I762">
        <v>85</v>
      </c>
      <c r="J762" s="2">
        <f t="shared" si="67"/>
        <v>77.17647058823529</v>
      </c>
      <c r="K762" t="s">
        <v>21</v>
      </c>
      <c r="L762" t="s">
        <v>22</v>
      </c>
      <c r="M762">
        <v>1312174800</v>
      </c>
      <c r="N762">
        <v>1312520400</v>
      </c>
      <c r="O762" s="7">
        <f t="shared" si="68"/>
        <v>40756.208333333336</v>
      </c>
      <c r="P762" s="7" t="str" cm="1">
        <f t="array" ref="P762">_xlfn.IFS(Q762=1, "Jan", Q762=2, "Feb", Q762=3, "Mar", Q762=4, "Apr", Q762=5, "May", Q762=6, "June", Q762=7, "July", Q762=8, "Aug", Q762=9, "Sept", Q762=10, "Oct", Q762=11, "Nov", Q762=12, "Dec")</f>
        <v>Aug</v>
      </c>
      <c r="Q762" s="9">
        <f>MONTH(O762)</f>
        <v>8</v>
      </c>
      <c r="R762" s="9">
        <f>DAY(O762)</f>
        <v>1</v>
      </c>
      <c r="S762" s="9">
        <f>YEAR(O762)</f>
        <v>2011</v>
      </c>
      <c r="T762" s="7">
        <f>(((N762/60)/60)/24)+DATE(1970,1,1)</f>
        <v>40760.208333333336</v>
      </c>
      <c r="U762" s="7" t="str" cm="1">
        <f t="array" ref="U762">_xlfn.IFS(V762=1, "Jan", V762=2, "Feb", V762=3, "Mar", V762=4, "Apr", V762=5, "May", V762=6, "June", V762=7, "July", V762=8, "Aug", V762=9, "Sept", V762=10, "Oct", V762=11, "Nov", V762=12, "Dec")</f>
        <v>Aug</v>
      </c>
      <c r="V762" s="9">
        <f t="shared" si="69"/>
        <v>8</v>
      </c>
      <c r="W762" s="9">
        <f t="shared" si="70"/>
        <v>5</v>
      </c>
      <c r="X762" s="9">
        <f t="shared" si="71"/>
        <v>2011</v>
      </c>
      <c r="Y762" t="b">
        <v>0</v>
      </c>
      <c r="Z762" t="b">
        <v>0</v>
      </c>
      <c r="AA762" t="s">
        <v>33</v>
      </c>
      <c r="AB762" t="s">
        <v>2035</v>
      </c>
      <c r="AC762" t="s">
        <v>2036</v>
      </c>
    </row>
    <row r="763" spans="1:29" ht="17" x14ac:dyDescent="0.2">
      <c r="A763">
        <v>1</v>
      </c>
      <c r="B763">
        <v>305</v>
      </c>
      <c r="C763" t="s">
        <v>662</v>
      </c>
      <c r="D763" s="1" t="s">
        <v>663</v>
      </c>
      <c r="E763" s="17">
        <v>2800</v>
      </c>
      <c r="F763" s="17">
        <v>8014</v>
      </c>
      <c r="G763" s="4">
        <f t="shared" si="66"/>
        <v>2.8621428571428571</v>
      </c>
      <c r="H763" t="s">
        <v>20</v>
      </c>
      <c r="I763">
        <v>85</v>
      </c>
      <c r="J763" s="2">
        <f t="shared" si="67"/>
        <v>94.28235294117647</v>
      </c>
      <c r="K763" t="s">
        <v>21</v>
      </c>
      <c r="L763" t="s">
        <v>22</v>
      </c>
      <c r="M763">
        <v>1458363600</v>
      </c>
      <c r="N763">
        <v>1461906000</v>
      </c>
      <c r="O763" s="7">
        <f t="shared" si="68"/>
        <v>42448.208333333328</v>
      </c>
      <c r="P763" s="7" t="str" cm="1">
        <f t="array" ref="P763">_xlfn.IFS(Q763=1, "Jan", Q763=2, "Feb", Q763=3, "Mar", Q763=4, "Apr", Q763=5, "May", Q763=6, "June", Q763=7, "July", Q763=8, "Aug", Q763=9, "Sept", Q763=10, "Oct", Q763=11, "Nov", Q763=12, "Dec")</f>
        <v>Mar</v>
      </c>
      <c r="Q763" s="9">
        <f>MONTH(O763)</f>
        <v>3</v>
      </c>
      <c r="R763" s="9">
        <f>DAY(O763)</f>
        <v>19</v>
      </c>
      <c r="S763" s="9">
        <f>YEAR(O763)</f>
        <v>2016</v>
      </c>
      <c r="T763" s="7">
        <f>(((N763/60)/60)/24)+DATE(1970,1,1)</f>
        <v>42489.208333333328</v>
      </c>
      <c r="U763" s="7" t="str" cm="1">
        <f t="array" ref="U763">_xlfn.IFS(V763=1, "Jan", V763=2, "Feb", V763=3, "Mar", V763=4, "Apr", V763=5, "May", V763=6, "June", V763=7, "July", V763=8, "Aug", V763=9, "Sept", V763=10, "Oct", V763=11, "Nov", V763=12, "Dec")</f>
        <v>Apr</v>
      </c>
      <c r="V763" s="9">
        <f t="shared" si="69"/>
        <v>4</v>
      </c>
      <c r="W763" s="9">
        <f t="shared" si="70"/>
        <v>29</v>
      </c>
      <c r="X763" s="9">
        <f t="shared" si="71"/>
        <v>2016</v>
      </c>
      <c r="Y763" t="b">
        <v>0</v>
      </c>
      <c r="Z763" t="b">
        <v>0</v>
      </c>
      <c r="AA763" t="s">
        <v>33</v>
      </c>
      <c r="AB763" t="s">
        <v>2035</v>
      </c>
      <c r="AC763" t="s">
        <v>2036</v>
      </c>
    </row>
    <row r="764" spans="1:29" ht="34" x14ac:dyDescent="0.2">
      <c r="A764">
        <v>1</v>
      </c>
      <c r="B764">
        <v>430</v>
      </c>
      <c r="C764" t="s">
        <v>909</v>
      </c>
      <c r="D764" s="1" t="s">
        <v>910</v>
      </c>
      <c r="E764" s="17">
        <v>8100</v>
      </c>
      <c r="F764" s="17">
        <v>5487</v>
      </c>
      <c r="G764" s="4">
        <f t="shared" si="66"/>
        <v>0.67740740740740746</v>
      </c>
      <c r="H764" t="s">
        <v>14</v>
      </c>
      <c r="I764">
        <v>84</v>
      </c>
      <c r="J764" s="2">
        <f t="shared" si="67"/>
        <v>65.321428571428569</v>
      </c>
      <c r="K764" t="s">
        <v>21</v>
      </c>
      <c r="L764" t="s">
        <v>22</v>
      </c>
      <c r="M764">
        <v>1569733200</v>
      </c>
      <c r="N764">
        <v>1572670800</v>
      </c>
      <c r="O764" s="7">
        <f t="shared" si="68"/>
        <v>43737.208333333328</v>
      </c>
      <c r="P764" s="7" t="str" cm="1">
        <f t="array" ref="P764">_xlfn.IFS(Q764=1, "Jan", Q764=2, "Feb", Q764=3, "Mar", Q764=4, "Apr", Q764=5, "May", Q764=6, "June", Q764=7, "July", Q764=8, "Aug", Q764=9, "Sept", Q764=10, "Oct", Q764=11, "Nov", Q764=12, "Dec")</f>
        <v>Sept</v>
      </c>
      <c r="Q764" s="9">
        <f>MONTH(O764)</f>
        <v>9</v>
      </c>
      <c r="R764" s="9">
        <f>DAY(O764)</f>
        <v>29</v>
      </c>
      <c r="S764" s="9">
        <f>YEAR(O764)</f>
        <v>2019</v>
      </c>
      <c r="T764" s="7">
        <f>(((N764/60)/60)/24)+DATE(1970,1,1)</f>
        <v>43771.208333333328</v>
      </c>
      <c r="U764" s="7" t="str" cm="1">
        <f t="array" ref="U764">_xlfn.IFS(V764=1, "Jan", V764=2, "Feb", V764=3, "Mar", V764=4, "Apr", V764=5, "May", V764=6, "June", V764=7, "July", V764=8, "Aug", V764=9, "Sept", V764=10, "Oct", V764=11, "Nov", V764=12, "Dec")</f>
        <v>Nov</v>
      </c>
      <c r="V764" s="9">
        <f t="shared" si="69"/>
        <v>11</v>
      </c>
      <c r="W764" s="9">
        <f t="shared" si="70"/>
        <v>2</v>
      </c>
      <c r="X764" s="9">
        <f t="shared" si="71"/>
        <v>2019</v>
      </c>
      <c r="Y764" t="b">
        <v>0</v>
      </c>
      <c r="Z764" t="b">
        <v>0</v>
      </c>
      <c r="AA764" t="s">
        <v>33</v>
      </c>
      <c r="AB764" t="s">
        <v>2035</v>
      </c>
      <c r="AC764" t="s">
        <v>2036</v>
      </c>
    </row>
    <row r="765" spans="1:29" ht="34" x14ac:dyDescent="0.2">
      <c r="A765">
        <v>1</v>
      </c>
      <c r="B765">
        <v>544</v>
      </c>
      <c r="C765" t="s">
        <v>1133</v>
      </c>
      <c r="D765" s="1" t="s">
        <v>1134</v>
      </c>
      <c r="E765" s="17">
        <v>2800</v>
      </c>
      <c r="F765" s="17">
        <v>7742</v>
      </c>
      <c r="G765" s="4">
        <f t="shared" si="66"/>
        <v>2.7650000000000001</v>
      </c>
      <c r="H765" t="s">
        <v>20</v>
      </c>
      <c r="I765">
        <v>84</v>
      </c>
      <c r="J765" s="2">
        <f t="shared" si="67"/>
        <v>92.166666666666671</v>
      </c>
      <c r="K765" t="s">
        <v>21</v>
      </c>
      <c r="L765" t="s">
        <v>22</v>
      </c>
      <c r="M765">
        <v>1452232800</v>
      </c>
      <c r="N765">
        <v>1453356000</v>
      </c>
      <c r="O765" s="7">
        <f t="shared" si="68"/>
        <v>42377.25</v>
      </c>
      <c r="P765" s="7" t="str" cm="1">
        <f t="array" ref="P765">_xlfn.IFS(Q765=1, "Jan", Q765=2, "Feb", Q765=3, "Mar", Q765=4, "Apr", Q765=5, "May", Q765=6, "June", Q765=7, "July", Q765=8, "Aug", Q765=9, "Sept", Q765=10, "Oct", Q765=11, "Nov", Q765=12, "Dec")</f>
        <v>Jan</v>
      </c>
      <c r="Q765" s="9">
        <f>MONTH(O765)</f>
        <v>1</v>
      </c>
      <c r="R765" s="9">
        <f>DAY(O765)</f>
        <v>8</v>
      </c>
      <c r="S765" s="9">
        <f>YEAR(O765)</f>
        <v>2016</v>
      </c>
      <c r="T765" s="7">
        <f>(((N765/60)/60)/24)+DATE(1970,1,1)</f>
        <v>42390.25</v>
      </c>
      <c r="U765" s="7" t="str" cm="1">
        <f t="array" ref="U765">_xlfn.IFS(V765=1, "Jan", V765=2, "Feb", V765=3, "Mar", V765=4, "Apr", V765=5, "May", V765=6, "June", V765=7, "July", V765=8, "Aug", V765=9, "Sept", V765=10, "Oct", V765=11, "Nov", V765=12, "Dec")</f>
        <v>Jan</v>
      </c>
      <c r="V765" s="9">
        <f t="shared" si="69"/>
        <v>1</v>
      </c>
      <c r="W765" s="9">
        <f t="shared" si="70"/>
        <v>21</v>
      </c>
      <c r="X765" s="9">
        <f t="shared" si="71"/>
        <v>2016</v>
      </c>
      <c r="Y765" t="b">
        <v>0</v>
      </c>
      <c r="Z765" t="b">
        <v>0</v>
      </c>
      <c r="AA765" t="s">
        <v>23</v>
      </c>
      <c r="AB765" t="s">
        <v>2041</v>
      </c>
      <c r="AC765" t="s">
        <v>2042</v>
      </c>
    </row>
    <row r="766" spans="1:29" ht="34" x14ac:dyDescent="0.2">
      <c r="A766">
        <v>1</v>
      </c>
      <c r="B766">
        <v>380</v>
      </c>
      <c r="C766" t="s">
        <v>812</v>
      </c>
      <c r="D766" s="1" t="s">
        <v>813</v>
      </c>
      <c r="E766" s="17">
        <v>2500</v>
      </c>
      <c r="F766" s="17">
        <v>4008</v>
      </c>
      <c r="G766" s="4">
        <f t="shared" si="66"/>
        <v>1.6032</v>
      </c>
      <c r="H766" t="s">
        <v>20</v>
      </c>
      <c r="I766">
        <v>84</v>
      </c>
      <c r="J766" s="2">
        <f t="shared" si="67"/>
        <v>47.714285714285715</v>
      </c>
      <c r="K766" t="s">
        <v>21</v>
      </c>
      <c r="L766" t="s">
        <v>22</v>
      </c>
      <c r="M766">
        <v>1371963600</v>
      </c>
      <c r="N766">
        <v>1372395600</v>
      </c>
      <c r="O766" s="7">
        <f t="shared" si="68"/>
        <v>41448.208333333336</v>
      </c>
      <c r="P766" s="7" t="str" cm="1">
        <f t="array" ref="P766">_xlfn.IFS(Q766=1, "Jan", Q766=2, "Feb", Q766=3, "Mar", Q766=4, "Apr", Q766=5, "May", Q766=6, "June", Q766=7, "July", Q766=8, "Aug", Q766=9, "Sept", Q766=10, "Oct", Q766=11, "Nov", Q766=12, "Dec")</f>
        <v>June</v>
      </c>
      <c r="Q766" s="9">
        <f>MONTH(O766)</f>
        <v>6</v>
      </c>
      <c r="R766" s="9">
        <f>DAY(O766)</f>
        <v>23</v>
      </c>
      <c r="S766" s="9">
        <f>YEAR(O766)</f>
        <v>2013</v>
      </c>
      <c r="T766" s="7">
        <f>(((N766/60)/60)/24)+DATE(1970,1,1)</f>
        <v>41453.208333333336</v>
      </c>
      <c r="U766" s="7" t="str" cm="1">
        <f t="array" ref="U766">_xlfn.IFS(V766=1, "Jan", V766=2, "Feb", V766=3, "Mar", V766=4, "Apr", V766=5, "May", V766=6, "June", V766=7, "July", V766=8, "Aug", V766=9, "Sept", V766=10, "Oct", V766=11, "Nov", V766=12, "Dec")</f>
        <v>June</v>
      </c>
      <c r="V766" s="9">
        <f t="shared" si="69"/>
        <v>6</v>
      </c>
      <c r="W766" s="9">
        <f t="shared" si="70"/>
        <v>28</v>
      </c>
      <c r="X766" s="9">
        <f t="shared" si="71"/>
        <v>2013</v>
      </c>
      <c r="Y766" t="b">
        <v>0</v>
      </c>
      <c r="Z766" t="b">
        <v>0</v>
      </c>
      <c r="AA766" t="s">
        <v>33</v>
      </c>
      <c r="AB766" t="s">
        <v>2035</v>
      </c>
      <c r="AC766" t="s">
        <v>2036</v>
      </c>
    </row>
    <row r="767" spans="1:29" ht="34" x14ac:dyDescent="0.2">
      <c r="A767">
        <v>1</v>
      </c>
      <c r="B767">
        <v>702</v>
      </c>
      <c r="C767" t="s">
        <v>1442</v>
      </c>
      <c r="D767" s="1" t="s">
        <v>1443</v>
      </c>
      <c r="E767" s="17">
        <v>8700</v>
      </c>
      <c r="F767" s="17">
        <v>4710</v>
      </c>
      <c r="G767" s="4">
        <f t="shared" si="66"/>
        <v>0.54137931034482756</v>
      </c>
      <c r="H767" t="s">
        <v>14</v>
      </c>
      <c r="I767">
        <v>83</v>
      </c>
      <c r="J767" s="2">
        <f t="shared" si="67"/>
        <v>56.746987951807228</v>
      </c>
      <c r="K767" t="s">
        <v>21</v>
      </c>
      <c r="L767" t="s">
        <v>22</v>
      </c>
      <c r="M767">
        <v>1374469200</v>
      </c>
      <c r="N767">
        <v>1374901200</v>
      </c>
      <c r="O767" s="7">
        <f t="shared" si="68"/>
        <v>41477.208333333336</v>
      </c>
      <c r="P767" s="7" t="str" cm="1">
        <f t="array" ref="P767">_xlfn.IFS(Q767=1, "Jan", Q767=2, "Feb", Q767=3, "Mar", Q767=4, "Apr", Q767=5, "May", Q767=6, "June", Q767=7, "July", Q767=8, "Aug", Q767=9, "Sept", Q767=10, "Oct", Q767=11, "Nov", Q767=12, "Dec")</f>
        <v>July</v>
      </c>
      <c r="Q767" s="9">
        <f>MONTH(O767)</f>
        <v>7</v>
      </c>
      <c r="R767" s="9">
        <f>DAY(O767)</f>
        <v>22</v>
      </c>
      <c r="S767" s="9">
        <f>YEAR(O767)</f>
        <v>2013</v>
      </c>
      <c r="T767" s="7">
        <f>(((N767/60)/60)/24)+DATE(1970,1,1)</f>
        <v>41482.208333333336</v>
      </c>
      <c r="U767" s="7" t="str" cm="1">
        <f t="array" ref="U767">_xlfn.IFS(V767=1, "Jan", V767=2, "Feb", V767=3, "Mar", V767=4, "Apr", V767=5, "May", V767=6, "June", V767=7, "July", V767=8, "Aug", V767=9, "Sept", V767=10, "Oct", V767=11, "Nov", V767=12, "Dec")</f>
        <v>July</v>
      </c>
      <c r="V767" s="9">
        <f t="shared" si="69"/>
        <v>7</v>
      </c>
      <c r="W767" s="9">
        <f t="shared" si="70"/>
        <v>27</v>
      </c>
      <c r="X767" s="9">
        <f t="shared" si="71"/>
        <v>2013</v>
      </c>
      <c r="Y767" t="b">
        <v>0</v>
      </c>
      <c r="Z767" t="b">
        <v>0</v>
      </c>
      <c r="AA767" t="s">
        <v>65</v>
      </c>
      <c r="AB767" t="s">
        <v>2037</v>
      </c>
      <c r="AC767" t="s">
        <v>2051</v>
      </c>
    </row>
    <row r="768" spans="1:29" ht="17" x14ac:dyDescent="0.2">
      <c r="A768">
        <v>1</v>
      </c>
      <c r="B768">
        <v>424</v>
      </c>
      <c r="C768" t="s">
        <v>897</v>
      </c>
      <c r="D768" s="1" t="s">
        <v>898</v>
      </c>
      <c r="E768" s="17">
        <v>5100</v>
      </c>
      <c r="F768" s="17">
        <v>2064</v>
      </c>
      <c r="G768" s="4">
        <f t="shared" si="66"/>
        <v>0.40470588235294119</v>
      </c>
      <c r="H768" t="s">
        <v>14</v>
      </c>
      <c r="I768">
        <v>83</v>
      </c>
      <c r="J768" s="2">
        <f t="shared" si="67"/>
        <v>24.867469879518072</v>
      </c>
      <c r="K768" t="s">
        <v>21</v>
      </c>
      <c r="L768" t="s">
        <v>22</v>
      </c>
      <c r="M768">
        <v>1524027600</v>
      </c>
      <c r="N768">
        <v>1524546000</v>
      </c>
      <c r="O768" s="7">
        <f t="shared" si="68"/>
        <v>43208.208333333328</v>
      </c>
      <c r="P768" s="7" t="str" cm="1">
        <f t="array" ref="P768">_xlfn.IFS(Q768=1, "Jan", Q768=2, "Feb", Q768=3, "Mar", Q768=4, "Apr", Q768=5, "May", Q768=6, "June", Q768=7, "July", Q768=8, "Aug", Q768=9, "Sept", Q768=10, "Oct", Q768=11, "Nov", Q768=12, "Dec")</f>
        <v>Apr</v>
      </c>
      <c r="Q768" s="9">
        <f>MONTH(O768)</f>
        <v>4</v>
      </c>
      <c r="R768" s="9">
        <f>DAY(O768)</f>
        <v>18</v>
      </c>
      <c r="S768" s="9">
        <f>YEAR(O768)</f>
        <v>2018</v>
      </c>
      <c r="T768" s="7">
        <f>(((N768/60)/60)/24)+DATE(1970,1,1)</f>
        <v>43214.208333333328</v>
      </c>
      <c r="U768" s="7" t="str" cm="1">
        <f t="array" ref="U768">_xlfn.IFS(V768=1, "Jan", V768=2, "Feb", V768=3, "Mar", V768=4, "Apr", V768=5, "May", V768=6, "June", V768=7, "July", V768=8, "Aug", V768=9, "Sept", V768=10, "Oct", V768=11, "Nov", V768=12, "Dec")</f>
        <v>Apr</v>
      </c>
      <c r="V768" s="9">
        <f t="shared" si="69"/>
        <v>4</v>
      </c>
      <c r="W768" s="9">
        <f t="shared" si="70"/>
        <v>24</v>
      </c>
      <c r="X768" s="9">
        <f t="shared" si="71"/>
        <v>2018</v>
      </c>
      <c r="Y768" t="b">
        <v>0</v>
      </c>
      <c r="Z768" t="b">
        <v>0</v>
      </c>
      <c r="AA768" t="s">
        <v>60</v>
      </c>
      <c r="AB768" t="s">
        <v>2041</v>
      </c>
      <c r="AC768" t="s">
        <v>2050</v>
      </c>
    </row>
    <row r="769" spans="1:29" ht="34" x14ac:dyDescent="0.2">
      <c r="A769">
        <v>1</v>
      </c>
      <c r="B769">
        <v>108</v>
      </c>
      <c r="C769" t="s">
        <v>265</v>
      </c>
      <c r="D769" s="1" t="s">
        <v>266</v>
      </c>
      <c r="E769" s="17">
        <v>1500</v>
      </c>
      <c r="F769" s="17">
        <v>8929</v>
      </c>
      <c r="G769" s="4">
        <f t="shared" si="66"/>
        <v>5.9526666666666666</v>
      </c>
      <c r="H769" t="s">
        <v>20</v>
      </c>
      <c r="I769">
        <v>83</v>
      </c>
      <c r="J769" s="2">
        <f t="shared" si="67"/>
        <v>107.57831325301204</v>
      </c>
      <c r="K769" t="s">
        <v>21</v>
      </c>
      <c r="L769" t="s">
        <v>22</v>
      </c>
      <c r="M769">
        <v>1333688400</v>
      </c>
      <c r="N769">
        <v>1336885200</v>
      </c>
      <c r="O769" s="7">
        <f t="shared" si="68"/>
        <v>41005.208333333336</v>
      </c>
      <c r="P769" s="7" t="str" cm="1">
        <f t="array" ref="P769">_xlfn.IFS(Q769=1, "Jan", Q769=2, "Feb", Q769=3, "Mar", Q769=4, "Apr", Q769=5, "May", Q769=6, "June", Q769=7, "July", Q769=8, "Aug", Q769=9, "Sept", Q769=10, "Oct", Q769=11, "Nov", Q769=12, "Dec")</f>
        <v>Apr</v>
      </c>
      <c r="Q769" s="9">
        <f>MONTH(O769)</f>
        <v>4</v>
      </c>
      <c r="R769" s="9">
        <f>DAY(O769)</f>
        <v>6</v>
      </c>
      <c r="S769" s="9">
        <f>YEAR(O769)</f>
        <v>2012</v>
      </c>
      <c r="T769" s="7">
        <f>(((N769/60)/60)/24)+DATE(1970,1,1)</f>
        <v>41042.208333333336</v>
      </c>
      <c r="U769" s="7" t="str" cm="1">
        <f t="array" ref="U769">_xlfn.IFS(V769=1, "Jan", V769=2, "Feb", V769=3, "Mar", V769=4, "Apr", V769=5, "May", V769=6, "June", V769=7, "July", V769=8, "Aug", V769=9, "Sept", V769=10, "Oct", V769=11, "Nov", V769=12, "Dec")</f>
        <v>May</v>
      </c>
      <c r="V769" s="9">
        <f t="shared" si="69"/>
        <v>5</v>
      </c>
      <c r="W769" s="9">
        <f t="shared" si="70"/>
        <v>13</v>
      </c>
      <c r="X769" s="9">
        <f t="shared" si="71"/>
        <v>2012</v>
      </c>
      <c r="Y769" t="b">
        <v>0</v>
      </c>
      <c r="Z769" t="b">
        <v>0</v>
      </c>
      <c r="AA769" t="s">
        <v>42</v>
      </c>
      <c r="AB769" t="s">
        <v>2039</v>
      </c>
      <c r="AC769" t="s">
        <v>2053</v>
      </c>
    </row>
    <row r="770" spans="1:29" ht="34" x14ac:dyDescent="0.2">
      <c r="A770">
        <v>1</v>
      </c>
      <c r="B770">
        <v>277</v>
      </c>
      <c r="C770" t="s">
        <v>606</v>
      </c>
      <c r="D770" s="1" t="s">
        <v>607</v>
      </c>
      <c r="E770" s="17">
        <v>700</v>
      </c>
      <c r="F770" s="17">
        <v>7465</v>
      </c>
      <c r="G770" s="4">
        <f t="shared" ref="G770:G833" si="72">F770/E770</f>
        <v>10.664285714285715</v>
      </c>
      <c r="H770" t="s">
        <v>20</v>
      </c>
      <c r="I770">
        <v>83</v>
      </c>
      <c r="J770" s="2">
        <f t="shared" ref="J770:J833" si="73">F770/I770</f>
        <v>89.939759036144579</v>
      </c>
      <c r="K770" t="s">
        <v>21</v>
      </c>
      <c r="L770" t="s">
        <v>22</v>
      </c>
      <c r="M770">
        <v>1279515600</v>
      </c>
      <c r="N770">
        <v>1279688400</v>
      </c>
      <c r="O770" s="7">
        <f t="shared" ref="O770:O833" si="74">(((M770/60)/60)/24)+DATE(1970,1,1)</f>
        <v>40378.208333333336</v>
      </c>
      <c r="P770" s="7" t="str" cm="1">
        <f t="array" ref="P770">_xlfn.IFS(Q770=1, "Jan", Q770=2, "Feb", Q770=3, "Mar", Q770=4, "Apr", Q770=5, "May", Q770=6, "June", Q770=7, "July", Q770=8, "Aug", Q770=9, "Sept", Q770=10, "Oct", Q770=11, "Nov", Q770=12, "Dec")</f>
        <v>July</v>
      </c>
      <c r="Q770" s="9">
        <f>MONTH(O770)</f>
        <v>7</v>
      </c>
      <c r="R770" s="9">
        <f>DAY(O770)</f>
        <v>19</v>
      </c>
      <c r="S770" s="9">
        <f>YEAR(O770)</f>
        <v>2010</v>
      </c>
      <c r="T770" s="7">
        <f>(((N770/60)/60)/24)+DATE(1970,1,1)</f>
        <v>40380.208333333336</v>
      </c>
      <c r="U770" s="7" t="str" cm="1">
        <f t="array" ref="U770">_xlfn.IFS(V770=1, "Jan", V770=2, "Feb", V770=3, "Mar", V770=4, "Apr", V770=5, "May", V770=6, "June", V770=7, "July", V770=8, "Aug", V770=9, "Sept", V770=10, "Oct", V770=11, "Nov", V770=12, "Dec")</f>
        <v>July</v>
      </c>
      <c r="V770" s="9">
        <f t="shared" ref="V770:V833" si="75">MONTH(T770)</f>
        <v>7</v>
      </c>
      <c r="W770" s="9">
        <f t="shared" ref="W770:W833" si="76">DAY(T770)</f>
        <v>21</v>
      </c>
      <c r="X770" s="9">
        <f t="shared" ref="X770:X833" si="77">YEAR(T770)</f>
        <v>2010</v>
      </c>
      <c r="Y770" t="b">
        <v>0</v>
      </c>
      <c r="Z770" t="b">
        <v>0</v>
      </c>
      <c r="AA770" t="s">
        <v>33</v>
      </c>
      <c r="AB770" t="s">
        <v>2035</v>
      </c>
      <c r="AC770" t="s">
        <v>2036</v>
      </c>
    </row>
    <row r="771" spans="1:29" ht="17" x14ac:dyDescent="0.2">
      <c r="A771">
        <v>1</v>
      </c>
      <c r="B771">
        <v>202</v>
      </c>
      <c r="C771" t="s">
        <v>456</v>
      </c>
      <c r="D771" s="1" t="s">
        <v>457</v>
      </c>
      <c r="E771" s="17">
        <v>8300</v>
      </c>
      <c r="F771" s="17">
        <v>6543</v>
      </c>
      <c r="G771" s="4">
        <f t="shared" si="72"/>
        <v>0.78831325301204824</v>
      </c>
      <c r="H771" t="s">
        <v>74</v>
      </c>
      <c r="I771">
        <v>82</v>
      </c>
      <c r="J771" s="2">
        <f t="shared" si="73"/>
        <v>79.792682926829272</v>
      </c>
      <c r="K771" t="s">
        <v>21</v>
      </c>
      <c r="L771" t="s">
        <v>22</v>
      </c>
      <c r="M771">
        <v>1317531600</v>
      </c>
      <c r="N771">
        <v>1317877200</v>
      </c>
      <c r="O771" s="7">
        <f t="shared" si="74"/>
        <v>40818.208333333336</v>
      </c>
      <c r="P771" s="7" t="str" cm="1">
        <f t="array" ref="P771">_xlfn.IFS(Q771=1, "Jan", Q771=2, "Feb", Q771=3, "Mar", Q771=4, "Apr", Q771=5, "May", Q771=6, "June", Q771=7, "July", Q771=8, "Aug", Q771=9, "Sept", Q771=10, "Oct", Q771=11, "Nov", Q771=12, "Dec")</f>
        <v>Oct</v>
      </c>
      <c r="Q771" s="9">
        <f>MONTH(O771)</f>
        <v>10</v>
      </c>
      <c r="R771" s="9">
        <f>DAY(O771)</f>
        <v>2</v>
      </c>
      <c r="S771" s="9">
        <f>YEAR(O771)</f>
        <v>2011</v>
      </c>
      <c r="T771" s="7">
        <f>(((N771/60)/60)/24)+DATE(1970,1,1)</f>
        <v>40822.208333333336</v>
      </c>
      <c r="U771" s="7" t="str" cm="1">
        <f t="array" ref="U771">_xlfn.IFS(V771=1, "Jan", V771=2, "Feb", V771=3, "Mar", V771=4, "Apr", V771=5, "May", V771=6, "June", V771=7, "July", V771=8, "Aug", V771=9, "Sept", V771=10, "Oct", V771=11, "Nov", V771=12, "Dec")</f>
        <v>Oct</v>
      </c>
      <c r="V771" s="9">
        <f t="shared" si="75"/>
        <v>10</v>
      </c>
      <c r="W771" s="9">
        <f t="shared" si="76"/>
        <v>6</v>
      </c>
      <c r="X771" s="9">
        <f t="shared" si="77"/>
        <v>2011</v>
      </c>
      <c r="Y771" t="b">
        <v>0</v>
      </c>
      <c r="Z771" t="b">
        <v>0</v>
      </c>
      <c r="AA771" t="s">
        <v>17</v>
      </c>
      <c r="AB771" t="s">
        <v>2033</v>
      </c>
      <c r="AC771" t="s">
        <v>2034</v>
      </c>
    </row>
    <row r="772" spans="1:29" ht="34" x14ac:dyDescent="0.2">
      <c r="A772">
        <v>1</v>
      </c>
      <c r="B772">
        <v>599</v>
      </c>
      <c r="C772" t="s">
        <v>1240</v>
      </c>
      <c r="D772" s="1" t="s">
        <v>1241</v>
      </c>
      <c r="E772" s="17">
        <v>140300</v>
      </c>
      <c r="F772" s="17">
        <v>5112</v>
      </c>
      <c r="G772" s="4">
        <f t="shared" si="72"/>
        <v>3.6436208125445471E-2</v>
      </c>
      <c r="H772" t="s">
        <v>14</v>
      </c>
      <c r="I772">
        <v>82</v>
      </c>
      <c r="J772" s="2">
        <f t="shared" si="73"/>
        <v>62.341463414634148</v>
      </c>
      <c r="K772" t="s">
        <v>36</v>
      </c>
      <c r="L772" t="s">
        <v>37</v>
      </c>
      <c r="M772">
        <v>1423720800</v>
      </c>
      <c r="N772">
        <v>1424412000</v>
      </c>
      <c r="O772" s="7">
        <f t="shared" si="74"/>
        <v>42047.25</v>
      </c>
      <c r="P772" s="7" t="str" cm="1">
        <f t="array" ref="P772">_xlfn.IFS(Q772=1, "Jan", Q772=2, "Feb", Q772=3, "Mar", Q772=4, "Apr", Q772=5, "May", Q772=6, "June", Q772=7, "July", Q772=8, "Aug", Q772=9, "Sept", Q772=10, "Oct", Q772=11, "Nov", Q772=12, "Dec")</f>
        <v>Feb</v>
      </c>
      <c r="Q772" s="9">
        <f>MONTH(O772)</f>
        <v>2</v>
      </c>
      <c r="R772" s="9">
        <f>DAY(O772)</f>
        <v>12</v>
      </c>
      <c r="S772" s="9">
        <f>YEAR(O772)</f>
        <v>2015</v>
      </c>
      <c r="T772" s="7">
        <f>(((N772/60)/60)/24)+DATE(1970,1,1)</f>
        <v>42055.25</v>
      </c>
      <c r="U772" s="7" t="str" cm="1">
        <f t="array" ref="U772">_xlfn.IFS(V772=1, "Jan", V772=2, "Feb", V772=3, "Mar", V772=4, "Apr", V772=5, "May", V772=6, "June", V772=7, "July", V772=8, "Aug", V772=9, "Sept", V772=10, "Oct", V772=11, "Nov", V772=12, "Dec")</f>
        <v>Feb</v>
      </c>
      <c r="V772" s="9">
        <f t="shared" si="75"/>
        <v>2</v>
      </c>
      <c r="W772" s="9">
        <f t="shared" si="76"/>
        <v>20</v>
      </c>
      <c r="X772" s="9">
        <f t="shared" si="77"/>
        <v>2015</v>
      </c>
      <c r="Y772" t="b">
        <v>0</v>
      </c>
      <c r="Z772" t="b">
        <v>0</v>
      </c>
      <c r="AA772" t="s">
        <v>42</v>
      </c>
      <c r="AB772" t="s">
        <v>2039</v>
      </c>
      <c r="AC772" t="s">
        <v>2053</v>
      </c>
    </row>
    <row r="773" spans="1:29" ht="17" x14ac:dyDescent="0.2">
      <c r="A773">
        <v>1</v>
      </c>
      <c r="B773">
        <v>411</v>
      </c>
      <c r="C773" t="s">
        <v>872</v>
      </c>
      <c r="D773" s="1" t="s">
        <v>873</v>
      </c>
      <c r="E773" s="17">
        <v>7800</v>
      </c>
      <c r="F773" s="17">
        <v>8161</v>
      </c>
      <c r="G773" s="4">
        <f t="shared" si="72"/>
        <v>1.0462820512820512</v>
      </c>
      <c r="H773" t="s">
        <v>20</v>
      </c>
      <c r="I773">
        <v>82</v>
      </c>
      <c r="J773" s="2">
        <f t="shared" si="73"/>
        <v>99.524390243902445</v>
      </c>
      <c r="K773" t="s">
        <v>21</v>
      </c>
      <c r="L773" t="s">
        <v>22</v>
      </c>
      <c r="M773">
        <v>1496034000</v>
      </c>
      <c r="N773">
        <v>1496206800</v>
      </c>
      <c r="O773" s="7">
        <f t="shared" si="74"/>
        <v>42884.208333333328</v>
      </c>
      <c r="P773" s="7" t="str" cm="1">
        <f t="array" ref="P773">_xlfn.IFS(Q773=1, "Jan", Q773=2, "Feb", Q773=3, "Mar", Q773=4, "Apr", Q773=5, "May", Q773=6, "June", Q773=7, "July", Q773=8, "Aug", Q773=9, "Sept", Q773=10, "Oct", Q773=11, "Nov", Q773=12, "Dec")</f>
        <v>May</v>
      </c>
      <c r="Q773" s="9">
        <f>MONTH(O773)</f>
        <v>5</v>
      </c>
      <c r="R773" s="9">
        <f>DAY(O773)</f>
        <v>29</v>
      </c>
      <c r="S773" s="9">
        <f>YEAR(O773)</f>
        <v>2017</v>
      </c>
      <c r="T773" s="7">
        <f>(((N773/60)/60)/24)+DATE(1970,1,1)</f>
        <v>42886.208333333328</v>
      </c>
      <c r="U773" s="7" t="str" cm="1">
        <f t="array" ref="U773">_xlfn.IFS(V773=1, "Jan", V773=2, "Feb", V773=3, "Mar", V773=4, "Apr", V773=5, "May", V773=6, "June", V773=7, "July", V773=8, "Aug", V773=9, "Sept", V773=10, "Oct", V773=11, "Nov", V773=12, "Dec")</f>
        <v>May</v>
      </c>
      <c r="V773" s="9">
        <f t="shared" si="75"/>
        <v>5</v>
      </c>
      <c r="W773" s="9">
        <f t="shared" si="76"/>
        <v>31</v>
      </c>
      <c r="X773" s="9">
        <f t="shared" si="77"/>
        <v>2017</v>
      </c>
      <c r="Y773" t="b">
        <v>0</v>
      </c>
      <c r="Z773" t="b">
        <v>0</v>
      </c>
      <c r="AA773" t="s">
        <v>33</v>
      </c>
      <c r="AB773" t="s">
        <v>2035</v>
      </c>
      <c r="AC773" t="s">
        <v>2036</v>
      </c>
    </row>
    <row r="774" spans="1:29" ht="34" x14ac:dyDescent="0.2">
      <c r="A774">
        <v>1</v>
      </c>
      <c r="B774">
        <v>827</v>
      </c>
      <c r="C774" t="s">
        <v>1687</v>
      </c>
      <c r="D774" s="1" t="s">
        <v>1688</v>
      </c>
      <c r="E774" s="17">
        <v>2300</v>
      </c>
      <c r="F774" s="17">
        <v>6134</v>
      </c>
      <c r="G774" s="4">
        <f t="shared" si="72"/>
        <v>2.6669565217391304</v>
      </c>
      <c r="H774" t="s">
        <v>20</v>
      </c>
      <c r="I774">
        <v>82</v>
      </c>
      <c r="J774" s="2">
        <f t="shared" si="73"/>
        <v>74.804878048780495</v>
      </c>
      <c r="K774" t="s">
        <v>26</v>
      </c>
      <c r="L774" t="s">
        <v>27</v>
      </c>
      <c r="M774">
        <v>1304398800</v>
      </c>
      <c r="N774">
        <v>1305435600</v>
      </c>
      <c r="O774" s="7">
        <f t="shared" si="74"/>
        <v>40666.208333333336</v>
      </c>
      <c r="P774" s="7" t="str" cm="1">
        <f t="array" ref="P774">_xlfn.IFS(Q774=1, "Jan", Q774=2, "Feb", Q774=3, "Mar", Q774=4, "Apr", Q774=5, "May", Q774=6, "June", Q774=7, "July", Q774=8, "Aug", Q774=9, "Sept", Q774=10, "Oct", Q774=11, "Nov", Q774=12, "Dec")</f>
        <v>May</v>
      </c>
      <c r="Q774" s="9">
        <f>MONTH(O774)</f>
        <v>5</v>
      </c>
      <c r="R774" s="9">
        <f>DAY(O774)</f>
        <v>3</v>
      </c>
      <c r="S774" s="9">
        <f>YEAR(O774)</f>
        <v>2011</v>
      </c>
      <c r="T774" s="7">
        <f>(((N774/60)/60)/24)+DATE(1970,1,1)</f>
        <v>40678.208333333336</v>
      </c>
      <c r="U774" s="7" t="str" cm="1">
        <f t="array" ref="U774">_xlfn.IFS(V774=1, "Jan", V774=2, "Feb", V774=3, "Mar", V774=4, "Apr", V774=5, "May", V774=6, "June", V774=7, "July", V774=8, "Aug", V774=9, "Sept", V774=10, "Oct", V774=11, "Nov", V774=12, "Dec")</f>
        <v>May</v>
      </c>
      <c r="V774" s="9">
        <f t="shared" si="75"/>
        <v>5</v>
      </c>
      <c r="W774" s="9">
        <f t="shared" si="76"/>
        <v>15</v>
      </c>
      <c r="X774" s="9">
        <f t="shared" si="77"/>
        <v>2011</v>
      </c>
      <c r="Y774" t="b">
        <v>0</v>
      </c>
      <c r="Z774" t="b">
        <v>1</v>
      </c>
      <c r="AA774" t="s">
        <v>53</v>
      </c>
      <c r="AB774" t="s">
        <v>2039</v>
      </c>
      <c r="AC774" t="s">
        <v>2052</v>
      </c>
    </row>
    <row r="775" spans="1:29" ht="17" x14ac:dyDescent="0.2">
      <c r="A775">
        <v>1</v>
      </c>
      <c r="B775">
        <v>872</v>
      </c>
      <c r="C775" t="s">
        <v>1776</v>
      </c>
      <c r="D775" s="1" t="s">
        <v>1777</v>
      </c>
      <c r="E775" s="17">
        <v>4700</v>
      </c>
      <c r="F775" s="17">
        <v>7992</v>
      </c>
      <c r="G775" s="4">
        <f t="shared" si="72"/>
        <v>1.7004255319148935</v>
      </c>
      <c r="H775" t="s">
        <v>20</v>
      </c>
      <c r="I775">
        <v>81</v>
      </c>
      <c r="J775" s="2">
        <f t="shared" si="73"/>
        <v>98.666666666666671</v>
      </c>
      <c r="K775" t="s">
        <v>26</v>
      </c>
      <c r="L775" t="s">
        <v>27</v>
      </c>
      <c r="M775">
        <v>1535950800</v>
      </c>
      <c r="N775">
        <v>1536382800</v>
      </c>
      <c r="O775" s="7">
        <f t="shared" si="74"/>
        <v>43346.208333333328</v>
      </c>
      <c r="P775" s="7" t="str" cm="1">
        <f t="array" ref="P775">_xlfn.IFS(Q775=1, "Jan", Q775=2, "Feb", Q775=3, "Mar", Q775=4, "Apr", Q775=5, "May", Q775=6, "June", Q775=7, "July", Q775=8, "Aug", Q775=9, "Sept", Q775=10, "Oct", Q775=11, "Nov", Q775=12, "Dec")</f>
        <v>Sept</v>
      </c>
      <c r="Q775" s="9">
        <f>MONTH(O775)</f>
        <v>9</v>
      </c>
      <c r="R775" s="9">
        <f>DAY(O775)</f>
        <v>3</v>
      </c>
      <c r="S775" s="9">
        <f>YEAR(O775)</f>
        <v>2018</v>
      </c>
      <c r="T775" s="7">
        <f>(((N775/60)/60)/24)+DATE(1970,1,1)</f>
        <v>43351.208333333328</v>
      </c>
      <c r="U775" s="7" t="str" cm="1">
        <f t="array" ref="U775">_xlfn.IFS(V775=1, "Jan", V775=2, "Feb", V775=3, "Mar", V775=4, "Apr", V775=5, "May", V775=6, "June", V775=7, "July", V775=8, "Aug", V775=9, "Sept", V775=10, "Oct", V775=11, "Nov", V775=12, "Dec")</f>
        <v>Sept</v>
      </c>
      <c r="V775" s="9">
        <f t="shared" si="75"/>
        <v>9</v>
      </c>
      <c r="W775" s="9">
        <f t="shared" si="76"/>
        <v>8</v>
      </c>
      <c r="X775" s="9">
        <f t="shared" si="77"/>
        <v>2018</v>
      </c>
      <c r="Y775" t="b">
        <v>0</v>
      </c>
      <c r="Z775" t="b">
        <v>0</v>
      </c>
      <c r="AA775" t="s">
        <v>474</v>
      </c>
      <c r="AB775" t="s">
        <v>2039</v>
      </c>
      <c r="AC775" t="s">
        <v>2055</v>
      </c>
    </row>
    <row r="776" spans="1:29" ht="17" x14ac:dyDescent="0.2">
      <c r="A776">
        <v>1</v>
      </c>
      <c r="B776">
        <v>320</v>
      </c>
      <c r="C776" t="s">
        <v>692</v>
      </c>
      <c r="D776" s="1" t="s">
        <v>693</v>
      </c>
      <c r="E776" s="17">
        <v>84400</v>
      </c>
      <c r="F776" s="17">
        <v>8092</v>
      </c>
      <c r="G776" s="4">
        <f t="shared" si="72"/>
        <v>9.5876777251184833E-2</v>
      </c>
      <c r="H776" t="s">
        <v>14</v>
      </c>
      <c r="I776">
        <v>80</v>
      </c>
      <c r="J776" s="2">
        <f t="shared" si="73"/>
        <v>101.15</v>
      </c>
      <c r="K776" t="s">
        <v>21</v>
      </c>
      <c r="L776" t="s">
        <v>22</v>
      </c>
      <c r="M776">
        <v>1305003600</v>
      </c>
      <c r="N776">
        <v>1305781200</v>
      </c>
      <c r="O776" s="7">
        <f t="shared" si="74"/>
        <v>40673.208333333336</v>
      </c>
      <c r="P776" s="7" t="str" cm="1">
        <f t="array" ref="P776">_xlfn.IFS(Q776=1, "Jan", Q776=2, "Feb", Q776=3, "Mar", Q776=4, "Apr", Q776=5, "May", Q776=6, "June", Q776=7, "July", Q776=8, "Aug", Q776=9, "Sept", Q776=10, "Oct", Q776=11, "Nov", Q776=12, "Dec")</f>
        <v>May</v>
      </c>
      <c r="Q776" s="9">
        <f>MONTH(O776)</f>
        <v>5</v>
      </c>
      <c r="R776" s="9">
        <f>DAY(O776)</f>
        <v>10</v>
      </c>
      <c r="S776" s="9">
        <f>YEAR(O776)</f>
        <v>2011</v>
      </c>
      <c r="T776" s="7">
        <f>(((N776/60)/60)/24)+DATE(1970,1,1)</f>
        <v>40682.208333333336</v>
      </c>
      <c r="U776" s="7" t="str" cm="1">
        <f t="array" ref="U776">_xlfn.IFS(V776=1, "Jan", V776=2, "Feb", V776=3, "Mar", V776=4, "Apr", V776=5, "May", V776=6, "June", V776=7, "July", V776=8, "Aug", V776=9, "Sept", V776=10, "Oct", V776=11, "Nov", V776=12, "Dec")</f>
        <v>May</v>
      </c>
      <c r="V776" s="9">
        <f t="shared" si="75"/>
        <v>5</v>
      </c>
      <c r="W776" s="9">
        <f t="shared" si="76"/>
        <v>19</v>
      </c>
      <c r="X776" s="9">
        <f t="shared" si="77"/>
        <v>2011</v>
      </c>
      <c r="Y776" t="b">
        <v>0</v>
      </c>
      <c r="Z776" t="b">
        <v>0</v>
      </c>
      <c r="AA776" t="s">
        <v>119</v>
      </c>
      <c r="AB776" t="s">
        <v>2046</v>
      </c>
      <c r="AC776" t="s">
        <v>2056</v>
      </c>
    </row>
    <row r="777" spans="1:29" ht="17" x14ac:dyDescent="0.2">
      <c r="A777">
        <v>1</v>
      </c>
      <c r="B777">
        <v>528</v>
      </c>
      <c r="C777" t="s">
        <v>1101</v>
      </c>
      <c r="D777" s="1" t="s">
        <v>1102</v>
      </c>
      <c r="E777" s="17">
        <v>9000</v>
      </c>
      <c r="F777" s="17">
        <v>7227</v>
      </c>
      <c r="G777" s="4">
        <f t="shared" si="72"/>
        <v>0.80300000000000005</v>
      </c>
      <c r="H777" t="s">
        <v>14</v>
      </c>
      <c r="I777">
        <v>80</v>
      </c>
      <c r="J777" s="2">
        <f t="shared" si="73"/>
        <v>90.337500000000006</v>
      </c>
      <c r="K777" t="s">
        <v>40</v>
      </c>
      <c r="L777" t="s">
        <v>41</v>
      </c>
      <c r="M777">
        <v>1385186400</v>
      </c>
      <c r="N777">
        <v>1389074400</v>
      </c>
      <c r="O777" s="7">
        <f t="shared" si="74"/>
        <v>41601.25</v>
      </c>
      <c r="P777" s="7" t="str" cm="1">
        <f t="array" ref="P777">_xlfn.IFS(Q777=1, "Jan", Q777=2, "Feb", Q777=3, "Mar", Q777=4, "Apr", Q777=5, "May", Q777=6, "June", Q777=7, "July", Q777=8, "Aug", Q777=9, "Sept", Q777=10, "Oct", Q777=11, "Nov", Q777=12, "Dec")</f>
        <v>Nov</v>
      </c>
      <c r="Q777" s="9">
        <f>MONTH(O777)</f>
        <v>11</v>
      </c>
      <c r="R777" s="9">
        <f>DAY(O777)</f>
        <v>23</v>
      </c>
      <c r="S777" s="9">
        <f>YEAR(O777)</f>
        <v>2013</v>
      </c>
      <c r="T777" s="7">
        <f>(((N777/60)/60)/24)+DATE(1970,1,1)</f>
        <v>41646.25</v>
      </c>
      <c r="U777" s="7" t="str" cm="1">
        <f t="array" ref="U777">_xlfn.IFS(V777=1, "Jan", V777=2, "Feb", V777=3, "Mar", V777=4, "Apr", V777=5, "May", V777=6, "June", V777=7, "July", V777=8, "Aug", V777=9, "Sept", V777=10, "Oct", V777=11, "Nov", V777=12, "Dec")</f>
        <v>Jan</v>
      </c>
      <c r="V777" s="9">
        <f t="shared" si="75"/>
        <v>1</v>
      </c>
      <c r="W777" s="9">
        <f t="shared" si="76"/>
        <v>7</v>
      </c>
      <c r="X777" s="9">
        <f t="shared" si="77"/>
        <v>2014</v>
      </c>
      <c r="Y777" t="b">
        <v>0</v>
      </c>
      <c r="Z777" t="b">
        <v>0</v>
      </c>
      <c r="AA777" t="s">
        <v>60</v>
      </c>
      <c r="AB777" t="s">
        <v>2041</v>
      </c>
      <c r="AC777" t="s">
        <v>2050</v>
      </c>
    </row>
    <row r="778" spans="1:29" ht="17" x14ac:dyDescent="0.2">
      <c r="A778">
        <v>1</v>
      </c>
      <c r="B778">
        <v>354</v>
      </c>
      <c r="C778" t="s">
        <v>760</v>
      </c>
      <c r="D778" s="1" t="s">
        <v>761</v>
      </c>
      <c r="E778" s="17">
        <v>6100</v>
      </c>
      <c r="F778" s="17">
        <v>7548</v>
      </c>
      <c r="G778" s="4">
        <f t="shared" si="72"/>
        <v>1.2373770491803278</v>
      </c>
      <c r="H778" t="s">
        <v>20</v>
      </c>
      <c r="I778">
        <v>80</v>
      </c>
      <c r="J778" s="2">
        <f t="shared" si="73"/>
        <v>94.35</v>
      </c>
      <c r="K778" t="s">
        <v>36</v>
      </c>
      <c r="L778" t="s">
        <v>37</v>
      </c>
      <c r="M778">
        <v>1378184400</v>
      </c>
      <c r="N778">
        <v>1378789200</v>
      </c>
      <c r="O778" s="7">
        <f t="shared" si="74"/>
        <v>41520.208333333336</v>
      </c>
      <c r="P778" s="7" t="str" cm="1">
        <f t="array" ref="P778">_xlfn.IFS(Q778=1, "Jan", Q778=2, "Feb", Q778=3, "Mar", Q778=4, "Apr", Q778=5, "May", Q778=6, "June", Q778=7, "July", Q778=8, "Aug", Q778=9, "Sept", Q778=10, "Oct", Q778=11, "Nov", Q778=12, "Dec")</f>
        <v>Sept</v>
      </c>
      <c r="Q778" s="9">
        <f>MONTH(O778)</f>
        <v>9</v>
      </c>
      <c r="R778" s="9">
        <f>DAY(O778)</f>
        <v>3</v>
      </c>
      <c r="S778" s="9">
        <f>YEAR(O778)</f>
        <v>2013</v>
      </c>
      <c r="T778" s="7">
        <f>(((N778/60)/60)/24)+DATE(1970,1,1)</f>
        <v>41527.208333333336</v>
      </c>
      <c r="U778" s="7" t="str" cm="1">
        <f t="array" ref="U778">_xlfn.IFS(V778=1, "Jan", V778=2, "Feb", V778=3, "Mar", V778=4, "Apr", V778=5, "May", V778=6, "June", V778=7, "July", V778=8, "Aug", V778=9, "Sept", V778=10, "Oct", V778=11, "Nov", V778=12, "Dec")</f>
        <v>Sept</v>
      </c>
      <c r="V778" s="9">
        <f t="shared" si="75"/>
        <v>9</v>
      </c>
      <c r="W778" s="9">
        <f t="shared" si="76"/>
        <v>10</v>
      </c>
      <c r="X778" s="9">
        <f t="shared" si="77"/>
        <v>2013</v>
      </c>
      <c r="Y778" t="b">
        <v>0</v>
      </c>
      <c r="Z778" t="b">
        <v>0</v>
      </c>
      <c r="AA778" t="s">
        <v>42</v>
      </c>
      <c r="AB778" t="s">
        <v>2039</v>
      </c>
      <c r="AC778" t="s">
        <v>2053</v>
      </c>
    </row>
    <row r="779" spans="1:29" ht="17" x14ac:dyDescent="0.2">
      <c r="A779">
        <v>1</v>
      </c>
      <c r="B779">
        <v>465</v>
      </c>
      <c r="C779" t="s">
        <v>978</v>
      </c>
      <c r="D779" s="1" t="s">
        <v>979</v>
      </c>
      <c r="E779" s="17">
        <v>4700</v>
      </c>
      <c r="F779" s="17">
        <v>8829</v>
      </c>
      <c r="G779" s="4">
        <f t="shared" si="72"/>
        <v>1.8785106382978722</v>
      </c>
      <c r="H779" t="s">
        <v>20</v>
      </c>
      <c r="I779">
        <v>80</v>
      </c>
      <c r="J779" s="2">
        <f t="shared" si="73"/>
        <v>110.3625</v>
      </c>
      <c r="K779" t="s">
        <v>21</v>
      </c>
      <c r="L779" t="s">
        <v>22</v>
      </c>
      <c r="M779">
        <v>1517032800</v>
      </c>
      <c r="N779">
        <v>1517810400</v>
      </c>
      <c r="O779" s="7">
        <f t="shared" si="74"/>
        <v>43127.25</v>
      </c>
      <c r="P779" s="7" t="str" cm="1">
        <f t="array" ref="P779">_xlfn.IFS(Q779=1, "Jan", Q779=2, "Feb", Q779=3, "Mar", Q779=4, "Apr", Q779=5, "May", Q779=6, "June", Q779=7, "July", Q779=8, "Aug", Q779=9, "Sept", Q779=10, "Oct", Q779=11, "Nov", Q779=12, "Dec")</f>
        <v>Jan</v>
      </c>
      <c r="Q779" s="9">
        <f>MONTH(O779)</f>
        <v>1</v>
      </c>
      <c r="R779" s="9">
        <f>DAY(O779)</f>
        <v>27</v>
      </c>
      <c r="S779" s="9">
        <f>YEAR(O779)</f>
        <v>2018</v>
      </c>
      <c r="T779" s="7">
        <f>(((N779/60)/60)/24)+DATE(1970,1,1)</f>
        <v>43136.25</v>
      </c>
      <c r="U779" s="7" t="str" cm="1">
        <f t="array" ref="U779">_xlfn.IFS(V779=1, "Jan", V779=2, "Feb", V779=3, "Mar", V779=4, "Apr", V779=5, "May", V779=6, "June", V779=7, "July", V779=8, "Aug", V779=9, "Sept", V779=10, "Oct", V779=11, "Nov", V779=12, "Dec")</f>
        <v>Feb</v>
      </c>
      <c r="V779" s="9">
        <f t="shared" si="75"/>
        <v>2</v>
      </c>
      <c r="W779" s="9">
        <f t="shared" si="76"/>
        <v>5</v>
      </c>
      <c r="X779" s="9">
        <f t="shared" si="77"/>
        <v>2018</v>
      </c>
      <c r="Y779" t="b">
        <v>0</v>
      </c>
      <c r="Z779" t="b">
        <v>0</v>
      </c>
      <c r="AA779" t="s">
        <v>206</v>
      </c>
      <c r="AB779" t="s">
        <v>2046</v>
      </c>
      <c r="AC779" t="s">
        <v>2054</v>
      </c>
    </row>
    <row r="780" spans="1:29" ht="17" x14ac:dyDescent="0.2">
      <c r="A780">
        <v>1</v>
      </c>
      <c r="B780">
        <v>909</v>
      </c>
      <c r="C780" t="s">
        <v>1850</v>
      </c>
      <c r="D780" s="1" t="s">
        <v>1851</v>
      </c>
      <c r="E780" s="17">
        <v>1800</v>
      </c>
      <c r="F780" s="17">
        <v>8621</v>
      </c>
      <c r="G780" s="4">
        <f t="shared" si="72"/>
        <v>4.7894444444444444</v>
      </c>
      <c r="H780" t="s">
        <v>20</v>
      </c>
      <c r="I780">
        <v>80</v>
      </c>
      <c r="J780" s="2">
        <f t="shared" si="73"/>
        <v>107.7625</v>
      </c>
      <c r="K780" t="s">
        <v>15</v>
      </c>
      <c r="L780" t="s">
        <v>16</v>
      </c>
      <c r="M780">
        <v>1528088400</v>
      </c>
      <c r="N780">
        <v>1530421200</v>
      </c>
      <c r="O780" s="7">
        <f t="shared" si="74"/>
        <v>43255.208333333328</v>
      </c>
      <c r="P780" s="7" t="str" cm="1">
        <f t="array" ref="P780">_xlfn.IFS(Q780=1, "Jan", Q780=2, "Feb", Q780=3, "Mar", Q780=4, "Apr", Q780=5, "May", Q780=6, "June", Q780=7, "July", Q780=8, "Aug", Q780=9, "Sept", Q780=10, "Oct", Q780=11, "Nov", Q780=12, "Dec")</f>
        <v>June</v>
      </c>
      <c r="Q780" s="9">
        <f>MONTH(O780)</f>
        <v>6</v>
      </c>
      <c r="R780" s="9">
        <f>DAY(O780)</f>
        <v>4</v>
      </c>
      <c r="S780" s="9">
        <f>YEAR(O780)</f>
        <v>2018</v>
      </c>
      <c r="T780" s="7">
        <f>(((N780/60)/60)/24)+DATE(1970,1,1)</f>
        <v>43282.208333333328</v>
      </c>
      <c r="U780" s="7" t="str" cm="1">
        <f t="array" ref="U780">_xlfn.IFS(V780=1, "Jan", V780=2, "Feb", V780=3, "Mar", V780=4, "Apr", V780=5, "May", V780=6, "June", V780=7, "July", V780=8, "Aug", V780=9, "Sept", V780=10, "Oct", V780=11, "Nov", V780=12, "Dec")</f>
        <v>July</v>
      </c>
      <c r="V780" s="9">
        <f t="shared" si="75"/>
        <v>7</v>
      </c>
      <c r="W780" s="9">
        <f t="shared" si="76"/>
        <v>1</v>
      </c>
      <c r="X780" s="9">
        <f t="shared" si="77"/>
        <v>2018</v>
      </c>
      <c r="Y780" t="b">
        <v>0</v>
      </c>
      <c r="Z780" t="b">
        <v>1</v>
      </c>
      <c r="AA780" t="s">
        <v>33</v>
      </c>
      <c r="AB780" t="s">
        <v>2035</v>
      </c>
      <c r="AC780" t="s">
        <v>2036</v>
      </c>
    </row>
    <row r="781" spans="1:29" ht="17" x14ac:dyDescent="0.2">
      <c r="A781">
        <v>1</v>
      </c>
      <c r="B781">
        <v>205</v>
      </c>
      <c r="C781" t="s">
        <v>462</v>
      </c>
      <c r="D781" s="1" t="s">
        <v>463</v>
      </c>
      <c r="E781" s="17">
        <v>1300</v>
      </c>
      <c r="F781" s="17">
        <v>5614</v>
      </c>
      <c r="G781" s="4">
        <f t="shared" si="72"/>
        <v>4.3184615384615386</v>
      </c>
      <c r="H781" t="s">
        <v>20</v>
      </c>
      <c r="I781">
        <v>80</v>
      </c>
      <c r="J781" s="2">
        <f t="shared" si="73"/>
        <v>70.174999999999997</v>
      </c>
      <c r="K781" t="s">
        <v>21</v>
      </c>
      <c r="L781" t="s">
        <v>22</v>
      </c>
      <c r="M781">
        <v>1539752400</v>
      </c>
      <c r="N781">
        <v>1540789200</v>
      </c>
      <c r="O781" s="7">
        <f t="shared" si="74"/>
        <v>43390.208333333328</v>
      </c>
      <c r="P781" s="7" t="str" cm="1">
        <f t="array" ref="P781">_xlfn.IFS(Q781=1, "Jan", Q781=2, "Feb", Q781=3, "Mar", Q781=4, "Apr", Q781=5, "May", Q781=6, "June", Q781=7, "July", Q781=8, "Aug", Q781=9, "Sept", Q781=10, "Oct", Q781=11, "Nov", Q781=12, "Dec")</f>
        <v>Oct</v>
      </c>
      <c r="Q781" s="9">
        <f>MONTH(O781)</f>
        <v>10</v>
      </c>
      <c r="R781" s="9">
        <f>DAY(O781)</f>
        <v>17</v>
      </c>
      <c r="S781" s="9">
        <f>YEAR(O781)</f>
        <v>2018</v>
      </c>
      <c r="T781" s="7">
        <f>(((N781/60)/60)/24)+DATE(1970,1,1)</f>
        <v>43402.208333333328</v>
      </c>
      <c r="U781" s="7" t="str" cm="1">
        <f t="array" ref="U781">_xlfn.IFS(V781=1, "Jan", V781=2, "Feb", V781=3, "Mar", V781=4, "Apr", V781=5, "May", V781=6, "June", V781=7, "July", V781=8, "Aug", V781=9, "Sept", V781=10, "Oct", V781=11, "Nov", V781=12, "Dec")</f>
        <v>Oct</v>
      </c>
      <c r="V781" s="9">
        <f t="shared" si="75"/>
        <v>10</v>
      </c>
      <c r="W781" s="9">
        <f t="shared" si="76"/>
        <v>29</v>
      </c>
      <c r="X781" s="9">
        <f t="shared" si="77"/>
        <v>2018</v>
      </c>
      <c r="Y781" t="b">
        <v>1</v>
      </c>
      <c r="Z781" t="b">
        <v>0</v>
      </c>
      <c r="AA781" t="s">
        <v>33</v>
      </c>
      <c r="AB781" t="s">
        <v>2035</v>
      </c>
      <c r="AC781" t="s">
        <v>2036</v>
      </c>
    </row>
    <row r="782" spans="1:29" ht="17" x14ac:dyDescent="0.2">
      <c r="A782">
        <v>1</v>
      </c>
      <c r="B782">
        <v>882</v>
      </c>
      <c r="C782" t="s">
        <v>1796</v>
      </c>
      <c r="D782" s="1" t="s">
        <v>1797</v>
      </c>
      <c r="E782" s="17">
        <v>800</v>
      </c>
      <c r="F782" s="17">
        <v>2960</v>
      </c>
      <c r="G782" s="4">
        <f t="shared" si="72"/>
        <v>3.7</v>
      </c>
      <c r="H782" t="s">
        <v>20</v>
      </c>
      <c r="I782">
        <v>80</v>
      </c>
      <c r="J782" s="2">
        <f t="shared" si="73"/>
        <v>37</v>
      </c>
      <c r="K782" t="s">
        <v>21</v>
      </c>
      <c r="L782" t="s">
        <v>22</v>
      </c>
      <c r="M782">
        <v>1421820000</v>
      </c>
      <c r="N782">
        <v>1422165600</v>
      </c>
      <c r="O782" s="7">
        <f t="shared" si="74"/>
        <v>42025.25</v>
      </c>
      <c r="P782" s="7" t="str" cm="1">
        <f t="array" ref="P782">_xlfn.IFS(Q782=1, "Jan", Q782=2, "Feb", Q782=3, "Mar", Q782=4, "Apr", Q782=5, "May", Q782=6, "June", Q782=7, "July", Q782=8, "Aug", Q782=9, "Sept", Q782=10, "Oct", Q782=11, "Nov", Q782=12, "Dec")</f>
        <v>Jan</v>
      </c>
      <c r="Q782" s="9">
        <f>MONTH(O782)</f>
        <v>1</v>
      </c>
      <c r="R782" s="9">
        <f>DAY(O782)</f>
        <v>21</v>
      </c>
      <c r="S782" s="9">
        <f>YEAR(O782)</f>
        <v>2015</v>
      </c>
      <c r="T782" s="7">
        <f>(((N782/60)/60)/24)+DATE(1970,1,1)</f>
        <v>42029.25</v>
      </c>
      <c r="U782" s="7" t="str" cm="1">
        <f t="array" ref="U782">_xlfn.IFS(V782=1, "Jan", V782=2, "Feb", V782=3, "Mar", V782=4, "Apr", V782=5, "May", V782=6, "June", V782=7, "July", V782=8, "Aug", V782=9, "Sept", V782=10, "Oct", V782=11, "Nov", V782=12, "Dec")</f>
        <v>Jan</v>
      </c>
      <c r="V782" s="9">
        <f t="shared" si="75"/>
        <v>1</v>
      </c>
      <c r="W782" s="9">
        <f t="shared" si="76"/>
        <v>25</v>
      </c>
      <c r="X782" s="9">
        <f t="shared" si="77"/>
        <v>2015</v>
      </c>
      <c r="Y782" t="b">
        <v>0</v>
      </c>
      <c r="Z782" t="b">
        <v>0</v>
      </c>
      <c r="AA782" t="s">
        <v>33</v>
      </c>
      <c r="AB782" t="s">
        <v>2035</v>
      </c>
      <c r="AC782" t="s">
        <v>2036</v>
      </c>
    </row>
    <row r="783" spans="1:29" ht="34" x14ac:dyDescent="0.2">
      <c r="A783">
        <v>1</v>
      </c>
      <c r="B783">
        <v>955</v>
      </c>
      <c r="C783" t="s">
        <v>1940</v>
      </c>
      <c r="D783" s="1" t="s">
        <v>1941</v>
      </c>
      <c r="E783" s="17">
        <v>700</v>
      </c>
      <c r="F783" s="17">
        <v>7763</v>
      </c>
      <c r="G783" s="4">
        <f t="shared" si="72"/>
        <v>11.09</v>
      </c>
      <c r="H783" t="s">
        <v>20</v>
      </c>
      <c r="I783">
        <v>80</v>
      </c>
      <c r="J783" s="2">
        <f t="shared" si="73"/>
        <v>97.037499999999994</v>
      </c>
      <c r="K783" t="s">
        <v>21</v>
      </c>
      <c r="L783" t="s">
        <v>22</v>
      </c>
      <c r="M783">
        <v>1353823200</v>
      </c>
      <c r="N783">
        <v>1353996000</v>
      </c>
      <c r="O783" s="7">
        <f t="shared" si="74"/>
        <v>41238.25</v>
      </c>
      <c r="P783" s="7" t="str" cm="1">
        <f t="array" ref="P783">_xlfn.IFS(Q783=1, "Jan", Q783=2, "Feb", Q783=3, "Mar", Q783=4, "Apr", Q783=5, "May", Q783=6, "June", Q783=7, "July", Q783=8, "Aug", Q783=9, "Sept", Q783=10, "Oct", Q783=11, "Nov", Q783=12, "Dec")</f>
        <v>Nov</v>
      </c>
      <c r="Q783" s="9">
        <f>MONTH(O783)</f>
        <v>11</v>
      </c>
      <c r="R783" s="9">
        <f>DAY(O783)</f>
        <v>25</v>
      </c>
      <c r="S783" s="9">
        <f>YEAR(O783)</f>
        <v>2012</v>
      </c>
      <c r="T783" s="7">
        <f>(((N783/60)/60)/24)+DATE(1970,1,1)</f>
        <v>41240.25</v>
      </c>
      <c r="U783" s="7" t="str" cm="1">
        <f t="array" ref="U783">_xlfn.IFS(V783=1, "Jan", V783=2, "Feb", V783=3, "Mar", V783=4, "Apr", V783=5, "May", V783=6, "June", V783=7, "July", V783=8, "Aug", V783=9, "Sept", V783=10, "Oct", V783=11, "Nov", V783=12, "Dec")</f>
        <v>Nov</v>
      </c>
      <c r="V783" s="9">
        <f t="shared" si="75"/>
        <v>11</v>
      </c>
      <c r="W783" s="9">
        <f t="shared" si="76"/>
        <v>27</v>
      </c>
      <c r="X783" s="9">
        <f t="shared" si="77"/>
        <v>2012</v>
      </c>
      <c r="Y783" t="b">
        <v>0</v>
      </c>
      <c r="Z783" t="b">
        <v>0</v>
      </c>
      <c r="AA783" t="s">
        <v>33</v>
      </c>
      <c r="AB783" t="s">
        <v>2035</v>
      </c>
      <c r="AC783" t="s">
        <v>2036</v>
      </c>
    </row>
    <row r="784" spans="1:29" ht="17" x14ac:dyDescent="0.2">
      <c r="A784">
        <v>1</v>
      </c>
      <c r="B784">
        <v>694</v>
      </c>
      <c r="C784" t="s">
        <v>1427</v>
      </c>
      <c r="D784" s="1" t="s">
        <v>1428</v>
      </c>
      <c r="E784" s="17">
        <v>9100</v>
      </c>
      <c r="F784" s="17">
        <v>7656</v>
      </c>
      <c r="G784" s="4">
        <f t="shared" si="72"/>
        <v>0.84131868131868137</v>
      </c>
      <c r="H784" t="s">
        <v>14</v>
      </c>
      <c r="I784">
        <v>79</v>
      </c>
      <c r="J784" s="2">
        <f t="shared" si="73"/>
        <v>96.911392405063296</v>
      </c>
      <c r="K784" t="s">
        <v>21</v>
      </c>
      <c r="L784" t="s">
        <v>22</v>
      </c>
      <c r="M784">
        <v>1511762400</v>
      </c>
      <c r="N784">
        <v>1514959200</v>
      </c>
      <c r="O784" s="7">
        <f t="shared" si="74"/>
        <v>43066.25</v>
      </c>
      <c r="P784" s="7" t="str" cm="1">
        <f t="array" ref="P784">_xlfn.IFS(Q784=1, "Jan", Q784=2, "Feb", Q784=3, "Mar", Q784=4, "Apr", Q784=5, "May", Q784=6, "June", Q784=7, "July", Q784=8, "Aug", Q784=9, "Sept", Q784=10, "Oct", Q784=11, "Nov", Q784=12, "Dec")</f>
        <v>Nov</v>
      </c>
      <c r="Q784" s="9">
        <f>MONTH(O784)</f>
        <v>11</v>
      </c>
      <c r="R784" s="9">
        <f>DAY(O784)</f>
        <v>27</v>
      </c>
      <c r="S784" s="9">
        <f>YEAR(O784)</f>
        <v>2017</v>
      </c>
      <c r="T784" s="7">
        <f>(((N784/60)/60)/24)+DATE(1970,1,1)</f>
        <v>43103.25</v>
      </c>
      <c r="U784" s="7" t="str" cm="1">
        <f t="array" ref="U784">_xlfn.IFS(V784=1, "Jan", V784=2, "Feb", V784=3, "Mar", V784=4, "Apr", V784=5, "May", V784=6, "June", V784=7, "July", V784=8, "Aug", V784=9, "Sept", V784=10, "Oct", V784=11, "Nov", V784=12, "Dec")</f>
        <v>Jan</v>
      </c>
      <c r="V784" s="9">
        <f t="shared" si="75"/>
        <v>1</v>
      </c>
      <c r="W784" s="9">
        <f t="shared" si="76"/>
        <v>3</v>
      </c>
      <c r="X784" s="9">
        <f t="shared" si="77"/>
        <v>2018</v>
      </c>
      <c r="Y784" t="b">
        <v>0</v>
      </c>
      <c r="Z784" t="b">
        <v>0</v>
      </c>
      <c r="AA784" t="s">
        <v>33</v>
      </c>
      <c r="AB784" t="s">
        <v>2035</v>
      </c>
      <c r="AC784" t="s">
        <v>2036</v>
      </c>
    </row>
    <row r="785" spans="1:29" ht="17" x14ac:dyDescent="0.2">
      <c r="A785">
        <v>1</v>
      </c>
      <c r="B785">
        <v>941</v>
      </c>
      <c r="C785" t="s">
        <v>1913</v>
      </c>
      <c r="D785" s="1" t="s">
        <v>1914</v>
      </c>
      <c r="E785" s="17">
        <v>43000</v>
      </c>
      <c r="F785" s="17">
        <v>5615</v>
      </c>
      <c r="G785" s="4">
        <f t="shared" si="72"/>
        <v>0.1305813953488372</v>
      </c>
      <c r="H785" t="s">
        <v>14</v>
      </c>
      <c r="I785">
        <v>78</v>
      </c>
      <c r="J785" s="2">
        <f t="shared" si="73"/>
        <v>71.987179487179489</v>
      </c>
      <c r="K785" t="s">
        <v>21</v>
      </c>
      <c r="L785" t="s">
        <v>22</v>
      </c>
      <c r="M785">
        <v>1294552800</v>
      </c>
      <c r="N785">
        <v>1297576800</v>
      </c>
      <c r="O785" s="7">
        <f t="shared" si="74"/>
        <v>40552.25</v>
      </c>
      <c r="P785" s="7" t="str" cm="1">
        <f t="array" ref="P785">_xlfn.IFS(Q785=1, "Jan", Q785=2, "Feb", Q785=3, "Mar", Q785=4, "Apr", Q785=5, "May", Q785=6, "June", Q785=7, "July", Q785=8, "Aug", Q785=9, "Sept", Q785=10, "Oct", Q785=11, "Nov", Q785=12, "Dec")</f>
        <v>Jan</v>
      </c>
      <c r="Q785" s="9">
        <f>MONTH(O785)</f>
        <v>1</v>
      </c>
      <c r="R785" s="9">
        <f>DAY(O785)</f>
        <v>9</v>
      </c>
      <c r="S785" s="9">
        <f>YEAR(O785)</f>
        <v>2011</v>
      </c>
      <c r="T785" s="7">
        <f>(((N785/60)/60)/24)+DATE(1970,1,1)</f>
        <v>40587.25</v>
      </c>
      <c r="U785" s="7" t="str" cm="1">
        <f t="array" ref="U785">_xlfn.IFS(V785=1, "Jan", V785=2, "Feb", V785=3, "Mar", V785=4, "Apr", V785=5, "May", V785=6, "June", V785=7, "July", V785=8, "Aug", V785=9, "Sept", V785=10, "Oct", V785=11, "Nov", V785=12, "Dec")</f>
        <v>Feb</v>
      </c>
      <c r="V785" s="9">
        <f t="shared" si="75"/>
        <v>2</v>
      </c>
      <c r="W785" s="9">
        <f t="shared" si="76"/>
        <v>13</v>
      </c>
      <c r="X785" s="9">
        <f t="shared" si="77"/>
        <v>2011</v>
      </c>
      <c r="Y785" t="b">
        <v>1</v>
      </c>
      <c r="Z785" t="b">
        <v>0</v>
      </c>
      <c r="AA785" t="s">
        <v>33</v>
      </c>
      <c r="AB785" t="s">
        <v>2035</v>
      </c>
      <c r="AC785" t="s">
        <v>2036</v>
      </c>
    </row>
    <row r="786" spans="1:29" ht="17" x14ac:dyDescent="0.2">
      <c r="A786">
        <v>1</v>
      </c>
      <c r="B786">
        <v>796</v>
      </c>
      <c r="C786" t="s">
        <v>1627</v>
      </c>
      <c r="D786" s="1" t="s">
        <v>1628</v>
      </c>
      <c r="E786" s="17">
        <v>7800</v>
      </c>
      <c r="F786" s="17">
        <v>4275</v>
      </c>
      <c r="G786" s="4">
        <f t="shared" si="72"/>
        <v>0.54807692307692313</v>
      </c>
      <c r="H786" t="s">
        <v>14</v>
      </c>
      <c r="I786">
        <v>78</v>
      </c>
      <c r="J786" s="2">
        <f t="shared" si="73"/>
        <v>54.807692307692307</v>
      </c>
      <c r="K786" t="s">
        <v>21</v>
      </c>
      <c r="L786" t="s">
        <v>22</v>
      </c>
      <c r="M786">
        <v>1407474000</v>
      </c>
      <c r="N786">
        <v>1408078800</v>
      </c>
      <c r="O786" s="7">
        <f t="shared" si="74"/>
        <v>41859.208333333336</v>
      </c>
      <c r="P786" s="7" t="str" cm="1">
        <f t="array" ref="P786">_xlfn.IFS(Q786=1, "Jan", Q786=2, "Feb", Q786=3, "Mar", Q786=4, "Apr", Q786=5, "May", Q786=6, "June", Q786=7, "July", Q786=8, "Aug", Q786=9, "Sept", Q786=10, "Oct", Q786=11, "Nov", Q786=12, "Dec")</f>
        <v>Aug</v>
      </c>
      <c r="Q786" s="9">
        <f>MONTH(O786)</f>
        <v>8</v>
      </c>
      <c r="R786" s="9">
        <f>DAY(O786)</f>
        <v>8</v>
      </c>
      <c r="S786" s="9">
        <f>YEAR(O786)</f>
        <v>2014</v>
      </c>
      <c r="T786" s="7">
        <f>(((N786/60)/60)/24)+DATE(1970,1,1)</f>
        <v>41866.208333333336</v>
      </c>
      <c r="U786" s="7" t="str" cm="1">
        <f t="array" ref="U786">_xlfn.IFS(V786=1, "Jan", V786=2, "Feb", V786=3, "Mar", V786=4, "Apr", V786=5, "May", V786=6, "June", V786=7, "July", V786=8, "Aug", V786=9, "Sept", V786=10, "Oct", V786=11, "Nov", V786=12, "Dec")</f>
        <v>Aug</v>
      </c>
      <c r="V786" s="9">
        <f t="shared" si="75"/>
        <v>8</v>
      </c>
      <c r="W786" s="9">
        <f t="shared" si="76"/>
        <v>15</v>
      </c>
      <c r="X786" s="9">
        <f t="shared" si="77"/>
        <v>2014</v>
      </c>
      <c r="Y786" t="b">
        <v>0</v>
      </c>
      <c r="Z786" t="b">
        <v>1</v>
      </c>
      <c r="AA786" t="s">
        <v>292</v>
      </c>
      <c r="AB786" t="s">
        <v>2057</v>
      </c>
      <c r="AC786" t="s">
        <v>2061</v>
      </c>
    </row>
    <row r="787" spans="1:29" ht="17" x14ac:dyDescent="0.2">
      <c r="A787">
        <v>1</v>
      </c>
      <c r="B787">
        <v>517</v>
      </c>
      <c r="C787" t="s">
        <v>1080</v>
      </c>
      <c r="D787" s="1" t="s">
        <v>1081</v>
      </c>
      <c r="E787" s="17">
        <v>5900</v>
      </c>
      <c r="F787" s="17">
        <v>6608</v>
      </c>
      <c r="G787" s="4">
        <f t="shared" si="72"/>
        <v>1.1200000000000001</v>
      </c>
      <c r="H787" t="s">
        <v>20</v>
      </c>
      <c r="I787">
        <v>78</v>
      </c>
      <c r="J787" s="2">
        <f t="shared" si="73"/>
        <v>84.717948717948715</v>
      </c>
      <c r="K787" t="s">
        <v>21</v>
      </c>
      <c r="L787" t="s">
        <v>22</v>
      </c>
      <c r="M787">
        <v>1493960400</v>
      </c>
      <c r="N787">
        <v>1494392400</v>
      </c>
      <c r="O787" s="7">
        <f t="shared" si="74"/>
        <v>42860.208333333328</v>
      </c>
      <c r="P787" s="7" t="str" cm="1">
        <f t="array" ref="P787">_xlfn.IFS(Q787=1, "Jan", Q787=2, "Feb", Q787=3, "Mar", Q787=4, "Apr", Q787=5, "May", Q787=6, "June", Q787=7, "July", Q787=8, "Aug", Q787=9, "Sept", Q787=10, "Oct", Q787=11, "Nov", Q787=12, "Dec")</f>
        <v>May</v>
      </c>
      <c r="Q787" s="9">
        <f>MONTH(O787)</f>
        <v>5</v>
      </c>
      <c r="R787" s="9">
        <f>DAY(O787)</f>
        <v>5</v>
      </c>
      <c r="S787" s="9">
        <f>YEAR(O787)</f>
        <v>2017</v>
      </c>
      <c r="T787" s="7">
        <f>(((N787/60)/60)/24)+DATE(1970,1,1)</f>
        <v>42865.208333333328</v>
      </c>
      <c r="U787" s="7" t="str" cm="1">
        <f t="array" ref="U787">_xlfn.IFS(V787=1, "Jan", V787=2, "Feb", V787=3, "Mar", V787=4, "Apr", V787=5, "May", V787=6, "June", V787=7, "July", V787=8, "Aug", V787=9, "Sept", V787=10, "Oct", V787=11, "Nov", V787=12, "Dec")</f>
        <v>May</v>
      </c>
      <c r="V787" s="9">
        <f t="shared" si="75"/>
        <v>5</v>
      </c>
      <c r="W787" s="9">
        <f t="shared" si="76"/>
        <v>10</v>
      </c>
      <c r="X787" s="9">
        <f t="shared" si="77"/>
        <v>2017</v>
      </c>
      <c r="Y787" t="b">
        <v>0</v>
      </c>
      <c r="Z787" t="b">
        <v>0</v>
      </c>
      <c r="AA787" t="s">
        <v>17</v>
      </c>
      <c r="AB787" t="s">
        <v>2033</v>
      </c>
      <c r="AC787" t="s">
        <v>2034</v>
      </c>
    </row>
    <row r="788" spans="1:29" ht="17" x14ac:dyDescent="0.2">
      <c r="A788">
        <v>1</v>
      </c>
      <c r="B788">
        <v>774</v>
      </c>
      <c r="C788" t="s">
        <v>1583</v>
      </c>
      <c r="D788" s="1" t="s">
        <v>1584</v>
      </c>
      <c r="E788" s="17">
        <v>5000</v>
      </c>
      <c r="F788" s="17">
        <v>6775</v>
      </c>
      <c r="G788" s="4">
        <f t="shared" si="72"/>
        <v>1.355</v>
      </c>
      <c r="H788" t="s">
        <v>20</v>
      </c>
      <c r="I788">
        <v>78</v>
      </c>
      <c r="J788" s="2">
        <f t="shared" si="73"/>
        <v>86.858974358974365</v>
      </c>
      <c r="K788" t="s">
        <v>107</v>
      </c>
      <c r="L788" t="s">
        <v>108</v>
      </c>
      <c r="M788">
        <v>1463979600</v>
      </c>
      <c r="N788">
        <v>1467522000</v>
      </c>
      <c r="O788" s="7">
        <f t="shared" si="74"/>
        <v>42513.208333333328</v>
      </c>
      <c r="P788" s="7" t="str" cm="1">
        <f t="array" ref="P788">_xlfn.IFS(Q788=1, "Jan", Q788=2, "Feb", Q788=3, "Mar", Q788=4, "Apr", Q788=5, "May", Q788=6, "June", Q788=7, "July", Q788=8, "Aug", Q788=9, "Sept", Q788=10, "Oct", Q788=11, "Nov", Q788=12, "Dec")</f>
        <v>May</v>
      </c>
      <c r="Q788" s="9">
        <f>MONTH(O788)</f>
        <v>5</v>
      </c>
      <c r="R788" s="9">
        <f>DAY(O788)</f>
        <v>23</v>
      </c>
      <c r="S788" s="9">
        <f>YEAR(O788)</f>
        <v>2016</v>
      </c>
      <c r="T788" s="7">
        <f>(((N788/60)/60)/24)+DATE(1970,1,1)</f>
        <v>42554.208333333328</v>
      </c>
      <c r="U788" s="7" t="str" cm="1">
        <f t="array" ref="U788">_xlfn.IFS(V788=1, "Jan", V788=2, "Feb", V788=3, "Mar", V788=4, "Apr", V788=5, "May", V788=6, "June", V788=7, "July", V788=8, "Aug", V788=9, "Sept", V788=10, "Oct", V788=11, "Nov", V788=12, "Dec")</f>
        <v>July</v>
      </c>
      <c r="V788" s="9">
        <f t="shared" si="75"/>
        <v>7</v>
      </c>
      <c r="W788" s="9">
        <f t="shared" si="76"/>
        <v>3</v>
      </c>
      <c r="X788" s="9">
        <f t="shared" si="77"/>
        <v>2016</v>
      </c>
      <c r="Y788" t="b">
        <v>0</v>
      </c>
      <c r="Z788" t="b">
        <v>0</v>
      </c>
      <c r="AA788" t="s">
        <v>28</v>
      </c>
      <c r="AB788" t="s">
        <v>2037</v>
      </c>
      <c r="AC788" t="s">
        <v>2038</v>
      </c>
    </row>
    <row r="789" spans="1:29" ht="17" x14ac:dyDescent="0.2">
      <c r="A789">
        <v>1</v>
      </c>
      <c r="B789">
        <v>539</v>
      </c>
      <c r="C789" t="s">
        <v>1123</v>
      </c>
      <c r="D789" s="1" t="s">
        <v>1124</v>
      </c>
      <c r="E789" s="17">
        <v>9800</v>
      </c>
      <c r="F789" s="17">
        <v>7120</v>
      </c>
      <c r="G789" s="4">
        <f t="shared" si="72"/>
        <v>0.72653061224489801</v>
      </c>
      <c r="H789" t="s">
        <v>14</v>
      </c>
      <c r="I789">
        <v>77</v>
      </c>
      <c r="J789" s="2">
        <f t="shared" si="73"/>
        <v>92.467532467532465</v>
      </c>
      <c r="K789" t="s">
        <v>21</v>
      </c>
      <c r="L789" t="s">
        <v>22</v>
      </c>
      <c r="M789">
        <v>1561957200</v>
      </c>
      <c r="N789">
        <v>1562475600</v>
      </c>
      <c r="O789" s="7">
        <f t="shared" si="74"/>
        <v>43647.208333333328</v>
      </c>
      <c r="P789" s="7" t="str" cm="1">
        <f t="array" ref="P789">_xlfn.IFS(Q789=1, "Jan", Q789=2, "Feb", Q789=3, "Mar", Q789=4, "Apr", Q789=5, "May", Q789=6, "June", Q789=7, "July", Q789=8, "Aug", Q789=9, "Sept", Q789=10, "Oct", Q789=11, "Nov", Q789=12, "Dec")</f>
        <v>July</v>
      </c>
      <c r="Q789" s="9">
        <f>MONTH(O789)</f>
        <v>7</v>
      </c>
      <c r="R789" s="9">
        <f>DAY(O789)</f>
        <v>1</v>
      </c>
      <c r="S789" s="9">
        <f>YEAR(O789)</f>
        <v>2019</v>
      </c>
      <c r="T789" s="7">
        <f>(((N789/60)/60)/24)+DATE(1970,1,1)</f>
        <v>43653.208333333328</v>
      </c>
      <c r="U789" s="7" t="str" cm="1">
        <f t="array" ref="U789">_xlfn.IFS(V789=1, "Jan", V789=2, "Feb", V789=3, "Mar", V789=4, "Apr", V789=5, "May", V789=6, "June", V789=7, "July", V789=8, "Aug", V789=9, "Sept", V789=10, "Oct", V789=11, "Nov", V789=12, "Dec")</f>
        <v>July</v>
      </c>
      <c r="V789" s="9">
        <f t="shared" si="75"/>
        <v>7</v>
      </c>
      <c r="W789" s="9">
        <f t="shared" si="76"/>
        <v>7</v>
      </c>
      <c r="X789" s="9">
        <f t="shared" si="77"/>
        <v>2019</v>
      </c>
      <c r="Y789" t="b">
        <v>0</v>
      </c>
      <c r="Z789" t="b">
        <v>1</v>
      </c>
      <c r="AA789" t="s">
        <v>17</v>
      </c>
      <c r="AB789" t="s">
        <v>2033</v>
      </c>
      <c r="AC789" t="s">
        <v>2034</v>
      </c>
    </row>
    <row r="790" spans="1:29" ht="17" x14ac:dyDescent="0.2">
      <c r="A790">
        <v>1</v>
      </c>
      <c r="B790">
        <v>660</v>
      </c>
      <c r="C790" t="s">
        <v>1362</v>
      </c>
      <c r="D790" s="1" t="s">
        <v>1363</v>
      </c>
      <c r="E790" s="17">
        <v>9100</v>
      </c>
      <c r="F790" s="17">
        <v>7438</v>
      </c>
      <c r="G790" s="4">
        <f t="shared" si="72"/>
        <v>0.81736263736263737</v>
      </c>
      <c r="H790" t="s">
        <v>14</v>
      </c>
      <c r="I790">
        <v>77</v>
      </c>
      <c r="J790" s="2">
        <f t="shared" si="73"/>
        <v>96.597402597402592</v>
      </c>
      <c r="K790" t="s">
        <v>21</v>
      </c>
      <c r="L790" t="s">
        <v>22</v>
      </c>
      <c r="M790">
        <v>1440133200</v>
      </c>
      <c r="N790">
        <v>1440910800</v>
      </c>
      <c r="O790" s="7">
        <f t="shared" si="74"/>
        <v>42237.208333333328</v>
      </c>
      <c r="P790" s="7" t="str" cm="1">
        <f t="array" ref="P790">_xlfn.IFS(Q790=1, "Jan", Q790=2, "Feb", Q790=3, "Mar", Q790=4, "Apr", Q790=5, "May", Q790=6, "June", Q790=7, "July", Q790=8, "Aug", Q790=9, "Sept", Q790=10, "Oct", Q790=11, "Nov", Q790=12, "Dec")</f>
        <v>Aug</v>
      </c>
      <c r="Q790" s="9">
        <f>MONTH(O790)</f>
        <v>8</v>
      </c>
      <c r="R790" s="9">
        <f>DAY(O790)</f>
        <v>21</v>
      </c>
      <c r="S790" s="9">
        <f>YEAR(O790)</f>
        <v>2015</v>
      </c>
      <c r="T790" s="7">
        <f>(((N790/60)/60)/24)+DATE(1970,1,1)</f>
        <v>42246.208333333328</v>
      </c>
      <c r="U790" s="7" t="str" cm="1">
        <f t="array" ref="U790">_xlfn.IFS(V790=1, "Jan", V790=2, "Feb", V790=3, "Mar", V790=4, "Apr", V790=5, "May", V790=6, "June", V790=7, "July", V790=8, "Aug", V790=9, "Sept", V790=10, "Oct", V790=11, "Nov", V790=12, "Dec")</f>
        <v>Aug</v>
      </c>
      <c r="V790" s="9">
        <f t="shared" si="75"/>
        <v>8</v>
      </c>
      <c r="W790" s="9">
        <f t="shared" si="76"/>
        <v>30</v>
      </c>
      <c r="X790" s="9">
        <f t="shared" si="77"/>
        <v>2015</v>
      </c>
      <c r="Y790" t="b">
        <v>1</v>
      </c>
      <c r="Z790" t="b">
        <v>0</v>
      </c>
      <c r="AA790" t="s">
        <v>33</v>
      </c>
      <c r="AB790" t="s">
        <v>2035</v>
      </c>
      <c r="AC790" t="s">
        <v>2036</v>
      </c>
    </row>
    <row r="791" spans="1:29" ht="17" x14ac:dyDescent="0.2">
      <c r="A791">
        <v>1</v>
      </c>
      <c r="B791">
        <v>692</v>
      </c>
      <c r="C791" t="s">
        <v>1423</v>
      </c>
      <c r="D791" s="1" t="s">
        <v>1424</v>
      </c>
      <c r="E791" s="17">
        <v>6000</v>
      </c>
      <c r="F791" s="17">
        <v>5438</v>
      </c>
      <c r="G791" s="4">
        <f t="shared" si="72"/>
        <v>0.90633333333333332</v>
      </c>
      <c r="H791" t="s">
        <v>14</v>
      </c>
      <c r="I791">
        <v>77</v>
      </c>
      <c r="J791" s="2">
        <f t="shared" si="73"/>
        <v>70.623376623376629</v>
      </c>
      <c r="K791" t="s">
        <v>40</v>
      </c>
      <c r="L791" t="s">
        <v>41</v>
      </c>
      <c r="M791">
        <v>1562648400</v>
      </c>
      <c r="N791">
        <v>1564203600</v>
      </c>
      <c r="O791" s="7">
        <f t="shared" si="74"/>
        <v>43655.208333333328</v>
      </c>
      <c r="P791" s="7" t="str" cm="1">
        <f t="array" ref="P791">_xlfn.IFS(Q791=1, "Jan", Q791=2, "Feb", Q791=3, "Mar", Q791=4, "Apr", Q791=5, "May", Q791=6, "June", Q791=7, "July", Q791=8, "Aug", Q791=9, "Sept", Q791=10, "Oct", Q791=11, "Nov", Q791=12, "Dec")</f>
        <v>July</v>
      </c>
      <c r="Q791" s="9">
        <f>MONTH(O791)</f>
        <v>7</v>
      </c>
      <c r="R791" s="9">
        <f>DAY(O791)</f>
        <v>9</v>
      </c>
      <c r="S791" s="9">
        <f>YEAR(O791)</f>
        <v>2019</v>
      </c>
      <c r="T791" s="7">
        <f>(((N791/60)/60)/24)+DATE(1970,1,1)</f>
        <v>43673.208333333328</v>
      </c>
      <c r="U791" s="7" t="str" cm="1">
        <f t="array" ref="U791">_xlfn.IFS(V791=1, "Jan", V791=2, "Feb", V791=3, "Mar", V791=4, "Apr", V791=5, "May", V791=6, "June", V791=7, "July", V791=8, "Aug", V791=9, "Sept", V791=10, "Oct", V791=11, "Nov", V791=12, "Dec")</f>
        <v>July</v>
      </c>
      <c r="V791" s="9">
        <f t="shared" si="75"/>
        <v>7</v>
      </c>
      <c r="W791" s="9">
        <f t="shared" si="76"/>
        <v>27</v>
      </c>
      <c r="X791" s="9">
        <f t="shared" si="77"/>
        <v>2019</v>
      </c>
      <c r="Y791" t="b">
        <v>0</v>
      </c>
      <c r="Z791" t="b">
        <v>0</v>
      </c>
      <c r="AA791" t="s">
        <v>23</v>
      </c>
      <c r="AB791" t="s">
        <v>2041</v>
      </c>
      <c r="AC791" t="s">
        <v>2042</v>
      </c>
    </row>
    <row r="792" spans="1:29" ht="34" x14ac:dyDescent="0.2">
      <c r="A792">
        <v>1</v>
      </c>
      <c r="B792">
        <v>668</v>
      </c>
      <c r="C792" t="s">
        <v>1377</v>
      </c>
      <c r="D792" s="1" t="s">
        <v>1378</v>
      </c>
      <c r="E792" s="17">
        <v>27500</v>
      </c>
      <c r="F792" s="17">
        <v>5593</v>
      </c>
      <c r="G792" s="4">
        <f t="shared" si="72"/>
        <v>0.20338181818181819</v>
      </c>
      <c r="H792" t="s">
        <v>14</v>
      </c>
      <c r="I792">
        <v>76</v>
      </c>
      <c r="J792" s="2">
        <f t="shared" si="73"/>
        <v>73.59210526315789</v>
      </c>
      <c r="K792" t="s">
        <v>21</v>
      </c>
      <c r="L792" t="s">
        <v>22</v>
      </c>
      <c r="M792">
        <v>1343797200</v>
      </c>
      <c r="N792">
        <v>1344834000</v>
      </c>
      <c r="O792" s="7">
        <f t="shared" si="74"/>
        <v>41122.208333333336</v>
      </c>
      <c r="P792" s="7" t="str" cm="1">
        <f t="array" ref="P792">_xlfn.IFS(Q792=1, "Jan", Q792=2, "Feb", Q792=3, "Mar", Q792=4, "Apr", Q792=5, "May", Q792=6, "June", Q792=7, "July", Q792=8, "Aug", Q792=9, "Sept", Q792=10, "Oct", Q792=11, "Nov", Q792=12, "Dec")</f>
        <v>Aug</v>
      </c>
      <c r="Q792" s="9">
        <f>MONTH(O792)</f>
        <v>8</v>
      </c>
      <c r="R792" s="9">
        <f>DAY(O792)</f>
        <v>1</v>
      </c>
      <c r="S792" s="9">
        <f>YEAR(O792)</f>
        <v>2012</v>
      </c>
      <c r="T792" s="7">
        <f>(((N792/60)/60)/24)+DATE(1970,1,1)</f>
        <v>41134.208333333336</v>
      </c>
      <c r="U792" s="7" t="str" cm="1">
        <f t="array" ref="U792">_xlfn.IFS(V792=1, "Jan", V792=2, "Feb", V792=3, "Mar", V792=4, "Apr", V792=5, "May", V792=6, "June", V792=7, "July", V792=8, "Aug", V792=9, "Sept", V792=10, "Oct", V792=11, "Nov", V792=12, "Dec")</f>
        <v>Aug</v>
      </c>
      <c r="V792" s="9">
        <f t="shared" si="75"/>
        <v>8</v>
      </c>
      <c r="W792" s="9">
        <f t="shared" si="76"/>
        <v>13</v>
      </c>
      <c r="X792" s="9">
        <f t="shared" si="77"/>
        <v>2012</v>
      </c>
      <c r="Y792" t="b">
        <v>0</v>
      </c>
      <c r="Z792" t="b">
        <v>0</v>
      </c>
      <c r="AA792" t="s">
        <v>33</v>
      </c>
      <c r="AB792" t="s">
        <v>2035</v>
      </c>
      <c r="AC792" t="s">
        <v>2036</v>
      </c>
    </row>
    <row r="793" spans="1:29" ht="34" x14ac:dyDescent="0.2">
      <c r="A793">
        <v>1</v>
      </c>
      <c r="B793">
        <v>71</v>
      </c>
      <c r="C793" t="s">
        <v>190</v>
      </c>
      <c r="D793" s="1" t="s">
        <v>191</v>
      </c>
      <c r="E793" s="17">
        <v>6000</v>
      </c>
      <c r="F793" s="17">
        <v>6484</v>
      </c>
      <c r="G793" s="4">
        <f t="shared" si="72"/>
        <v>1.0806666666666667</v>
      </c>
      <c r="H793" t="s">
        <v>20</v>
      </c>
      <c r="I793">
        <v>76</v>
      </c>
      <c r="J793" s="2">
        <f t="shared" si="73"/>
        <v>85.315789473684205</v>
      </c>
      <c r="K793" t="s">
        <v>21</v>
      </c>
      <c r="L793" t="s">
        <v>22</v>
      </c>
      <c r="M793">
        <v>1575093600</v>
      </c>
      <c r="N793">
        <v>1575439200</v>
      </c>
      <c r="O793" s="7">
        <f t="shared" si="74"/>
        <v>43799.25</v>
      </c>
      <c r="P793" s="7" t="str" cm="1">
        <f t="array" ref="P793">_xlfn.IFS(Q793=1, "Jan", Q793=2, "Feb", Q793=3, "Mar", Q793=4, "Apr", Q793=5, "May", Q793=6, "June", Q793=7, "July", Q793=8, "Aug", Q793=9, "Sept", Q793=10, "Oct", Q793=11, "Nov", Q793=12, "Dec")</f>
        <v>Nov</v>
      </c>
      <c r="Q793" s="9">
        <f>MONTH(O793)</f>
        <v>11</v>
      </c>
      <c r="R793" s="9">
        <f>DAY(O793)</f>
        <v>30</v>
      </c>
      <c r="S793" s="9">
        <f>YEAR(O793)</f>
        <v>2019</v>
      </c>
      <c r="T793" s="7">
        <f>(((N793/60)/60)/24)+DATE(1970,1,1)</f>
        <v>43803.25</v>
      </c>
      <c r="U793" s="7" t="str" cm="1">
        <f t="array" ref="U793">_xlfn.IFS(V793=1, "Jan", V793=2, "Feb", V793=3, "Mar", V793=4, "Apr", V793=5, "May", V793=6, "June", V793=7, "July", V793=8, "Aug", V793=9, "Sept", V793=10, "Oct", V793=11, "Nov", V793=12, "Dec")</f>
        <v>Dec</v>
      </c>
      <c r="V793" s="9">
        <f t="shared" si="75"/>
        <v>12</v>
      </c>
      <c r="W793" s="9">
        <f t="shared" si="76"/>
        <v>4</v>
      </c>
      <c r="X793" s="9">
        <f t="shared" si="77"/>
        <v>2019</v>
      </c>
      <c r="Y793" t="b">
        <v>0</v>
      </c>
      <c r="Z793" t="b">
        <v>0</v>
      </c>
      <c r="AA793" t="s">
        <v>33</v>
      </c>
      <c r="AB793" t="s">
        <v>2035</v>
      </c>
      <c r="AC793" t="s">
        <v>2036</v>
      </c>
    </row>
    <row r="794" spans="1:29" ht="17" x14ac:dyDescent="0.2">
      <c r="A794">
        <v>1</v>
      </c>
      <c r="B794">
        <v>806</v>
      </c>
      <c r="C794" t="s">
        <v>1647</v>
      </c>
      <c r="D794" s="1" t="s">
        <v>1648</v>
      </c>
      <c r="E794" s="17">
        <v>700</v>
      </c>
      <c r="F794" s="17">
        <v>8262</v>
      </c>
      <c r="G794" s="4">
        <f t="shared" si="72"/>
        <v>11.802857142857142</v>
      </c>
      <c r="H794" t="s">
        <v>20</v>
      </c>
      <c r="I794">
        <v>76</v>
      </c>
      <c r="J794" s="2">
        <f t="shared" si="73"/>
        <v>108.71052631578948</v>
      </c>
      <c r="K794" t="s">
        <v>21</v>
      </c>
      <c r="L794" t="s">
        <v>22</v>
      </c>
      <c r="M794">
        <v>1330927200</v>
      </c>
      <c r="N794">
        <v>1332997200</v>
      </c>
      <c r="O794" s="7">
        <f t="shared" si="74"/>
        <v>40973.25</v>
      </c>
      <c r="P794" s="7" t="str" cm="1">
        <f t="array" ref="P794">_xlfn.IFS(Q794=1, "Jan", Q794=2, "Feb", Q794=3, "Mar", Q794=4, "Apr", Q794=5, "May", Q794=6, "June", Q794=7, "July", Q794=8, "Aug", Q794=9, "Sept", Q794=10, "Oct", Q794=11, "Nov", Q794=12, "Dec")</f>
        <v>Mar</v>
      </c>
      <c r="Q794" s="9">
        <f>MONTH(O794)</f>
        <v>3</v>
      </c>
      <c r="R794" s="9">
        <f>DAY(O794)</f>
        <v>5</v>
      </c>
      <c r="S794" s="9">
        <f>YEAR(O794)</f>
        <v>2012</v>
      </c>
      <c r="T794" s="7">
        <f>(((N794/60)/60)/24)+DATE(1970,1,1)</f>
        <v>40997.208333333336</v>
      </c>
      <c r="U794" s="7" t="str" cm="1">
        <f t="array" ref="U794">_xlfn.IFS(V794=1, "Jan", V794=2, "Feb", V794=3, "Mar", V794=4, "Apr", V794=5, "May", V794=6, "June", V794=7, "July", V794=8, "Aug", V794=9, "Sept", V794=10, "Oct", V794=11, "Nov", V794=12, "Dec")</f>
        <v>Mar</v>
      </c>
      <c r="V794" s="9">
        <f t="shared" si="75"/>
        <v>3</v>
      </c>
      <c r="W794" s="9">
        <f t="shared" si="76"/>
        <v>29</v>
      </c>
      <c r="X794" s="9">
        <f t="shared" si="77"/>
        <v>2012</v>
      </c>
      <c r="Y794" t="b">
        <v>0</v>
      </c>
      <c r="Z794" t="b">
        <v>1</v>
      </c>
      <c r="AA794" t="s">
        <v>53</v>
      </c>
      <c r="AB794" t="s">
        <v>2039</v>
      </c>
      <c r="AC794" t="s">
        <v>2052</v>
      </c>
    </row>
    <row r="795" spans="1:29" ht="17" x14ac:dyDescent="0.2">
      <c r="A795">
        <v>1</v>
      </c>
      <c r="B795">
        <v>993</v>
      </c>
      <c r="C795" t="s">
        <v>2013</v>
      </c>
      <c r="D795" s="1" t="s">
        <v>2014</v>
      </c>
      <c r="E795" s="17">
        <v>9800</v>
      </c>
      <c r="F795" s="17">
        <v>7608</v>
      </c>
      <c r="G795" s="4">
        <f t="shared" si="72"/>
        <v>0.77632653061224488</v>
      </c>
      <c r="H795" t="s">
        <v>74</v>
      </c>
      <c r="I795">
        <v>75</v>
      </c>
      <c r="J795" s="2">
        <f t="shared" si="73"/>
        <v>101.44</v>
      </c>
      <c r="K795" t="s">
        <v>107</v>
      </c>
      <c r="L795" t="s">
        <v>108</v>
      </c>
      <c r="M795">
        <v>1450936800</v>
      </c>
      <c r="N795">
        <v>1452405600</v>
      </c>
      <c r="O795" s="7">
        <f t="shared" si="74"/>
        <v>42362.25</v>
      </c>
      <c r="P795" s="7" t="str" cm="1">
        <f t="array" ref="P795">_xlfn.IFS(Q795=1, "Jan", Q795=2, "Feb", Q795=3, "Mar", Q795=4, "Apr", Q795=5, "May", Q795=6, "June", Q795=7, "July", Q795=8, "Aug", Q795=9, "Sept", Q795=10, "Oct", Q795=11, "Nov", Q795=12, "Dec")</f>
        <v>Dec</v>
      </c>
      <c r="Q795" s="9">
        <f>MONTH(O795)</f>
        <v>12</v>
      </c>
      <c r="R795" s="9">
        <f>DAY(O795)</f>
        <v>24</v>
      </c>
      <c r="S795" s="9">
        <f>YEAR(O795)</f>
        <v>2015</v>
      </c>
      <c r="T795" s="7">
        <f>(((N795/60)/60)/24)+DATE(1970,1,1)</f>
        <v>42379.25</v>
      </c>
      <c r="U795" s="7" t="str" cm="1">
        <f t="array" ref="U795">_xlfn.IFS(V795=1, "Jan", V795=2, "Feb", V795=3, "Mar", V795=4, "Apr", V795=5, "May", V795=6, "June", V795=7, "July", V795=8, "Aug", V795=9, "Sept", V795=10, "Oct", V795=11, "Nov", V795=12, "Dec")</f>
        <v>Jan</v>
      </c>
      <c r="V795" s="9">
        <f t="shared" si="75"/>
        <v>1</v>
      </c>
      <c r="W795" s="9">
        <f t="shared" si="76"/>
        <v>10</v>
      </c>
      <c r="X795" s="9">
        <f t="shared" si="77"/>
        <v>2016</v>
      </c>
      <c r="Y795" t="b">
        <v>0</v>
      </c>
      <c r="Z795" t="b">
        <v>1</v>
      </c>
      <c r="AA795" t="s">
        <v>122</v>
      </c>
      <c r="AB795" t="s">
        <v>2044</v>
      </c>
      <c r="AC795" t="s">
        <v>2045</v>
      </c>
    </row>
    <row r="796" spans="1:29" ht="17" x14ac:dyDescent="0.2">
      <c r="A796">
        <v>1</v>
      </c>
      <c r="B796">
        <v>309</v>
      </c>
      <c r="C796" t="s">
        <v>670</v>
      </c>
      <c r="D796" s="1" t="s">
        <v>671</v>
      </c>
      <c r="E796" s="17">
        <v>4100</v>
      </c>
      <c r="F796" s="17">
        <v>3087</v>
      </c>
      <c r="G796" s="4">
        <f t="shared" si="72"/>
        <v>0.75292682926829269</v>
      </c>
      <c r="H796" t="s">
        <v>74</v>
      </c>
      <c r="I796">
        <v>75</v>
      </c>
      <c r="J796" s="2">
        <f t="shared" si="73"/>
        <v>41.16</v>
      </c>
      <c r="K796" t="s">
        <v>21</v>
      </c>
      <c r="L796" t="s">
        <v>22</v>
      </c>
      <c r="M796">
        <v>1316581200</v>
      </c>
      <c r="N796">
        <v>1318309200</v>
      </c>
      <c r="O796" s="7">
        <f t="shared" si="74"/>
        <v>40807.208333333336</v>
      </c>
      <c r="P796" s="7" t="str" cm="1">
        <f t="array" ref="P796">_xlfn.IFS(Q796=1, "Jan", Q796=2, "Feb", Q796=3, "Mar", Q796=4, "Apr", Q796=5, "May", Q796=6, "June", Q796=7, "July", Q796=8, "Aug", Q796=9, "Sept", Q796=10, "Oct", Q796=11, "Nov", Q796=12, "Dec")</f>
        <v>Sept</v>
      </c>
      <c r="Q796" s="9">
        <f>MONTH(O796)</f>
        <v>9</v>
      </c>
      <c r="R796" s="9">
        <f>DAY(O796)</f>
        <v>21</v>
      </c>
      <c r="S796" s="9">
        <f>YEAR(O796)</f>
        <v>2011</v>
      </c>
      <c r="T796" s="7">
        <f>(((N796/60)/60)/24)+DATE(1970,1,1)</f>
        <v>40827.208333333336</v>
      </c>
      <c r="U796" s="7" t="str" cm="1">
        <f t="array" ref="U796">_xlfn.IFS(V796=1, "Jan", V796=2, "Feb", V796=3, "Mar", V796=4, "Apr", V796=5, "May", V796=6, "June", V796=7, "July", V796=8, "Aug", V796=9, "Sept", V796=10, "Oct", V796=11, "Nov", V796=12, "Dec")</f>
        <v>Oct</v>
      </c>
      <c r="V796" s="9">
        <f t="shared" si="75"/>
        <v>10</v>
      </c>
      <c r="W796" s="9">
        <f t="shared" si="76"/>
        <v>11</v>
      </c>
      <c r="X796" s="9">
        <f t="shared" si="77"/>
        <v>2011</v>
      </c>
      <c r="Y796" t="b">
        <v>0</v>
      </c>
      <c r="Z796" t="b">
        <v>1</v>
      </c>
      <c r="AA796" t="s">
        <v>60</v>
      </c>
      <c r="AB796" t="s">
        <v>2041</v>
      </c>
      <c r="AC796" t="s">
        <v>2050</v>
      </c>
    </row>
    <row r="797" spans="1:29" ht="17" x14ac:dyDescent="0.2">
      <c r="A797">
        <v>1</v>
      </c>
      <c r="B797">
        <v>367</v>
      </c>
      <c r="C797" t="s">
        <v>786</v>
      </c>
      <c r="D797" s="1" t="s">
        <v>787</v>
      </c>
      <c r="E797" s="17">
        <v>9900</v>
      </c>
      <c r="F797" s="17">
        <v>1870</v>
      </c>
      <c r="G797" s="4">
        <f t="shared" si="72"/>
        <v>0.18888888888888888</v>
      </c>
      <c r="H797" t="s">
        <v>14</v>
      </c>
      <c r="I797">
        <v>75</v>
      </c>
      <c r="J797" s="2">
        <f t="shared" si="73"/>
        <v>24.933333333333334</v>
      </c>
      <c r="K797" t="s">
        <v>21</v>
      </c>
      <c r="L797" t="s">
        <v>22</v>
      </c>
      <c r="M797">
        <v>1413608400</v>
      </c>
      <c r="N797">
        <v>1415685600</v>
      </c>
      <c r="O797" s="7">
        <f t="shared" si="74"/>
        <v>41930.208333333336</v>
      </c>
      <c r="P797" s="7" t="str" cm="1">
        <f t="array" ref="P797">_xlfn.IFS(Q797=1, "Jan", Q797=2, "Feb", Q797=3, "Mar", Q797=4, "Apr", Q797=5, "May", Q797=6, "June", Q797=7, "July", Q797=8, "Aug", Q797=9, "Sept", Q797=10, "Oct", Q797=11, "Nov", Q797=12, "Dec")</f>
        <v>Oct</v>
      </c>
      <c r="Q797" s="9">
        <f>MONTH(O797)</f>
        <v>10</v>
      </c>
      <c r="R797" s="9">
        <f>DAY(O797)</f>
        <v>18</v>
      </c>
      <c r="S797" s="9">
        <f>YEAR(O797)</f>
        <v>2014</v>
      </c>
      <c r="T797" s="7">
        <f>(((N797/60)/60)/24)+DATE(1970,1,1)</f>
        <v>41954.25</v>
      </c>
      <c r="U797" s="7" t="str" cm="1">
        <f t="array" ref="U797">_xlfn.IFS(V797=1, "Jan", V797=2, "Feb", V797=3, "Mar", V797=4, "Apr", V797=5, "May", V797=6, "June", V797=7, "July", V797=8, "Aug", V797=9, "Sept", V797=10, "Oct", V797=11, "Nov", V797=12, "Dec")</f>
        <v>Nov</v>
      </c>
      <c r="V797" s="9">
        <f t="shared" si="75"/>
        <v>11</v>
      </c>
      <c r="W797" s="9">
        <f t="shared" si="76"/>
        <v>11</v>
      </c>
      <c r="X797" s="9">
        <f t="shared" si="77"/>
        <v>2014</v>
      </c>
      <c r="Y797" t="b">
        <v>0</v>
      </c>
      <c r="Z797" t="b">
        <v>1</v>
      </c>
      <c r="AA797" t="s">
        <v>33</v>
      </c>
      <c r="AB797" t="s">
        <v>2035</v>
      </c>
      <c r="AC797" t="s">
        <v>2036</v>
      </c>
    </row>
    <row r="798" spans="1:29" ht="17" x14ac:dyDescent="0.2">
      <c r="A798">
        <v>1</v>
      </c>
      <c r="B798">
        <v>52</v>
      </c>
      <c r="C798" t="s">
        <v>151</v>
      </c>
      <c r="D798" s="1" t="s">
        <v>152</v>
      </c>
      <c r="E798" s="17">
        <v>7200</v>
      </c>
      <c r="F798" s="17">
        <v>2459</v>
      </c>
      <c r="G798" s="4">
        <f t="shared" si="72"/>
        <v>0.34152777777777776</v>
      </c>
      <c r="H798" t="s">
        <v>14</v>
      </c>
      <c r="I798">
        <v>75</v>
      </c>
      <c r="J798" s="2">
        <f t="shared" si="73"/>
        <v>32.786666666666669</v>
      </c>
      <c r="K798" t="s">
        <v>21</v>
      </c>
      <c r="L798" t="s">
        <v>22</v>
      </c>
      <c r="M798">
        <v>1284526800</v>
      </c>
      <c r="N798">
        <v>1284872400</v>
      </c>
      <c r="O798" s="7">
        <f t="shared" si="74"/>
        <v>40436.208333333336</v>
      </c>
      <c r="P798" s="7" t="str" cm="1">
        <f t="array" ref="P798">_xlfn.IFS(Q798=1, "Jan", Q798=2, "Feb", Q798=3, "Mar", Q798=4, "Apr", Q798=5, "May", Q798=6, "June", Q798=7, "July", Q798=8, "Aug", Q798=9, "Sept", Q798=10, "Oct", Q798=11, "Nov", Q798=12, "Dec")</f>
        <v>Sept</v>
      </c>
      <c r="Q798" s="9">
        <f>MONTH(O798)</f>
        <v>9</v>
      </c>
      <c r="R798" s="9">
        <f>DAY(O798)</f>
        <v>15</v>
      </c>
      <c r="S798" s="9">
        <f>YEAR(O798)</f>
        <v>2010</v>
      </c>
      <c r="T798" s="7">
        <f>(((N798/60)/60)/24)+DATE(1970,1,1)</f>
        <v>40440.208333333336</v>
      </c>
      <c r="U798" s="7" t="str" cm="1">
        <f t="array" ref="U798">_xlfn.IFS(V798=1, "Jan", V798=2, "Feb", V798=3, "Mar", V798=4, "Apr", V798=5, "May", V798=6, "June", V798=7, "July", V798=8, "Aug", V798=9, "Sept", V798=10, "Oct", V798=11, "Nov", V798=12, "Dec")</f>
        <v>Sept</v>
      </c>
      <c r="V798" s="9">
        <f t="shared" si="75"/>
        <v>9</v>
      </c>
      <c r="W798" s="9">
        <f t="shared" si="76"/>
        <v>19</v>
      </c>
      <c r="X798" s="9">
        <f t="shared" si="77"/>
        <v>2010</v>
      </c>
      <c r="Y798" t="b">
        <v>0</v>
      </c>
      <c r="Z798" t="b">
        <v>0</v>
      </c>
      <c r="AA798" t="s">
        <v>33</v>
      </c>
      <c r="AB798" t="s">
        <v>2035</v>
      </c>
      <c r="AC798" t="s">
        <v>2036</v>
      </c>
    </row>
    <row r="799" spans="1:29" ht="17" x14ac:dyDescent="0.2">
      <c r="A799">
        <v>1</v>
      </c>
      <c r="B799">
        <v>982</v>
      </c>
      <c r="C799" t="s">
        <v>1992</v>
      </c>
      <c r="D799" s="1" t="s">
        <v>1993</v>
      </c>
      <c r="E799" s="17">
        <v>7200</v>
      </c>
      <c r="F799" s="17">
        <v>6115</v>
      </c>
      <c r="G799" s="4">
        <f t="shared" si="72"/>
        <v>0.84930555555555554</v>
      </c>
      <c r="H799" t="s">
        <v>14</v>
      </c>
      <c r="I799">
        <v>75</v>
      </c>
      <c r="J799" s="2">
        <f t="shared" si="73"/>
        <v>81.533333333333331</v>
      </c>
      <c r="K799" t="s">
        <v>21</v>
      </c>
      <c r="L799" t="s">
        <v>22</v>
      </c>
      <c r="M799">
        <v>1311051600</v>
      </c>
      <c r="N799">
        <v>1311224400</v>
      </c>
      <c r="O799" s="7">
        <f t="shared" si="74"/>
        <v>40743.208333333336</v>
      </c>
      <c r="P799" s="7" t="str" cm="1">
        <f t="array" ref="P799">_xlfn.IFS(Q799=1, "Jan", Q799=2, "Feb", Q799=3, "Mar", Q799=4, "Apr", Q799=5, "May", Q799=6, "June", Q799=7, "July", Q799=8, "Aug", Q799=9, "Sept", Q799=10, "Oct", Q799=11, "Nov", Q799=12, "Dec")</f>
        <v>July</v>
      </c>
      <c r="Q799" s="9">
        <f>MONTH(O799)</f>
        <v>7</v>
      </c>
      <c r="R799" s="9">
        <f>DAY(O799)</f>
        <v>19</v>
      </c>
      <c r="S799" s="9">
        <f>YEAR(O799)</f>
        <v>2011</v>
      </c>
      <c r="T799" s="7">
        <f>(((N799/60)/60)/24)+DATE(1970,1,1)</f>
        <v>40745.208333333336</v>
      </c>
      <c r="U799" s="7" t="str" cm="1">
        <f t="array" ref="U799">_xlfn.IFS(V799=1, "Jan", V799=2, "Feb", V799=3, "Mar", V799=4, "Apr", V799=5, "May", V799=6, "June", V799=7, "July", V799=8, "Aug", V799=9, "Sept", V799=10, "Oct", V799=11, "Nov", V799=12, "Dec")</f>
        <v>July</v>
      </c>
      <c r="V799" s="9">
        <f t="shared" si="75"/>
        <v>7</v>
      </c>
      <c r="W799" s="9">
        <f t="shared" si="76"/>
        <v>21</v>
      </c>
      <c r="X799" s="9">
        <f t="shared" si="77"/>
        <v>2011</v>
      </c>
      <c r="Y799" t="b">
        <v>0</v>
      </c>
      <c r="Z799" t="b">
        <v>1</v>
      </c>
      <c r="AA799" t="s">
        <v>42</v>
      </c>
      <c r="AB799" t="s">
        <v>2039</v>
      </c>
      <c r="AC799" t="s">
        <v>2053</v>
      </c>
    </row>
    <row r="800" spans="1:29" ht="34" x14ac:dyDescent="0.2">
      <c r="A800">
        <v>1</v>
      </c>
      <c r="B800">
        <v>161</v>
      </c>
      <c r="C800" t="s">
        <v>374</v>
      </c>
      <c r="D800" s="1" t="s">
        <v>375</v>
      </c>
      <c r="E800" s="17">
        <v>5500</v>
      </c>
      <c r="F800" s="17">
        <v>4300</v>
      </c>
      <c r="G800" s="4">
        <f t="shared" si="72"/>
        <v>0.78181818181818186</v>
      </c>
      <c r="H800" t="s">
        <v>14</v>
      </c>
      <c r="I800">
        <v>75</v>
      </c>
      <c r="J800" s="2">
        <f t="shared" si="73"/>
        <v>57.333333333333336</v>
      </c>
      <c r="K800" t="s">
        <v>21</v>
      </c>
      <c r="L800" t="s">
        <v>22</v>
      </c>
      <c r="M800">
        <v>1442984400</v>
      </c>
      <c r="N800">
        <v>1443502800</v>
      </c>
      <c r="O800" s="7">
        <f t="shared" si="74"/>
        <v>42270.208333333328</v>
      </c>
      <c r="P800" s="7" t="str" cm="1">
        <f t="array" ref="P800">_xlfn.IFS(Q800=1, "Jan", Q800=2, "Feb", Q800=3, "Mar", Q800=4, "Apr", Q800=5, "May", Q800=6, "June", Q800=7, "July", Q800=8, "Aug", Q800=9, "Sept", Q800=10, "Oct", Q800=11, "Nov", Q800=12, "Dec")</f>
        <v>Sept</v>
      </c>
      <c r="Q800" s="9">
        <f>MONTH(O800)</f>
        <v>9</v>
      </c>
      <c r="R800" s="9">
        <f>DAY(O800)</f>
        <v>23</v>
      </c>
      <c r="S800" s="9">
        <f>YEAR(O800)</f>
        <v>2015</v>
      </c>
      <c r="T800" s="7">
        <f>(((N800/60)/60)/24)+DATE(1970,1,1)</f>
        <v>42276.208333333328</v>
      </c>
      <c r="U800" s="7" t="str" cm="1">
        <f t="array" ref="U800">_xlfn.IFS(V800=1, "Jan", V800=2, "Feb", V800=3, "Mar", V800=4, "Apr", V800=5, "May", V800=6, "June", V800=7, "July", V800=8, "Aug", V800=9, "Sept", V800=10, "Oct", V800=11, "Nov", V800=12, "Dec")</f>
        <v>Sept</v>
      </c>
      <c r="V800" s="9">
        <f t="shared" si="75"/>
        <v>9</v>
      </c>
      <c r="W800" s="9">
        <f t="shared" si="76"/>
        <v>29</v>
      </c>
      <c r="X800" s="9">
        <f t="shared" si="77"/>
        <v>2015</v>
      </c>
      <c r="Y800" t="b">
        <v>0</v>
      </c>
      <c r="Z800" t="b">
        <v>1</v>
      </c>
      <c r="AA800" t="s">
        <v>28</v>
      </c>
      <c r="AB800" t="s">
        <v>2037</v>
      </c>
      <c r="AC800" t="s">
        <v>2038</v>
      </c>
    </row>
    <row r="801" spans="1:29" ht="34" x14ac:dyDescent="0.2">
      <c r="A801">
        <v>1</v>
      </c>
      <c r="B801">
        <v>116</v>
      </c>
      <c r="C801" t="s">
        <v>282</v>
      </c>
      <c r="D801" s="1" t="s">
        <v>283</v>
      </c>
      <c r="E801" s="17">
        <v>7200</v>
      </c>
      <c r="F801" s="17">
        <v>6336</v>
      </c>
      <c r="G801" s="4">
        <f t="shared" si="72"/>
        <v>0.88</v>
      </c>
      <c r="H801" t="s">
        <v>14</v>
      </c>
      <c r="I801">
        <v>73</v>
      </c>
      <c r="J801" s="2">
        <f t="shared" si="73"/>
        <v>86.794520547945211</v>
      </c>
      <c r="K801" t="s">
        <v>21</v>
      </c>
      <c r="L801" t="s">
        <v>22</v>
      </c>
      <c r="M801">
        <v>1442552400</v>
      </c>
      <c r="N801">
        <v>1442638800</v>
      </c>
      <c r="O801" s="7">
        <f t="shared" si="74"/>
        <v>42265.208333333328</v>
      </c>
      <c r="P801" s="7" t="str" cm="1">
        <f t="array" ref="P801">_xlfn.IFS(Q801=1, "Jan", Q801=2, "Feb", Q801=3, "Mar", Q801=4, "Apr", Q801=5, "May", Q801=6, "June", Q801=7, "July", Q801=8, "Aug", Q801=9, "Sept", Q801=10, "Oct", Q801=11, "Nov", Q801=12, "Dec")</f>
        <v>Sept</v>
      </c>
      <c r="Q801" s="9">
        <f>MONTH(O801)</f>
        <v>9</v>
      </c>
      <c r="R801" s="9">
        <f>DAY(O801)</f>
        <v>18</v>
      </c>
      <c r="S801" s="9">
        <f>YEAR(O801)</f>
        <v>2015</v>
      </c>
      <c r="T801" s="7">
        <f>(((N801/60)/60)/24)+DATE(1970,1,1)</f>
        <v>42266.208333333328</v>
      </c>
      <c r="U801" s="7" t="str" cm="1">
        <f t="array" ref="U801">_xlfn.IFS(V801=1, "Jan", V801=2, "Feb", V801=3, "Mar", V801=4, "Apr", V801=5, "May", V801=6, "June", V801=7, "July", V801=8, "Aug", V801=9, "Sept", V801=10, "Oct", V801=11, "Nov", V801=12, "Dec")</f>
        <v>Sept</v>
      </c>
      <c r="V801" s="9">
        <f t="shared" si="75"/>
        <v>9</v>
      </c>
      <c r="W801" s="9">
        <f t="shared" si="76"/>
        <v>19</v>
      </c>
      <c r="X801" s="9">
        <f t="shared" si="77"/>
        <v>2015</v>
      </c>
      <c r="Y801" t="b">
        <v>0</v>
      </c>
      <c r="Z801" t="b">
        <v>0</v>
      </c>
      <c r="AA801" t="s">
        <v>33</v>
      </c>
      <c r="AB801" t="s">
        <v>2035</v>
      </c>
      <c r="AC801" t="s">
        <v>2036</v>
      </c>
    </row>
    <row r="802" spans="1:29" ht="34" x14ac:dyDescent="0.2">
      <c r="A802">
        <v>1</v>
      </c>
      <c r="B802">
        <v>325</v>
      </c>
      <c r="C802" t="s">
        <v>702</v>
      </c>
      <c r="D802" s="1" t="s">
        <v>703</v>
      </c>
      <c r="E802" s="17">
        <v>6500</v>
      </c>
      <c r="F802" s="17">
        <v>5897</v>
      </c>
      <c r="G802" s="4">
        <f t="shared" si="72"/>
        <v>0.90723076923076929</v>
      </c>
      <c r="H802" t="s">
        <v>14</v>
      </c>
      <c r="I802">
        <v>73</v>
      </c>
      <c r="J802" s="2">
        <f t="shared" si="73"/>
        <v>80.780821917808225</v>
      </c>
      <c r="K802" t="s">
        <v>21</v>
      </c>
      <c r="L802" t="s">
        <v>22</v>
      </c>
      <c r="M802">
        <v>1529125200</v>
      </c>
      <c r="N802">
        <v>1531112400</v>
      </c>
      <c r="O802" s="7">
        <f t="shared" si="74"/>
        <v>43267.208333333328</v>
      </c>
      <c r="P802" s="7" t="str" cm="1">
        <f t="array" ref="P802">_xlfn.IFS(Q802=1, "Jan", Q802=2, "Feb", Q802=3, "Mar", Q802=4, "Apr", Q802=5, "May", Q802=6, "June", Q802=7, "July", Q802=8, "Aug", Q802=9, "Sept", Q802=10, "Oct", Q802=11, "Nov", Q802=12, "Dec")</f>
        <v>June</v>
      </c>
      <c r="Q802" s="9">
        <f>MONTH(O802)</f>
        <v>6</v>
      </c>
      <c r="R802" s="9">
        <f>DAY(O802)</f>
        <v>16</v>
      </c>
      <c r="S802" s="9">
        <f>YEAR(O802)</f>
        <v>2018</v>
      </c>
      <c r="T802" s="7">
        <f>(((N802/60)/60)/24)+DATE(1970,1,1)</f>
        <v>43290.208333333328</v>
      </c>
      <c r="U802" s="7" t="str" cm="1">
        <f t="array" ref="U802">_xlfn.IFS(V802=1, "Jan", V802=2, "Feb", V802=3, "Mar", V802=4, "Apr", V802=5, "May", V802=6, "June", V802=7, "July", V802=8, "Aug", V802=9, "Sept", V802=10, "Oct", V802=11, "Nov", V802=12, "Dec")</f>
        <v>July</v>
      </c>
      <c r="V802" s="9">
        <f t="shared" si="75"/>
        <v>7</v>
      </c>
      <c r="W802" s="9">
        <f t="shared" si="76"/>
        <v>9</v>
      </c>
      <c r="X802" s="9">
        <f t="shared" si="77"/>
        <v>2018</v>
      </c>
      <c r="Y802" t="b">
        <v>0</v>
      </c>
      <c r="Z802" t="b">
        <v>1</v>
      </c>
      <c r="AA802" t="s">
        <v>33</v>
      </c>
      <c r="AB802" t="s">
        <v>2035</v>
      </c>
      <c r="AC802" t="s">
        <v>2036</v>
      </c>
    </row>
    <row r="803" spans="1:29" ht="17" x14ac:dyDescent="0.2">
      <c r="A803">
        <v>1</v>
      </c>
      <c r="B803">
        <v>298</v>
      </c>
      <c r="C803" t="s">
        <v>648</v>
      </c>
      <c r="D803" s="1" t="s">
        <v>649</v>
      </c>
      <c r="E803" s="17">
        <v>3500</v>
      </c>
      <c r="F803" s="17">
        <v>5037</v>
      </c>
      <c r="G803" s="4">
        <f t="shared" si="72"/>
        <v>1.4391428571428571</v>
      </c>
      <c r="H803" t="s">
        <v>20</v>
      </c>
      <c r="I803">
        <v>72</v>
      </c>
      <c r="J803" s="2">
        <f t="shared" si="73"/>
        <v>69.958333333333329</v>
      </c>
      <c r="K803" t="s">
        <v>21</v>
      </c>
      <c r="L803" t="s">
        <v>22</v>
      </c>
      <c r="M803">
        <v>1456466400</v>
      </c>
      <c r="N803">
        <v>1458018000</v>
      </c>
      <c r="O803" s="7">
        <f t="shared" si="74"/>
        <v>42426.25</v>
      </c>
      <c r="P803" s="7" t="str" cm="1">
        <f t="array" ref="P803">_xlfn.IFS(Q803=1, "Jan", Q803=2, "Feb", Q803=3, "Mar", Q803=4, "Apr", Q803=5, "May", Q803=6, "June", Q803=7, "July", Q803=8, "Aug", Q803=9, "Sept", Q803=10, "Oct", Q803=11, "Nov", Q803=12, "Dec")</f>
        <v>Feb</v>
      </c>
      <c r="Q803" s="9">
        <f>MONTH(O803)</f>
        <v>2</v>
      </c>
      <c r="R803" s="9">
        <f>DAY(O803)</f>
        <v>26</v>
      </c>
      <c r="S803" s="9">
        <f>YEAR(O803)</f>
        <v>2016</v>
      </c>
      <c r="T803" s="7">
        <f>(((N803/60)/60)/24)+DATE(1970,1,1)</f>
        <v>42444.208333333328</v>
      </c>
      <c r="U803" s="7" t="str" cm="1">
        <f t="array" ref="U803">_xlfn.IFS(V803=1, "Jan", V803=2, "Feb", V803=3, "Mar", V803=4, "Apr", V803=5, "May", V803=6, "June", V803=7, "July", V803=8, "Aug", V803=9, "Sept", V803=10, "Oct", V803=11, "Nov", V803=12, "Dec")</f>
        <v>Mar</v>
      </c>
      <c r="V803" s="9">
        <f t="shared" si="75"/>
        <v>3</v>
      </c>
      <c r="W803" s="9">
        <f t="shared" si="76"/>
        <v>15</v>
      </c>
      <c r="X803" s="9">
        <f t="shared" si="77"/>
        <v>2016</v>
      </c>
      <c r="Y803" t="b">
        <v>0</v>
      </c>
      <c r="Z803" t="b">
        <v>1</v>
      </c>
      <c r="AA803" t="s">
        <v>23</v>
      </c>
      <c r="AB803" t="s">
        <v>2041</v>
      </c>
      <c r="AC803" t="s">
        <v>2042</v>
      </c>
    </row>
    <row r="804" spans="1:29" ht="17" x14ac:dyDescent="0.2">
      <c r="A804">
        <v>1</v>
      </c>
      <c r="B804">
        <v>581</v>
      </c>
      <c r="C804" t="s">
        <v>1205</v>
      </c>
      <c r="D804" s="1" t="s">
        <v>1206</v>
      </c>
      <c r="E804" s="17">
        <v>6000</v>
      </c>
      <c r="F804" s="17">
        <v>3841</v>
      </c>
      <c r="G804" s="4">
        <f t="shared" si="72"/>
        <v>0.64016666666666666</v>
      </c>
      <c r="H804" t="s">
        <v>14</v>
      </c>
      <c r="I804">
        <v>71</v>
      </c>
      <c r="J804" s="2">
        <f t="shared" si="73"/>
        <v>54.098591549295776</v>
      </c>
      <c r="K804" t="s">
        <v>21</v>
      </c>
      <c r="L804" t="s">
        <v>22</v>
      </c>
      <c r="M804">
        <v>1304053200</v>
      </c>
      <c r="N804">
        <v>1305349200</v>
      </c>
      <c r="O804" s="7">
        <f t="shared" si="74"/>
        <v>40662.208333333336</v>
      </c>
      <c r="P804" s="7" t="str" cm="1">
        <f t="array" ref="P804">_xlfn.IFS(Q804=1, "Jan", Q804=2, "Feb", Q804=3, "Mar", Q804=4, "Apr", Q804=5, "May", Q804=6, "June", Q804=7, "July", Q804=8, "Aug", Q804=9, "Sept", Q804=10, "Oct", Q804=11, "Nov", Q804=12, "Dec")</f>
        <v>Apr</v>
      </c>
      <c r="Q804" s="9">
        <f>MONTH(O804)</f>
        <v>4</v>
      </c>
      <c r="R804" s="9">
        <f>DAY(O804)</f>
        <v>29</v>
      </c>
      <c r="S804" s="9">
        <f>YEAR(O804)</f>
        <v>2011</v>
      </c>
      <c r="T804" s="7">
        <f>(((N804/60)/60)/24)+DATE(1970,1,1)</f>
        <v>40677.208333333336</v>
      </c>
      <c r="U804" s="7" t="str" cm="1">
        <f t="array" ref="U804">_xlfn.IFS(V804=1, "Jan", V804=2, "Feb", V804=3, "Mar", V804=4, "Apr", V804=5, "May", V804=6, "June", V804=7, "July", V804=8, "Aug", V804=9, "Sept", V804=10, "Oct", V804=11, "Nov", V804=12, "Dec")</f>
        <v>May</v>
      </c>
      <c r="V804" s="9">
        <f t="shared" si="75"/>
        <v>5</v>
      </c>
      <c r="W804" s="9">
        <f t="shared" si="76"/>
        <v>14</v>
      </c>
      <c r="X804" s="9">
        <f t="shared" si="77"/>
        <v>2011</v>
      </c>
      <c r="Y804" t="b">
        <v>0</v>
      </c>
      <c r="Z804" t="b">
        <v>0</v>
      </c>
      <c r="AA804" t="s">
        <v>28</v>
      </c>
      <c r="AB804" t="s">
        <v>2037</v>
      </c>
      <c r="AC804" t="s">
        <v>2038</v>
      </c>
    </row>
    <row r="805" spans="1:29" ht="17" x14ac:dyDescent="0.2">
      <c r="A805">
        <v>1</v>
      </c>
      <c r="B805">
        <v>85</v>
      </c>
      <c r="C805" t="s">
        <v>219</v>
      </c>
      <c r="D805" s="1" t="s">
        <v>220</v>
      </c>
      <c r="E805" s="17">
        <v>4900</v>
      </c>
      <c r="F805" s="17">
        <v>6430</v>
      </c>
      <c r="G805" s="4">
        <f t="shared" si="72"/>
        <v>1.3122448979591836</v>
      </c>
      <c r="H805" t="s">
        <v>20</v>
      </c>
      <c r="I805">
        <v>71</v>
      </c>
      <c r="J805" s="2">
        <f t="shared" si="73"/>
        <v>90.563380281690144</v>
      </c>
      <c r="K805" t="s">
        <v>26</v>
      </c>
      <c r="L805" t="s">
        <v>27</v>
      </c>
      <c r="M805">
        <v>1315717200</v>
      </c>
      <c r="N805">
        <v>1316408400</v>
      </c>
      <c r="O805" s="7">
        <f t="shared" si="74"/>
        <v>40797.208333333336</v>
      </c>
      <c r="P805" s="7" t="str" cm="1">
        <f t="array" ref="P805">_xlfn.IFS(Q805=1, "Jan", Q805=2, "Feb", Q805=3, "Mar", Q805=4, "Apr", Q805=5, "May", Q805=6, "June", Q805=7, "July", Q805=8, "Aug", Q805=9, "Sept", Q805=10, "Oct", Q805=11, "Nov", Q805=12, "Dec")</f>
        <v>Sept</v>
      </c>
      <c r="Q805" s="9">
        <f>MONTH(O805)</f>
        <v>9</v>
      </c>
      <c r="R805" s="9">
        <f>DAY(O805)</f>
        <v>11</v>
      </c>
      <c r="S805" s="9">
        <f>YEAR(O805)</f>
        <v>2011</v>
      </c>
      <c r="T805" s="7">
        <f>(((N805/60)/60)/24)+DATE(1970,1,1)</f>
        <v>40805.208333333336</v>
      </c>
      <c r="U805" s="7" t="str" cm="1">
        <f t="array" ref="U805">_xlfn.IFS(V805=1, "Jan", V805=2, "Feb", V805=3, "Mar", V805=4, "Apr", V805=5, "May", V805=6, "June", V805=7, "July", V805=8, "Aug", V805=9, "Sept", V805=10, "Oct", V805=11, "Nov", V805=12, "Dec")</f>
        <v>Sept</v>
      </c>
      <c r="V805" s="9">
        <f t="shared" si="75"/>
        <v>9</v>
      </c>
      <c r="W805" s="9">
        <f t="shared" si="76"/>
        <v>19</v>
      </c>
      <c r="X805" s="9">
        <f t="shared" si="77"/>
        <v>2011</v>
      </c>
      <c r="Y805" t="b">
        <v>0</v>
      </c>
      <c r="Z805" t="b">
        <v>0</v>
      </c>
      <c r="AA805" t="s">
        <v>60</v>
      </c>
      <c r="AB805" t="s">
        <v>2041</v>
      </c>
      <c r="AC805" t="s">
        <v>2050</v>
      </c>
    </row>
    <row r="806" spans="1:29" ht="34" x14ac:dyDescent="0.2">
      <c r="A806">
        <v>1</v>
      </c>
      <c r="B806">
        <v>828</v>
      </c>
      <c r="C806" t="s">
        <v>1689</v>
      </c>
      <c r="D806" s="1" t="s">
        <v>1690</v>
      </c>
      <c r="E806" s="17">
        <v>7100</v>
      </c>
      <c r="F806" s="17">
        <v>4899</v>
      </c>
      <c r="G806" s="4">
        <f t="shared" si="72"/>
        <v>0.69</v>
      </c>
      <c r="H806" t="s">
        <v>14</v>
      </c>
      <c r="I806">
        <v>70</v>
      </c>
      <c r="J806" s="2">
        <f t="shared" si="73"/>
        <v>69.98571428571428</v>
      </c>
      <c r="K806" t="s">
        <v>21</v>
      </c>
      <c r="L806" t="s">
        <v>22</v>
      </c>
      <c r="M806">
        <v>1535432400</v>
      </c>
      <c r="N806">
        <v>1537592400</v>
      </c>
      <c r="O806" s="7">
        <f t="shared" si="74"/>
        <v>43340.208333333328</v>
      </c>
      <c r="P806" s="7" t="str" cm="1">
        <f t="array" ref="P806">_xlfn.IFS(Q806=1, "Jan", Q806=2, "Feb", Q806=3, "Mar", Q806=4, "Apr", Q806=5, "May", Q806=6, "June", Q806=7, "July", Q806=8, "Aug", Q806=9, "Sept", Q806=10, "Oct", Q806=11, "Nov", Q806=12, "Dec")</f>
        <v>Aug</v>
      </c>
      <c r="Q806" s="9">
        <f>MONTH(O806)</f>
        <v>8</v>
      </c>
      <c r="R806" s="9">
        <f>DAY(O806)</f>
        <v>28</v>
      </c>
      <c r="S806" s="9">
        <f>YEAR(O806)</f>
        <v>2018</v>
      </c>
      <c r="T806" s="7">
        <f>(((N806/60)/60)/24)+DATE(1970,1,1)</f>
        <v>43365.208333333328</v>
      </c>
      <c r="U806" s="7" t="str" cm="1">
        <f t="array" ref="U806">_xlfn.IFS(V806=1, "Jan", V806=2, "Feb", V806=3, "Mar", V806=4, "Apr", V806=5, "May", V806=6, "June", V806=7, "July", V806=8, "Aug", V806=9, "Sept", V806=10, "Oct", V806=11, "Nov", V806=12, "Dec")</f>
        <v>Sept</v>
      </c>
      <c r="V806" s="9">
        <f t="shared" si="75"/>
        <v>9</v>
      </c>
      <c r="W806" s="9">
        <f t="shared" si="76"/>
        <v>22</v>
      </c>
      <c r="X806" s="9">
        <f t="shared" si="77"/>
        <v>2018</v>
      </c>
      <c r="Y806" t="b">
        <v>0</v>
      </c>
      <c r="Z806" t="b">
        <v>0</v>
      </c>
      <c r="AA806" t="s">
        <v>33</v>
      </c>
      <c r="AB806" t="s">
        <v>2035</v>
      </c>
      <c r="AC806" t="s">
        <v>2036</v>
      </c>
    </row>
    <row r="807" spans="1:29" ht="17" x14ac:dyDescent="0.2">
      <c r="A807">
        <v>1</v>
      </c>
      <c r="B807">
        <v>143</v>
      </c>
      <c r="C807" t="s">
        <v>338</v>
      </c>
      <c r="D807" s="1" t="s">
        <v>339</v>
      </c>
      <c r="E807" s="17">
        <v>5400</v>
      </c>
      <c r="F807" s="17">
        <v>7322</v>
      </c>
      <c r="G807" s="4">
        <f t="shared" si="72"/>
        <v>1.355925925925926</v>
      </c>
      <c r="H807" t="s">
        <v>20</v>
      </c>
      <c r="I807">
        <v>70</v>
      </c>
      <c r="J807" s="2">
        <f t="shared" si="73"/>
        <v>104.6</v>
      </c>
      <c r="K807" t="s">
        <v>21</v>
      </c>
      <c r="L807" t="s">
        <v>22</v>
      </c>
      <c r="M807">
        <v>1277701200</v>
      </c>
      <c r="N807">
        <v>1279429200</v>
      </c>
      <c r="O807" s="7">
        <f t="shared" si="74"/>
        <v>40357.208333333336</v>
      </c>
      <c r="P807" s="7" t="str" cm="1">
        <f t="array" ref="P807">_xlfn.IFS(Q807=1, "Jan", Q807=2, "Feb", Q807=3, "Mar", Q807=4, "Apr", Q807=5, "May", Q807=6, "June", Q807=7, "July", Q807=8, "Aug", Q807=9, "Sept", Q807=10, "Oct", Q807=11, "Nov", Q807=12, "Dec")</f>
        <v>June</v>
      </c>
      <c r="Q807" s="9">
        <f>MONTH(O807)</f>
        <v>6</v>
      </c>
      <c r="R807" s="9">
        <f>DAY(O807)</f>
        <v>28</v>
      </c>
      <c r="S807" s="9">
        <f>YEAR(O807)</f>
        <v>2010</v>
      </c>
      <c r="T807" s="7">
        <f>(((N807/60)/60)/24)+DATE(1970,1,1)</f>
        <v>40377.208333333336</v>
      </c>
      <c r="U807" s="7" t="str" cm="1">
        <f t="array" ref="U807">_xlfn.IFS(V807=1, "Jan", V807=2, "Feb", V807=3, "Mar", V807=4, "Apr", V807=5, "May", V807=6, "June", V807=7, "July", V807=8, "Aug", V807=9, "Sept", V807=10, "Oct", V807=11, "Nov", V807=12, "Dec")</f>
        <v>July</v>
      </c>
      <c r="V807" s="9">
        <f t="shared" si="75"/>
        <v>7</v>
      </c>
      <c r="W807" s="9">
        <f t="shared" si="76"/>
        <v>18</v>
      </c>
      <c r="X807" s="9">
        <f t="shared" si="77"/>
        <v>2010</v>
      </c>
      <c r="Y807" t="b">
        <v>0</v>
      </c>
      <c r="Z807" t="b">
        <v>0</v>
      </c>
      <c r="AA807" t="s">
        <v>60</v>
      </c>
      <c r="AB807" t="s">
        <v>2041</v>
      </c>
      <c r="AC807" t="s">
        <v>2050</v>
      </c>
    </row>
    <row r="808" spans="1:29" ht="17" x14ac:dyDescent="0.2">
      <c r="A808">
        <v>1</v>
      </c>
      <c r="B808">
        <v>689</v>
      </c>
      <c r="C808" t="s">
        <v>1417</v>
      </c>
      <c r="D808" s="1" t="s">
        <v>1418</v>
      </c>
      <c r="E808" s="17">
        <v>7300</v>
      </c>
      <c r="F808" s="17">
        <v>7348</v>
      </c>
      <c r="G808" s="4">
        <f t="shared" si="72"/>
        <v>1.0065753424657535</v>
      </c>
      <c r="H808" t="s">
        <v>20</v>
      </c>
      <c r="I808">
        <v>69</v>
      </c>
      <c r="J808" s="2">
        <f t="shared" si="73"/>
        <v>106.49275362318841</v>
      </c>
      <c r="K808" t="s">
        <v>21</v>
      </c>
      <c r="L808" t="s">
        <v>22</v>
      </c>
      <c r="M808">
        <v>1383022800</v>
      </c>
      <c r="N808">
        <v>1384063200</v>
      </c>
      <c r="O808" s="7">
        <f t="shared" si="74"/>
        <v>41576.208333333336</v>
      </c>
      <c r="P808" s="7" t="str" cm="1">
        <f t="array" ref="P808">_xlfn.IFS(Q808=1, "Jan", Q808=2, "Feb", Q808=3, "Mar", Q808=4, "Apr", Q808=5, "May", Q808=6, "June", Q808=7, "July", Q808=8, "Aug", Q808=9, "Sept", Q808=10, "Oct", Q808=11, "Nov", Q808=12, "Dec")</f>
        <v>Oct</v>
      </c>
      <c r="Q808" s="9">
        <f>MONTH(O808)</f>
        <v>10</v>
      </c>
      <c r="R808" s="9">
        <f>DAY(O808)</f>
        <v>29</v>
      </c>
      <c r="S808" s="9">
        <f>YEAR(O808)</f>
        <v>2013</v>
      </c>
      <c r="T808" s="7">
        <f>(((N808/60)/60)/24)+DATE(1970,1,1)</f>
        <v>41588.25</v>
      </c>
      <c r="U808" s="7" t="str" cm="1">
        <f t="array" ref="U808">_xlfn.IFS(V808=1, "Jan", V808=2, "Feb", V808=3, "Mar", V808=4, "Apr", V808=5, "May", V808=6, "June", V808=7, "July", V808=8, "Aug", V808=9, "Sept", V808=10, "Oct", V808=11, "Nov", V808=12, "Dec")</f>
        <v>Nov</v>
      </c>
      <c r="V808" s="9">
        <f t="shared" si="75"/>
        <v>11</v>
      </c>
      <c r="W808" s="9">
        <f t="shared" si="76"/>
        <v>10</v>
      </c>
      <c r="X808" s="9">
        <f t="shared" si="77"/>
        <v>2013</v>
      </c>
      <c r="Y808" t="b">
        <v>0</v>
      </c>
      <c r="Z808" t="b">
        <v>0</v>
      </c>
      <c r="AA808" t="s">
        <v>28</v>
      </c>
      <c r="AB808" t="s">
        <v>2037</v>
      </c>
      <c r="AC808" t="s">
        <v>2038</v>
      </c>
    </row>
    <row r="809" spans="1:29" ht="17" x14ac:dyDescent="0.2">
      <c r="A809">
        <v>1</v>
      </c>
      <c r="B809">
        <v>818</v>
      </c>
      <c r="C809" t="s">
        <v>676</v>
      </c>
      <c r="D809" s="1" t="s">
        <v>1670</v>
      </c>
      <c r="E809" s="17">
        <v>700</v>
      </c>
      <c r="F809" s="17">
        <v>7664</v>
      </c>
      <c r="G809" s="4">
        <f t="shared" si="72"/>
        <v>10.948571428571428</v>
      </c>
      <c r="H809" t="s">
        <v>20</v>
      </c>
      <c r="I809">
        <v>69</v>
      </c>
      <c r="J809" s="2">
        <f t="shared" si="73"/>
        <v>111.07246376811594</v>
      </c>
      <c r="K809" t="s">
        <v>21</v>
      </c>
      <c r="L809" t="s">
        <v>22</v>
      </c>
      <c r="M809">
        <v>1548050400</v>
      </c>
      <c r="N809">
        <v>1549173600</v>
      </c>
      <c r="O809" s="7">
        <f t="shared" si="74"/>
        <v>43486.25</v>
      </c>
      <c r="P809" s="7" t="str" cm="1">
        <f t="array" ref="P809">_xlfn.IFS(Q809=1, "Jan", Q809=2, "Feb", Q809=3, "Mar", Q809=4, "Apr", Q809=5, "May", Q809=6, "June", Q809=7, "July", Q809=8, "Aug", Q809=9, "Sept", Q809=10, "Oct", Q809=11, "Nov", Q809=12, "Dec")</f>
        <v>Jan</v>
      </c>
      <c r="Q809" s="9">
        <f>MONTH(O809)</f>
        <v>1</v>
      </c>
      <c r="R809" s="9">
        <f>DAY(O809)</f>
        <v>21</v>
      </c>
      <c r="S809" s="9">
        <f>YEAR(O809)</f>
        <v>2019</v>
      </c>
      <c r="T809" s="7">
        <f>(((N809/60)/60)/24)+DATE(1970,1,1)</f>
        <v>43499.25</v>
      </c>
      <c r="U809" s="7" t="str" cm="1">
        <f t="array" ref="U809">_xlfn.IFS(V809=1, "Jan", V809=2, "Feb", V809=3, "Mar", V809=4, "Apr", V809=5, "May", V809=6, "June", V809=7, "July", V809=8, "Aug", V809=9, "Sept", V809=10, "Oct", V809=11, "Nov", V809=12, "Dec")</f>
        <v>Feb</v>
      </c>
      <c r="V809" s="9">
        <f t="shared" si="75"/>
        <v>2</v>
      </c>
      <c r="W809" s="9">
        <f t="shared" si="76"/>
        <v>3</v>
      </c>
      <c r="X809" s="9">
        <f t="shared" si="77"/>
        <v>2019</v>
      </c>
      <c r="Y809" t="b">
        <v>0</v>
      </c>
      <c r="Z809" t="b">
        <v>1</v>
      </c>
      <c r="AA809" t="s">
        <v>33</v>
      </c>
      <c r="AB809" t="s">
        <v>2035</v>
      </c>
      <c r="AC809" t="s">
        <v>2036</v>
      </c>
    </row>
    <row r="810" spans="1:29" ht="17" x14ac:dyDescent="0.2">
      <c r="A810">
        <v>1</v>
      </c>
      <c r="B810">
        <v>813</v>
      </c>
      <c r="C810" t="s">
        <v>1660</v>
      </c>
      <c r="D810" s="1" t="s">
        <v>1661</v>
      </c>
      <c r="E810" s="17">
        <v>3200</v>
      </c>
      <c r="F810" s="17">
        <v>7661</v>
      </c>
      <c r="G810" s="4">
        <f t="shared" si="72"/>
        <v>2.3940625</v>
      </c>
      <c r="H810" t="s">
        <v>20</v>
      </c>
      <c r="I810">
        <v>68</v>
      </c>
      <c r="J810" s="2">
        <f t="shared" si="73"/>
        <v>112.66176470588235</v>
      </c>
      <c r="K810" t="s">
        <v>21</v>
      </c>
      <c r="L810" t="s">
        <v>22</v>
      </c>
      <c r="M810">
        <v>1346043600</v>
      </c>
      <c r="N810">
        <v>1346907600</v>
      </c>
      <c r="O810" s="7">
        <f t="shared" si="74"/>
        <v>41148.208333333336</v>
      </c>
      <c r="P810" s="7" t="str" cm="1">
        <f t="array" ref="P810">_xlfn.IFS(Q810=1, "Jan", Q810=2, "Feb", Q810=3, "Mar", Q810=4, "Apr", Q810=5, "May", Q810=6, "June", Q810=7, "July", Q810=8, "Aug", Q810=9, "Sept", Q810=10, "Oct", Q810=11, "Nov", Q810=12, "Dec")</f>
        <v>Aug</v>
      </c>
      <c r="Q810" s="9">
        <f>MONTH(O810)</f>
        <v>8</v>
      </c>
      <c r="R810" s="9">
        <f>DAY(O810)</f>
        <v>27</v>
      </c>
      <c r="S810" s="9">
        <f>YEAR(O810)</f>
        <v>2012</v>
      </c>
      <c r="T810" s="7">
        <f>(((N810/60)/60)/24)+DATE(1970,1,1)</f>
        <v>41158.208333333336</v>
      </c>
      <c r="U810" s="7" t="str" cm="1">
        <f t="array" ref="U810">_xlfn.IFS(V810=1, "Jan", V810=2, "Feb", V810=3, "Mar", V810=4, "Apr", V810=5, "May", V810=6, "June", V810=7, "July", V810=8, "Aug", V810=9, "Sept", V810=10, "Oct", V810=11, "Nov", V810=12, "Dec")</f>
        <v>Sept</v>
      </c>
      <c r="V810" s="9">
        <f t="shared" si="75"/>
        <v>9</v>
      </c>
      <c r="W810" s="9">
        <f t="shared" si="76"/>
        <v>6</v>
      </c>
      <c r="X810" s="9">
        <f t="shared" si="77"/>
        <v>2012</v>
      </c>
      <c r="Y810" t="b">
        <v>0</v>
      </c>
      <c r="Z810" t="b">
        <v>0</v>
      </c>
      <c r="AA810" t="s">
        <v>89</v>
      </c>
      <c r="AB810" t="s">
        <v>2057</v>
      </c>
      <c r="AC810" t="s">
        <v>2058</v>
      </c>
    </row>
    <row r="811" spans="1:29" ht="17" x14ac:dyDescent="0.2">
      <c r="A811">
        <v>1</v>
      </c>
      <c r="B811">
        <v>231</v>
      </c>
      <c r="C811" t="s">
        <v>514</v>
      </c>
      <c r="D811" s="1" t="s">
        <v>515</v>
      </c>
      <c r="E811" s="17">
        <v>7200</v>
      </c>
      <c r="F811" s="17">
        <v>5523</v>
      </c>
      <c r="G811" s="4">
        <f t="shared" si="72"/>
        <v>0.76708333333333334</v>
      </c>
      <c r="H811" t="s">
        <v>74</v>
      </c>
      <c r="I811">
        <v>67</v>
      </c>
      <c r="J811" s="2">
        <f t="shared" si="73"/>
        <v>82.432835820895519</v>
      </c>
      <c r="K811" t="s">
        <v>21</v>
      </c>
      <c r="L811" t="s">
        <v>22</v>
      </c>
      <c r="M811">
        <v>1369112400</v>
      </c>
      <c r="N811">
        <v>1374123600</v>
      </c>
      <c r="O811" s="7">
        <f t="shared" si="74"/>
        <v>41415.208333333336</v>
      </c>
      <c r="P811" s="7" t="str" cm="1">
        <f t="array" ref="P811">_xlfn.IFS(Q811=1, "Jan", Q811=2, "Feb", Q811=3, "Mar", Q811=4, "Apr", Q811=5, "May", Q811=6, "June", Q811=7, "July", Q811=8, "Aug", Q811=9, "Sept", Q811=10, "Oct", Q811=11, "Nov", Q811=12, "Dec")</f>
        <v>May</v>
      </c>
      <c r="Q811" s="9">
        <f>MONTH(O811)</f>
        <v>5</v>
      </c>
      <c r="R811" s="9">
        <f>DAY(O811)</f>
        <v>21</v>
      </c>
      <c r="S811" s="9">
        <f>YEAR(O811)</f>
        <v>2013</v>
      </c>
      <c r="T811" s="7">
        <f>(((N811/60)/60)/24)+DATE(1970,1,1)</f>
        <v>41473.208333333336</v>
      </c>
      <c r="U811" s="7" t="str" cm="1">
        <f t="array" ref="U811">_xlfn.IFS(V811=1, "Jan", V811=2, "Feb", V811=3, "Mar", V811=4, "Apr", V811=5, "May", V811=6, "June", V811=7, "July", V811=8, "Aug", V811=9, "Sept", V811=10, "Oct", V811=11, "Nov", V811=12, "Dec")</f>
        <v>July</v>
      </c>
      <c r="V811" s="9">
        <f t="shared" si="75"/>
        <v>7</v>
      </c>
      <c r="W811" s="9">
        <f t="shared" si="76"/>
        <v>18</v>
      </c>
      <c r="X811" s="9">
        <f t="shared" si="77"/>
        <v>2013</v>
      </c>
      <c r="Y811" t="b">
        <v>0</v>
      </c>
      <c r="Z811" t="b">
        <v>0</v>
      </c>
      <c r="AA811" t="s">
        <v>33</v>
      </c>
      <c r="AB811" t="s">
        <v>2035</v>
      </c>
      <c r="AC811" t="s">
        <v>2036</v>
      </c>
    </row>
    <row r="812" spans="1:29" ht="17" x14ac:dyDescent="0.2">
      <c r="A812">
        <v>1</v>
      </c>
      <c r="B812">
        <v>170</v>
      </c>
      <c r="C812" t="s">
        <v>392</v>
      </c>
      <c r="D812" s="1" t="s">
        <v>393</v>
      </c>
      <c r="E812" s="17">
        <v>188100</v>
      </c>
      <c r="F812" s="17">
        <v>5528</v>
      </c>
      <c r="G812" s="4">
        <f t="shared" si="72"/>
        <v>2.9388623072833599E-2</v>
      </c>
      <c r="H812" t="s">
        <v>14</v>
      </c>
      <c r="I812">
        <v>67</v>
      </c>
      <c r="J812" s="2">
        <f t="shared" si="73"/>
        <v>82.507462686567166</v>
      </c>
      <c r="K812" t="s">
        <v>21</v>
      </c>
      <c r="L812" t="s">
        <v>22</v>
      </c>
      <c r="M812">
        <v>1501736400</v>
      </c>
      <c r="N812">
        <v>1502341200</v>
      </c>
      <c r="O812" s="7">
        <f t="shared" si="74"/>
        <v>42950.208333333328</v>
      </c>
      <c r="P812" s="7" t="str" cm="1">
        <f t="array" ref="P812">_xlfn.IFS(Q812=1, "Jan", Q812=2, "Feb", Q812=3, "Mar", Q812=4, "Apr", Q812=5, "May", Q812=6, "June", Q812=7, "July", Q812=8, "Aug", Q812=9, "Sept", Q812=10, "Oct", Q812=11, "Nov", Q812=12, "Dec")</f>
        <v>Aug</v>
      </c>
      <c r="Q812" s="9">
        <f>MONTH(O812)</f>
        <v>8</v>
      </c>
      <c r="R812" s="9">
        <f>DAY(O812)</f>
        <v>3</v>
      </c>
      <c r="S812" s="9">
        <f>YEAR(O812)</f>
        <v>2017</v>
      </c>
      <c r="T812" s="7">
        <f>(((N812/60)/60)/24)+DATE(1970,1,1)</f>
        <v>42957.208333333328</v>
      </c>
      <c r="U812" s="7" t="str" cm="1">
        <f t="array" ref="U812">_xlfn.IFS(V812=1, "Jan", V812=2, "Feb", V812=3, "Mar", V812=4, "Apr", V812=5, "May", V812=6, "June", V812=7, "July", V812=8, "Aug", V812=9, "Sept", V812=10, "Oct", V812=11, "Nov", V812=12, "Dec")</f>
        <v>Aug</v>
      </c>
      <c r="V812" s="9">
        <f t="shared" si="75"/>
        <v>8</v>
      </c>
      <c r="W812" s="9">
        <f t="shared" si="76"/>
        <v>10</v>
      </c>
      <c r="X812" s="9">
        <f t="shared" si="77"/>
        <v>2017</v>
      </c>
      <c r="Y812" t="b">
        <v>0</v>
      </c>
      <c r="Z812" t="b">
        <v>0</v>
      </c>
      <c r="AA812" t="s">
        <v>60</v>
      </c>
      <c r="AB812" t="s">
        <v>2041</v>
      </c>
      <c r="AC812" t="s">
        <v>2050</v>
      </c>
    </row>
    <row r="813" spans="1:29" ht="34" x14ac:dyDescent="0.2">
      <c r="A813">
        <v>1</v>
      </c>
      <c r="B813">
        <v>805</v>
      </c>
      <c r="C813" t="s">
        <v>1645</v>
      </c>
      <c r="D813" s="1" t="s">
        <v>1646</v>
      </c>
      <c r="E813" s="17">
        <v>9700</v>
      </c>
      <c r="F813" s="17">
        <v>4932</v>
      </c>
      <c r="G813" s="4">
        <f t="shared" si="72"/>
        <v>0.50845360824742269</v>
      </c>
      <c r="H813" t="s">
        <v>14</v>
      </c>
      <c r="I813">
        <v>67</v>
      </c>
      <c r="J813" s="2">
        <f t="shared" si="73"/>
        <v>73.611940298507463</v>
      </c>
      <c r="K813" t="s">
        <v>26</v>
      </c>
      <c r="L813" t="s">
        <v>27</v>
      </c>
      <c r="M813">
        <v>1416031200</v>
      </c>
      <c r="N813">
        <v>1420437600</v>
      </c>
      <c r="O813" s="7">
        <f t="shared" si="74"/>
        <v>41958.25</v>
      </c>
      <c r="P813" s="7" t="str" cm="1">
        <f t="array" ref="P813">_xlfn.IFS(Q813=1, "Jan", Q813=2, "Feb", Q813=3, "Mar", Q813=4, "Apr", Q813=5, "May", Q813=6, "June", Q813=7, "July", Q813=8, "Aug", Q813=9, "Sept", Q813=10, "Oct", Q813=11, "Nov", Q813=12, "Dec")</f>
        <v>Nov</v>
      </c>
      <c r="Q813" s="9">
        <f>MONTH(O813)</f>
        <v>11</v>
      </c>
      <c r="R813" s="9">
        <f>DAY(O813)</f>
        <v>15</v>
      </c>
      <c r="S813" s="9">
        <f>YEAR(O813)</f>
        <v>2014</v>
      </c>
      <c r="T813" s="7">
        <f>(((N813/60)/60)/24)+DATE(1970,1,1)</f>
        <v>42009.25</v>
      </c>
      <c r="U813" s="7" t="str" cm="1">
        <f t="array" ref="U813">_xlfn.IFS(V813=1, "Jan", V813=2, "Feb", V813=3, "Mar", V813=4, "Apr", V813=5, "May", V813=6, "June", V813=7, "July", V813=8, "Aug", V813=9, "Sept", V813=10, "Oct", V813=11, "Nov", V813=12, "Dec")</f>
        <v>Jan</v>
      </c>
      <c r="V813" s="9">
        <f t="shared" si="75"/>
        <v>1</v>
      </c>
      <c r="W813" s="9">
        <f t="shared" si="76"/>
        <v>5</v>
      </c>
      <c r="X813" s="9">
        <f t="shared" si="77"/>
        <v>2015</v>
      </c>
      <c r="Y813" t="b">
        <v>0</v>
      </c>
      <c r="Z813" t="b">
        <v>0</v>
      </c>
      <c r="AA813" t="s">
        <v>42</v>
      </c>
      <c r="AB813" t="s">
        <v>2039</v>
      </c>
      <c r="AC813" t="s">
        <v>2053</v>
      </c>
    </row>
    <row r="814" spans="1:29" ht="17" x14ac:dyDescent="0.2">
      <c r="A814">
        <v>1</v>
      </c>
      <c r="B814">
        <v>942</v>
      </c>
      <c r="C814" t="s">
        <v>1907</v>
      </c>
      <c r="D814" s="1" t="s">
        <v>1915</v>
      </c>
      <c r="E814" s="17">
        <v>9600</v>
      </c>
      <c r="F814" s="17">
        <v>6205</v>
      </c>
      <c r="G814" s="4">
        <f t="shared" si="72"/>
        <v>0.64635416666666667</v>
      </c>
      <c r="H814" t="s">
        <v>14</v>
      </c>
      <c r="I814">
        <v>67</v>
      </c>
      <c r="J814" s="2">
        <f t="shared" si="73"/>
        <v>92.611940298507463</v>
      </c>
      <c r="K814" t="s">
        <v>26</v>
      </c>
      <c r="L814" t="s">
        <v>27</v>
      </c>
      <c r="M814">
        <v>1295935200</v>
      </c>
      <c r="N814">
        <v>1296194400</v>
      </c>
      <c r="O814" s="7">
        <f t="shared" si="74"/>
        <v>40568.25</v>
      </c>
      <c r="P814" s="7" t="str" cm="1">
        <f t="array" ref="P814">_xlfn.IFS(Q814=1, "Jan", Q814=2, "Feb", Q814=3, "Mar", Q814=4, "Apr", Q814=5, "May", Q814=6, "June", Q814=7, "July", Q814=8, "Aug", Q814=9, "Sept", Q814=10, "Oct", Q814=11, "Nov", Q814=12, "Dec")</f>
        <v>Jan</v>
      </c>
      <c r="Q814" s="9">
        <f>MONTH(O814)</f>
        <v>1</v>
      </c>
      <c r="R814" s="9">
        <f>DAY(O814)</f>
        <v>25</v>
      </c>
      <c r="S814" s="9">
        <f>YEAR(O814)</f>
        <v>2011</v>
      </c>
      <c r="T814" s="7">
        <f>(((N814/60)/60)/24)+DATE(1970,1,1)</f>
        <v>40571.25</v>
      </c>
      <c r="U814" s="7" t="str" cm="1">
        <f t="array" ref="U814">_xlfn.IFS(V814=1, "Jan", V814=2, "Feb", V814=3, "Mar", V814=4, "Apr", V814=5, "May", V814=6, "June", V814=7, "July", V814=8, "Aug", V814=9, "Sept", V814=10, "Oct", V814=11, "Nov", V814=12, "Dec")</f>
        <v>Jan</v>
      </c>
      <c r="V814" s="9">
        <f t="shared" si="75"/>
        <v>1</v>
      </c>
      <c r="W814" s="9">
        <f t="shared" si="76"/>
        <v>28</v>
      </c>
      <c r="X814" s="9">
        <f t="shared" si="77"/>
        <v>2011</v>
      </c>
      <c r="Y814" t="b">
        <v>0</v>
      </c>
      <c r="Z814" t="b">
        <v>0</v>
      </c>
      <c r="AA814" t="s">
        <v>33</v>
      </c>
      <c r="AB814" t="s">
        <v>2035</v>
      </c>
      <c r="AC814" t="s">
        <v>2036</v>
      </c>
    </row>
    <row r="815" spans="1:29" ht="34" x14ac:dyDescent="0.2">
      <c r="A815">
        <v>1</v>
      </c>
      <c r="B815">
        <v>382</v>
      </c>
      <c r="C815" t="s">
        <v>816</v>
      </c>
      <c r="D815" s="1" t="s">
        <v>817</v>
      </c>
      <c r="E815" s="17">
        <v>9100</v>
      </c>
      <c r="F815" s="17">
        <v>5803</v>
      </c>
      <c r="G815" s="4">
        <f t="shared" si="72"/>
        <v>0.63769230769230767</v>
      </c>
      <c r="H815" t="s">
        <v>14</v>
      </c>
      <c r="I815">
        <v>67</v>
      </c>
      <c r="J815" s="2">
        <f t="shared" si="73"/>
        <v>86.611940298507463</v>
      </c>
      <c r="K815" t="s">
        <v>21</v>
      </c>
      <c r="L815" t="s">
        <v>22</v>
      </c>
      <c r="M815">
        <v>1508130000</v>
      </c>
      <c r="N815">
        <v>1509771600</v>
      </c>
      <c r="O815" s="7">
        <f t="shared" si="74"/>
        <v>43024.208333333328</v>
      </c>
      <c r="P815" s="7" t="str" cm="1">
        <f t="array" ref="P815">_xlfn.IFS(Q815=1, "Jan", Q815=2, "Feb", Q815=3, "Mar", Q815=4, "Apr", Q815=5, "May", Q815=6, "June", Q815=7, "July", Q815=8, "Aug", Q815=9, "Sept", Q815=10, "Oct", Q815=11, "Nov", Q815=12, "Dec")</f>
        <v>Oct</v>
      </c>
      <c r="Q815" s="9">
        <f>MONTH(O815)</f>
        <v>10</v>
      </c>
      <c r="R815" s="9">
        <f>DAY(O815)</f>
        <v>16</v>
      </c>
      <c r="S815" s="9">
        <f>YEAR(O815)</f>
        <v>2017</v>
      </c>
      <c r="T815" s="7">
        <f>(((N815/60)/60)/24)+DATE(1970,1,1)</f>
        <v>43043.208333333328</v>
      </c>
      <c r="U815" s="7" t="str" cm="1">
        <f t="array" ref="U815">_xlfn.IFS(V815=1, "Jan", V815=2, "Feb", V815=3, "Mar", V815=4, "Apr", V815=5, "May", V815=6, "June", V815=7, "July", V815=8, "Aug", V815=9, "Sept", V815=10, "Oct", V815=11, "Nov", V815=12, "Dec")</f>
        <v>Nov</v>
      </c>
      <c r="V815" s="9">
        <f t="shared" si="75"/>
        <v>11</v>
      </c>
      <c r="W815" s="9">
        <f t="shared" si="76"/>
        <v>4</v>
      </c>
      <c r="X815" s="9">
        <f t="shared" si="77"/>
        <v>2017</v>
      </c>
      <c r="Y815" t="b">
        <v>0</v>
      </c>
      <c r="Z815" t="b">
        <v>0</v>
      </c>
      <c r="AA815" t="s">
        <v>122</v>
      </c>
      <c r="AB815" t="s">
        <v>2044</v>
      </c>
      <c r="AC815" t="s">
        <v>2045</v>
      </c>
    </row>
    <row r="816" spans="1:29" ht="17" x14ac:dyDescent="0.2">
      <c r="A816">
        <v>1</v>
      </c>
      <c r="B816">
        <v>875</v>
      </c>
      <c r="C816" t="s">
        <v>1782</v>
      </c>
      <c r="D816" s="1" t="s">
        <v>1783</v>
      </c>
      <c r="E816" s="17">
        <v>7900</v>
      </c>
      <c r="F816" s="17">
        <v>5465</v>
      </c>
      <c r="G816" s="4">
        <f t="shared" si="72"/>
        <v>0.6917721518987342</v>
      </c>
      <c r="H816" t="s">
        <v>14</v>
      </c>
      <c r="I816">
        <v>67</v>
      </c>
      <c r="J816" s="2">
        <f t="shared" si="73"/>
        <v>81.567164179104481</v>
      </c>
      <c r="K816" t="s">
        <v>21</v>
      </c>
      <c r="L816" t="s">
        <v>22</v>
      </c>
      <c r="M816">
        <v>1294898400</v>
      </c>
      <c r="N816">
        <v>1294984800</v>
      </c>
      <c r="O816" s="7">
        <f t="shared" si="74"/>
        <v>40556.25</v>
      </c>
      <c r="P816" s="7" t="str" cm="1">
        <f t="array" ref="P816">_xlfn.IFS(Q816=1, "Jan", Q816=2, "Feb", Q816=3, "Mar", Q816=4, "Apr", Q816=5, "May", Q816=6, "June", Q816=7, "July", Q816=8, "Aug", Q816=9, "Sept", Q816=10, "Oct", Q816=11, "Nov", Q816=12, "Dec")</f>
        <v>Jan</v>
      </c>
      <c r="Q816" s="9">
        <f>MONTH(O816)</f>
        <v>1</v>
      </c>
      <c r="R816" s="9">
        <f>DAY(O816)</f>
        <v>13</v>
      </c>
      <c r="S816" s="9">
        <f>YEAR(O816)</f>
        <v>2011</v>
      </c>
      <c r="T816" s="7">
        <f>(((N816/60)/60)/24)+DATE(1970,1,1)</f>
        <v>40557.25</v>
      </c>
      <c r="U816" s="7" t="str" cm="1">
        <f t="array" ref="U816">_xlfn.IFS(V816=1, "Jan", V816=2, "Feb", V816=3, "Mar", V816=4, "Apr", V816=5, "May", V816=6, "June", V816=7, "July", V816=8, "Aug", V816=9, "Sept", V816=10, "Oct", V816=11, "Nov", V816=12, "Dec")</f>
        <v>Jan</v>
      </c>
      <c r="V816" s="9">
        <f t="shared" si="75"/>
        <v>1</v>
      </c>
      <c r="W816" s="9">
        <f t="shared" si="76"/>
        <v>14</v>
      </c>
      <c r="X816" s="9">
        <f t="shared" si="77"/>
        <v>2011</v>
      </c>
      <c r="Y816" t="b">
        <v>0</v>
      </c>
      <c r="Z816" t="b">
        <v>0</v>
      </c>
      <c r="AA816" t="s">
        <v>23</v>
      </c>
      <c r="AB816" t="s">
        <v>2041</v>
      </c>
      <c r="AC816" t="s">
        <v>2042</v>
      </c>
    </row>
    <row r="817" spans="1:29" ht="34" x14ac:dyDescent="0.2">
      <c r="A817">
        <v>1</v>
      </c>
      <c r="B817">
        <v>939</v>
      </c>
      <c r="C817" t="s">
        <v>1909</v>
      </c>
      <c r="D817" s="1" t="s">
        <v>1910</v>
      </c>
      <c r="E817" s="17">
        <v>7800</v>
      </c>
      <c r="F817" s="17">
        <v>3839</v>
      </c>
      <c r="G817" s="4">
        <f t="shared" si="72"/>
        <v>0.49217948717948717</v>
      </c>
      <c r="H817" t="s">
        <v>14</v>
      </c>
      <c r="I817">
        <v>67</v>
      </c>
      <c r="J817" s="2">
        <f t="shared" si="73"/>
        <v>57.298507462686565</v>
      </c>
      <c r="K817" t="s">
        <v>21</v>
      </c>
      <c r="L817" t="s">
        <v>22</v>
      </c>
      <c r="M817">
        <v>1304744400</v>
      </c>
      <c r="N817">
        <v>1306213200</v>
      </c>
      <c r="O817" s="7">
        <f t="shared" si="74"/>
        <v>40670.208333333336</v>
      </c>
      <c r="P817" s="7" t="str" cm="1">
        <f t="array" ref="P817">_xlfn.IFS(Q817=1, "Jan", Q817=2, "Feb", Q817=3, "Mar", Q817=4, "Apr", Q817=5, "May", Q817=6, "June", Q817=7, "July", Q817=8, "Aug", Q817=9, "Sept", Q817=10, "Oct", Q817=11, "Nov", Q817=12, "Dec")</f>
        <v>May</v>
      </c>
      <c r="Q817" s="9">
        <f>MONTH(O817)</f>
        <v>5</v>
      </c>
      <c r="R817" s="9">
        <f>DAY(O817)</f>
        <v>7</v>
      </c>
      <c r="S817" s="9">
        <f>YEAR(O817)</f>
        <v>2011</v>
      </c>
      <c r="T817" s="7">
        <f>(((N817/60)/60)/24)+DATE(1970,1,1)</f>
        <v>40687.208333333336</v>
      </c>
      <c r="U817" s="7" t="str" cm="1">
        <f t="array" ref="U817">_xlfn.IFS(V817=1, "Jan", V817=2, "Feb", V817=3, "Mar", V817=4, "Apr", V817=5, "May", V817=6, "June", V817=7, "July", V817=8, "Aug", V817=9, "Sept", V817=10, "Oct", V817=11, "Nov", V817=12, "Dec")</f>
        <v>May</v>
      </c>
      <c r="V817" s="9">
        <f t="shared" si="75"/>
        <v>5</v>
      </c>
      <c r="W817" s="9">
        <f t="shared" si="76"/>
        <v>24</v>
      </c>
      <c r="X817" s="9">
        <f t="shared" si="77"/>
        <v>2011</v>
      </c>
      <c r="Y817" t="b">
        <v>0</v>
      </c>
      <c r="Z817" t="b">
        <v>1</v>
      </c>
      <c r="AA817" t="s">
        <v>89</v>
      </c>
      <c r="AB817" t="s">
        <v>2057</v>
      </c>
      <c r="AC817" t="s">
        <v>2058</v>
      </c>
    </row>
    <row r="818" spans="1:29" ht="17" x14ac:dyDescent="0.2">
      <c r="A818">
        <v>1</v>
      </c>
      <c r="B818">
        <v>977</v>
      </c>
      <c r="C818" t="s">
        <v>1258</v>
      </c>
      <c r="D818" s="1" t="s">
        <v>1983</v>
      </c>
      <c r="E818" s="17">
        <v>7000</v>
      </c>
      <c r="F818" s="17">
        <v>5177</v>
      </c>
      <c r="G818" s="4">
        <f t="shared" si="72"/>
        <v>0.73957142857142855</v>
      </c>
      <c r="H818" t="s">
        <v>14</v>
      </c>
      <c r="I818">
        <v>67</v>
      </c>
      <c r="J818" s="2">
        <f t="shared" si="73"/>
        <v>77.268656716417908</v>
      </c>
      <c r="K818" t="s">
        <v>21</v>
      </c>
      <c r="L818" t="s">
        <v>22</v>
      </c>
      <c r="M818">
        <v>1517983200</v>
      </c>
      <c r="N818">
        <v>1520748000</v>
      </c>
      <c r="O818" s="7">
        <f t="shared" si="74"/>
        <v>43138.25</v>
      </c>
      <c r="P818" s="7" t="str" cm="1">
        <f t="array" ref="P818">_xlfn.IFS(Q818=1, "Jan", Q818=2, "Feb", Q818=3, "Mar", Q818=4, "Apr", Q818=5, "May", Q818=6, "June", Q818=7, "July", Q818=8, "Aug", Q818=9, "Sept", Q818=10, "Oct", Q818=11, "Nov", Q818=12, "Dec")</f>
        <v>Feb</v>
      </c>
      <c r="Q818" s="9">
        <f>MONTH(O818)</f>
        <v>2</v>
      </c>
      <c r="R818" s="9">
        <f>DAY(O818)</f>
        <v>7</v>
      </c>
      <c r="S818" s="9">
        <f>YEAR(O818)</f>
        <v>2018</v>
      </c>
      <c r="T818" s="7">
        <f>(((N818/60)/60)/24)+DATE(1970,1,1)</f>
        <v>43170.25</v>
      </c>
      <c r="U818" s="7" t="str" cm="1">
        <f t="array" ref="U818">_xlfn.IFS(V818=1, "Jan", V818=2, "Feb", V818=3, "Mar", V818=4, "Apr", V818=5, "May", V818=6, "June", V818=7, "July", V818=8, "Aug", V818=9, "Sept", V818=10, "Oct", V818=11, "Nov", V818=12, "Dec")</f>
        <v>Mar</v>
      </c>
      <c r="V818" s="9">
        <f t="shared" si="75"/>
        <v>3</v>
      </c>
      <c r="W818" s="9">
        <f t="shared" si="76"/>
        <v>11</v>
      </c>
      <c r="X818" s="9">
        <f t="shared" si="77"/>
        <v>2018</v>
      </c>
      <c r="Y818" t="b">
        <v>0</v>
      </c>
      <c r="Z818" t="b">
        <v>0</v>
      </c>
      <c r="AA818" t="s">
        <v>17</v>
      </c>
      <c r="AB818" t="s">
        <v>2033</v>
      </c>
      <c r="AC818" t="s">
        <v>2034</v>
      </c>
    </row>
    <row r="819" spans="1:29" ht="17" x14ac:dyDescent="0.2">
      <c r="A819">
        <v>1</v>
      </c>
      <c r="B819">
        <v>118</v>
      </c>
      <c r="C819" t="s">
        <v>286</v>
      </c>
      <c r="D819" s="1" t="s">
        <v>287</v>
      </c>
      <c r="E819" s="17">
        <v>5400</v>
      </c>
      <c r="F819" s="17">
        <v>6351</v>
      </c>
      <c r="G819" s="4">
        <f t="shared" si="72"/>
        <v>1.1761111111111111</v>
      </c>
      <c r="H819" t="s">
        <v>20</v>
      </c>
      <c r="I819">
        <v>67</v>
      </c>
      <c r="J819" s="2">
        <f t="shared" si="73"/>
        <v>94.791044776119406</v>
      </c>
      <c r="K819" t="s">
        <v>21</v>
      </c>
      <c r="L819" t="s">
        <v>22</v>
      </c>
      <c r="M819">
        <v>1390716000</v>
      </c>
      <c r="N819">
        <v>1391234400</v>
      </c>
      <c r="O819" s="7">
        <f t="shared" si="74"/>
        <v>41665.25</v>
      </c>
      <c r="P819" s="7" t="str" cm="1">
        <f t="array" ref="P819">_xlfn.IFS(Q819=1, "Jan", Q819=2, "Feb", Q819=3, "Mar", Q819=4, "Apr", Q819=5, "May", Q819=6, "June", Q819=7, "July", Q819=8, "Aug", Q819=9, "Sept", Q819=10, "Oct", Q819=11, "Nov", Q819=12, "Dec")</f>
        <v>Jan</v>
      </c>
      <c r="Q819" s="9">
        <f>MONTH(O819)</f>
        <v>1</v>
      </c>
      <c r="R819" s="9">
        <f>DAY(O819)</f>
        <v>26</v>
      </c>
      <c r="S819" s="9">
        <f>YEAR(O819)</f>
        <v>2014</v>
      </c>
      <c r="T819" s="7">
        <f>(((N819/60)/60)/24)+DATE(1970,1,1)</f>
        <v>41671.25</v>
      </c>
      <c r="U819" s="7" t="str" cm="1">
        <f t="array" ref="U819">_xlfn.IFS(V819=1, "Jan", V819=2, "Feb", V819=3, "Mar", V819=4, "Apr", V819=5, "May", V819=6, "June", V819=7, "July", V819=8, "Aug", V819=9, "Sept", V819=10, "Oct", V819=11, "Nov", V819=12, "Dec")</f>
        <v>Feb</v>
      </c>
      <c r="V819" s="9">
        <f t="shared" si="75"/>
        <v>2</v>
      </c>
      <c r="W819" s="9">
        <f t="shared" si="76"/>
        <v>1</v>
      </c>
      <c r="X819" s="9">
        <f t="shared" si="77"/>
        <v>2014</v>
      </c>
      <c r="Y819" t="b">
        <v>0</v>
      </c>
      <c r="Z819" t="b">
        <v>0</v>
      </c>
      <c r="AA819" t="s">
        <v>122</v>
      </c>
      <c r="AB819" t="s">
        <v>2044</v>
      </c>
      <c r="AC819" t="s">
        <v>2045</v>
      </c>
    </row>
    <row r="820" spans="1:29" ht="17" x14ac:dyDescent="0.2">
      <c r="A820">
        <v>1</v>
      </c>
      <c r="B820">
        <v>940</v>
      </c>
      <c r="C820" t="s">
        <v>1911</v>
      </c>
      <c r="D820" s="1" t="s">
        <v>1912</v>
      </c>
      <c r="E820" s="17">
        <v>9900</v>
      </c>
      <c r="F820" s="17">
        <v>6161</v>
      </c>
      <c r="G820" s="4">
        <f t="shared" si="72"/>
        <v>0.62232323232323228</v>
      </c>
      <c r="H820" t="s">
        <v>47</v>
      </c>
      <c r="I820">
        <v>66</v>
      </c>
      <c r="J820" s="2">
        <f t="shared" si="73"/>
        <v>93.348484848484844</v>
      </c>
      <c r="K820" t="s">
        <v>15</v>
      </c>
      <c r="L820" t="s">
        <v>16</v>
      </c>
      <c r="M820">
        <v>1354341600</v>
      </c>
      <c r="N820">
        <v>1356242400</v>
      </c>
      <c r="O820" s="7">
        <f t="shared" si="74"/>
        <v>41244.25</v>
      </c>
      <c r="P820" s="7" t="str" cm="1">
        <f t="array" ref="P820">_xlfn.IFS(Q820=1, "Jan", Q820=2, "Feb", Q820=3, "Mar", Q820=4, "Apr", Q820=5, "May", Q820=6, "June", Q820=7, "July", Q820=8, "Aug", Q820=9, "Sept", Q820=10, "Oct", Q820=11, "Nov", Q820=12, "Dec")</f>
        <v>Dec</v>
      </c>
      <c r="Q820" s="9">
        <f>MONTH(O820)</f>
        <v>12</v>
      </c>
      <c r="R820" s="9">
        <f>DAY(O820)</f>
        <v>1</v>
      </c>
      <c r="S820" s="9">
        <f>YEAR(O820)</f>
        <v>2012</v>
      </c>
      <c r="T820" s="7">
        <f>(((N820/60)/60)/24)+DATE(1970,1,1)</f>
        <v>41266.25</v>
      </c>
      <c r="U820" s="7" t="str" cm="1">
        <f t="array" ref="U820">_xlfn.IFS(V820=1, "Jan", V820=2, "Feb", V820=3, "Mar", V820=4, "Apr", V820=5, "May", V820=6, "June", V820=7, "July", V820=8, "Aug", V820=9, "Sept", V820=10, "Oct", V820=11, "Nov", V820=12, "Dec")</f>
        <v>Dec</v>
      </c>
      <c r="V820" s="9">
        <f t="shared" si="75"/>
        <v>12</v>
      </c>
      <c r="W820" s="9">
        <f t="shared" si="76"/>
        <v>23</v>
      </c>
      <c r="X820" s="9">
        <f t="shared" si="77"/>
        <v>2012</v>
      </c>
      <c r="Y820" t="b">
        <v>0</v>
      </c>
      <c r="Z820" t="b">
        <v>0</v>
      </c>
      <c r="AA820" t="s">
        <v>28</v>
      </c>
      <c r="AB820" t="s">
        <v>2037</v>
      </c>
      <c r="AC820" t="s">
        <v>2038</v>
      </c>
    </row>
    <row r="821" spans="1:29" ht="17" x14ac:dyDescent="0.2">
      <c r="A821">
        <v>1</v>
      </c>
      <c r="B821">
        <v>637</v>
      </c>
      <c r="C821" t="s">
        <v>1316</v>
      </c>
      <c r="D821" s="1" t="s">
        <v>1317</v>
      </c>
      <c r="E821" s="17">
        <v>8500</v>
      </c>
      <c r="F821" s="17">
        <v>6750</v>
      </c>
      <c r="G821" s="4">
        <f t="shared" si="72"/>
        <v>0.79411764705882348</v>
      </c>
      <c r="H821" t="s">
        <v>14</v>
      </c>
      <c r="I821">
        <v>65</v>
      </c>
      <c r="J821" s="2">
        <f t="shared" si="73"/>
        <v>103.84615384615384</v>
      </c>
      <c r="K821" t="s">
        <v>21</v>
      </c>
      <c r="L821" t="s">
        <v>22</v>
      </c>
      <c r="M821">
        <v>1479103200</v>
      </c>
      <c r="N821">
        <v>1479794400</v>
      </c>
      <c r="O821" s="7">
        <f t="shared" si="74"/>
        <v>42688.25</v>
      </c>
      <c r="P821" s="7" t="str" cm="1">
        <f t="array" ref="P821">_xlfn.IFS(Q821=1, "Jan", Q821=2, "Feb", Q821=3, "Mar", Q821=4, "Apr", Q821=5, "May", Q821=6, "June", Q821=7, "July", Q821=8, "Aug", Q821=9, "Sept", Q821=10, "Oct", Q821=11, "Nov", Q821=12, "Dec")</f>
        <v>Nov</v>
      </c>
      <c r="Q821" s="9">
        <f>MONTH(O821)</f>
        <v>11</v>
      </c>
      <c r="R821" s="9">
        <f>DAY(O821)</f>
        <v>14</v>
      </c>
      <c r="S821" s="9">
        <f>YEAR(O821)</f>
        <v>2016</v>
      </c>
      <c r="T821" s="7">
        <f>(((N821/60)/60)/24)+DATE(1970,1,1)</f>
        <v>42696.25</v>
      </c>
      <c r="U821" s="7" t="str" cm="1">
        <f t="array" ref="U821">_xlfn.IFS(V821=1, "Jan", V821=2, "Feb", V821=3, "Mar", V821=4, "Apr", V821=5, "May", V821=6, "June", V821=7, "July", V821=8, "Aug", V821=9, "Sept", V821=10, "Oct", V821=11, "Nov", V821=12, "Dec")</f>
        <v>Nov</v>
      </c>
      <c r="V821" s="9">
        <f t="shared" si="75"/>
        <v>11</v>
      </c>
      <c r="W821" s="9">
        <f t="shared" si="76"/>
        <v>22</v>
      </c>
      <c r="X821" s="9">
        <f t="shared" si="77"/>
        <v>2016</v>
      </c>
      <c r="Y821" t="b">
        <v>0</v>
      </c>
      <c r="Z821" t="b">
        <v>0</v>
      </c>
      <c r="AA821" t="s">
        <v>33</v>
      </c>
      <c r="AB821" t="s">
        <v>2035</v>
      </c>
      <c r="AC821" t="s">
        <v>2036</v>
      </c>
    </row>
    <row r="822" spans="1:29" ht="17" x14ac:dyDescent="0.2">
      <c r="A822">
        <v>1</v>
      </c>
      <c r="B822">
        <v>193</v>
      </c>
      <c r="C822" t="s">
        <v>438</v>
      </c>
      <c r="D822" s="1" t="s">
        <v>439</v>
      </c>
      <c r="E822" s="17">
        <v>6600</v>
      </c>
      <c r="F822" s="17">
        <v>3012</v>
      </c>
      <c r="G822" s="4">
        <f t="shared" si="72"/>
        <v>0.45636363636363636</v>
      </c>
      <c r="H822" t="s">
        <v>14</v>
      </c>
      <c r="I822">
        <v>65</v>
      </c>
      <c r="J822" s="2">
        <f t="shared" si="73"/>
        <v>46.338461538461537</v>
      </c>
      <c r="K822" t="s">
        <v>21</v>
      </c>
      <c r="L822" t="s">
        <v>22</v>
      </c>
      <c r="M822">
        <v>1523163600</v>
      </c>
      <c r="N822">
        <v>1523509200</v>
      </c>
      <c r="O822" s="7">
        <f t="shared" si="74"/>
        <v>43198.208333333328</v>
      </c>
      <c r="P822" s="7" t="str" cm="1">
        <f t="array" ref="P822">_xlfn.IFS(Q822=1, "Jan", Q822=2, "Feb", Q822=3, "Mar", Q822=4, "Apr", Q822=5, "May", Q822=6, "June", Q822=7, "July", Q822=8, "Aug", Q822=9, "Sept", Q822=10, "Oct", Q822=11, "Nov", Q822=12, "Dec")</f>
        <v>Apr</v>
      </c>
      <c r="Q822" s="9">
        <f>MONTH(O822)</f>
        <v>4</v>
      </c>
      <c r="R822" s="9">
        <f>DAY(O822)</f>
        <v>8</v>
      </c>
      <c r="S822" s="9">
        <f>YEAR(O822)</f>
        <v>2018</v>
      </c>
      <c r="T822" s="7">
        <f>(((N822/60)/60)/24)+DATE(1970,1,1)</f>
        <v>43202.208333333328</v>
      </c>
      <c r="U822" s="7" t="str" cm="1">
        <f t="array" ref="U822">_xlfn.IFS(V822=1, "Jan", V822=2, "Feb", V822=3, "Mar", V822=4, "Apr", V822=5, "May", V822=6, "June", V822=7, "July", V822=8, "Aug", V822=9, "Sept", V822=10, "Oct", V822=11, "Nov", V822=12, "Dec")</f>
        <v>Apr</v>
      </c>
      <c r="V822" s="9">
        <f t="shared" si="75"/>
        <v>4</v>
      </c>
      <c r="W822" s="9">
        <f t="shared" si="76"/>
        <v>12</v>
      </c>
      <c r="X822" s="9">
        <f t="shared" si="77"/>
        <v>2018</v>
      </c>
      <c r="Y822" t="b">
        <v>1</v>
      </c>
      <c r="Z822" t="b">
        <v>0</v>
      </c>
      <c r="AA822" t="s">
        <v>60</v>
      </c>
      <c r="AB822" t="s">
        <v>2041</v>
      </c>
      <c r="AC822" t="s">
        <v>2050</v>
      </c>
    </row>
    <row r="823" spans="1:29" ht="34" x14ac:dyDescent="0.2">
      <c r="A823">
        <v>1</v>
      </c>
      <c r="B823">
        <v>925</v>
      </c>
      <c r="C823" t="s">
        <v>1882</v>
      </c>
      <c r="D823" s="1" t="s">
        <v>1883</v>
      </c>
      <c r="E823" s="17">
        <v>3000</v>
      </c>
      <c r="F823" s="17">
        <v>6722</v>
      </c>
      <c r="G823" s="4">
        <f t="shared" si="72"/>
        <v>2.2406666666666668</v>
      </c>
      <c r="H823" t="s">
        <v>20</v>
      </c>
      <c r="I823">
        <v>65</v>
      </c>
      <c r="J823" s="2">
        <f t="shared" si="73"/>
        <v>103.41538461538461</v>
      </c>
      <c r="K823" t="s">
        <v>21</v>
      </c>
      <c r="L823" t="s">
        <v>22</v>
      </c>
      <c r="M823">
        <v>1506056400</v>
      </c>
      <c r="N823">
        <v>1507093200</v>
      </c>
      <c r="O823" s="7">
        <f t="shared" si="74"/>
        <v>43000.208333333328</v>
      </c>
      <c r="P823" s="7" t="str" cm="1">
        <f t="array" ref="P823">_xlfn.IFS(Q823=1, "Jan", Q823=2, "Feb", Q823=3, "Mar", Q823=4, "Apr", Q823=5, "May", Q823=6, "June", Q823=7, "July", Q823=8, "Aug", Q823=9, "Sept", Q823=10, "Oct", Q823=11, "Nov", Q823=12, "Dec")</f>
        <v>Sept</v>
      </c>
      <c r="Q823" s="9">
        <f>MONTH(O823)</f>
        <v>9</v>
      </c>
      <c r="R823" s="9">
        <f>DAY(O823)</f>
        <v>22</v>
      </c>
      <c r="S823" s="9">
        <f>YEAR(O823)</f>
        <v>2017</v>
      </c>
      <c r="T823" s="7">
        <f>(((N823/60)/60)/24)+DATE(1970,1,1)</f>
        <v>43012.208333333328</v>
      </c>
      <c r="U823" s="7" t="str" cm="1">
        <f t="array" ref="U823">_xlfn.IFS(V823=1, "Jan", V823=2, "Feb", V823=3, "Mar", V823=4, "Apr", V823=5, "May", V823=6, "June", V823=7, "July", V823=8, "Aug", V823=9, "Sept", V823=10, "Oct", V823=11, "Nov", V823=12, "Dec")</f>
        <v>Oct</v>
      </c>
      <c r="V823" s="9">
        <f t="shared" si="75"/>
        <v>10</v>
      </c>
      <c r="W823" s="9">
        <f t="shared" si="76"/>
        <v>4</v>
      </c>
      <c r="X823" s="9">
        <f t="shared" si="77"/>
        <v>2017</v>
      </c>
      <c r="Y823" t="b">
        <v>0</v>
      </c>
      <c r="Z823" t="b">
        <v>0</v>
      </c>
      <c r="AA823" t="s">
        <v>33</v>
      </c>
      <c r="AB823" t="s">
        <v>2035</v>
      </c>
      <c r="AC823" t="s">
        <v>2036</v>
      </c>
    </row>
    <row r="824" spans="1:29" ht="34" x14ac:dyDescent="0.2">
      <c r="A824">
        <v>1</v>
      </c>
      <c r="B824">
        <v>860</v>
      </c>
      <c r="C824" t="s">
        <v>1752</v>
      </c>
      <c r="D824" s="1" t="s">
        <v>1753</v>
      </c>
      <c r="E824" s="17">
        <v>2000</v>
      </c>
      <c r="F824" s="17">
        <v>5033</v>
      </c>
      <c r="G824" s="4">
        <f t="shared" si="72"/>
        <v>2.5165000000000002</v>
      </c>
      <c r="H824" t="s">
        <v>20</v>
      </c>
      <c r="I824">
        <v>65</v>
      </c>
      <c r="J824" s="2">
        <f t="shared" si="73"/>
        <v>77.430769230769229</v>
      </c>
      <c r="K824" t="s">
        <v>21</v>
      </c>
      <c r="L824" t="s">
        <v>22</v>
      </c>
      <c r="M824">
        <v>1550556000</v>
      </c>
      <c r="N824">
        <v>1551420000</v>
      </c>
      <c r="O824" s="7">
        <f t="shared" si="74"/>
        <v>43515.25</v>
      </c>
      <c r="P824" s="7" t="str" cm="1">
        <f t="array" ref="P824">_xlfn.IFS(Q824=1, "Jan", Q824=2, "Feb", Q824=3, "Mar", Q824=4, "Apr", Q824=5, "May", Q824=6, "June", Q824=7, "July", Q824=8, "Aug", Q824=9, "Sept", Q824=10, "Oct", Q824=11, "Nov", Q824=12, "Dec")</f>
        <v>Feb</v>
      </c>
      <c r="Q824" s="9">
        <f>MONTH(O824)</f>
        <v>2</v>
      </c>
      <c r="R824" s="9">
        <f>DAY(O824)</f>
        <v>19</v>
      </c>
      <c r="S824" s="9">
        <f>YEAR(O824)</f>
        <v>2019</v>
      </c>
      <c r="T824" s="7">
        <f>(((N824/60)/60)/24)+DATE(1970,1,1)</f>
        <v>43525.25</v>
      </c>
      <c r="U824" s="7" t="str" cm="1">
        <f t="array" ref="U824">_xlfn.IFS(V824=1, "Jan", V824=2, "Feb", V824=3, "Mar", V824=4, "Apr", V824=5, "May", V824=6, "June", V824=7, "July", V824=8, "Aug", V824=9, "Sept", V824=10, "Oct", V824=11, "Nov", V824=12, "Dec")</f>
        <v>Mar</v>
      </c>
      <c r="V824" s="9">
        <f t="shared" si="75"/>
        <v>3</v>
      </c>
      <c r="W824" s="9">
        <f t="shared" si="76"/>
        <v>1</v>
      </c>
      <c r="X824" s="9">
        <f t="shared" si="77"/>
        <v>2019</v>
      </c>
      <c r="Y824" t="b">
        <v>0</v>
      </c>
      <c r="Z824" t="b">
        <v>1</v>
      </c>
      <c r="AA824" t="s">
        <v>65</v>
      </c>
      <c r="AB824" t="s">
        <v>2037</v>
      </c>
      <c r="AC824" t="s">
        <v>2051</v>
      </c>
    </row>
    <row r="825" spans="1:29" ht="17" x14ac:dyDescent="0.2">
      <c r="A825">
        <v>1</v>
      </c>
      <c r="B825">
        <v>319</v>
      </c>
      <c r="C825" t="s">
        <v>690</v>
      </c>
      <c r="D825" s="1" t="s">
        <v>691</v>
      </c>
      <c r="E825" s="17">
        <v>8400</v>
      </c>
      <c r="F825" s="17">
        <v>3251</v>
      </c>
      <c r="G825" s="4">
        <f t="shared" si="72"/>
        <v>0.38702380952380955</v>
      </c>
      <c r="H825" t="s">
        <v>74</v>
      </c>
      <c r="I825">
        <v>64</v>
      </c>
      <c r="J825" s="2">
        <f t="shared" si="73"/>
        <v>50.796875</v>
      </c>
      <c r="K825" t="s">
        <v>21</v>
      </c>
      <c r="L825" t="s">
        <v>22</v>
      </c>
      <c r="M825">
        <v>1281589200</v>
      </c>
      <c r="N825">
        <v>1283662800</v>
      </c>
      <c r="O825" s="7">
        <f t="shared" si="74"/>
        <v>40402.208333333336</v>
      </c>
      <c r="P825" s="7" t="str" cm="1">
        <f t="array" ref="P825">_xlfn.IFS(Q825=1, "Jan", Q825=2, "Feb", Q825=3, "Mar", Q825=4, "Apr", Q825=5, "May", Q825=6, "June", Q825=7, "July", Q825=8, "Aug", Q825=9, "Sept", Q825=10, "Oct", Q825=11, "Nov", Q825=12, "Dec")</f>
        <v>Aug</v>
      </c>
      <c r="Q825" s="9">
        <f>MONTH(O825)</f>
        <v>8</v>
      </c>
      <c r="R825" s="9">
        <f>DAY(O825)</f>
        <v>12</v>
      </c>
      <c r="S825" s="9">
        <f>YEAR(O825)</f>
        <v>2010</v>
      </c>
      <c r="T825" s="7">
        <f>(((N825/60)/60)/24)+DATE(1970,1,1)</f>
        <v>40426.208333333336</v>
      </c>
      <c r="U825" s="7" t="str" cm="1">
        <f t="array" ref="U825">_xlfn.IFS(V825=1, "Jan", V825=2, "Feb", V825=3, "Mar", V825=4, "Apr", V825=5, "May", V825=6, "June", V825=7, "July", V825=8, "Aug", V825=9, "Sept", V825=10, "Oct", V825=11, "Nov", V825=12, "Dec")</f>
        <v>Sept</v>
      </c>
      <c r="V825" s="9">
        <f t="shared" si="75"/>
        <v>9</v>
      </c>
      <c r="W825" s="9">
        <f t="shared" si="76"/>
        <v>5</v>
      </c>
      <c r="X825" s="9">
        <f t="shared" si="77"/>
        <v>2010</v>
      </c>
      <c r="Y825" t="b">
        <v>0</v>
      </c>
      <c r="Z825" t="b">
        <v>0</v>
      </c>
      <c r="AA825" t="s">
        <v>28</v>
      </c>
      <c r="AB825" t="s">
        <v>2037</v>
      </c>
      <c r="AC825" t="s">
        <v>2038</v>
      </c>
    </row>
    <row r="826" spans="1:29" ht="17" x14ac:dyDescent="0.2">
      <c r="A826">
        <v>1</v>
      </c>
      <c r="B826">
        <v>622</v>
      </c>
      <c r="C826" t="s">
        <v>1286</v>
      </c>
      <c r="D826" s="1" t="s">
        <v>1287</v>
      </c>
      <c r="E826" s="17">
        <v>189000</v>
      </c>
      <c r="F826" s="17">
        <v>5916</v>
      </c>
      <c r="G826" s="4">
        <f t="shared" si="72"/>
        <v>3.1301587301587303E-2</v>
      </c>
      <c r="H826" t="s">
        <v>14</v>
      </c>
      <c r="I826">
        <v>64</v>
      </c>
      <c r="J826" s="2">
        <f t="shared" si="73"/>
        <v>92.4375</v>
      </c>
      <c r="K826" t="s">
        <v>21</v>
      </c>
      <c r="L826" t="s">
        <v>22</v>
      </c>
      <c r="M826">
        <v>1523768400</v>
      </c>
      <c r="N826">
        <v>1526014800</v>
      </c>
      <c r="O826" s="7">
        <f t="shared" si="74"/>
        <v>43205.208333333328</v>
      </c>
      <c r="P826" s="7" t="str" cm="1">
        <f t="array" ref="P826">_xlfn.IFS(Q826=1, "Jan", Q826=2, "Feb", Q826=3, "Mar", Q826=4, "Apr", Q826=5, "May", Q826=6, "June", Q826=7, "July", Q826=8, "Aug", Q826=9, "Sept", Q826=10, "Oct", Q826=11, "Nov", Q826=12, "Dec")</f>
        <v>Apr</v>
      </c>
      <c r="Q826" s="9">
        <f>MONTH(O826)</f>
        <v>4</v>
      </c>
      <c r="R826" s="9">
        <f>DAY(O826)</f>
        <v>15</v>
      </c>
      <c r="S826" s="9">
        <f>YEAR(O826)</f>
        <v>2018</v>
      </c>
      <c r="T826" s="7">
        <f>(((N826/60)/60)/24)+DATE(1970,1,1)</f>
        <v>43231.208333333328</v>
      </c>
      <c r="U826" s="7" t="str" cm="1">
        <f t="array" ref="U826">_xlfn.IFS(V826=1, "Jan", V826=2, "Feb", V826=3, "Mar", V826=4, "Apr", V826=5, "May", V826=6, "June", V826=7, "July", V826=8, "Aug", V826=9, "Sept", V826=10, "Oct", V826=11, "Nov", V826=12, "Dec")</f>
        <v>May</v>
      </c>
      <c r="V826" s="9">
        <f t="shared" si="75"/>
        <v>5</v>
      </c>
      <c r="W826" s="9">
        <f t="shared" si="76"/>
        <v>11</v>
      </c>
      <c r="X826" s="9">
        <f t="shared" si="77"/>
        <v>2018</v>
      </c>
      <c r="Y826" t="b">
        <v>0</v>
      </c>
      <c r="Z826" t="b">
        <v>0</v>
      </c>
      <c r="AA826" t="s">
        <v>60</v>
      </c>
      <c r="AB826" t="s">
        <v>2041</v>
      </c>
      <c r="AC826" t="s">
        <v>2050</v>
      </c>
    </row>
    <row r="827" spans="1:29" ht="34" x14ac:dyDescent="0.2">
      <c r="A827">
        <v>1</v>
      </c>
      <c r="B827">
        <v>576</v>
      </c>
      <c r="C827" t="s">
        <v>1196</v>
      </c>
      <c r="D827" s="1" t="s">
        <v>1197</v>
      </c>
      <c r="E827" s="17">
        <v>9700</v>
      </c>
      <c r="F827" s="17">
        <v>6298</v>
      </c>
      <c r="G827" s="4">
        <f t="shared" si="72"/>
        <v>0.6492783505154639</v>
      </c>
      <c r="H827" t="s">
        <v>14</v>
      </c>
      <c r="I827">
        <v>64</v>
      </c>
      <c r="J827" s="2">
        <f t="shared" si="73"/>
        <v>98.40625</v>
      </c>
      <c r="K827" t="s">
        <v>21</v>
      </c>
      <c r="L827" t="s">
        <v>22</v>
      </c>
      <c r="M827">
        <v>1509512400</v>
      </c>
      <c r="N827">
        <v>1510984800</v>
      </c>
      <c r="O827" s="7">
        <f t="shared" si="74"/>
        <v>43040.208333333328</v>
      </c>
      <c r="P827" s="7" t="str" cm="1">
        <f t="array" ref="P827">_xlfn.IFS(Q827=1, "Jan", Q827=2, "Feb", Q827=3, "Mar", Q827=4, "Apr", Q827=5, "May", Q827=6, "June", Q827=7, "July", Q827=8, "Aug", Q827=9, "Sept", Q827=10, "Oct", Q827=11, "Nov", Q827=12, "Dec")</f>
        <v>Nov</v>
      </c>
      <c r="Q827" s="9">
        <f>MONTH(O827)</f>
        <v>11</v>
      </c>
      <c r="R827" s="9">
        <f>DAY(O827)</f>
        <v>1</v>
      </c>
      <c r="S827" s="9">
        <f>YEAR(O827)</f>
        <v>2017</v>
      </c>
      <c r="T827" s="7">
        <f>(((N827/60)/60)/24)+DATE(1970,1,1)</f>
        <v>43057.25</v>
      </c>
      <c r="U827" s="7" t="str" cm="1">
        <f t="array" ref="U827">_xlfn.IFS(V827=1, "Jan", V827=2, "Feb", V827=3, "Mar", V827=4, "Apr", V827=5, "May", V827=6, "June", V827=7, "July", V827=8, "Aug", V827=9, "Sept", V827=10, "Oct", V827=11, "Nov", V827=12, "Dec")</f>
        <v>Nov</v>
      </c>
      <c r="V827" s="9">
        <f t="shared" si="75"/>
        <v>11</v>
      </c>
      <c r="W827" s="9">
        <f t="shared" si="76"/>
        <v>18</v>
      </c>
      <c r="X827" s="9">
        <f t="shared" si="77"/>
        <v>2017</v>
      </c>
      <c r="Y827" t="b">
        <v>0</v>
      </c>
      <c r="Z827" t="b">
        <v>0</v>
      </c>
      <c r="AA827" t="s">
        <v>33</v>
      </c>
      <c r="AB827" t="s">
        <v>2035</v>
      </c>
      <c r="AC827" t="s">
        <v>2036</v>
      </c>
    </row>
    <row r="828" spans="1:29" ht="17" x14ac:dyDescent="0.2">
      <c r="A828">
        <v>1</v>
      </c>
      <c r="B828">
        <v>988</v>
      </c>
      <c r="C828" t="s">
        <v>2004</v>
      </c>
      <c r="D828" s="1" t="s">
        <v>2005</v>
      </c>
      <c r="E828" s="17">
        <v>9400</v>
      </c>
      <c r="F828" s="17">
        <v>4899</v>
      </c>
      <c r="G828" s="4">
        <f t="shared" si="72"/>
        <v>0.52117021276595743</v>
      </c>
      <c r="H828" t="s">
        <v>14</v>
      </c>
      <c r="I828">
        <v>64</v>
      </c>
      <c r="J828" s="2">
        <f t="shared" si="73"/>
        <v>76.546875</v>
      </c>
      <c r="K828" t="s">
        <v>21</v>
      </c>
      <c r="L828" t="s">
        <v>22</v>
      </c>
      <c r="M828">
        <v>1478930400</v>
      </c>
      <c r="N828">
        <v>1480744800</v>
      </c>
      <c r="O828" s="7">
        <f t="shared" si="74"/>
        <v>42686.25</v>
      </c>
      <c r="P828" s="7" t="str" cm="1">
        <f t="array" ref="P828">_xlfn.IFS(Q828=1, "Jan", Q828=2, "Feb", Q828=3, "Mar", Q828=4, "Apr", Q828=5, "May", Q828=6, "June", Q828=7, "July", Q828=8, "Aug", Q828=9, "Sept", Q828=10, "Oct", Q828=11, "Nov", Q828=12, "Dec")</f>
        <v>Nov</v>
      </c>
      <c r="Q828" s="9">
        <f>MONTH(O828)</f>
        <v>11</v>
      </c>
      <c r="R828" s="9">
        <f>DAY(O828)</f>
        <v>12</v>
      </c>
      <c r="S828" s="9">
        <f>YEAR(O828)</f>
        <v>2016</v>
      </c>
      <c r="T828" s="7">
        <f>(((N828/60)/60)/24)+DATE(1970,1,1)</f>
        <v>42707.25</v>
      </c>
      <c r="U828" s="7" t="str" cm="1">
        <f t="array" ref="U828">_xlfn.IFS(V828=1, "Jan", V828=2, "Feb", V828=3, "Mar", V828=4, "Apr", V828=5, "May", V828=6, "June", V828=7, "July", V828=8, "Aug", V828=9, "Sept", V828=10, "Oct", V828=11, "Nov", V828=12, "Dec")</f>
        <v>Dec</v>
      </c>
      <c r="V828" s="9">
        <f t="shared" si="75"/>
        <v>12</v>
      </c>
      <c r="W828" s="9">
        <f t="shared" si="76"/>
        <v>3</v>
      </c>
      <c r="X828" s="9">
        <f t="shared" si="77"/>
        <v>2016</v>
      </c>
      <c r="Y828" t="b">
        <v>0</v>
      </c>
      <c r="Z828" t="b">
        <v>0</v>
      </c>
      <c r="AA828" t="s">
        <v>133</v>
      </c>
      <c r="AB828" t="s">
        <v>2046</v>
      </c>
      <c r="AC828" t="s">
        <v>2059</v>
      </c>
    </row>
    <row r="829" spans="1:29" ht="17" x14ac:dyDescent="0.2">
      <c r="A829">
        <v>1</v>
      </c>
      <c r="B829">
        <v>990</v>
      </c>
      <c r="C829" t="s">
        <v>2008</v>
      </c>
      <c r="D829" s="1" t="s">
        <v>2009</v>
      </c>
      <c r="E829" s="17">
        <v>7800</v>
      </c>
      <c r="F829" s="17">
        <v>6839</v>
      </c>
      <c r="G829" s="4">
        <f t="shared" si="72"/>
        <v>0.87679487179487181</v>
      </c>
      <c r="H829" t="s">
        <v>14</v>
      </c>
      <c r="I829">
        <v>64</v>
      </c>
      <c r="J829" s="2">
        <f t="shared" si="73"/>
        <v>106.859375</v>
      </c>
      <c r="K829" t="s">
        <v>21</v>
      </c>
      <c r="L829" t="s">
        <v>22</v>
      </c>
      <c r="M829">
        <v>1456984800</v>
      </c>
      <c r="N829">
        <v>1458882000</v>
      </c>
      <c r="O829" s="7">
        <f t="shared" si="74"/>
        <v>42432.25</v>
      </c>
      <c r="P829" s="7" t="str" cm="1">
        <f t="array" ref="P829">_xlfn.IFS(Q829=1, "Jan", Q829=2, "Feb", Q829=3, "Mar", Q829=4, "Apr", Q829=5, "May", Q829=6, "June", Q829=7, "July", Q829=8, "Aug", Q829=9, "Sept", Q829=10, "Oct", Q829=11, "Nov", Q829=12, "Dec")</f>
        <v>Mar</v>
      </c>
      <c r="Q829" s="9">
        <f>MONTH(O829)</f>
        <v>3</v>
      </c>
      <c r="R829" s="9">
        <f>DAY(O829)</f>
        <v>3</v>
      </c>
      <c r="S829" s="9">
        <f>YEAR(O829)</f>
        <v>2016</v>
      </c>
      <c r="T829" s="7">
        <f>(((N829/60)/60)/24)+DATE(1970,1,1)</f>
        <v>42454.208333333328</v>
      </c>
      <c r="U829" s="7" t="str" cm="1">
        <f t="array" ref="U829">_xlfn.IFS(V829=1, "Jan", V829=2, "Feb", V829=3, "Mar", V829=4, "Apr", V829=5, "May", V829=6, "June", V829=7, "July", V829=8, "Aug", V829=9, "Sept", V829=10, "Oct", V829=11, "Nov", V829=12, "Dec")</f>
        <v>Mar</v>
      </c>
      <c r="V829" s="9">
        <f t="shared" si="75"/>
        <v>3</v>
      </c>
      <c r="W829" s="9">
        <f t="shared" si="76"/>
        <v>25</v>
      </c>
      <c r="X829" s="9">
        <f t="shared" si="77"/>
        <v>2016</v>
      </c>
      <c r="Y829" t="b">
        <v>0</v>
      </c>
      <c r="Z829" t="b">
        <v>1</v>
      </c>
      <c r="AA829" t="s">
        <v>53</v>
      </c>
      <c r="AB829" t="s">
        <v>2039</v>
      </c>
      <c r="AC829" t="s">
        <v>2052</v>
      </c>
    </row>
    <row r="830" spans="1:29" ht="17" x14ac:dyDescent="0.2">
      <c r="A830">
        <v>1</v>
      </c>
      <c r="B830">
        <v>493</v>
      </c>
      <c r="C830" t="s">
        <v>1034</v>
      </c>
      <c r="D830" s="1" t="s">
        <v>1035</v>
      </c>
      <c r="E830" s="17">
        <v>900</v>
      </c>
      <c r="F830" s="17">
        <v>6514</v>
      </c>
      <c r="G830" s="4">
        <f t="shared" si="72"/>
        <v>7.2377777777777776</v>
      </c>
      <c r="H830" t="s">
        <v>20</v>
      </c>
      <c r="I830">
        <v>64</v>
      </c>
      <c r="J830" s="2">
        <f t="shared" si="73"/>
        <v>101.78125</v>
      </c>
      <c r="K830" t="s">
        <v>21</v>
      </c>
      <c r="L830" t="s">
        <v>22</v>
      </c>
      <c r="M830">
        <v>1561784400</v>
      </c>
      <c r="N830">
        <v>1562907600</v>
      </c>
      <c r="O830" s="7">
        <f t="shared" si="74"/>
        <v>43645.208333333328</v>
      </c>
      <c r="P830" s="7" t="str" cm="1">
        <f t="array" ref="P830">_xlfn.IFS(Q830=1, "Jan", Q830=2, "Feb", Q830=3, "Mar", Q830=4, "Apr", Q830=5, "May", Q830=6, "June", Q830=7, "July", Q830=8, "Aug", Q830=9, "Sept", Q830=10, "Oct", Q830=11, "Nov", Q830=12, "Dec")</f>
        <v>June</v>
      </c>
      <c r="Q830" s="9">
        <f>MONTH(O830)</f>
        <v>6</v>
      </c>
      <c r="R830" s="9">
        <f>DAY(O830)</f>
        <v>29</v>
      </c>
      <c r="S830" s="9">
        <f>YEAR(O830)</f>
        <v>2019</v>
      </c>
      <c r="T830" s="7">
        <f>(((N830/60)/60)/24)+DATE(1970,1,1)</f>
        <v>43658.208333333328</v>
      </c>
      <c r="U830" s="7" t="str" cm="1">
        <f t="array" ref="U830">_xlfn.IFS(V830=1, "Jan", V830=2, "Feb", V830=3, "Mar", V830=4, "Apr", V830=5, "May", V830=6, "June", V830=7, "July", V830=8, "Aug", V830=9, "Sept", V830=10, "Oct", V830=11, "Nov", V830=12, "Dec")</f>
        <v>July</v>
      </c>
      <c r="V830" s="9">
        <f t="shared" si="75"/>
        <v>7</v>
      </c>
      <c r="W830" s="9">
        <f t="shared" si="76"/>
        <v>12</v>
      </c>
      <c r="X830" s="9">
        <f t="shared" si="77"/>
        <v>2019</v>
      </c>
      <c r="Y830" t="b">
        <v>0</v>
      </c>
      <c r="Z830" t="b">
        <v>0</v>
      </c>
      <c r="AA830" t="s">
        <v>122</v>
      </c>
      <c r="AB830" t="s">
        <v>2044</v>
      </c>
      <c r="AC830" t="s">
        <v>2045</v>
      </c>
    </row>
    <row r="831" spans="1:29" ht="34" x14ac:dyDescent="0.2">
      <c r="A831">
        <v>1</v>
      </c>
      <c r="B831">
        <v>859</v>
      </c>
      <c r="C831" t="s">
        <v>1750</v>
      </c>
      <c r="D831" s="1" t="s">
        <v>1751</v>
      </c>
      <c r="E831" s="17">
        <v>7300</v>
      </c>
      <c r="F831" s="17">
        <v>2594</v>
      </c>
      <c r="G831" s="4">
        <f t="shared" si="72"/>
        <v>0.35534246575342465</v>
      </c>
      <c r="H831" t="s">
        <v>14</v>
      </c>
      <c r="I831">
        <v>63</v>
      </c>
      <c r="J831" s="2">
        <f t="shared" si="73"/>
        <v>41.174603174603178</v>
      </c>
      <c r="K831" t="s">
        <v>21</v>
      </c>
      <c r="L831" t="s">
        <v>22</v>
      </c>
      <c r="M831">
        <v>1362117600</v>
      </c>
      <c r="N831">
        <v>1363669200</v>
      </c>
      <c r="O831" s="7">
        <f t="shared" si="74"/>
        <v>41334.25</v>
      </c>
      <c r="P831" s="7" t="str" cm="1">
        <f t="array" ref="P831">_xlfn.IFS(Q831=1, "Jan", Q831=2, "Feb", Q831=3, "Mar", Q831=4, "Apr", Q831=5, "May", Q831=6, "June", Q831=7, "July", Q831=8, "Aug", Q831=9, "Sept", Q831=10, "Oct", Q831=11, "Nov", Q831=12, "Dec")</f>
        <v>Mar</v>
      </c>
      <c r="Q831" s="9">
        <f>MONTH(O831)</f>
        <v>3</v>
      </c>
      <c r="R831" s="9">
        <f>DAY(O831)</f>
        <v>1</v>
      </c>
      <c r="S831" s="9">
        <f>YEAR(O831)</f>
        <v>2013</v>
      </c>
      <c r="T831" s="7">
        <f>(((N831/60)/60)/24)+DATE(1970,1,1)</f>
        <v>41352.208333333336</v>
      </c>
      <c r="U831" s="7" t="str" cm="1">
        <f t="array" ref="U831">_xlfn.IFS(V831=1, "Jan", V831=2, "Feb", V831=3, "Mar", V831=4, "Apr", V831=5, "May", V831=6, "June", V831=7, "July", V831=8, "Aug", V831=9, "Sept", V831=10, "Oct", V831=11, "Nov", V831=12, "Dec")</f>
        <v>Mar</v>
      </c>
      <c r="V831" s="9">
        <f t="shared" si="75"/>
        <v>3</v>
      </c>
      <c r="W831" s="9">
        <f t="shared" si="76"/>
        <v>19</v>
      </c>
      <c r="X831" s="9">
        <f t="shared" si="77"/>
        <v>2013</v>
      </c>
      <c r="Y831" t="b">
        <v>0</v>
      </c>
      <c r="Z831" t="b">
        <v>1</v>
      </c>
      <c r="AA831" t="s">
        <v>33</v>
      </c>
      <c r="AB831" t="s">
        <v>2035</v>
      </c>
      <c r="AC831" t="s">
        <v>2036</v>
      </c>
    </row>
    <row r="832" spans="1:29" ht="34" x14ac:dyDescent="0.2">
      <c r="A832">
        <v>1</v>
      </c>
      <c r="B832">
        <v>525</v>
      </c>
      <c r="C832" t="s">
        <v>1095</v>
      </c>
      <c r="D832" s="1" t="s">
        <v>1096</v>
      </c>
      <c r="E832" s="17">
        <v>2100</v>
      </c>
      <c r="F832" s="17">
        <v>1768</v>
      </c>
      <c r="G832" s="4">
        <f t="shared" si="72"/>
        <v>0.84190476190476193</v>
      </c>
      <c r="H832" t="s">
        <v>14</v>
      </c>
      <c r="I832">
        <v>63</v>
      </c>
      <c r="J832" s="2">
        <f t="shared" si="73"/>
        <v>28.063492063492063</v>
      </c>
      <c r="K832" t="s">
        <v>21</v>
      </c>
      <c r="L832" t="s">
        <v>22</v>
      </c>
      <c r="M832">
        <v>1290492000</v>
      </c>
      <c r="N832">
        <v>1290837600</v>
      </c>
      <c r="O832" s="7">
        <f t="shared" si="74"/>
        <v>40505.25</v>
      </c>
      <c r="P832" s="7" t="str" cm="1">
        <f t="array" ref="P832">_xlfn.IFS(Q832=1, "Jan", Q832=2, "Feb", Q832=3, "Mar", Q832=4, "Apr", Q832=5, "May", Q832=6, "June", Q832=7, "July", Q832=8, "Aug", Q832=9, "Sept", Q832=10, "Oct", Q832=11, "Nov", Q832=12, "Dec")</f>
        <v>Nov</v>
      </c>
      <c r="Q832" s="9">
        <f>MONTH(O832)</f>
        <v>11</v>
      </c>
      <c r="R832" s="9">
        <f>DAY(O832)</f>
        <v>23</v>
      </c>
      <c r="S832" s="9">
        <f>YEAR(O832)</f>
        <v>2010</v>
      </c>
      <c r="T832" s="7">
        <f>(((N832/60)/60)/24)+DATE(1970,1,1)</f>
        <v>40509.25</v>
      </c>
      <c r="U832" s="7" t="str" cm="1">
        <f t="array" ref="U832">_xlfn.IFS(V832=1, "Jan", V832=2, "Feb", V832=3, "Mar", V832=4, "Apr", V832=5, "May", V832=6, "June", V832=7, "July", V832=8, "Aug", V832=9, "Sept", V832=10, "Oct", V832=11, "Nov", V832=12, "Dec")</f>
        <v>Nov</v>
      </c>
      <c r="V832" s="9">
        <f t="shared" si="75"/>
        <v>11</v>
      </c>
      <c r="W832" s="9">
        <f t="shared" si="76"/>
        <v>27</v>
      </c>
      <c r="X832" s="9">
        <f t="shared" si="77"/>
        <v>2010</v>
      </c>
      <c r="Y832" t="b">
        <v>0</v>
      </c>
      <c r="Z832" t="b">
        <v>0</v>
      </c>
      <c r="AA832" t="s">
        <v>65</v>
      </c>
      <c r="AB832" t="s">
        <v>2037</v>
      </c>
      <c r="AC832" t="s">
        <v>2051</v>
      </c>
    </row>
    <row r="833" spans="1:29" ht="34" x14ac:dyDescent="0.2">
      <c r="A833">
        <v>1</v>
      </c>
      <c r="B833">
        <v>625</v>
      </c>
      <c r="C833" t="s">
        <v>1292</v>
      </c>
      <c r="D833" s="1" t="s">
        <v>1293</v>
      </c>
      <c r="E833" s="17">
        <v>7500</v>
      </c>
      <c r="F833" s="17">
        <v>5803</v>
      </c>
      <c r="G833" s="4">
        <f t="shared" si="72"/>
        <v>0.77373333333333338</v>
      </c>
      <c r="H833" t="s">
        <v>14</v>
      </c>
      <c r="I833">
        <v>62</v>
      </c>
      <c r="J833" s="2">
        <f t="shared" si="73"/>
        <v>93.596774193548384</v>
      </c>
      <c r="K833" t="s">
        <v>21</v>
      </c>
      <c r="L833" t="s">
        <v>22</v>
      </c>
      <c r="M833">
        <v>1580104800</v>
      </c>
      <c r="N833">
        <v>1581314400</v>
      </c>
      <c r="O833" s="7">
        <f t="shared" si="74"/>
        <v>43857.25</v>
      </c>
      <c r="P833" s="7" t="str" cm="1">
        <f t="array" ref="P833">_xlfn.IFS(Q833=1, "Jan", Q833=2, "Feb", Q833=3, "Mar", Q833=4, "Apr", Q833=5, "May", Q833=6, "June", Q833=7, "July", Q833=8, "Aug", Q833=9, "Sept", Q833=10, "Oct", Q833=11, "Nov", Q833=12, "Dec")</f>
        <v>Jan</v>
      </c>
      <c r="Q833" s="9">
        <f>MONTH(O833)</f>
        <v>1</v>
      </c>
      <c r="R833" s="9">
        <f>DAY(O833)</f>
        <v>27</v>
      </c>
      <c r="S833" s="9">
        <f>YEAR(O833)</f>
        <v>2020</v>
      </c>
      <c r="T833" s="7">
        <f>(((N833/60)/60)/24)+DATE(1970,1,1)</f>
        <v>43871.25</v>
      </c>
      <c r="U833" s="7" t="str" cm="1">
        <f t="array" ref="U833">_xlfn.IFS(V833=1, "Jan", V833=2, "Feb", V833=3, "Mar", V833=4, "Apr", V833=5, "May", V833=6, "June", V833=7, "July", V833=8, "Aug", V833=9, "Sept", V833=10, "Oct", V833=11, "Nov", V833=12, "Dec")</f>
        <v>Feb</v>
      </c>
      <c r="V833" s="9">
        <f t="shared" si="75"/>
        <v>2</v>
      </c>
      <c r="W833" s="9">
        <f t="shared" si="76"/>
        <v>10</v>
      </c>
      <c r="X833" s="9">
        <f t="shared" si="77"/>
        <v>2020</v>
      </c>
      <c r="Y833" t="b">
        <v>0</v>
      </c>
      <c r="Z833" t="b">
        <v>0</v>
      </c>
      <c r="AA833" t="s">
        <v>33</v>
      </c>
      <c r="AB833" t="s">
        <v>2035</v>
      </c>
      <c r="AC833" t="s">
        <v>2036</v>
      </c>
    </row>
    <row r="834" spans="1:29" ht="17" x14ac:dyDescent="0.2">
      <c r="A834">
        <v>1</v>
      </c>
      <c r="B834">
        <v>504</v>
      </c>
      <c r="C834" t="s">
        <v>1055</v>
      </c>
      <c r="D834" s="1" t="s">
        <v>1056</v>
      </c>
      <c r="E834" s="17">
        <v>7500</v>
      </c>
      <c r="F834" s="17">
        <v>6924</v>
      </c>
      <c r="G834" s="4">
        <f t="shared" ref="G834:G897" si="78">F834/E834</f>
        <v>0.92320000000000002</v>
      </c>
      <c r="H834" t="s">
        <v>14</v>
      </c>
      <c r="I834">
        <v>62</v>
      </c>
      <c r="J834" s="2">
        <f t="shared" ref="J834:J897" si="79">F834/I834</f>
        <v>111.6774193548387</v>
      </c>
      <c r="K834" t="s">
        <v>107</v>
      </c>
      <c r="L834" t="s">
        <v>108</v>
      </c>
      <c r="M834">
        <v>1431925200</v>
      </c>
      <c r="N834">
        <v>1432011600</v>
      </c>
      <c r="O834" s="7">
        <f t="shared" ref="O834:O897" si="80">(((M834/60)/60)/24)+DATE(1970,1,1)</f>
        <v>42142.208333333328</v>
      </c>
      <c r="P834" s="7" t="str" cm="1">
        <f t="array" ref="P834">_xlfn.IFS(Q834=1, "Jan", Q834=2, "Feb", Q834=3, "Mar", Q834=4, "Apr", Q834=5, "May", Q834=6, "June", Q834=7, "July", Q834=8, "Aug", Q834=9, "Sept", Q834=10, "Oct", Q834=11, "Nov", Q834=12, "Dec")</f>
        <v>May</v>
      </c>
      <c r="Q834" s="9">
        <f>MONTH(O834)</f>
        <v>5</v>
      </c>
      <c r="R834" s="9">
        <f>DAY(O834)</f>
        <v>18</v>
      </c>
      <c r="S834" s="9">
        <f>YEAR(O834)</f>
        <v>2015</v>
      </c>
      <c r="T834" s="7">
        <f>(((N834/60)/60)/24)+DATE(1970,1,1)</f>
        <v>42143.208333333328</v>
      </c>
      <c r="U834" s="7" t="str" cm="1">
        <f t="array" ref="U834">_xlfn.IFS(V834=1, "Jan", V834=2, "Feb", V834=3, "Mar", V834=4, "Apr", V834=5, "May", V834=6, "June", V834=7, "July", V834=8, "Aug", V834=9, "Sept", V834=10, "Oct", V834=11, "Nov", V834=12, "Dec")</f>
        <v>May</v>
      </c>
      <c r="V834" s="9">
        <f t="shared" ref="V834:V897" si="81">MONTH(T834)</f>
        <v>5</v>
      </c>
      <c r="W834" s="9">
        <f t="shared" ref="W834:W897" si="82">DAY(T834)</f>
        <v>19</v>
      </c>
      <c r="X834" s="9">
        <f t="shared" ref="X834:X897" si="83">YEAR(T834)</f>
        <v>2015</v>
      </c>
      <c r="Y834" t="b">
        <v>0</v>
      </c>
      <c r="Z834" t="b">
        <v>0</v>
      </c>
      <c r="AA834" t="s">
        <v>23</v>
      </c>
      <c r="AB834" t="s">
        <v>2041</v>
      </c>
      <c r="AC834" t="s">
        <v>2042</v>
      </c>
    </row>
    <row r="835" spans="1:29" ht="17" x14ac:dyDescent="0.2">
      <c r="A835">
        <v>1</v>
      </c>
      <c r="B835">
        <v>233</v>
      </c>
      <c r="C835" t="s">
        <v>518</v>
      </c>
      <c r="D835" s="1" t="s">
        <v>519</v>
      </c>
      <c r="E835" s="17">
        <v>3800</v>
      </c>
      <c r="F835" s="17">
        <v>6000</v>
      </c>
      <c r="G835" s="4">
        <f t="shared" si="78"/>
        <v>1.5789473684210527</v>
      </c>
      <c r="H835" t="s">
        <v>20</v>
      </c>
      <c r="I835">
        <v>62</v>
      </c>
      <c r="J835" s="2">
        <f t="shared" si="79"/>
        <v>96.774193548387103</v>
      </c>
      <c r="K835" t="s">
        <v>21</v>
      </c>
      <c r="L835" t="s">
        <v>22</v>
      </c>
      <c r="M835">
        <v>1307854800</v>
      </c>
      <c r="N835">
        <v>1309237200</v>
      </c>
      <c r="O835" s="7">
        <f t="shared" si="80"/>
        <v>40706.208333333336</v>
      </c>
      <c r="P835" s="7" t="str" cm="1">
        <f t="array" ref="P835">_xlfn.IFS(Q835=1, "Jan", Q835=2, "Feb", Q835=3, "Mar", Q835=4, "Apr", Q835=5, "May", Q835=6, "June", Q835=7, "July", Q835=8, "Aug", Q835=9, "Sept", Q835=10, "Oct", Q835=11, "Nov", Q835=12, "Dec")</f>
        <v>June</v>
      </c>
      <c r="Q835" s="9">
        <f>MONTH(O835)</f>
        <v>6</v>
      </c>
      <c r="R835" s="9">
        <f>DAY(O835)</f>
        <v>12</v>
      </c>
      <c r="S835" s="9">
        <f>YEAR(O835)</f>
        <v>2011</v>
      </c>
      <c r="T835" s="7">
        <f>(((N835/60)/60)/24)+DATE(1970,1,1)</f>
        <v>40722.208333333336</v>
      </c>
      <c r="U835" s="7" t="str" cm="1">
        <f t="array" ref="U835">_xlfn.IFS(V835=1, "Jan", V835=2, "Feb", V835=3, "Mar", V835=4, "Apr", V835=5, "May", V835=6, "June", V835=7, "July", V835=8, "Aug", V835=9, "Sept", V835=10, "Oct", V835=11, "Nov", V835=12, "Dec")</f>
        <v>June</v>
      </c>
      <c r="V835" s="9">
        <f t="shared" si="81"/>
        <v>6</v>
      </c>
      <c r="W835" s="9">
        <f t="shared" si="82"/>
        <v>28</v>
      </c>
      <c r="X835" s="9">
        <f t="shared" si="83"/>
        <v>2011</v>
      </c>
      <c r="Y835" t="b">
        <v>0</v>
      </c>
      <c r="Z835" t="b">
        <v>0</v>
      </c>
      <c r="AA835" t="s">
        <v>71</v>
      </c>
      <c r="AB835" t="s">
        <v>2039</v>
      </c>
      <c r="AC835" t="s">
        <v>2040</v>
      </c>
    </row>
    <row r="836" spans="1:29" ht="34" x14ac:dyDescent="0.2">
      <c r="A836">
        <v>1</v>
      </c>
      <c r="B836">
        <v>271</v>
      </c>
      <c r="C836" t="s">
        <v>594</v>
      </c>
      <c r="D836" s="1" t="s">
        <v>595</v>
      </c>
      <c r="E836" s="17">
        <v>153700</v>
      </c>
      <c r="F836" s="17">
        <v>1953</v>
      </c>
      <c r="G836" s="4">
        <f t="shared" si="78"/>
        <v>1.2706571242680547E-2</v>
      </c>
      <c r="H836" t="s">
        <v>47</v>
      </c>
      <c r="I836">
        <v>61</v>
      </c>
      <c r="J836" s="2">
        <f t="shared" si="79"/>
        <v>32.016393442622949</v>
      </c>
      <c r="K836" t="s">
        <v>21</v>
      </c>
      <c r="L836" t="s">
        <v>22</v>
      </c>
      <c r="M836">
        <v>1449468000</v>
      </c>
      <c r="N836">
        <v>1452146400</v>
      </c>
      <c r="O836" s="7">
        <f t="shared" si="80"/>
        <v>42345.25</v>
      </c>
      <c r="P836" s="7" t="str" cm="1">
        <f t="array" ref="P836">_xlfn.IFS(Q836=1, "Jan", Q836=2, "Feb", Q836=3, "Mar", Q836=4, "Apr", Q836=5, "May", Q836=6, "June", Q836=7, "July", Q836=8, "Aug", Q836=9, "Sept", Q836=10, "Oct", Q836=11, "Nov", Q836=12, "Dec")</f>
        <v>Dec</v>
      </c>
      <c r="Q836" s="9">
        <f>MONTH(O836)</f>
        <v>12</v>
      </c>
      <c r="R836" s="9">
        <f>DAY(O836)</f>
        <v>7</v>
      </c>
      <c r="S836" s="9">
        <f>YEAR(O836)</f>
        <v>2015</v>
      </c>
      <c r="T836" s="7">
        <f>(((N836/60)/60)/24)+DATE(1970,1,1)</f>
        <v>42376.25</v>
      </c>
      <c r="U836" s="7" t="str" cm="1">
        <f t="array" ref="U836">_xlfn.IFS(V836=1, "Jan", V836=2, "Feb", V836=3, "Mar", V836=4, "Apr", V836=5, "May", V836=6, "June", V836=7, "July", V836=8, "Aug", V836=9, "Sept", V836=10, "Oct", V836=11, "Nov", V836=12, "Dec")</f>
        <v>Jan</v>
      </c>
      <c r="V836" s="9">
        <f t="shared" si="81"/>
        <v>1</v>
      </c>
      <c r="W836" s="9">
        <f t="shared" si="82"/>
        <v>7</v>
      </c>
      <c r="X836" s="9">
        <f t="shared" si="83"/>
        <v>2016</v>
      </c>
      <c r="Y836" t="b">
        <v>0</v>
      </c>
      <c r="Z836" t="b">
        <v>0</v>
      </c>
      <c r="AA836" t="s">
        <v>122</v>
      </c>
      <c r="AB836" t="s">
        <v>2044</v>
      </c>
      <c r="AC836" t="s">
        <v>2045</v>
      </c>
    </row>
    <row r="837" spans="1:29" ht="17" x14ac:dyDescent="0.2">
      <c r="A837">
        <v>1</v>
      </c>
      <c r="B837">
        <v>721</v>
      </c>
      <c r="C837" t="s">
        <v>1480</v>
      </c>
      <c r="D837" s="1" t="s">
        <v>1481</v>
      </c>
      <c r="E837" s="17">
        <v>123600</v>
      </c>
      <c r="F837" s="17">
        <v>5429</v>
      </c>
      <c r="G837" s="4">
        <f t="shared" si="78"/>
        <v>4.3923948220064728E-2</v>
      </c>
      <c r="H837" t="s">
        <v>74</v>
      </c>
      <c r="I837">
        <v>60</v>
      </c>
      <c r="J837" s="2">
        <f t="shared" si="79"/>
        <v>90.483333333333334</v>
      </c>
      <c r="K837" t="s">
        <v>21</v>
      </c>
      <c r="L837" t="s">
        <v>22</v>
      </c>
      <c r="M837">
        <v>1522818000</v>
      </c>
      <c r="N837">
        <v>1523336400</v>
      </c>
      <c r="O837" s="7">
        <f t="shared" si="80"/>
        <v>43194.208333333328</v>
      </c>
      <c r="P837" s="7" t="str" cm="1">
        <f t="array" ref="P837">_xlfn.IFS(Q837=1, "Jan", Q837=2, "Feb", Q837=3, "Mar", Q837=4, "Apr", Q837=5, "May", Q837=6, "June", Q837=7, "July", Q837=8, "Aug", Q837=9, "Sept", Q837=10, "Oct", Q837=11, "Nov", Q837=12, "Dec")</f>
        <v>Apr</v>
      </c>
      <c r="Q837" s="9">
        <f>MONTH(O837)</f>
        <v>4</v>
      </c>
      <c r="R837" s="9">
        <f>DAY(O837)</f>
        <v>4</v>
      </c>
      <c r="S837" s="9">
        <f>YEAR(O837)</f>
        <v>2018</v>
      </c>
      <c r="T837" s="7">
        <f>(((N837/60)/60)/24)+DATE(1970,1,1)</f>
        <v>43200.208333333328</v>
      </c>
      <c r="U837" s="7" t="str" cm="1">
        <f t="array" ref="U837">_xlfn.IFS(V837=1, "Jan", V837=2, "Feb", V837=3, "Mar", V837=4, "Apr", V837=5, "May", V837=6, "June", V837=7, "July", V837=8, "Aug", V837=9, "Sept", V837=10, "Oct", V837=11, "Nov", V837=12, "Dec")</f>
        <v>Apr</v>
      </c>
      <c r="V837" s="9">
        <f t="shared" si="81"/>
        <v>4</v>
      </c>
      <c r="W837" s="9">
        <f t="shared" si="82"/>
        <v>10</v>
      </c>
      <c r="X837" s="9">
        <f t="shared" si="83"/>
        <v>2018</v>
      </c>
      <c r="Y837" t="b">
        <v>0</v>
      </c>
      <c r="Z837" t="b">
        <v>0</v>
      </c>
      <c r="AA837" t="s">
        <v>23</v>
      </c>
      <c r="AB837" t="s">
        <v>2041</v>
      </c>
      <c r="AC837" t="s">
        <v>2042</v>
      </c>
    </row>
    <row r="838" spans="1:29" ht="17" x14ac:dyDescent="0.2">
      <c r="A838">
        <v>1</v>
      </c>
      <c r="B838">
        <v>109</v>
      </c>
      <c r="C838" t="s">
        <v>267</v>
      </c>
      <c r="D838" s="1" t="s">
        <v>268</v>
      </c>
      <c r="E838" s="17">
        <v>5200</v>
      </c>
      <c r="F838" s="17">
        <v>3079</v>
      </c>
      <c r="G838" s="4">
        <f t="shared" si="78"/>
        <v>0.5921153846153846</v>
      </c>
      <c r="H838" t="s">
        <v>14</v>
      </c>
      <c r="I838">
        <v>60</v>
      </c>
      <c r="J838" s="2">
        <f t="shared" si="79"/>
        <v>51.31666666666667</v>
      </c>
      <c r="K838" t="s">
        <v>21</v>
      </c>
      <c r="L838" t="s">
        <v>22</v>
      </c>
      <c r="M838">
        <v>1389506400</v>
      </c>
      <c r="N838">
        <v>1389679200</v>
      </c>
      <c r="O838" s="7">
        <f t="shared" si="80"/>
        <v>41651.25</v>
      </c>
      <c r="P838" s="7" t="str" cm="1">
        <f t="array" ref="P838">_xlfn.IFS(Q838=1, "Jan", Q838=2, "Feb", Q838=3, "Mar", Q838=4, "Apr", Q838=5, "May", Q838=6, "June", Q838=7, "July", Q838=8, "Aug", Q838=9, "Sept", Q838=10, "Oct", Q838=11, "Nov", Q838=12, "Dec")</f>
        <v>Jan</v>
      </c>
      <c r="Q838" s="9">
        <f>MONTH(O838)</f>
        <v>1</v>
      </c>
      <c r="R838" s="9">
        <f>DAY(O838)</f>
        <v>12</v>
      </c>
      <c r="S838" s="9">
        <f>YEAR(O838)</f>
        <v>2014</v>
      </c>
      <c r="T838" s="7">
        <f>(((N838/60)/60)/24)+DATE(1970,1,1)</f>
        <v>41653.25</v>
      </c>
      <c r="U838" s="7" t="str" cm="1">
        <f t="array" ref="U838">_xlfn.IFS(V838=1, "Jan", V838=2, "Feb", V838=3, "Mar", V838=4, "Apr", V838=5, "May", V838=6, "June", V838=7, "July", V838=8, "Aug", V838=9, "Sept", V838=10, "Oct", V838=11, "Nov", V838=12, "Dec")</f>
        <v>Jan</v>
      </c>
      <c r="V838" s="9">
        <f t="shared" si="81"/>
        <v>1</v>
      </c>
      <c r="W838" s="9">
        <f t="shared" si="82"/>
        <v>14</v>
      </c>
      <c r="X838" s="9">
        <f t="shared" si="83"/>
        <v>2014</v>
      </c>
      <c r="Y838" t="b">
        <v>0</v>
      </c>
      <c r="Z838" t="b">
        <v>0</v>
      </c>
      <c r="AA838" t="s">
        <v>269</v>
      </c>
      <c r="AB838" t="s">
        <v>2039</v>
      </c>
      <c r="AC838" t="s">
        <v>2062</v>
      </c>
    </row>
    <row r="839" spans="1:29" ht="34" x14ac:dyDescent="0.2">
      <c r="A839">
        <v>1</v>
      </c>
      <c r="B839">
        <v>252</v>
      </c>
      <c r="C839" t="s">
        <v>556</v>
      </c>
      <c r="D839" s="1" t="s">
        <v>557</v>
      </c>
      <c r="E839" s="17">
        <v>1000</v>
      </c>
      <c r="F839" s="17">
        <v>6263</v>
      </c>
      <c r="G839" s="4">
        <f t="shared" si="78"/>
        <v>6.2629999999999999</v>
      </c>
      <c r="H839" t="s">
        <v>20</v>
      </c>
      <c r="I839">
        <v>59</v>
      </c>
      <c r="J839" s="2">
        <f t="shared" si="79"/>
        <v>106.15254237288136</v>
      </c>
      <c r="K839" t="s">
        <v>21</v>
      </c>
      <c r="L839" t="s">
        <v>22</v>
      </c>
      <c r="M839">
        <v>1382677200</v>
      </c>
      <c r="N839">
        <v>1383109200</v>
      </c>
      <c r="O839" s="7">
        <f t="shared" si="80"/>
        <v>41572.208333333336</v>
      </c>
      <c r="P839" s="7" t="str" cm="1">
        <f t="array" ref="P839">_xlfn.IFS(Q839=1, "Jan", Q839=2, "Feb", Q839=3, "Mar", Q839=4, "Apr", Q839=5, "May", Q839=6, "June", Q839=7, "July", Q839=8, "Aug", Q839=9, "Sept", Q839=10, "Oct", Q839=11, "Nov", Q839=12, "Dec")</f>
        <v>Oct</v>
      </c>
      <c r="Q839" s="9">
        <f>MONTH(O839)</f>
        <v>10</v>
      </c>
      <c r="R839" s="9">
        <f>DAY(O839)</f>
        <v>25</v>
      </c>
      <c r="S839" s="9">
        <f>YEAR(O839)</f>
        <v>2013</v>
      </c>
      <c r="T839" s="7">
        <f>(((N839/60)/60)/24)+DATE(1970,1,1)</f>
        <v>41577.208333333336</v>
      </c>
      <c r="U839" s="7" t="str" cm="1">
        <f t="array" ref="U839">_xlfn.IFS(V839=1, "Jan", V839=2, "Feb", V839=3, "Mar", V839=4, "Apr", V839=5, "May", V839=6, "June", V839=7, "July", V839=8, "Aug", V839=9, "Sept", V839=10, "Oct", V839=11, "Nov", V839=12, "Dec")</f>
        <v>Oct</v>
      </c>
      <c r="V839" s="9">
        <f t="shared" si="81"/>
        <v>10</v>
      </c>
      <c r="W839" s="9">
        <f t="shared" si="82"/>
        <v>30</v>
      </c>
      <c r="X839" s="9">
        <f t="shared" si="83"/>
        <v>2013</v>
      </c>
      <c r="Y839" t="b">
        <v>0</v>
      </c>
      <c r="Z839" t="b">
        <v>0</v>
      </c>
      <c r="AA839" t="s">
        <v>33</v>
      </c>
      <c r="AB839" t="s">
        <v>2035</v>
      </c>
      <c r="AC839" t="s">
        <v>2036</v>
      </c>
    </row>
    <row r="840" spans="1:29" ht="17" x14ac:dyDescent="0.2">
      <c r="A840">
        <v>1</v>
      </c>
      <c r="B840">
        <v>136</v>
      </c>
      <c r="C840" t="s">
        <v>324</v>
      </c>
      <c r="D840" s="1" t="s">
        <v>325</v>
      </c>
      <c r="E840" s="17">
        <v>82800</v>
      </c>
      <c r="F840" s="17">
        <v>2721</v>
      </c>
      <c r="G840" s="4">
        <f t="shared" si="78"/>
        <v>3.2862318840579711E-2</v>
      </c>
      <c r="H840" t="s">
        <v>74</v>
      </c>
      <c r="I840">
        <v>58</v>
      </c>
      <c r="J840" s="2">
        <f t="shared" si="79"/>
        <v>46.913793103448278</v>
      </c>
      <c r="K840" t="s">
        <v>21</v>
      </c>
      <c r="L840" t="s">
        <v>22</v>
      </c>
      <c r="M840">
        <v>1402117200</v>
      </c>
      <c r="N840">
        <v>1403154000</v>
      </c>
      <c r="O840" s="7">
        <f t="shared" si="80"/>
        <v>41797.208333333336</v>
      </c>
      <c r="P840" s="7" t="str" cm="1">
        <f t="array" ref="P840">_xlfn.IFS(Q840=1, "Jan", Q840=2, "Feb", Q840=3, "Mar", Q840=4, "Apr", Q840=5, "May", Q840=6, "June", Q840=7, "July", Q840=8, "Aug", Q840=9, "Sept", Q840=10, "Oct", Q840=11, "Nov", Q840=12, "Dec")</f>
        <v>June</v>
      </c>
      <c r="Q840" s="9">
        <f>MONTH(O840)</f>
        <v>6</v>
      </c>
      <c r="R840" s="9">
        <f>DAY(O840)</f>
        <v>7</v>
      </c>
      <c r="S840" s="9">
        <f>YEAR(O840)</f>
        <v>2014</v>
      </c>
      <c r="T840" s="7">
        <f>(((N840/60)/60)/24)+DATE(1970,1,1)</f>
        <v>41809.208333333336</v>
      </c>
      <c r="U840" s="7" t="str" cm="1">
        <f t="array" ref="U840">_xlfn.IFS(V840=1, "Jan", V840=2, "Feb", V840=3, "Mar", V840=4, "Apr", V840=5, "May", V840=6, "June", V840=7, "July", V840=8, "Aug", V840=9, "Sept", V840=10, "Oct", V840=11, "Nov", V840=12, "Dec")</f>
        <v>June</v>
      </c>
      <c r="V840" s="9">
        <f t="shared" si="81"/>
        <v>6</v>
      </c>
      <c r="W840" s="9">
        <f t="shared" si="82"/>
        <v>19</v>
      </c>
      <c r="X840" s="9">
        <f t="shared" si="83"/>
        <v>2014</v>
      </c>
      <c r="Y840" t="b">
        <v>0</v>
      </c>
      <c r="Z840" t="b">
        <v>1</v>
      </c>
      <c r="AA840" t="s">
        <v>53</v>
      </c>
      <c r="AB840" t="s">
        <v>2039</v>
      </c>
      <c r="AC840" t="s">
        <v>2052</v>
      </c>
    </row>
    <row r="841" spans="1:29" ht="17" x14ac:dyDescent="0.2">
      <c r="A841">
        <v>1</v>
      </c>
      <c r="B841">
        <v>673</v>
      </c>
      <c r="C841" t="s">
        <v>1386</v>
      </c>
      <c r="D841" s="1" t="s">
        <v>1387</v>
      </c>
      <c r="E841" s="17">
        <v>5600</v>
      </c>
      <c r="F841" s="17">
        <v>2445</v>
      </c>
      <c r="G841" s="4">
        <f t="shared" si="78"/>
        <v>0.43660714285714286</v>
      </c>
      <c r="H841" t="s">
        <v>14</v>
      </c>
      <c r="I841">
        <v>58</v>
      </c>
      <c r="J841" s="2">
        <f t="shared" si="79"/>
        <v>42.155172413793103</v>
      </c>
      <c r="K841" t="s">
        <v>107</v>
      </c>
      <c r="L841" t="s">
        <v>108</v>
      </c>
      <c r="M841">
        <v>1460696400</v>
      </c>
      <c r="N841">
        <v>1462510800</v>
      </c>
      <c r="O841" s="7">
        <f t="shared" si="80"/>
        <v>42475.208333333328</v>
      </c>
      <c r="P841" s="7" t="str" cm="1">
        <f t="array" ref="P841">_xlfn.IFS(Q841=1, "Jan", Q841=2, "Feb", Q841=3, "Mar", Q841=4, "Apr", Q841=5, "May", Q841=6, "June", Q841=7, "July", Q841=8, "Aug", Q841=9, "Sept", Q841=10, "Oct", Q841=11, "Nov", Q841=12, "Dec")</f>
        <v>Apr</v>
      </c>
      <c r="Q841" s="9">
        <f>MONTH(O841)</f>
        <v>4</v>
      </c>
      <c r="R841" s="9">
        <f>DAY(O841)</f>
        <v>15</v>
      </c>
      <c r="S841" s="9">
        <f>YEAR(O841)</f>
        <v>2016</v>
      </c>
      <c r="T841" s="7">
        <f>(((N841/60)/60)/24)+DATE(1970,1,1)</f>
        <v>42496.208333333328</v>
      </c>
      <c r="U841" s="7" t="str" cm="1">
        <f t="array" ref="U841">_xlfn.IFS(V841=1, "Jan", V841=2, "Feb", V841=3, "Mar", V841=4, "Apr", V841=5, "May", V841=6, "June", V841=7, "July", V841=8, "Aug", V841=9, "Sept", V841=10, "Oct", V841=11, "Nov", V841=12, "Dec")</f>
        <v>May</v>
      </c>
      <c r="V841" s="9">
        <f t="shared" si="81"/>
        <v>5</v>
      </c>
      <c r="W841" s="9">
        <f t="shared" si="82"/>
        <v>6</v>
      </c>
      <c r="X841" s="9">
        <f t="shared" si="83"/>
        <v>2016</v>
      </c>
      <c r="Y841" t="b">
        <v>0</v>
      </c>
      <c r="Z841" t="b">
        <v>0</v>
      </c>
      <c r="AA841" t="s">
        <v>60</v>
      </c>
      <c r="AB841" t="s">
        <v>2041</v>
      </c>
      <c r="AC841" t="s">
        <v>2050</v>
      </c>
    </row>
    <row r="842" spans="1:29" ht="17" x14ac:dyDescent="0.2">
      <c r="A842">
        <v>1</v>
      </c>
      <c r="B842">
        <v>206</v>
      </c>
      <c r="C842" t="s">
        <v>464</v>
      </c>
      <c r="D842" s="1" t="s">
        <v>465</v>
      </c>
      <c r="E842" s="17">
        <v>9000</v>
      </c>
      <c r="F842" s="17">
        <v>3496</v>
      </c>
      <c r="G842" s="4">
        <f t="shared" si="78"/>
        <v>0.38844444444444443</v>
      </c>
      <c r="H842" t="s">
        <v>74</v>
      </c>
      <c r="I842">
        <v>57</v>
      </c>
      <c r="J842" s="2">
        <f t="shared" si="79"/>
        <v>61.333333333333336</v>
      </c>
      <c r="K842" t="s">
        <v>21</v>
      </c>
      <c r="L842" t="s">
        <v>22</v>
      </c>
      <c r="M842">
        <v>1267250400</v>
      </c>
      <c r="N842">
        <v>1268028000</v>
      </c>
      <c r="O842" s="7">
        <f t="shared" si="80"/>
        <v>40236.25</v>
      </c>
      <c r="P842" s="7" t="str" cm="1">
        <f t="array" ref="P842">_xlfn.IFS(Q842=1, "Jan", Q842=2, "Feb", Q842=3, "Mar", Q842=4, "Apr", Q842=5, "May", Q842=6, "June", Q842=7, "July", Q842=8, "Aug", Q842=9, "Sept", Q842=10, "Oct", Q842=11, "Nov", Q842=12, "Dec")</f>
        <v>Feb</v>
      </c>
      <c r="Q842" s="9">
        <f>MONTH(O842)</f>
        <v>2</v>
      </c>
      <c r="R842" s="9">
        <f>DAY(O842)</f>
        <v>27</v>
      </c>
      <c r="S842" s="9">
        <f>YEAR(O842)</f>
        <v>2010</v>
      </c>
      <c r="T842" s="7">
        <f>(((N842/60)/60)/24)+DATE(1970,1,1)</f>
        <v>40245.25</v>
      </c>
      <c r="U842" s="7" t="str" cm="1">
        <f t="array" ref="U842">_xlfn.IFS(V842=1, "Jan", V842=2, "Feb", V842=3, "Mar", V842=4, "Apr", V842=5, "May", V842=6, "June", V842=7, "July", V842=8, "Aug", V842=9, "Sept", V842=10, "Oct", V842=11, "Nov", V842=12, "Dec")</f>
        <v>Mar</v>
      </c>
      <c r="V842" s="9">
        <f t="shared" si="81"/>
        <v>3</v>
      </c>
      <c r="W842" s="9">
        <f t="shared" si="82"/>
        <v>8</v>
      </c>
      <c r="X842" s="9">
        <f t="shared" si="83"/>
        <v>2010</v>
      </c>
      <c r="Y842" t="b">
        <v>0</v>
      </c>
      <c r="Z842" t="b">
        <v>0</v>
      </c>
      <c r="AA842" t="s">
        <v>119</v>
      </c>
      <c r="AB842" t="s">
        <v>2046</v>
      </c>
      <c r="AC842" t="s">
        <v>2056</v>
      </c>
    </row>
    <row r="843" spans="1:29" ht="17" x14ac:dyDescent="0.2">
      <c r="A843">
        <v>1</v>
      </c>
      <c r="B843">
        <v>236</v>
      </c>
      <c r="C843" t="s">
        <v>524</v>
      </c>
      <c r="D843" s="1" t="s">
        <v>525</v>
      </c>
      <c r="E843" s="17">
        <v>39500</v>
      </c>
      <c r="F843" s="17">
        <v>4323</v>
      </c>
      <c r="G843" s="4">
        <f t="shared" si="78"/>
        <v>0.10944303797468355</v>
      </c>
      <c r="H843" t="s">
        <v>14</v>
      </c>
      <c r="I843">
        <v>57</v>
      </c>
      <c r="J843" s="2">
        <f t="shared" si="79"/>
        <v>75.84210526315789</v>
      </c>
      <c r="K843" t="s">
        <v>26</v>
      </c>
      <c r="L843" t="s">
        <v>27</v>
      </c>
      <c r="M843">
        <v>1561438800</v>
      </c>
      <c r="N843">
        <v>1562043600</v>
      </c>
      <c r="O843" s="7">
        <f t="shared" si="80"/>
        <v>43641.208333333328</v>
      </c>
      <c r="P843" s="7" t="str" cm="1">
        <f t="array" ref="P843">_xlfn.IFS(Q843=1, "Jan", Q843=2, "Feb", Q843=3, "Mar", Q843=4, "Apr", Q843=5, "May", Q843=6, "June", Q843=7, "July", Q843=8, "Aug", Q843=9, "Sept", Q843=10, "Oct", Q843=11, "Nov", Q843=12, "Dec")</f>
        <v>June</v>
      </c>
      <c r="Q843" s="9">
        <f>MONTH(O843)</f>
        <v>6</v>
      </c>
      <c r="R843" s="9">
        <f>DAY(O843)</f>
        <v>25</v>
      </c>
      <c r="S843" s="9">
        <f>YEAR(O843)</f>
        <v>2019</v>
      </c>
      <c r="T843" s="7">
        <f>(((N843/60)/60)/24)+DATE(1970,1,1)</f>
        <v>43648.208333333328</v>
      </c>
      <c r="U843" s="7" t="str" cm="1">
        <f t="array" ref="U843">_xlfn.IFS(V843=1, "Jan", V843=2, "Feb", V843=3, "Mar", V843=4, "Apr", V843=5, "May", V843=6, "June", V843=7, "July", V843=8, "Aug", V843=9, "Sept", V843=10, "Oct", V843=11, "Nov", V843=12, "Dec")</f>
        <v>July</v>
      </c>
      <c r="V843" s="9">
        <f t="shared" si="81"/>
        <v>7</v>
      </c>
      <c r="W843" s="9">
        <f t="shared" si="82"/>
        <v>2</v>
      </c>
      <c r="X843" s="9">
        <f t="shared" si="83"/>
        <v>2019</v>
      </c>
      <c r="Y843" t="b">
        <v>0</v>
      </c>
      <c r="Z843" t="b">
        <v>1</v>
      </c>
      <c r="AA843" t="s">
        <v>23</v>
      </c>
      <c r="AB843" t="s">
        <v>2041</v>
      </c>
      <c r="AC843" t="s">
        <v>2042</v>
      </c>
    </row>
    <row r="844" spans="1:29" ht="34" x14ac:dyDescent="0.2">
      <c r="A844">
        <v>1</v>
      </c>
      <c r="B844">
        <v>876</v>
      </c>
      <c r="C844" t="s">
        <v>1784</v>
      </c>
      <c r="D844" s="1" t="s">
        <v>1785</v>
      </c>
      <c r="E844" s="17">
        <v>8300</v>
      </c>
      <c r="F844" s="17">
        <v>2111</v>
      </c>
      <c r="G844" s="4">
        <f t="shared" si="78"/>
        <v>0.25433734939759034</v>
      </c>
      <c r="H844" t="s">
        <v>14</v>
      </c>
      <c r="I844">
        <v>57</v>
      </c>
      <c r="J844" s="2">
        <f t="shared" si="79"/>
        <v>37.035087719298247</v>
      </c>
      <c r="K844" t="s">
        <v>15</v>
      </c>
      <c r="L844" t="s">
        <v>16</v>
      </c>
      <c r="M844">
        <v>1559970000</v>
      </c>
      <c r="N844">
        <v>1562043600</v>
      </c>
      <c r="O844" s="7">
        <f t="shared" si="80"/>
        <v>43624.208333333328</v>
      </c>
      <c r="P844" s="7" t="str" cm="1">
        <f t="array" ref="P844">_xlfn.IFS(Q844=1, "Jan", Q844=2, "Feb", Q844=3, "Mar", Q844=4, "Apr", Q844=5, "May", Q844=6, "June", Q844=7, "July", Q844=8, "Aug", Q844=9, "Sept", Q844=10, "Oct", Q844=11, "Nov", Q844=12, "Dec")</f>
        <v>June</v>
      </c>
      <c r="Q844" s="9">
        <f>MONTH(O844)</f>
        <v>6</v>
      </c>
      <c r="R844" s="9">
        <f>DAY(O844)</f>
        <v>8</v>
      </c>
      <c r="S844" s="9">
        <f>YEAR(O844)</f>
        <v>2019</v>
      </c>
      <c r="T844" s="7">
        <f>(((N844/60)/60)/24)+DATE(1970,1,1)</f>
        <v>43648.208333333328</v>
      </c>
      <c r="U844" s="7" t="str" cm="1">
        <f t="array" ref="U844">_xlfn.IFS(V844=1, "Jan", V844=2, "Feb", V844=3, "Mar", V844=4, "Apr", V844=5, "May", V844=6, "June", V844=7, "July", V844=8, "Aug", V844=9, "Sept", V844=10, "Oct", V844=11, "Nov", V844=12, "Dec")</f>
        <v>July</v>
      </c>
      <c r="V844" s="9">
        <f t="shared" si="81"/>
        <v>7</v>
      </c>
      <c r="W844" s="9">
        <f t="shared" si="82"/>
        <v>2</v>
      </c>
      <c r="X844" s="9">
        <f t="shared" si="83"/>
        <v>2019</v>
      </c>
      <c r="Y844" t="b">
        <v>0</v>
      </c>
      <c r="Z844" t="b">
        <v>0</v>
      </c>
      <c r="AA844" t="s">
        <v>122</v>
      </c>
      <c r="AB844" t="s">
        <v>2044</v>
      </c>
      <c r="AC844" t="s">
        <v>2045</v>
      </c>
    </row>
    <row r="845" spans="1:29" ht="17" x14ac:dyDescent="0.2">
      <c r="A845">
        <v>1</v>
      </c>
      <c r="B845">
        <v>781</v>
      </c>
      <c r="C845" t="s">
        <v>1597</v>
      </c>
      <c r="D845" s="1" t="s">
        <v>1598</v>
      </c>
      <c r="E845" s="17">
        <v>8700</v>
      </c>
      <c r="F845" s="17">
        <v>4414</v>
      </c>
      <c r="G845" s="4">
        <f t="shared" si="78"/>
        <v>0.50735632183908042</v>
      </c>
      <c r="H845" t="s">
        <v>74</v>
      </c>
      <c r="I845">
        <v>56</v>
      </c>
      <c r="J845" s="2">
        <f t="shared" si="79"/>
        <v>78.821428571428569</v>
      </c>
      <c r="K845" t="s">
        <v>98</v>
      </c>
      <c r="L845" t="s">
        <v>99</v>
      </c>
      <c r="M845">
        <v>1288501200</v>
      </c>
      <c r="N845">
        <v>1292911200</v>
      </c>
      <c r="O845" s="7">
        <f t="shared" si="80"/>
        <v>40482.208333333336</v>
      </c>
      <c r="P845" s="7" t="str" cm="1">
        <f t="array" ref="P845">_xlfn.IFS(Q845=1, "Jan", Q845=2, "Feb", Q845=3, "Mar", Q845=4, "Apr", Q845=5, "May", Q845=6, "June", Q845=7, "July", Q845=8, "Aug", Q845=9, "Sept", Q845=10, "Oct", Q845=11, "Nov", Q845=12, "Dec")</f>
        <v>Oct</v>
      </c>
      <c r="Q845" s="9">
        <f>MONTH(O845)</f>
        <v>10</v>
      </c>
      <c r="R845" s="9">
        <f>DAY(O845)</f>
        <v>31</v>
      </c>
      <c r="S845" s="9">
        <f>YEAR(O845)</f>
        <v>2010</v>
      </c>
      <c r="T845" s="7">
        <f>(((N845/60)/60)/24)+DATE(1970,1,1)</f>
        <v>40533.25</v>
      </c>
      <c r="U845" s="7" t="str" cm="1">
        <f t="array" ref="U845">_xlfn.IFS(V845=1, "Jan", V845=2, "Feb", V845=3, "Mar", V845=4, "Apr", V845=5, "May", V845=6, "June", V845=7, "July", V845=8, "Aug", V845=9, "Sept", V845=10, "Oct", V845=11, "Nov", V845=12, "Dec")</f>
        <v>Dec</v>
      </c>
      <c r="V845" s="9">
        <f t="shared" si="81"/>
        <v>12</v>
      </c>
      <c r="W845" s="9">
        <f t="shared" si="82"/>
        <v>21</v>
      </c>
      <c r="X845" s="9">
        <f t="shared" si="83"/>
        <v>2010</v>
      </c>
      <c r="Y845" t="b">
        <v>0</v>
      </c>
      <c r="Z845" t="b">
        <v>0</v>
      </c>
      <c r="AA845" t="s">
        <v>33</v>
      </c>
      <c r="AB845" t="s">
        <v>2035</v>
      </c>
      <c r="AC845" t="s">
        <v>2036</v>
      </c>
    </row>
    <row r="846" spans="1:29" ht="17" x14ac:dyDescent="0.2">
      <c r="A846">
        <v>1</v>
      </c>
      <c r="B846">
        <v>77</v>
      </c>
      <c r="C846" t="s">
        <v>202</v>
      </c>
      <c r="D846" s="1" t="s">
        <v>203</v>
      </c>
      <c r="E846" s="17">
        <v>9500</v>
      </c>
      <c r="F846" s="17">
        <v>4460</v>
      </c>
      <c r="G846" s="4">
        <f t="shared" si="78"/>
        <v>0.46947368421052632</v>
      </c>
      <c r="H846" t="s">
        <v>14</v>
      </c>
      <c r="I846">
        <v>56</v>
      </c>
      <c r="J846" s="2">
        <f t="shared" si="79"/>
        <v>79.642857142857139</v>
      </c>
      <c r="K846" t="s">
        <v>21</v>
      </c>
      <c r="L846" t="s">
        <v>22</v>
      </c>
      <c r="M846">
        <v>1285563600</v>
      </c>
      <c r="N846">
        <v>1286773200</v>
      </c>
      <c r="O846" s="7">
        <f t="shared" si="80"/>
        <v>40448.208333333336</v>
      </c>
      <c r="P846" s="7" t="str" cm="1">
        <f t="array" ref="P846">_xlfn.IFS(Q846=1, "Jan", Q846=2, "Feb", Q846=3, "Mar", Q846=4, "Apr", Q846=5, "May", Q846=6, "June", Q846=7, "July", Q846=8, "Aug", Q846=9, "Sept", Q846=10, "Oct", Q846=11, "Nov", Q846=12, "Dec")</f>
        <v>Sept</v>
      </c>
      <c r="Q846" s="9">
        <f>MONTH(O846)</f>
        <v>9</v>
      </c>
      <c r="R846" s="9">
        <f>DAY(O846)</f>
        <v>27</v>
      </c>
      <c r="S846" s="9">
        <f>YEAR(O846)</f>
        <v>2010</v>
      </c>
      <c r="T846" s="7">
        <f>(((N846/60)/60)/24)+DATE(1970,1,1)</f>
        <v>40462.208333333336</v>
      </c>
      <c r="U846" s="7" t="str" cm="1">
        <f t="array" ref="U846">_xlfn.IFS(V846=1, "Jan", V846=2, "Feb", V846=3, "Mar", V846=4, "Apr", V846=5, "May", V846=6, "June", V846=7, "July", V846=8, "Aug", V846=9, "Sept", V846=10, "Oct", V846=11, "Nov", V846=12, "Dec")</f>
        <v>Oct</v>
      </c>
      <c r="V846" s="9">
        <f t="shared" si="81"/>
        <v>10</v>
      </c>
      <c r="W846" s="9">
        <f t="shared" si="82"/>
        <v>11</v>
      </c>
      <c r="X846" s="9">
        <f t="shared" si="83"/>
        <v>2010</v>
      </c>
      <c r="Y846" t="b">
        <v>0</v>
      </c>
      <c r="Z846" t="b">
        <v>1</v>
      </c>
      <c r="AA846" t="s">
        <v>71</v>
      </c>
      <c r="AB846" t="s">
        <v>2039</v>
      </c>
      <c r="AC846" t="s">
        <v>2040</v>
      </c>
    </row>
    <row r="847" spans="1:29" ht="17" x14ac:dyDescent="0.2">
      <c r="A847">
        <v>1</v>
      </c>
      <c r="B847">
        <v>699</v>
      </c>
      <c r="C847" t="s">
        <v>444</v>
      </c>
      <c r="D847" s="1" t="s">
        <v>1437</v>
      </c>
      <c r="E847" s="17">
        <v>7400</v>
      </c>
      <c r="F847" s="17">
        <v>6245</v>
      </c>
      <c r="G847" s="4">
        <f t="shared" si="78"/>
        <v>0.8439189189189189</v>
      </c>
      <c r="H847" t="s">
        <v>14</v>
      </c>
      <c r="I847">
        <v>56</v>
      </c>
      <c r="J847" s="2">
        <f t="shared" si="79"/>
        <v>111.51785714285714</v>
      </c>
      <c r="K847" t="s">
        <v>21</v>
      </c>
      <c r="L847" t="s">
        <v>22</v>
      </c>
      <c r="M847">
        <v>1561438800</v>
      </c>
      <c r="N847">
        <v>1561525200</v>
      </c>
      <c r="O847" s="7">
        <f t="shared" si="80"/>
        <v>43641.208333333328</v>
      </c>
      <c r="P847" s="7" t="str" cm="1">
        <f t="array" ref="P847">_xlfn.IFS(Q847=1, "Jan", Q847=2, "Feb", Q847=3, "Mar", Q847=4, "Apr", Q847=5, "May", Q847=6, "June", Q847=7, "July", Q847=8, "Aug", Q847=9, "Sept", Q847=10, "Oct", Q847=11, "Nov", Q847=12, "Dec")</f>
        <v>June</v>
      </c>
      <c r="Q847" s="9">
        <f>MONTH(O847)</f>
        <v>6</v>
      </c>
      <c r="R847" s="9">
        <f>DAY(O847)</f>
        <v>25</v>
      </c>
      <c r="S847" s="9">
        <f>YEAR(O847)</f>
        <v>2019</v>
      </c>
      <c r="T847" s="7">
        <f>(((N847/60)/60)/24)+DATE(1970,1,1)</f>
        <v>43642.208333333328</v>
      </c>
      <c r="U847" s="7" t="str" cm="1">
        <f t="array" ref="U847">_xlfn.IFS(V847=1, "Jan", V847=2, "Feb", V847=3, "Mar", V847=4, "Apr", V847=5, "May", V847=6, "June", V847=7, "July", V847=8, "Aug", V847=9, "Sept", V847=10, "Oct", V847=11, "Nov", V847=12, "Dec")</f>
        <v>June</v>
      </c>
      <c r="V847" s="9">
        <f t="shared" si="81"/>
        <v>6</v>
      </c>
      <c r="W847" s="9">
        <f t="shared" si="82"/>
        <v>26</v>
      </c>
      <c r="X847" s="9">
        <f t="shared" si="83"/>
        <v>2019</v>
      </c>
      <c r="Y847" t="b">
        <v>0</v>
      </c>
      <c r="Z847" t="b">
        <v>0</v>
      </c>
      <c r="AA847" t="s">
        <v>53</v>
      </c>
      <c r="AB847" t="s">
        <v>2039</v>
      </c>
      <c r="AC847" t="s">
        <v>2052</v>
      </c>
    </row>
    <row r="848" spans="1:29" ht="17" x14ac:dyDescent="0.2">
      <c r="A848">
        <v>1</v>
      </c>
      <c r="B848">
        <v>894</v>
      </c>
      <c r="C848" t="s">
        <v>1820</v>
      </c>
      <c r="D848" s="1" t="s">
        <v>1821</v>
      </c>
      <c r="E848" s="17">
        <v>1700</v>
      </c>
      <c r="F848" s="17">
        <v>3208</v>
      </c>
      <c r="G848" s="4">
        <f t="shared" si="78"/>
        <v>1.8870588235294117</v>
      </c>
      <c r="H848" t="s">
        <v>20</v>
      </c>
      <c r="I848">
        <v>56</v>
      </c>
      <c r="J848" s="2">
        <f t="shared" si="79"/>
        <v>57.285714285714285</v>
      </c>
      <c r="K848" t="s">
        <v>40</v>
      </c>
      <c r="L848" t="s">
        <v>41</v>
      </c>
      <c r="M848">
        <v>1373518800</v>
      </c>
      <c r="N848">
        <v>1376110800</v>
      </c>
      <c r="O848" s="7">
        <f t="shared" si="80"/>
        <v>41466.208333333336</v>
      </c>
      <c r="P848" s="7" t="str" cm="1">
        <f t="array" ref="P848">_xlfn.IFS(Q848=1, "Jan", Q848=2, "Feb", Q848=3, "Mar", Q848=4, "Apr", Q848=5, "May", Q848=6, "June", Q848=7, "July", Q848=8, "Aug", Q848=9, "Sept", Q848=10, "Oct", Q848=11, "Nov", Q848=12, "Dec")</f>
        <v>July</v>
      </c>
      <c r="Q848" s="9">
        <f>MONTH(O848)</f>
        <v>7</v>
      </c>
      <c r="R848" s="9">
        <f>DAY(O848)</f>
        <v>11</v>
      </c>
      <c r="S848" s="9">
        <f>YEAR(O848)</f>
        <v>2013</v>
      </c>
      <c r="T848" s="7">
        <f>(((N848/60)/60)/24)+DATE(1970,1,1)</f>
        <v>41496.208333333336</v>
      </c>
      <c r="U848" s="7" t="str" cm="1">
        <f t="array" ref="U848">_xlfn.IFS(V848=1, "Jan", V848=2, "Feb", V848=3, "Mar", V848=4, "Apr", V848=5, "May", V848=6, "June", V848=7, "July", V848=8, "Aug", V848=9, "Sept", V848=10, "Oct", V848=11, "Nov", V848=12, "Dec")</f>
        <v>Aug</v>
      </c>
      <c r="V848" s="9">
        <f t="shared" si="81"/>
        <v>8</v>
      </c>
      <c r="W848" s="9">
        <f t="shared" si="82"/>
        <v>10</v>
      </c>
      <c r="X848" s="9">
        <f t="shared" si="83"/>
        <v>2013</v>
      </c>
      <c r="Y848" t="b">
        <v>0</v>
      </c>
      <c r="Z848" t="b">
        <v>1</v>
      </c>
      <c r="AA848" t="s">
        <v>269</v>
      </c>
      <c r="AB848" t="s">
        <v>2039</v>
      </c>
      <c r="AC848" t="s">
        <v>2062</v>
      </c>
    </row>
    <row r="849" spans="1:29" ht="17" x14ac:dyDescent="0.2">
      <c r="A849">
        <v>1</v>
      </c>
      <c r="B849">
        <v>129</v>
      </c>
      <c r="C849" t="s">
        <v>309</v>
      </c>
      <c r="D849" s="1" t="s">
        <v>310</v>
      </c>
      <c r="E849" s="17">
        <v>148500</v>
      </c>
      <c r="F849" s="17">
        <v>4756</v>
      </c>
      <c r="G849" s="4">
        <f t="shared" si="78"/>
        <v>3.2026936026936029E-2</v>
      </c>
      <c r="H849" t="s">
        <v>74</v>
      </c>
      <c r="I849">
        <v>55</v>
      </c>
      <c r="J849" s="2">
        <f t="shared" si="79"/>
        <v>86.472727272727269</v>
      </c>
      <c r="K849" t="s">
        <v>26</v>
      </c>
      <c r="L849" t="s">
        <v>27</v>
      </c>
      <c r="M849">
        <v>1422943200</v>
      </c>
      <c r="N849">
        <v>1425103200</v>
      </c>
      <c r="O849" s="7">
        <f t="shared" si="80"/>
        <v>42038.25</v>
      </c>
      <c r="P849" s="7" t="str" cm="1">
        <f t="array" ref="P849">_xlfn.IFS(Q849=1, "Jan", Q849=2, "Feb", Q849=3, "Mar", Q849=4, "Apr", Q849=5, "May", Q849=6, "June", Q849=7, "July", Q849=8, "Aug", Q849=9, "Sept", Q849=10, "Oct", Q849=11, "Nov", Q849=12, "Dec")</f>
        <v>Feb</v>
      </c>
      <c r="Q849" s="9">
        <f>MONTH(O849)</f>
        <v>2</v>
      </c>
      <c r="R849" s="9">
        <f>DAY(O849)</f>
        <v>3</v>
      </c>
      <c r="S849" s="9">
        <f>YEAR(O849)</f>
        <v>2015</v>
      </c>
      <c r="T849" s="7">
        <f>(((N849/60)/60)/24)+DATE(1970,1,1)</f>
        <v>42063.25</v>
      </c>
      <c r="U849" s="7" t="str" cm="1">
        <f t="array" ref="U849">_xlfn.IFS(V849=1, "Jan", V849=2, "Feb", V849=3, "Mar", V849=4, "Apr", V849=5, "May", V849=6, "June", V849=7, "July", V849=8, "Aug", V849=9, "Sept", V849=10, "Oct", V849=11, "Nov", V849=12, "Dec")</f>
        <v>Feb</v>
      </c>
      <c r="V849" s="9">
        <f t="shared" si="81"/>
        <v>2</v>
      </c>
      <c r="W849" s="9">
        <f t="shared" si="82"/>
        <v>28</v>
      </c>
      <c r="X849" s="9">
        <f t="shared" si="83"/>
        <v>2015</v>
      </c>
      <c r="Y849" t="b">
        <v>0</v>
      </c>
      <c r="Z849" t="b">
        <v>0</v>
      </c>
      <c r="AA849" t="s">
        <v>17</v>
      </c>
      <c r="AB849" t="s">
        <v>2033</v>
      </c>
      <c r="AC849" t="s">
        <v>2034</v>
      </c>
    </row>
    <row r="850" spans="1:29" ht="17" x14ac:dyDescent="0.2">
      <c r="A850">
        <v>1</v>
      </c>
      <c r="B850">
        <v>12</v>
      </c>
      <c r="C850" t="s">
        <v>56</v>
      </c>
      <c r="D850" s="1" t="s">
        <v>57</v>
      </c>
      <c r="E850" s="17">
        <v>6300</v>
      </c>
      <c r="F850" s="17">
        <v>5629</v>
      </c>
      <c r="G850" s="4">
        <f t="shared" si="78"/>
        <v>0.89349206349206345</v>
      </c>
      <c r="H850" t="s">
        <v>14</v>
      </c>
      <c r="I850">
        <v>55</v>
      </c>
      <c r="J850" s="2">
        <f t="shared" si="79"/>
        <v>102.34545454545454</v>
      </c>
      <c r="K850" t="s">
        <v>21</v>
      </c>
      <c r="L850" t="s">
        <v>22</v>
      </c>
      <c r="M850">
        <v>1571720400</v>
      </c>
      <c r="N850">
        <v>1572411600</v>
      </c>
      <c r="O850" s="7">
        <f t="shared" si="80"/>
        <v>43760.208333333328</v>
      </c>
      <c r="P850" s="7" t="str" cm="1">
        <f t="array" ref="P850">_xlfn.IFS(Q850=1, "Jan", Q850=2, "Feb", Q850=3, "Mar", Q850=4, "Apr", Q850=5, "May", Q850=6, "June", Q850=7, "July", Q850=8, "Aug", Q850=9, "Sept", Q850=10, "Oct", Q850=11, "Nov", Q850=12, "Dec")</f>
        <v>Oct</v>
      </c>
      <c r="Q850" s="9">
        <f>MONTH(O850)</f>
        <v>10</v>
      </c>
      <c r="R850" s="9">
        <f>DAY(O850)</f>
        <v>22</v>
      </c>
      <c r="S850" s="9">
        <f>YEAR(O850)</f>
        <v>2019</v>
      </c>
      <c r="T850" s="7">
        <f>(((N850/60)/60)/24)+DATE(1970,1,1)</f>
        <v>43768.208333333328</v>
      </c>
      <c r="U850" s="7" t="str" cm="1">
        <f t="array" ref="U850">_xlfn.IFS(V850=1, "Jan", V850=2, "Feb", V850=3, "Mar", V850=4, "Apr", V850=5, "May", V850=6, "June", V850=7, "July", V850=8, "Aug", V850=9, "Sept", V850=10, "Oct", V850=11, "Nov", V850=12, "Dec")</f>
        <v>Oct</v>
      </c>
      <c r="V850" s="9">
        <f t="shared" si="81"/>
        <v>10</v>
      </c>
      <c r="W850" s="9">
        <f t="shared" si="82"/>
        <v>30</v>
      </c>
      <c r="X850" s="9">
        <f t="shared" si="83"/>
        <v>2019</v>
      </c>
      <c r="Y850" t="b">
        <v>0</v>
      </c>
      <c r="Z850" t="b">
        <v>0</v>
      </c>
      <c r="AA850" t="s">
        <v>53</v>
      </c>
      <c r="AB850" t="s">
        <v>2039</v>
      </c>
      <c r="AC850" t="s">
        <v>2052</v>
      </c>
    </row>
    <row r="851" spans="1:29" ht="17" x14ac:dyDescent="0.2">
      <c r="A851">
        <v>1</v>
      </c>
      <c r="B851">
        <v>960</v>
      </c>
      <c r="C851" t="s">
        <v>1950</v>
      </c>
      <c r="D851" s="1" t="s">
        <v>1951</v>
      </c>
      <c r="E851" s="17">
        <v>5500</v>
      </c>
      <c r="F851" s="17">
        <v>4678</v>
      </c>
      <c r="G851" s="4">
        <f t="shared" si="78"/>
        <v>0.85054545454545449</v>
      </c>
      <c r="H851" t="s">
        <v>14</v>
      </c>
      <c r="I851">
        <v>55</v>
      </c>
      <c r="J851" s="2">
        <f t="shared" si="79"/>
        <v>85.054545454545448</v>
      </c>
      <c r="K851" t="s">
        <v>21</v>
      </c>
      <c r="L851" t="s">
        <v>22</v>
      </c>
      <c r="M851">
        <v>1454911200</v>
      </c>
      <c r="N851">
        <v>1458104400</v>
      </c>
      <c r="O851" s="7">
        <f t="shared" si="80"/>
        <v>42408.25</v>
      </c>
      <c r="P851" s="7" t="str" cm="1">
        <f t="array" ref="P851">_xlfn.IFS(Q851=1, "Jan", Q851=2, "Feb", Q851=3, "Mar", Q851=4, "Apr", Q851=5, "May", Q851=6, "June", Q851=7, "July", Q851=8, "Aug", Q851=9, "Sept", Q851=10, "Oct", Q851=11, "Nov", Q851=12, "Dec")</f>
        <v>Feb</v>
      </c>
      <c r="Q851" s="9">
        <f>MONTH(O851)</f>
        <v>2</v>
      </c>
      <c r="R851" s="9">
        <f>DAY(O851)</f>
        <v>8</v>
      </c>
      <c r="S851" s="9">
        <f>YEAR(O851)</f>
        <v>2016</v>
      </c>
      <c r="T851" s="7">
        <f>(((N851/60)/60)/24)+DATE(1970,1,1)</f>
        <v>42445.208333333328</v>
      </c>
      <c r="U851" s="7" t="str" cm="1">
        <f t="array" ref="U851">_xlfn.IFS(V851=1, "Jan", V851=2, "Feb", V851=3, "Mar", V851=4, "Apr", V851=5, "May", V851=6, "June", V851=7, "July", V851=8, "Aug", V851=9, "Sept", V851=10, "Oct", V851=11, "Nov", V851=12, "Dec")</f>
        <v>Mar</v>
      </c>
      <c r="V851" s="9">
        <f t="shared" si="81"/>
        <v>3</v>
      </c>
      <c r="W851" s="9">
        <f t="shared" si="82"/>
        <v>16</v>
      </c>
      <c r="X851" s="9">
        <f t="shared" si="83"/>
        <v>2016</v>
      </c>
      <c r="Y851" t="b">
        <v>0</v>
      </c>
      <c r="Z851" t="b">
        <v>0</v>
      </c>
      <c r="AA851" t="s">
        <v>28</v>
      </c>
      <c r="AB851" t="s">
        <v>2037</v>
      </c>
      <c r="AC851" t="s">
        <v>2038</v>
      </c>
    </row>
    <row r="852" spans="1:29" ht="17" x14ac:dyDescent="0.2">
      <c r="A852">
        <v>1</v>
      </c>
      <c r="B852">
        <v>617</v>
      </c>
      <c r="C852" t="s">
        <v>1276</v>
      </c>
      <c r="D852" s="1" t="s">
        <v>1277</v>
      </c>
      <c r="E852" s="17">
        <v>1400</v>
      </c>
      <c r="F852" s="17">
        <v>3496</v>
      </c>
      <c r="G852" s="4">
        <f t="shared" si="78"/>
        <v>2.4971428571428573</v>
      </c>
      <c r="H852" t="s">
        <v>20</v>
      </c>
      <c r="I852">
        <v>55</v>
      </c>
      <c r="J852" s="2">
        <f t="shared" si="79"/>
        <v>63.563636363636363</v>
      </c>
      <c r="K852" t="s">
        <v>21</v>
      </c>
      <c r="L852" t="s">
        <v>22</v>
      </c>
      <c r="M852">
        <v>1401858000</v>
      </c>
      <c r="N852">
        <v>1402722000</v>
      </c>
      <c r="O852" s="7">
        <f t="shared" si="80"/>
        <v>41794.208333333336</v>
      </c>
      <c r="P852" s="7" t="str" cm="1">
        <f t="array" ref="P852">_xlfn.IFS(Q852=1, "Jan", Q852=2, "Feb", Q852=3, "Mar", Q852=4, "Apr", Q852=5, "May", Q852=6, "June", Q852=7, "July", Q852=8, "Aug", Q852=9, "Sept", Q852=10, "Oct", Q852=11, "Nov", Q852=12, "Dec")</f>
        <v>June</v>
      </c>
      <c r="Q852" s="9">
        <f>MONTH(O852)</f>
        <v>6</v>
      </c>
      <c r="R852" s="9">
        <f>DAY(O852)</f>
        <v>4</v>
      </c>
      <c r="S852" s="9">
        <f>YEAR(O852)</f>
        <v>2014</v>
      </c>
      <c r="T852" s="7">
        <f>(((N852/60)/60)/24)+DATE(1970,1,1)</f>
        <v>41804.208333333336</v>
      </c>
      <c r="U852" s="7" t="str" cm="1">
        <f t="array" ref="U852">_xlfn.IFS(V852=1, "Jan", V852=2, "Feb", V852=3, "Mar", V852=4, "Apr", V852=5, "May", V852=6, "June", V852=7, "July", V852=8, "Aug", V852=9, "Sept", V852=10, "Oct", V852=11, "Nov", V852=12, "Dec")</f>
        <v>June</v>
      </c>
      <c r="V852" s="9">
        <f t="shared" si="81"/>
        <v>6</v>
      </c>
      <c r="W852" s="9">
        <f t="shared" si="82"/>
        <v>14</v>
      </c>
      <c r="X852" s="9">
        <f t="shared" si="83"/>
        <v>2014</v>
      </c>
      <c r="Y852" t="b">
        <v>0</v>
      </c>
      <c r="Z852" t="b">
        <v>0</v>
      </c>
      <c r="AA852" t="s">
        <v>33</v>
      </c>
      <c r="AB852" t="s">
        <v>2035</v>
      </c>
      <c r="AC852" t="s">
        <v>2036</v>
      </c>
    </row>
    <row r="853" spans="1:29" ht="17" x14ac:dyDescent="0.2">
      <c r="A853">
        <v>1</v>
      </c>
      <c r="B853">
        <v>496</v>
      </c>
      <c r="C853" t="s">
        <v>1040</v>
      </c>
      <c r="D853" s="1" t="s">
        <v>1041</v>
      </c>
      <c r="E853" s="17">
        <v>183800</v>
      </c>
      <c r="F853" s="17">
        <v>1667</v>
      </c>
      <c r="G853" s="4">
        <f t="shared" si="78"/>
        <v>9.0696409140369975E-3</v>
      </c>
      <c r="H853" t="s">
        <v>14</v>
      </c>
      <c r="I853">
        <v>54</v>
      </c>
      <c r="J853" s="2">
        <f t="shared" si="79"/>
        <v>30.87037037037037</v>
      </c>
      <c r="K853" t="s">
        <v>21</v>
      </c>
      <c r="L853" t="s">
        <v>22</v>
      </c>
      <c r="M853">
        <v>1495342800</v>
      </c>
      <c r="N853">
        <v>1496811600</v>
      </c>
      <c r="O853" s="7">
        <f t="shared" si="80"/>
        <v>42876.208333333328</v>
      </c>
      <c r="P853" s="7" t="str" cm="1">
        <f t="array" ref="P853">_xlfn.IFS(Q853=1, "Jan", Q853=2, "Feb", Q853=3, "Mar", Q853=4, "Apr", Q853=5, "May", Q853=6, "June", Q853=7, "July", Q853=8, "Aug", Q853=9, "Sept", Q853=10, "Oct", Q853=11, "Nov", Q853=12, "Dec")</f>
        <v>May</v>
      </c>
      <c r="Q853" s="9">
        <f>MONTH(O853)</f>
        <v>5</v>
      </c>
      <c r="R853" s="9">
        <f>DAY(O853)</f>
        <v>21</v>
      </c>
      <c r="S853" s="9">
        <f>YEAR(O853)</f>
        <v>2017</v>
      </c>
      <c r="T853" s="7">
        <f>(((N853/60)/60)/24)+DATE(1970,1,1)</f>
        <v>42893.208333333328</v>
      </c>
      <c r="U853" s="7" t="str" cm="1">
        <f t="array" ref="U853">_xlfn.IFS(V853=1, "Jan", V853=2, "Feb", V853=3, "Mar", V853=4, "Apr", V853=5, "May", V853=6, "June", V853=7, "July", V853=8, "Aug", V853=9, "Sept", V853=10, "Oct", V853=11, "Nov", V853=12, "Dec")</f>
        <v>June</v>
      </c>
      <c r="V853" s="9">
        <f t="shared" si="81"/>
        <v>6</v>
      </c>
      <c r="W853" s="9">
        <f t="shared" si="82"/>
        <v>7</v>
      </c>
      <c r="X853" s="9">
        <f t="shared" si="83"/>
        <v>2017</v>
      </c>
      <c r="Y853" t="b">
        <v>0</v>
      </c>
      <c r="Z853" t="b">
        <v>0</v>
      </c>
      <c r="AA853" t="s">
        <v>71</v>
      </c>
      <c r="AB853" t="s">
        <v>2039</v>
      </c>
      <c r="AC853" t="s">
        <v>2040</v>
      </c>
    </row>
    <row r="854" spans="1:29" ht="17" x14ac:dyDescent="0.2">
      <c r="A854">
        <v>1</v>
      </c>
      <c r="B854">
        <v>72</v>
      </c>
      <c r="C854" t="s">
        <v>192</v>
      </c>
      <c r="D854" s="1" t="s">
        <v>193</v>
      </c>
      <c r="E854" s="17">
        <v>600</v>
      </c>
      <c r="F854" s="17">
        <v>4022</v>
      </c>
      <c r="G854" s="4">
        <f t="shared" si="78"/>
        <v>6.7033333333333331</v>
      </c>
      <c r="H854" t="s">
        <v>20</v>
      </c>
      <c r="I854">
        <v>54</v>
      </c>
      <c r="J854" s="2">
        <f t="shared" si="79"/>
        <v>74.481481481481481</v>
      </c>
      <c r="K854" t="s">
        <v>21</v>
      </c>
      <c r="L854" t="s">
        <v>22</v>
      </c>
      <c r="M854">
        <v>1435726800</v>
      </c>
      <c r="N854">
        <v>1438837200</v>
      </c>
      <c r="O854" s="7">
        <f t="shared" si="80"/>
        <v>42186.208333333328</v>
      </c>
      <c r="P854" s="7" t="str" cm="1">
        <f t="array" ref="P854">_xlfn.IFS(Q854=1, "Jan", Q854=2, "Feb", Q854=3, "Mar", Q854=4, "Apr", Q854=5, "May", Q854=6, "June", Q854=7, "July", Q854=8, "Aug", Q854=9, "Sept", Q854=10, "Oct", Q854=11, "Nov", Q854=12, "Dec")</f>
        <v>July</v>
      </c>
      <c r="Q854" s="9">
        <f>MONTH(O854)</f>
        <v>7</v>
      </c>
      <c r="R854" s="9">
        <f>DAY(O854)</f>
        <v>1</v>
      </c>
      <c r="S854" s="9">
        <f>YEAR(O854)</f>
        <v>2015</v>
      </c>
      <c r="T854" s="7">
        <f>(((N854/60)/60)/24)+DATE(1970,1,1)</f>
        <v>42222.208333333328</v>
      </c>
      <c r="U854" s="7" t="str" cm="1">
        <f t="array" ref="U854">_xlfn.IFS(V854=1, "Jan", V854=2, "Feb", V854=3, "Mar", V854=4, "Apr", V854=5, "May", V854=6, "June", V854=7, "July", V854=8, "Aug", V854=9, "Sept", V854=10, "Oct", V854=11, "Nov", V854=12, "Dec")</f>
        <v>Aug</v>
      </c>
      <c r="V854" s="9">
        <f t="shared" si="81"/>
        <v>8</v>
      </c>
      <c r="W854" s="9">
        <f t="shared" si="82"/>
        <v>6</v>
      </c>
      <c r="X854" s="9">
        <f t="shared" si="83"/>
        <v>2015</v>
      </c>
      <c r="Y854" t="b">
        <v>0</v>
      </c>
      <c r="Z854" t="b">
        <v>0</v>
      </c>
      <c r="AA854" t="s">
        <v>71</v>
      </c>
      <c r="AB854" t="s">
        <v>2039</v>
      </c>
      <c r="AC854" t="s">
        <v>2040</v>
      </c>
    </row>
    <row r="855" spans="1:29" ht="17" x14ac:dyDescent="0.2">
      <c r="A855">
        <v>1</v>
      </c>
      <c r="B855">
        <v>4</v>
      </c>
      <c r="C855" t="s">
        <v>31</v>
      </c>
      <c r="D855" s="1" t="s">
        <v>32</v>
      </c>
      <c r="E855" s="17">
        <v>7600</v>
      </c>
      <c r="F855" s="17">
        <v>5265</v>
      </c>
      <c r="G855" s="4">
        <f t="shared" si="78"/>
        <v>0.69276315789473686</v>
      </c>
      <c r="H855" t="s">
        <v>14</v>
      </c>
      <c r="I855">
        <v>53</v>
      </c>
      <c r="J855" s="2">
        <f t="shared" si="79"/>
        <v>99.339622641509436</v>
      </c>
      <c r="K855" t="s">
        <v>21</v>
      </c>
      <c r="L855" t="s">
        <v>22</v>
      </c>
      <c r="M855">
        <v>1547964000</v>
      </c>
      <c r="N855">
        <v>1548309600</v>
      </c>
      <c r="O855" s="7">
        <f t="shared" si="80"/>
        <v>43485.25</v>
      </c>
      <c r="P855" s="7" t="str" cm="1">
        <f t="array" ref="P855">_xlfn.IFS(Q855=1, "Jan", Q855=2, "Feb", Q855=3, "Mar", Q855=4, "Apr", Q855=5, "May", Q855=6, "June", Q855=7, "July", Q855=8, "Aug", Q855=9, "Sept", Q855=10, "Oct", Q855=11, "Nov", Q855=12, "Dec")</f>
        <v>Jan</v>
      </c>
      <c r="Q855" s="9">
        <f>MONTH(O855)</f>
        <v>1</v>
      </c>
      <c r="R855" s="9">
        <f>DAY(O855)</f>
        <v>20</v>
      </c>
      <c r="S855" s="9">
        <f>YEAR(O855)</f>
        <v>2019</v>
      </c>
      <c r="T855" s="7">
        <f>(((N855/60)/60)/24)+DATE(1970,1,1)</f>
        <v>43489.25</v>
      </c>
      <c r="U855" s="7" t="str" cm="1">
        <f t="array" ref="U855">_xlfn.IFS(V855=1, "Jan", V855=2, "Feb", V855=3, "Mar", V855=4, "Apr", V855=5, "May", V855=6, "June", V855=7, "July", V855=8, "Aug", V855=9, "Sept", V855=10, "Oct", V855=11, "Nov", V855=12, "Dec")</f>
        <v>Jan</v>
      </c>
      <c r="V855" s="9">
        <f t="shared" si="81"/>
        <v>1</v>
      </c>
      <c r="W855" s="9">
        <f t="shared" si="82"/>
        <v>24</v>
      </c>
      <c r="X855" s="9">
        <f t="shared" si="83"/>
        <v>2019</v>
      </c>
      <c r="Y855" t="b">
        <v>0</v>
      </c>
      <c r="Z855" t="b">
        <v>0</v>
      </c>
      <c r="AA855" t="s">
        <v>33</v>
      </c>
      <c r="AB855" t="s">
        <v>2035</v>
      </c>
      <c r="AC855" t="s">
        <v>2036</v>
      </c>
    </row>
    <row r="856" spans="1:29" ht="17" x14ac:dyDescent="0.2">
      <c r="A856">
        <v>1</v>
      </c>
      <c r="B856">
        <v>879</v>
      </c>
      <c r="C856" t="s">
        <v>1790</v>
      </c>
      <c r="D856" s="1" t="s">
        <v>1791</v>
      </c>
      <c r="E856" s="17">
        <v>1000</v>
      </c>
      <c r="F856" s="17">
        <v>5438</v>
      </c>
      <c r="G856" s="4">
        <f t="shared" si="78"/>
        <v>5.4379999999999997</v>
      </c>
      <c r="H856" t="s">
        <v>20</v>
      </c>
      <c r="I856">
        <v>53</v>
      </c>
      <c r="J856" s="2">
        <f t="shared" si="79"/>
        <v>102.60377358490567</v>
      </c>
      <c r="K856" t="s">
        <v>21</v>
      </c>
      <c r="L856" t="s">
        <v>22</v>
      </c>
      <c r="M856">
        <v>1487743200</v>
      </c>
      <c r="N856">
        <v>1488520800</v>
      </c>
      <c r="O856" s="7">
        <f t="shared" si="80"/>
        <v>42788.25</v>
      </c>
      <c r="P856" s="7" t="str" cm="1">
        <f t="array" ref="P856">_xlfn.IFS(Q856=1, "Jan", Q856=2, "Feb", Q856=3, "Mar", Q856=4, "Apr", Q856=5, "May", Q856=6, "June", Q856=7, "July", Q856=8, "Aug", Q856=9, "Sept", Q856=10, "Oct", Q856=11, "Nov", Q856=12, "Dec")</f>
        <v>Feb</v>
      </c>
      <c r="Q856" s="9">
        <f>MONTH(O856)</f>
        <v>2</v>
      </c>
      <c r="R856" s="9">
        <f>DAY(O856)</f>
        <v>22</v>
      </c>
      <c r="S856" s="9">
        <f>YEAR(O856)</f>
        <v>2017</v>
      </c>
      <c r="T856" s="7">
        <f>(((N856/60)/60)/24)+DATE(1970,1,1)</f>
        <v>42797.25</v>
      </c>
      <c r="U856" s="7" t="str" cm="1">
        <f t="array" ref="U856">_xlfn.IFS(V856=1, "Jan", V856=2, "Feb", V856=3, "Mar", V856=4, "Apr", V856=5, "May", V856=6, "June", V856=7, "July", V856=8, "Aug", V856=9, "Sept", V856=10, "Oct", V856=11, "Nov", V856=12, "Dec")</f>
        <v>Mar</v>
      </c>
      <c r="V856" s="9">
        <f t="shared" si="81"/>
        <v>3</v>
      </c>
      <c r="W856" s="9">
        <f t="shared" si="82"/>
        <v>3</v>
      </c>
      <c r="X856" s="9">
        <f t="shared" si="83"/>
        <v>2017</v>
      </c>
      <c r="Y856" t="b">
        <v>0</v>
      </c>
      <c r="Z856" t="b">
        <v>0</v>
      </c>
      <c r="AA856" t="s">
        <v>68</v>
      </c>
      <c r="AB856" t="s">
        <v>2046</v>
      </c>
      <c r="AC856" t="s">
        <v>2047</v>
      </c>
    </row>
    <row r="857" spans="1:29" ht="34" x14ac:dyDescent="0.2">
      <c r="A857">
        <v>1</v>
      </c>
      <c r="B857">
        <v>244</v>
      </c>
      <c r="C857" t="s">
        <v>540</v>
      </c>
      <c r="D857" s="1" t="s">
        <v>541</v>
      </c>
      <c r="E857" s="17">
        <v>700</v>
      </c>
      <c r="F857" s="17">
        <v>3988</v>
      </c>
      <c r="G857" s="4">
        <f t="shared" si="78"/>
        <v>5.6971428571428575</v>
      </c>
      <c r="H857" t="s">
        <v>20</v>
      </c>
      <c r="I857">
        <v>53</v>
      </c>
      <c r="J857" s="2">
        <f t="shared" si="79"/>
        <v>75.245283018867923</v>
      </c>
      <c r="K857" t="s">
        <v>21</v>
      </c>
      <c r="L857" t="s">
        <v>22</v>
      </c>
      <c r="M857">
        <v>1405314000</v>
      </c>
      <c r="N857">
        <v>1409806800</v>
      </c>
      <c r="O857" s="7">
        <f t="shared" si="80"/>
        <v>41834.208333333336</v>
      </c>
      <c r="P857" s="7" t="str" cm="1">
        <f t="array" ref="P857">_xlfn.IFS(Q857=1, "Jan", Q857=2, "Feb", Q857=3, "Mar", Q857=4, "Apr", Q857=5, "May", Q857=6, "June", Q857=7, "July", Q857=8, "Aug", Q857=9, "Sept", Q857=10, "Oct", Q857=11, "Nov", Q857=12, "Dec")</f>
        <v>July</v>
      </c>
      <c r="Q857" s="9">
        <f>MONTH(O857)</f>
        <v>7</v>
      </c>
      <c r="R857" s="9">
        <f>DAY(O857)</f>
        <v>14</v>
      </c>
      <c r="S857" s="9">
        <f>YEAR(O857)</f>
        <v>2014</v>
      </c>
      <c r="T857" s="7">
        <f>(((N857/60)/60)/24)+DATE(1970,1,1)</f>
        <v>41886.208333333336</v>
      </c>
      <c r="U857" s="7" t="str" cm="1">
        <f t="array" ref="U857">_xlfn.IFS(V857=1, "Jan", V857=2, "Feb", V857=3, "Mar", V857=4, "Apr", V857=5, "May", V857=6, "June", V857=7, "July", V857=8, "Aug", V857=9, "Sept", V857=10, "Oct", V857=11, "Nov", V857=12, "Dec")</f>
        <v>Sept</v>
      </c>
      <c r="V857" s="9">
        <f t="shared" si="81"/>
        <v>9</v>
      </c>
      <c r="W857" s="9">
        <f t="shared" si="82"/>
        <v>4</v>
      </c>
      <c r="X857" s="9">
        <f t="shared" si="83"/>
        <v>2014</v>
      </c>
      <c r="Y857" t="b">
        <v>0</v>
      </c>
      <c r="Z857" t="b">
        <v>0</v>
      </c>
      <c r="AA857" t="s">
        <v>33</v>
      </c>
      <c r="AB857" t="s">
        <v>2035</v>
      </c>
      <c r="AC857" t="s">
        <v>2036</v>
      </c>
    </row>
    <row r="858" spans="1:29" ht="34" x14ac:dyDescent="0.2">
      <c r="A858">
        <v>1</v>
      </c>
      <c r="B858">
        <v>916</v>
      </c>
      <c r="C858" t="s">
        <v>1864</v>
      </c>
      <c r="D858" s="1" t="s">
        <v>1865</v>
      </c>
      <c r="E858" s="17">
        <v>3700</v>
      </c>
      <c r="F858" s="17">
        <v>1343</v>
      </c>
      <c r="G858" s="4">
        <f t="shared" si="78"/>
        <v>0.36297297297297298</v>
      </c>
      <c r="H858" t="s">
        <v>14</v>
      </c>
      <c r="I858">
        <v>52</v>
      </c>
      <c r="J858" s="2">
        <f t="shared" si="79"/>
        <v>25.826923076923077</v>
      </c>
      <c r="K858" t="s">
        <v>21</v>
      </c>
      <c r="L858" t="s">
        <v>22</v>
      </c>
      <c r="M858">
        <v>1418882400</v>
      </c>
      <c r="N858">
        <v>1419660000</v>
      </c>
      <c r="O858" s="7">
        <f t="shared" si="80"/>
        <v>41991.25</v>
      </c>
      <c r="P858" s="7" t="str" cm="1">
        <f t="array" ref="P858">_xlfn.IFS(Q858=1, "Jan", Q858=2, "Feb", Q858=3, "Mar", Q858=4, "Apr", Q858=5, "May", Q858=6, "June", Q858=7, "July", Q858=8, "Aug", Q858=9, "Sept", Q858=10, "Oct", Q858=11, "Nov", Q858=12, "Dec")</f>
        <v>Dec</v>
      </c>
      <c r="Q858" s="9">
        <f>MONTH(O858)</f>
        <v>12</v>
      </c>
      <c r="R858" s="9">
        <f>DAY(O858)</f>
        <v>18</v>
      </c>
      <c r="S858" s="9">
        <f>YEAR(O858)</f>
        <v>2014</v>
      </c>
      <c r="T858" s="7">
        <f>(((N858/60)/60)/24)+DATE(1970,1,1)</f>
        <v>42000.25</v>
      </c>
      <c r="U858" s="7" t="str" cm="1">
        <f t="array" ref="U858">_xlfn.IFS(V858=1, "Jan", V858=2, "Feb", V858=3, "Mar", V858=4, "Apr", V858=5, "May", V858=6, "June", V858=7, "July", V858=8, "Aug", V858=9, "Sept", V858=10, "Oct", V858=11, "Nov", V858=12, "Dec")</f>
        <v>Dec</v>
      </c>
      <c r="V858" s="9">
        <f t="shared" si="81"/>
        <v>12</v>
      </c>
      <c r="W858" s="9">
        <f t="shared" si="82"/>
        <v>27</v>
      </c>
      <c r="X858" s="9">
        <f t="shared" si="83"/>
        <v>2014</v>
      </c>
      <c r="Y858" t="b">
        <v>0</v>
      </c>
      <c r="Z858" t="b">
        <v>0</v>
      </c>
      <c r="AA858" t="s">
        <v>122</v>
      </c>
      <c r="AB858" t="s">
        <v>2044</v>
      </c>
      <c r="AC858" t="s">
        <v>2045</v>
      </c>
    </row>
    <row r="859" spans="1:29" ht="17" x14ac:dyDescent="0.2">
      <c r="A859">
        <v>1</v>
      </c>
      <c r="B859">
        <v>885</v>
      </c>
      <c r="C859" t="s">
        <v>1802</v>
      </c>
      <c r="D859" s="1" t="s">
        <v>1803</v>
      </c>
      <c r="E859" s="17">
        <v>1800</v>
      </c>
      <c r="F859" s="17">
        <v>2129</v>
      </c>
      <c r="G859" s="4">
        <f t="shared" si="78"/>
        <v>1.1827777777777777</v>
      </c>
      <c r="H859" t="s">
        <v>20</v>
      </c>
      <c r="I859">
        <v>52</v>
      </c>
      <c r="J859" s="2">
        <f t="shared" si="79"/>
        <v>40.942307692307693</v>
      </c>
      <c r="K859" t="s">
        <v>21</v>
      </c>
      <c r="L859" t="s">
        <v>22</v>
      </c>
      <c r="M859">
        <v>1275800400</v>
      </c>
      <c r="N859">
        <v>1279083600</v>
      </c>
      <c r="O859" s="7">
        <f t="shared" si="80"/>
        <v>40335.208333333336</v>
      </c>
      <c r="P859" s="7" t="str" cm="1">
        <f t="array" ref="P859">_xlfn.IFS(Q859=1, "Jan", Q859=2, "Feb", Q859=3, "Mar", Q859=4, "Apr", Q859=5, "May", Q859=6, "June", Q859=7, "July", Q859=8, "Aug", Q859=9, "Sept", Q859=10, "Oct", Q859=11, "Nov", Q859=12, "Dec")</f>
        <v>June</v>
      </c>
      <c r="Q859" s="9">
        <f>MONTH(O859)</f>
        <v>6</v>
      </c>
      <c r="R859" s="9">
        <f>DAY(O859)</f>
        <v>6</v>
      </c>
      <c r="S859" s="9">
        <f>YEAR(O859)</f>
        <v>2010</v>
      </c>
      <c r="T859" s="7">
        <f>(((N859/60)/60)/24)+DATE(1970,1,1)</f>
        <v>40373.208333333336</v>
      </c>
      <c r="U859" s="7" t="str" cm="1">
        <f t="array" ref="U859">_xlfn.IFS(V859=1, "Jan", V859=2, "Feb", V859=3, "Mar", V859=4, "Apr", V859=5, "May", V859=6, "June", V859=7, "July", V859=8, "Aug", V859=9, "Sept", V859=10, "Oct", V859=11, "Nov", V859=12, "Dec")</f>
        <v>July</v>
      </c>
      <c r="V859" s="9">
        <f t="shared" si="81"/>
        <v>7</v>
      </c>
      <c r="W859" s="9">
        <f t="shared" si="82"/>
        <v>14</v>
      </c>
      <c r="X859" s="9">
        <f t="shared" si="83"/>
        <v>2010</v>
      </c>
      <c r="Y859" t="b">
        <v>0</v>
      </c>
      <c r="Z859" t="b">
        <v>0</v>
      </c>
      <c r="AA859" t="s">
        <v>33</v>
      </c>
      <c r="AB859" t="s">
        <v>2035</v>
      </c>
      <c r="AC859" t="s">
        <v>2036</v>
      </c>
    </row>
    <row r="860" spans="1:29" ht="34" x14ac:dyDescent="0.2">
      <c r="A860">
        <v>1</v>
      </c>
      <c r="B860">
        <v>146</v>
      </c>
      <c r="C860" t="s">
        <v>344</v>
      </c>
      <c r="D860" s="1" t="s">
        <v>345</v>
      </c>
      <c r="E860" s="17">
        <v>8800</v>
      </c>
      <c r="F860" s="17">
        <v>1518</v>
      </c>
      <c r="G860" s="4">
        <f t="shared" si="78"/>
        <v>0.17249999999999999</v>
      </c>
      <c r="H860" t="s">
        <v>74</v>
      </c>
      <c r="I860">
        <v>51</v>
      </c>
      <c r="J860" s="2">
        <f t="shared" si="79"/>
        <v>29.764705882352942</v>
      </c>
      <c r="K860" t="s">
        <v>21</v>
      </c>
      <c r="L860" t="s">
        <v>22</v>
      </c>
      <c r="M860">
        <v>1320732000</v>
      </c>
      <c r="N860">
        <v>1322460000</v>
      </c>
      <c r="O860" s="7">
        <f t="shared" si="80"/>
        <v>40855.25</v>
      </c>
      <c r="P860" s="7" t="str" cm="1">
        <f t="array" ref="P860">_xlfn.IFS(Q860=1, "Jan", Q860=2, "Feb", Q860=3, "Mar", Q860=4, "Apr", Q860=5, "May", Q860=6, "June", Q860=7, "July", Q860=8, "Aug", Q860=9, "Sept", Q860=10, "Oct", Q860=11, "Nov", Q860=12, "Dec")</f>
        <v>Nov</v>
      </c>
      <c r="Q860" s="9">
        <f>MONTH(O860)</f>
        <v>11</v>
      </c>
      <c r="R860" s="9">
        <f>DAY(O860)</f>
        <v>8</v>
      </c>
      <c r="S860" s="9">
        <f>YEAR(O860)</f>
        <v>2011</v>
      </c>
      <c r="T860" s="7">
        <f>(((N860/60)/60)/24)+DATE(1970,1,1)</f>
        <v>40875.25</v>
      </c>
      <c r="U860" s="7" t="str" cm="1">
        <f t="array" ref="U860">_xlfn.IFS(V860=1, "Jan", V860=2, "Feb", V860=3, "Mar", V860=4, "Apr", V860=5, "May", V860=6, "June", V860=7, "July", V860=8, "Aug", V860=9, "Sept", V860=10, "Oct", V860=11, "Nov", V860=12, "Dec")</f>
        <v>Nov</v>
      </c>
      <c r="V860" s="9">
        <f t="shared" si="81"/>
        <v>11</v>
      </c>
      <c r="W860" s="9">
        <f t="shared" si="82"/>
        <v>28</v>
      </c>
      <c r="X860" s="9">
        <f t="shared" si="83"/>
        <v>2011</v>
      </c>
      <c r="Y860" t="b">
        <v>0</v>
      </c>
      <c r="Z860" t="b">
        <v>0</v>
      </c>
      <c r="AA860" t="s">
        <v>33</v>
      </c>
      <c r="AB860" t="s">
        <v>2035</v>
      </c>
      <c r="AC860" t="s">
        <v>2036</v>
      </c>
    </row>
    <row r="861" spans="1:29" ht="17" x14ac:dyDescent="0.2">
      <c r="A861">
        <v>1</v>
      </c>
      <c r="B861">
        <v>460</v>
      </c>
      <c r="C861" t="s">
        <v>968</v>
      </c>
      <c r="D861" s="1" t="s">
        <v>969</v>
      </c>
      <c r="E861" s="17">
        <v>2400</v>
      </c>
      <c r="F861" s="17">
        <v>4119</v>
      </c>
      <c r="G861" s="4">
        <f t="shared" si="78"/>
        <v>1.7162500000000001</v>
      </c>
      <c r="H861" t="s">
        <v>20</v>
      </c>
      <c r="I861">
        <v>50</v>
      </c>
      <c r="J861" s="2">
        <f t="shared" si="79"/>
        <v>82.38</v>
      </c>
      <c r="K861" t="s">
        <v>21</v>
      </c>
      <c r="L861" t="s">
        <v>22</v>
      </c>
      <c r="M861">
        <v>1281330000</v>
      </c>
      <c r="N861">
        <v>1281589200</v>
      </c>
      <c r="O861" s="7">
        <f t="shared" si="80"/>
        <v>40399.208333333336</v>
      </c>
      <c r="P861" s="7" t="str" cm="1">
        <f t="array" ref="P861">_xlfn.IFS(Q861=1, "Jan", Q861=2, "Feb", Q861=3, "Mar", Q861=4, "Apr", Q861=5, "May", Q861=6, "June", Q861=7, "July", Q861=8, "Aug", Q861=9, "Sept", Q861=10, "Oct", Q861=11, "Nov", Q861=12, "Dec")</f>
        <v>Aug</v>
      </c>
      <c r="Q861" s="9">
        <f>MONTH(O861)</f>
        <v>8</v>
      </c>
      <c r="R861" s="9">
        <f>DAY(O861)</f>
        <v>9</v>
      </c>
      <c r="S861" s="9">
        <f>YEAR(O861)</f>
        <v>2010</v>
      </c>
      <c r="T861" s="7">
        <f>(((N861/60)/60)/24)+DATE(1970,1,1)</f>
        <v>40402.208333333336</v>
      </c>
      <c r="U861" s="7" t="str" cm="1">
        <f t="array" ref="U861">_xlfn.IFS(V861=1, "Jan", V861=2, "Feb", V861=3, "Mar", V861=4, "Apr", V861=5, "May", V861=6, "June", V861=7, "July", V861=8, "Aug", V861=9, "Sept", V861=10, "Oct", V861=11, "Nov", V861=12, "Dec")</f>
        <v>Aug</v>
      </c>
      <c r="V861" s="9">
        <f t="shared" si="81"/>
        <v>8</v>
      </c>
      <c r="W861" s="9">
        <f t="shared" si="82"/>
        <v>12</v>
      </c>
      <c r="X861" s="9">
        <f t="shared" si="83"/>
        <v>2010</v>
      </c>
      <c r="Y861" t="b">
        <v>0</v>
      </c>
      <c r="Z861" t="b">
        <v>0</v>
      </c>
      <c r="AA861" t="s">
        <v>33</v>
      </c>
      <c r="AB861" t="s">
        <v>2035</v>
      </c>
      <c r="AC861" t="s">
        <v>2036</v>
      </c>
    </row>
    <row r="862" spans="1:29" ht="17" x14ac:dyDescent="0.2">
      <c r="A862">
        <v>1</v>
      </c>
      <c r="B862">
        <v>390</v>
      </c>
      <c r="C862" t="s">
        <v>832</v>
      </c>
      <c r="D862" s="1" t="s">
        <v>833</v>
      </c>
      <c r="E862" s="17">
        <v>2400</v>
      </c>
      <c r="F862" s="17">
        <v>4477</v>
      </c>
      <c r="G862" s="4">
        <f t="shared" si="78"/>
        <v>1.8654166666666667</v>
      </c>
      <c r="H862" t="s">
        <v>20</v>
      </c>
      <c r="I862">
        <v>50</v>
      </c>
      <c r="J862" s="2">
        <f t="shared" si="79"/>
        <v>89.54</v>
      </c>
      <c r="K862" t="s">
        <v>21</v>
      </c>
      <c r="L862" t="s">
        <v>22</v>
      </c>
      <c r="M862">
        <v>1379048400</v>
      </c>
      <c r="N862">
        <v>1380344400</v>
      </c>
      <c r="O862" s="7">
        <f t="shared" si="80"/>
        <v>41530.208333333336</v>
      </c>
      <c r="P862" s="7" t="str" cm="1">
        <f t="array" ref="P862">_xlfn.IFS(Q862=1, "Jan", Q862=2, "Feb", Q862=3, "Mar", Q862=4, "Apr", Q862=5, "May", Q862=6, "June", Q862=7, "July", Q862=8, "Aug", Q862=9, "Sept", Q862=10, "Oct", Q862=11, "Nov", Q862=12, "Dec")</f>
        <v>Sept</v>
      </c>
      <c r="Q862" s="9">
        <f>MONTH(O862)</f>
        <v>9</v>
      </c>
      <c r="R862" s="9">
        <f>DAY(O862)</f>
        <v>13</v>
      </c>
      <c r="S862" s="9">
        <f>YEAR(O862)</f>
        <v>2013</v>
      </c>
      <c r="T862" s="7">
        <f>(((N862/60)/60)/24)+DATE(1970,1,1)</f>
        <v>41545.208333333336</v>
      </c>
      <c r="U862" s="7" t="str" cm="1">
        <f t="array" ref="U862">_xlfn.IFS(V862=1, "Jan", V862=2, "Feb", V862=3, "Mar", V862=4, "Apr", V862=5, "May", V862=6, "June", V862=7, "July", V862=8, "Aug", V862=9, "Sept", V862=10, "Oct", V862=11, "Nov", V862=12, "Dec")</f>
        <v>Sept</v>
      </c>
      <c r="V862" s="9">
        <f t="shared" si="81"/>
        <v>9</v>
      </c>
      <c r="W862" s="9">
        <f t="shared" si="82"/>
        <v>28</v>
      </c>
      <c r="X862" s="9">
        <f t="shared" si="83"/>
        <v>2013</v>
      </c>
      <c r="Y862" t="b">
        <v>0</v>
      </c>
      <c r="Z862" t="b">
        <v>0</v>
      </c>
      <c r="AA862" t="s">
        <v>122</v>
      </c>
      <c r="AB862" t="s">
        <v>2044</v>
      </c>
      <c r="AC862" t="s">
        <v>2045</v>
      </c>
    </row>
    <row r="863" spans="1:29" ht="17" x14ac:dyDescent="0.2">
      <c r="A863">
        <v>1</v>
      </c>
      <c r="B863">
        <v>137</v>
      </c>
      <c r="C863" t="s">
        <v>326</v>
      </c>
      <c r="D863" s="1" t="s">
        <v>327</v>
      </c>
      <c r="E863" s="17">
        <v>1800</v>
      </c>
      <c r="F863" s="17">
        <v>4712</v>
      </c>
      <c r="G863" s="4">
        <f t="shared" si="78"/>
        <v>2.617777777777778</v>
      </c>
      <c r="H863" t="s">
        <v>20</v>
      </c>
      <c r="I863">
        <v>50</v>
      </c>
      <c r="J863" s="2">
        <f t="shared" si="79"/>
        <v>94.24</v>
      </c>
      <c r="K863" t="s">
        <v>21</v>
      </c>
      <c r="L863" t="s">
        <v>22</v>
      </c>
      <c r="M863">
        <v>1286341200</v>
      </c>
      <c r="N863">
        <v>1286859600</v>
      </c>
      <c r="O863" s="7">
        <f t="shared" si="80"/>
        <v>40457.208333333336</v>
      </c>
      <c r="P863" s="7" t="str" cm="1">
        <f t="array" ref="P863">_xlfn.IFS(Q863=1, "Jan", Q863=2, "Feb", Q863=3, "Mar", Q863=4, "Apr", Q863=5, "May", Q863=6, "June", Q863=7, "July", Q863=8, "Aug", Q863=9, "Sept", Q863=10, "Oct", Q863=11, "Nov", Q863=12, "Dec")</f>
        <v>Oct</v>
      </c>
      <c r="Q863" s="9">
        <f>MONTH(O863)</f>
        <v>10</v>
      </c>
      <c r="R863" s="9">
        <f>DAY(O863)</f>
        <v>6</v>
      </c>
      <c r="S863" s="9">
        <f>YEAR(O863)</f>
        <v>2010</v>
      </c>
      <c r="T863" s="7">
        <f>(((N863/60)/60)/24)+DATE(1970,1,1)</f>
        <v>40463.208333333336</v>
      </c>
      <c r="U863" s="7" t="str" cm="1">
        <f t="array" ref="U863">_xlfn.IFS(V863=1, "Jan", V863=2, "Feb", V863=3, "Mar", V863=4, "Apr", V863=5, "May", V863=6, "June", V863=7, "July", V863=8, "Aug", V863=9, "Sept", V863=10, "Oct", V863=11, "Nov", V863=12, "Dec")</f>
        <v>Oct</v>
      </c>
      <c r="V863" s="9">
        <f t="shared" si="81"/>
        <v>10</v>
      </c>
      <c r="W863" s="9">
        <f t="shared" si="82"/>
        <v>12</v>
      </c>
      <c r="X863" s="9">
        <f t="shared" si="83"/>
        <v>2010</v>
      </c>
      <c r="Y863" t="b">
        <v>0</v>
      </c>
      <c r="Z863" t="b">
        <v>0</v>
      </c>
      <c r="AA863" t="s">
        <v>68</v>
      </c>
      <c r="AB863" t="s">
        <v>2046</v>
      </c>
      <c r="AC863" t="s">
        <v>2047</v>
      </c>
    </row>
    <row r="864" spans="1:29" ht="17" x14ac:dyDescent="0.2">
      <c r="A864">
        <v>1</v>
      </c>
      <c r="B864">
        <v>542</v>
      </c>
      <c r="C864" t="s">
        <v>1129</v>
      </c>
      <c r="D864" s="1" t="s">
        <v>1130</v>
      </c>
      <c r="E864" s="17">
        <v>77000</v>
      </c>
      <c r="F864" s="17">
        <v>1930</v>
      </c>
      <c r="G864" s="4">
        <f t="shared" si="78"/>
        <v>2.5064935064935064E-2</v>
      </c>
      <c r="H864" t="s">
        <v>14</v>
      </c>
      <c r="I864">
        <v>49</v>
      </c>
      <c r="J864" s="2">
        <f t="shared" si="79"/>
        <v>39.387755102040813</v>
      </c>
      <c r="K864" t="s">
        <v>40</v>
      </c>
      <c r="L864" t="s">
        <v>41</v>
      </c>
      <c r="M864">
        <v>1453442400</v>
      </c>
      <c r="N864">
        <v>1456034400</v>
      </c>
      <c r="O864" s="7">
        <f t="shared" si="80"/>
        <v>42391.25</v>
      </c>
      <c r="P864" s="7" t="str" cm="1">
        <f t="array" ref="P864">_xlfn.IFS(Q864=1, "Jan", Q864=2, "Feb", Q864=3, "Mar", Q864=4, "Apr", Q864=5, "May", Q864=6, "June", Q864=7, "July", Q864=8, "Aug", Q864=9, "Sept", Q864=10, "Oct", Q864=11, "Nov", Q864=12, "Dec")</f>
        <v>Jan</v>
      </c>
      <c r="Q864" s="9">
        <f>MONTH(O864)</f>
        <v>1</v>
      </c>
      <c r="R864" s="9">
        <f>DAY(O864)</f>
        <v>22</v>
      </c>
      <c r="S864" s="9">
        <f>YEAR(O864)</f>
        <v>2016</v>
      </c>
      <c r="T864" s="7">
        <f>(((N864/60)/60)/24)+DATE(1970,1,1)</f>
        <v>42421.25</v>
      </c>
      <c r="U864" s="7" t="str" cm="1">
        <f t="array" ref="U864">_xlfn.IFS(V864=1, "Jan", V864=2, "Feb", V864=3, "Mar", V864=4, "Apr", V864=5, "May", V864=6, "June", V864=7, "July", V864=8, "Aug", V864=9, "Sept", V864=10, "Oct", V864=11, "Nov", V864=12, "Dec")</f>
        <v>Feb</v>
      </c>
      <c r="V864" s="9">
        <f t="shared" si="81"/>
        <v>2</v>
      </c>
      <c r="W864" s="9">
        <f t="shared" si="82"/>
        <v>21</v>
      </c>
      <c r="X864" s="9">
        <f t="shared" si="83"/>
        <v>2016</v>
      </c>
      <c r="Y864" t="b">
        <v>0</v>
      </c>
      <c r="Z864" t="b">
        <v>0</v>
      </c>
      <c r="AA864" t="s">
        <v>60</v>
      </c>
      <c r="AB864" t="s">
        <v>2041</v>
      </c>
      <c r="AC864" t="s">
        <v>2050</v>
      </c>
    </row>
    <row r="865" spans="1:29" ht="34" x14ac:dyDescent="0.2">
      <c r="A865">
        <v>1</v>
      </c>
      <c r="B865">
        <v>299</v>
      </c>
      <c r="C865" t="s">
        <v>650</v>
      </c>
      <c r="D865" s="1" t="s">
        <v>651</v>
      </c>
      <c r="E865" s="17">
        <v>3800</v>
      </c>
      <c r="F865" s="17">
        <v>1954</v>
      </c>
      <c r="G865" s="4">
        <f t="shared" si="78"/>
        <v>0.51421052631578945</v>
      </c>
      <c r="H865" t="s">
        <v>14</v>
      </c>
      <c r="I865">
        <v>49</v>
      </c>
      <c r="J865" s="2">
        <f t="shared" si="79"/>
        <v>39.877551020408163</v>
      </c>
      <c r="K865" t="s">
        <v>21</v>
      </c>
      <c r="L865" t="s">
        <v>22</v>
      </c>
      <c r="M865">
        <v>1456984800</v>
      </c>
      <c r="N865">
        <v>1461819600</v>
      </c>
      <c r="O865" s="7">
        <f t="shared" si="80"/>
        <v>42432.25</v>
      </c>
      <c r="P865" s="7" t="str" cm="1">
        <f t="array" ref="P865">_xlfn.IFS(Q865=1, "Jan", Q865=2, "Feb", Q865=3, "Mar", Q865=4, "Apr", Q865=5, "May", Q865=6, "June", Q865=7, "July", Q865=8, "Aug", Q865=9, "Sept", Q865=10, "Oct", Q865=11, "Nov", Q865=12, "Dec")</f>
        <v>Mar</v>
      </c>
      <c r="Q865" s="9">
        <f>MONTH(O865)</f>
        <v>3</v>
      </c>
      <c r="R865" s="9">
        <f>DAY(O865)</f>
        <v>3</v>
      </c>
      <c r="S865" s="9">
        <f>YEAR(O865)</f>
        <v>2016</v>
      </c>
      <c r="T865" s="7">
        <f>(((N865/60)/60)/24)+DATE(1970,1,1)</f>
        <v>42488.208333333328</v>
      </c>
      <c r="U865" s="7" t="str" cm="1">
        <f t="array" ref="U865">_xlfn.IFS(V865=1, "Jan", V865=2, "Feb", V865=3, "Mar", V865=4, "Apr", V865=5, "May", V865=6, "June", V865=7, "July", V865=8, "Aug", V865=9, "Sept", V865=10, "Oct", V865=11, "Nov", V865=12, "Dec")</f>
        <v>Apr</v>
      </c>
      <c r="V865" s="9">
        <f t="shared" si="81"/>
        <v>4</v>
      </c>
      <c r="W865" s="9">
        <f t="shared" si="82"/>
        <v>28</v>
      </c>
      <c r="X865" s="9">
        <f t="shared" si="83"/>
        <v>2016</v>
      </c>
      <c r="Y865" t="b">
        <v>0</v>
      </c>
      <c r="Z865" t="b">
        <v>0</v>
      </c>
      <c r="AA865" t="s">
        <v>17</v>
      </c>
      <c r="AB865" t="s">
        <v>2033</v>
      </c>
      <c r="AC865" t="s">
        <v>2034</v>
      </c>
    </row>
    <row r="866" spans="1:29" ht="34" x14ac:dyDescent="0.2">
      <c r="A866">
        <v>1</v>
      </c>
      <c r="B866">
        <v>45</v>
      </c>
      <c r="C866" t="s">
        <v>136</v>
      </c>
      <c r="D866" s="1" t="s">
        <v>137</v>
      </c>
      <c r="E866" s="17">
        <v>9500</v>
      </c>
      <c r="F866" s="17">
        <v>4530</v>
      </c>
      <c r="G866" s="4">
        <f t="shared" si="78"/>
        <v>0.4768421052631579</v>
      </c>
      <c r="H866" t="s">
        <v>14</v>
      </c>
      <c r="I866">
        <v>48</v>
      </c>
      <c r="J866" s="2">
        <f t="shared" si="79"/>
        <v>94.375</v>
      </c>
      <c r="K866" t="s">
        <v>21</v>
      </c>
      <c r="L866" t="s">
        <v>22</v>
      </c>
      <c r="M866">
        <v>1478062800</v>
      </c>
      <c r="N866">
        <v>1479362400</v>
      </c>
      <c r="O866" s="7">
        <f t="shared" si="80"/>
        <v>42676.208333333328</v>
      </c>
      <c r="P866" s="7" t="str" cm="1">
        <f t="array" ref="P866">_xlfn.IFS(Q866=1, "Jan", Q866=2, "Feb", Q866=3, "Mar", Q866=4, "Apr", Q866=5, "May", Q866=6, "June", Q866=7, "July", Q866=8, "Aug", Q866=9, "Sept", Q866=10, "Oct", Q866=11, "Nov", Q866=12, "Dec")</f>
        <v>Nov</v>
      </c>
      <c r="Q866" s="9">
        <f>MONTH(O866)</f>
        <v>11</v>
      </c>
      <c r="R866" s="9">
        <f>DAY(O866)</f>
        <v>2</v>
      </c>
      <c r="S866" s="9">
        <f>YEAR(O866)</f>
        <v>2016</v>
      </c>
      <c r="T866" s="7">
        <f>(((N866/60)/60)/24)+DATE(1970,1,1)</f>
        <v>42691.25</v>
      </c>
      <c r="U866" s="7" t="str" cm="1">
        <f t="array" ref="U866">_xlfn.IFS(V866=1, "Jan", V866=2, "Feb", V866=3, "Mar", V866=4, "Apr", V866=5, "May", V866=6, "June", V866=7, "July", V866=8, "Aug", V866=9, "Sept", V866=10, "Oct", V866=11, "Nov", V866=12, "Dec")</f>
        <v>Nov</v>
      </c>
      <c r="V866" s="9">
        <f t="shared" si="81"/>
        <v>11</v>
      </c>
      <c r="W866" s="9">
        <f t="shared" si="82"/>
        <v>17</v>
      </c>
      <c r="X866" s="9">
        <f t="shared" si="83"/>
        <v>2016</v>
      </c>
      <c r="Y866" t="b">
        <v>0</v>
      </c>
      <c r="Z866" t="b">
        <v>1</v>
      </c>
      <c r="AA866" t="s">
        <v>33</v>
      </c>
      <c r="AB866" t="s">
        <v>2035</v>
      </c>
      <c r="AC866" t="s">
        <v>2036</v>
      </c>
    </row>
    <row r="867" spans="1:29" ht="17" x14ac:dyDescent="0.2">
      <c r="A867">
        <v>1</v>
      </c>
      <c r="B867">
        <v>268</v>
      </c>
      <c r="C867" t="s">
        <v>588</v>
      </c>
      <c r="D867" s="1" t="s">
        <v>589</v>
      </c>
      <c r="E867" s="17">
        <v>1500</v>
      </c>
      <c r="F867" s="17">
        <v>2708</v>
      </c>
      <c r="G867" s="4">
        <f t="shared" si="78"/>
        <v>1.8053333333333332</v>
      </c>
      <c r="H867" t="s">
        <v>20</v>
      </c>
      <c r="I867">
        <v>48</v>
      </c>
      <c r="J867" s="2">
        <f t="shared" si="79"/>
        <v>56.416666666666664</v>
      </c>
      <c r="K867" t="s">
        <v>21</v>
      </c>
      <c r="L867" t="s">
        <v>22</v>
      </c>
      <c r="M867">
        <v>1349326800</v>
      </c>
      <c r="N867">
        <v>1353304800</v>
      </c>
      <c r="O867" s="7">
        <f t="shared" si="80"/>
        <v>41186.208333333336</v>
      </c>
      <c r="P867" s="7" t="str" cm="1">
        <f t="array" ref="P867">_xlfn.IFS(Q867=1, "Jan", Q867=2, "Feb", Q867=3, "Mar", Q867=4, "Apr", Q867=5, "May", Q867=6, "June", Q867=7, "July", Q867=8, "Aug", Q867=9, "Sept", Q867=10, "Oct", Q867=11, "Nov", Q867=12, "Dec")</f>
        <v>Oct</v>
      </c>
      <c r="Q867" s="9">
        <f>MONTH(O867)</f>
        <v>10</v>
      </c>
      <c r="R867" s="9">
        <f>DAY(O867)</f>
        <v>4</v>
      </c>
      <c r="S867" s="9">
        <f>YEAR(O867)</f>
        <v>2012</v>
      </c>
      <c r="T867" s="7">
        <f>(((N867/60)/60)/24)+DATE(1970,1,1)</f>
        <v>41232.25</v>
      </c>
      <c r="U867" s="7" t="str" cm="1">
        <f t="array" ref="U867">_xlfn.IFS(V867=1, "Jan", V867=2, "Feb", V867=3, "Mar", V867=4, "Apr", V867=5, "May", V867=6, "June", V867=7, "July", V867=8, "Aug", V867=9, "Sept", V867=10, "Oct", V867=11, "Nov", V867=12, "Dec")</f>
        <v>Nov</v>
      </c>
      <c r="V867" s="9">
        <f t="shared" si="81"/>
        <v>11</v>
      </c>
      <c r="W867" s="9">
        <f t="shared" si="82"/>
        <v>19</v>
      </c>
      <c r="X867" s="9">
        <f t="shared" si="83"/>
        <v>2012</v>
      </c>
      <c r="Y867" t="b">
        <v>0</v>
      </c>
      <c r="Z867" t="b">
        <v>0</v>
      </c>
      <c r="AA867" t="s">
        <v>42</v>
      </c>
      <c r="AB867" t="s">
        <v>2039</v>
      </c>
      <c r="AC867" t="s">
        <v>2053</v>
      </c>
    </row>
    <row r="868" spans="1:29" ht="17" x14ac:dyDescent="0.2">
      <c r="A868">
        <v>1</v>
      </c>
      <c r="B868">
        <v>846</v>
      </c>
      <c r="C868" t="s">
        <v>1725</v>
      </c>
      <c r="D868" s="1" t="s">
        <v>1726</v>
      </c>
      <c r="E868" s="17">
        <v>1000</v>
      </c>
      <c r="F868" s="17">
        <v>5085</v>
      </c>
      <c r="G868" s="4">
        <f t="shared" si="78"/>
        <v>5.085</v>
      </c>
      <c r="H868" t="s">
        <v>20</v>
      </c>
      <c r="I868">
        <v>48</v>
      </c>
      <c r="J868" s="2">
        <f t="shared" si="79"/>
        <v>105.9375</v>
      </c>
      <c r="K868" t="s">
        <v>21</v>
      </c>
      <c r="L868" t="s">
        <v>22</v>
      </c>
      <c r="M868">
        <v>1532149200</v>
      </c>
      <c r="N868">
        <v>1535259600</v>
      </c>
      <c r="O868" s="7">
        <f t="shared" si="80"/>
        <v>43302.208333333328</v>
      </c>
      <c r="P868" s="7" t="str" cm="1">
        <f t="array" ref="P868">_xlfn.IFS(Q868=1, "Jan", Q868=2, "Feb", Q868=3, "Mar", Q868=4, "Apr", Q868=5, "May", Q868=6, "June", Q868=7, "July", Q868=8, "Aug", Q868=9, "Sept", Q868=10, "Oct", Q868=11, "Nov", Q868=12, "Dec")</f>
        <v>July</v>
      </c>
      <c r="Q868" s="9">
        <f>MONTH(O868)</f>
        <v>7</v>
      </c>
      <c r="R868" s="9">
        <f>DAY(O868)</f>
        <v>21</v>
      </c>
      <c r="S868" s="9">
        <f>YEAR(O868)</f>
        <v>2018</v>
      </c>
      <c r="T868" s="7">
        <f>(((N868/60)/60)/24)+DATE(1970,1,1)</f>
        <v>43338.208333333328</v>
      </c>
      <c r="U868" s="7" t="str" cm="1">
        <f t="array" ref="U868">_xlfn.IFS(V868=1, "Jan", V868=2, "Feb", V868=3, "Mar", V868=4, "Apr", V868=5, "May", V868=6, "June", V868=7, "July", V868=8, "Aug", V868=9, "Sept", V868=10, "Oct", V868=11, "Nov", V868=12, "Dec")</f>
        <v>Aug</v>
      </c>
      <c r="V868" s="9">
        <f t="shared" si="81"/>
        <v>8</v>
      </c>
      <c r="W868" s="9">
        <f t="shared" si="82"/>
        <v>26</v>
      </c>
      <c r="X868" s="9">
        <f t="shared" si="83"/>
        <v>2018</v>
      </c>
      <c r="Y868" t="b">
        <v>1</v>
      </c>
      <c r="Z868" t="b">
        <v>1</v>
      </c>
      <c r="AA868" t="s">
        <v>28</v>
      </c>
      <c r="AB868" t="s">
        <v>2037</v>
      </c>
      <c r="AC868" t="s">
        <v>2038</v>
      </c>
    </row>
    <row r="869" spans="1:29" ht="17" x14ac:dyDescent="0.2">
      <c r="A869">
        <v>1</v>
      </c>
      <c r="B869">
        <v>174</v>
      </c>
      <c r="C869" t="s">
        <v>400</v>
      </c>
      <c r="D869" s="1" t="s">
        <v>401</v>
      </c>
      <c r="E869" s="17">
        <v>600</v>
      </c>
      <c r="F869" s="17">
        <v>5368</v>
      </c>
      <c r="G869" s="4">
        <f t="shared" si="78"/>
        <v>8.9466666666666672</v>
      </c>
      <c r="H869" t="s">
        <v>20</v>
      </c>
      <c r="I869">
        <v>48</v>
      </c>
      <c r="J869" s="2">
        <f t="shared" si="79"/>
        <v>111.83333333333333</v>
      </c>
      <c r="K869" t="s">
        <v>21</v>
      </c>
      <c r="L869" t="s">
        <v>22</v>
      </c>
      <c r="M869">
        <v>1444021200</v>
      </c>
      <c r="N869">
        <v>1444107600</v>
      </c>
      <c r="O869" s="7">
        <f t="shared" si="80"/>
        <v>42282.208333333328</v>
      </c>
      <c r="P869" s="7" t="str" cm="1">
        <f t="array" ref="P869">_xlfn.IFS(Q869=1, "Jan", Q869=2, "Feb", Q869=3, "Mar", Q869=4, "Apr", Q869=5, "May", Q869=6, "June", Q869=7, "July", Q869=8, "Aug", Q869=9, "Sept", Q869=10, "Oct", Q869=11, "Nov", Q869=12, "Dec")</f>
        <v>Oct</v>
      </c>
      <c r="Q869" s="9">
        <f>MONTH(O869)</f>
        <v>10</v>
      </c>
      <c r="R869" s="9">
        <f>DAY(O869)</f>
        <v>5</v>
      </c>
      <c r="S869" s="9">
        <f>YEAR(O869)</f>
        <v>2015</v>
      </c>
      <c r="T869" s="7">
        <f>(((N869/60)/60)/24)+DATE(1970,1,1)</f>
        <v>42283.208333333328</v>
      </c>
      <c r="U869" s="7" t="str" cm="1">
        <f t="array" ref="U869">_xlfn.IFS(V869=1, "Jan", V869=2, "Feb", V869=3, "Mar", V869=4, "Apr", V869=5, "May", V869=6, "June", V869=7, "July", V869=8, "Aug", V869=9, "Sept", V869=10, "Oct", V869=11, "Nov", V869=12, "Dec")</f>
        <v>Oct</v>
      </c>
      <c r="V869" s="9">
        <f t="shared" si="81"/>
        <v>10</v>
      </c>
      <c r="W869" s="9">
        <f t="shared" si="82"/>
        <v>6</v>
      </c>
      <c r="X869" s="9">
        <f t="shared" si="83"/>
        <v>2015</v>
      </c>
      <c r="Y869" t="b">
        <v>0</v>
      </c>
      <c r="Z869" t="b">
        <v>1</v>
      </c>
      <c r="AA869" t="s">
        <v>65</v>
      </c>
      <c r="AB869" t="s">
        <v>2037</v>
      </c>
      <c r="AC869" t="s">
        <v>2051</v>
      </c>
    </row>
    <row r="870" spans="1:29" ht="34" x14ac:dyDescent="0.2">
      <c r="A870">
        <v>1</v>
      </c>
      <c r="B870">
        <v>819</v>
      </c>
      <c r="C870" t="s">
        <v>1671</v>
      </c>
      <c r="D870" s="1" t="s">
        <v>1672</v>
      </c>
      <c r="E870" s="17">
        <v>8900</v>
      </c>
      <c r="F870" s="17">
        <v>4509</v>
      </c>
      <c r="G870" s="4">
        <f t="shared" si="78"/>
        <v>0.50662921348314605</v>
      </c>
      <c r="H870" t="s">
        <v>14</v>
      </c>
      <c r="I870">
        <v>47</v>
      </c>
      <c r="J870" s="2">
        <f t="shared" si="79"/>
        <v>95.936170212765958</v>
      </c>
      <c r="K870" t="s">
        <v>21</v>
      </c>
      <c r="L870" t="s">
        <v>22</v>
      </c>
      <c r="M870">
        <v>1353736800</v>
      </c>
      <c r="N870">
        <v>1355032800</v>
      </c>
      <c r="O870" s="7">
        <f t="shared" si="80"/>
        <v>41237.25</v>
      </c>
      <c r="P870" s="7" t="str" cm="1">
        <f t="array" ref="P870">_xlfn.IFS(Q870=1, "Jan", Q870=2, "Feb", Q870=3, "Mar", Q870=4, "Apr", Q870=5, "May", Q870=6, "June", Q870=7, "July", Q870=8, "Aug", Q870=9, "Sept", Q870=10, "Oct", Q870=11, "Nov", Q870=12, "Dec")</f>
        <v>Nov</v>
      </c>
      <c r="Q870" s="9">
        <f>MONTH(O870)</f>
        <v>11</v>
      </c>
      <c r="R870" s="9">
        <f>DAY(O870)</f>
        <v>24</v>
      </c>
      <c r="S870" s="9">
        <f>YEAR(O870)</f>
        <v>2012</v>
      </c>
      <c r="T870" s="7">
        <f>(((N870/60)/60)/24)+DATE(1970,1,1)</f>
        <v>41252.25</v>
      </c>
      <c r="U870" s="7" t="str" cm="1">
        <f t="array" ref="U870">_xlfn.IFS(V870=1, "Jan", V870=2, "Feb", V870=3, "Mar", V870=4, "Apr", V870=5, "May", V870=6, "June", V870=7, "July", V870=8, "Aug", V870=9, "Sept", V870=10, "Oct", V870=11, "Nov", V870=12, "Dec")</f>
        <v>Dec</v>
      </c>
      <c r="V870" s="9">
        <f t="shared" si="81"/>
        <v>12</v>
      </c>
      <c r="W870" s="9">
        <f t="shared" si="82"/>
        <v>9</v>
      </c>
      <c r="X870" s="9">
        <f t="shared" si="83"/>
        <v>2012</v>
      </c>
      <c r="Y870" t="b">
        <v>1</v>
      </c>
      <c r="Z870" t="b">
        <v>0</v>
      </c>
      <c r="AA870" t="s">
        <v>89</v>
      </c>
      <c r="AB870" t="s">
        <v>2057</v>
      </c>
      <c r="AC870" t="s">
        <v>2058</v>
      </c>
    </row>
    <row r="871" spans="1:29" ht="17" x14ac:dyDescent="0.2">
      <c r="A871">
        <v>1</v>
      </c>
      <c r="B871">
        <v>457</v>
      </c>
      <c r="C871" t="s">
        <v>962</v>
      </c>
      <c r="D871" s="1" t="s">
        <v>963</v>
      </c>
      <c r="E871" s="17">
        <v>5000</v>
      </c>
      <c r="F871" s="17">
        <v>1332</v>
      </c>
      <c r="G871" s="4">
        <f t="shared" si="78"/>
        <v>0.26640000000000003</v>
      </c>
      <c r="H871" t="s">
        <v>14</v>
      </c>
      <c r="I871">
        <v>46</v>
      </c>
      <c r="J871" s="2">
        <f t="shared" si="79"/>
        <v>28.956521739130434</v>
      </c>
      <c r="K871" t="s">
        <v>21</v>
      </c>
      <c r="L871" t="s">
        <v>22</v>
      </c>
      <c r="M871">
        <v>1476421200</v>
      </c>
      <c r="N871">
        <v>1476594000</v>
      </c>
      <c r="O871" s="7">
        <f t="shared" si="80"/>
        <v>42657.208333333328</v>
      </c>
      <c r="P871" s="7" t="str" cm="1">
        <f t="array" ref="P871">_xlfn.IFS(Q871=1, "Jan", Q871=2, "Feb", Q871=3, "Mar", Q871=4, "Apr", Q871=5, "May", Q871=6, "June", Q871=7, "July", Q871=8, "Aug", Q871=9, "Sept", Q871=10, "Oct", Q871=11, "Nov", Q871=12, "Dec")</f>
        <v>Oct</v>
      </c>
      <c r="Q871" s="9">
        <f>MONTH(O871)</f>
        <v>10</v>
      </c>
      <c r="R871" s="9">
        <f>DAY(O871)</f>
        <v>14</v>
      </c>
      <c r="S871" s="9">
        <f>YEAR(O871)</f>
        <v>2016</v>
      </c>
      <c r="T871" s="7">
        <f>(((N871/60)/60)/24)+DATE(1970,1,1)</f>
        <v>42659.208333333328</v>
      </c>
      <c r="U871" s="7" t="str" cm="1">
        <f t="array" ref="U871">_xlfn.IFS(V871=1, "Jan", V871=2, "Feb", V871=3, "Mar", V871=4, "Apr", V871=5, "May", V871=6, "June", V871=7, "July", V871=8, "Aug", V871=9, "Sept", V871=10, "Oct", V871=11, "Nov", V871=12, "Dec")</f>
        <v>Oct</v>
      </c>
      <c r="V871" s="9">
        <f t="shared" si="81"/>
        <v>10</v>
      </c>
      <c r="W871" s="9">
        <f t="shared" si="82"/>
        <v>16</v>
      </c>
      <c r="X871" s="9">
        <f t="shared" si="83"/>
        <v>2016</v>
      </c>
      <c r="Y871" t="b">
        <v>0</v>
      </c>
      <c r="Z871" t="b">
        <v>0</v>
      </c>
      <c r="AA871" t="s">
        <v>33</v>
      </c>
      <c r="AB871" t="s">
        <v>2035</v>
      </c>
      <c r="AC871" t="s">
        <v>2036</v>
      </c>
    </row>
    <row r="872" spans="1:29" ht="17" x14ac:dyDescent="0.2">
      <c r="A872">
        <v>1</v>
      </c>
      <c r="B872">
        <v>789</v>
      </c>
      <c r="C872" t="s">
        <v>1613</v>
      </c>
      <c r="D872" s="1" t="s">
        <v>1614</v>
      </c>
      <c r="E872" s="17">
        <v>9000</v>
      </c>
      <c r="F872" s="17">
        <v>3351</v>
      </c>
      <c r="G872" s="4">
        <f t="shared" si="78"/>
        <v>0.37233333333333335</v>
      </c>
      <c r="H872" t="s">
        <v>14</v>
      </c>
      <c r="I872">
        <v>45</v>
      </c>
      <c r="J872" s="2">
        <f t="shared" si="79"/>
        <v>74.466666666666669</v>
      </c>
      <c r="K872" t="s">
        <v>21</v>
      </c>
      <c r="L872" t="s">
        <v>22</v>
      </c>
      <c r="M872">
        <v>1401166800</v>
      </c>
      <c r="N872">
        <v>1404363600</v>
      </c>
      <c r="O872" s="7">
        <f t="shared" si="80"/>
        <v>41786.208333333336</v>
      </c>
      <c r="P872" s="7" t="str" cm="1">
        <f t="array" ref="P872">_xlfn.IFS(Q872=1, "Jan", Q872=2, "Feb", Q872=3, "Mar", Q872=4, "Apr", Q872=5, "May", Q872=6, "June", Q872=7, "July", Q872=8, "Aug", Q872=9, "Sept", Q872=10, "Oct", Q872=11, "Nov", Q872=12, "Dec")</f>
        <v>May</v>
      </c>
      <c r="Q872" s="9">
        <f>MONTH(O872)</f>
        <v>5</v>
      </c>
      <c r="R872" s="9">
        <f>DAY(O872)</f>
        <v>27</v>
      </c>
      <c r="S872" s="9">
        <f>YEAR(O872)</f>
        <v>2014</v>
      </c>
      <c r="T872" s="7">
        <f>(((N872/60)/60)/24)+DATE(1970,1,1)</f>
        <v>41823.208333333336</v>
      </c>
      <c r="U872" s="7" t="str" cm="1">
        <f t="array" ref="U872">_xlfn.IFS(V872=1, "Jan", V872=2, "Feb", V872=3, "Mar", V872=4, "Apr", V872=5, "May", V872=6, "June", V872=7, "July", V872=8, "Aug", V872=9, "Sept", V872=10, "Oct", V872=11, "Nov", V872=12, "Dec")</f>
        <v>July</v>
      </c>
      <c r="V872" s="9">
        <f t="shared" si="81"/>
        <v>7</v>
      </c>
      <c r="W872" s="9">
        <f t="shared" si="82"/>
        <v>3</v>
      </c>
      <c r="X872" s="9">
        <f t="shared" si="83"/>
        <v>2014</v>
      </c>
      <c r="Y872" t="b">
        <v>0</v>
      </c>
      <c r="Z872" t="b">
        <v>0</v>
      </c>
      <c r="AA872" t="s">
        <v>33</v>
      </c>
      <c r="AB872" t="s">
        <v>2035</v>
      </c>
      <c r="AC872" t="s">
        <v>2036</v>
      </c>
    </row>
    <row r="873" spans="1:29" ht="17" x14ac:dyDescent="0.2">
      <c r="A873">
        <v>1</v>
      </c>
      <c r="B873">
        <v>639</v>
      </c>
      <c r="C873" t="s">
        <v>1320</v>
      </c>
      <c r="D873" s="1" t="s">
        <v>1321</v>
      </c>
      <c r="E873" s="17">
        <v>8600</v>
      </c>
      <c r="F873" s="17">
        <v>4832</v>
      </c>
      <c r="G873" s="4">
        <f t="shared" si="78"/>
        <v>0.56186046511627907</v>
      </c>
      <c r="H873" t="s">
        <v>47</v>
      </c>
      <c r="I873">
        <v>45</v>
      </c>
      <c r="J873" s="2">
        <f t="shared" si="79"/>
        <v>107.37777777777778</v>
      </c>
      <c r="K873" t="s">
        <v>21</v>
      </c>
      <c r="L873" t="s">
        <v>22</v>
      </c>
      <c r="M873">
        <v>1532754000</v>
      </c>
      <c r="N873">
        <v>1532754000</v>
      </c>
      <c r="O873" s="7">
        <f t="shared" si="80"/>
        <v>43309.208333333328</v>
      </c>
      <c r="P873" s="7" t="str" cm="1">
        <f t="array" ref="P873">_xlfn.IFS(Q873=1, "Jan", Q873=2, "Feb", Q873=3, "Mar", Q873=4, "Apr", Q873=5, "May", Q873=6, "June", Q873=7, "July", Q873=8, "Aug", Q873=9, "Sept", Q873=10, "Oct", Q873=11, "Nov", Q873=12, "Dec")</f>
        <v>July</v>
      </c>
      <c r="Q873" s="9">
        <f>MONTH(O873)</f>
        <v>7</v>
      </c>
      <c r="R873" s="9">
        <f>DAY(O873)</f>
        <v>28</v>
      </c>
      <c r="S873" s="9">
        <f>YEAR(O873)</f>
        <v>2018</v>
      </c>
      <c r="T873" s="7">
        <f>(((N873/60)/60)/24)+DATE(1970,1,1)</f>
        <v>43309.208333333328</v>
      </c>
      <c r="U873" s="7" t="str" cm="1">
        <f t="array" ref="U873">_xlfn.IFS(V873=1, "Jan", V873=2, "Feb", V873=3, "Mar", V873=4, "Apr", V873=5, "May", V873=6, "June", V873=7, "July", V873=8, "Aug", V873=9, "Sept", V873=10, "Oct", V873=11, "Nov", V873=12, "Dec")</f>
        <v>July</v>
      </c>
      <c r="V873" s="9">
        <f t="shared" si="81"/>
        <v>7</v>
      </c>
      <c r="W873" s="9">
        <f t="shared" si="82"/>
        <v>28</v>
      </c>
      <c r="X873" s="9">
        <f t="shared" si="83"/>
        <v>2018</v>
      </c>
      <c r="Y873" t="b">
        <v>0</v>
      </c>
      <c r="Z873" t="b">
        <v>1</v>
      </c>
      <c r="AA873" t="s">
        <v>53</v>
      </c>
      <c r="AB873" t="s">
        <v>2039</v>
      </c>
      <c r="AC873" t="s">
        <v>2052</v>
      </c>
    </row>
    <row r="874" spans="1:29" ht="17" x14ac:dyDescent="0.2">
      <c r="A874">
        <v>1</v>
      </c>
      <c r="B874">
        <v>379</v>
      </c>
      <c r="C874" t="s">
        <v>810</v>
      </c>
      <c r="D874" s="1" t="s">
        <v>811</v>
      </c>
      <c r="E874" s="17">
        <v>7200</v>
      </c>
      <c r="F874" s="17">
        <v>2912</v>
      </c>
      <c r="G874" s="4">
        <f t="shared" si="78"/>
        <v>0.40444444444444444</v>
      </c>
      <c r="H874" t="s">
        <v>14</v>
      </c>
      <c r="I874">
        <v>44</v>
      </c>
      <c r="J874" s="2">
        <f t="shared" si="79"/>
        <v>66.181818181818187</v>
      </c>
      <c r="K874" t="s">
        <v>40</v>
      </c>
      <c r="L874" t="s">
        <v>41</v>
      </c>
      <c r="M874">
        <v>1319691600</v>
      </c>
      <c r="N874">
        <v>1320904800</v>
      </c>
      <c r="O874" s="7">
        <f t="shared" si="80"/>
        <v>40843.208333333336</v>
      </c>
      <c r="P874" s="7" t="str" cm="1">
        <f t="array" ref="P874">_xlfn.IFS(Q874=1, "Jan", Q874=2, "Feb", Q874=3, "Mar", Q874=4, "Apr", Q874=5, "May", Q874=6, "June", Q874=7, "July", Q874=8, "Aug", Q874=9, "Sept", Q874=10, "Oct", Q874=11, "Nov", Q874=12, "Dec")</f>
        <v>Oct</v>
      </c>
      <c r="Q874" s="9">
        <f>MONTH(O874)</f>
        <v>10</v>
      </c>
      <c r="R874" s="9">
        <f>DAY(O874)</f>
        <v>27</v>
      </c>
      <c r="S874" s="9">
        <f>YEAR(O874)</f>
        <v>2011</v>
      </c>
      <c r="T874" s="7">
        <f>(((N874/60)/60)/24)+DATE(1970,1,1)</f>
        <v>40857.25</v>
      </c>
      <c r="U874" s="7" t="str" cm="1">
        <f t="array" ref="U874">_xlfn.IFS(V874=1, "Jan", V874=2, "Feb", V874=3, "Mar", V874=4, "Apr", V874=5, "May", V874=6, "June", V874=7, "July", V874=8, "Aug", V874=9, "Sept", V874=10, "Oct", V874=11, "Nov", V874=12, "Dec")</f>
        <v>Nov</v>
      </c>
      <c r="V874" s="9">
        <f t="shared" si="81"/>
        <v>11</v>
      </c>
      <c r="W874" s="9">
        <f t="shared" si="82"/>
        <v>10</v>
      </c>
      <c r="X874" s="9">
        <f t="shared" si="83"/>
        <v>2011</v>
      </c>
      <c r="Y874" t="b">
        <v>0</v>
      </c>
      <c r="Z874" t="b">
        <v>0</v>
      </c>
      <c r="AA874" t="s">
        <v>33</v>
      </c>
      <c r="AB874" t="s">
        <v>2035</v>
      </c>
      <c r="AC874" t="s">
        <v>2036</v>
      </c>
    </row>
    <row r="875" spans="1:29" ht="17" x14ac:dyDescent="0.2">
      <c r="A875">
        <v>1</v>
      </c>
      <c r="B875">
        <v>9</v>
      </c>
      <c r="C875" t="s">
        <v>48</v>
      </c>
      <c r="D875" s="1" t="s">
        <v>49</v>
      </c>
      <c r="E875" s="17">
        <v>6200</v>
      </c>
      <c r="F875" s="17">
        <v>3208</v>
      </c>
      <c r="G875" s="4">
        <f t="shared" si="78"/>
        <v>0.51741935483870971</v>
      </c>
      <c r="H875" t="s">
        <v>14</v>
      </c>
      <c r="I875">
        <v>44</v>
      </c>
      <c r="J875" s="2">
        <f t="shared" si="79"/>
        <v>72.909090909090907</v>
      </c>
      <c r="K875" t="s">
        <v>21</v>
      </c>
      <c r="L875" t="s">
        <v>22</v>
      </c>
      <c r="M875">
        <v>1379566800</v>
      </c>
      <c r="N875">
        <v>1383804000</v>
      </c>
      <c r="O875" s="7">
        <f t="shared" si="80"/>
        <v>41536.208333333336</v>
      </c>
      <c r="P875" s="7" t="str" cm="1">
        <f t="array" ref="P875">_xlfn.IFS(Q875=1, "Jan", Q875=2, "Feb", Q875=3, "Mar", Q875=4, "Apr", Q875=5, "May", Q875=6, "June", Q875=7, "July", Q875=8, "Aug", Q875=9, "Sept", Q875=10, "Oct", Q875=11, "Nov", Q875=12, "Dec")</f>
        <v>Sept</v>
      </c>
      <c r="Q875" s="9">
        <f>MONTH(O875)</f>
        <v>9</v>
      </c>
      <c r="R875" s="9">
        <f>DAY(O875)</f>
        <v>19</v>
      </c>
      <c r="S875" s="9">
        <f>YEAR(O875)</f>
        <v>2013</v>
      </c>
      <c r="T875" s="7">
        <f>(((N875/60)/60)/24)+DATE(1970,1,1)</f>
        <v>41585.25</v>
      </c>
      <c r="U875" s="7" t="str" cm="1">
        <f t="array" ref="U875">_xlfn.IFS(V875=1, "Jan", V875=2, "Feb", V875=3, "Mar", V875=4, "Apr", V875=5, "May", V875=6, "June", V875=7, "July", V875=8, "Aug", V875=9, "Sept", V875=10, "Oct", V875=11, "Nov", V875=12, "Dec")</f>
        <v>Nov</v>
      </c>
      <c r="V875" s="9">
        <f t="shared" si="81"/>
        <v>11</v>
      </c>
      <c r="W875" s="9">
        <f t="shared" si="82"/>
        <v>7</v>
      </c>
      <c r="X875" s="9">
        <f t="shared" si="83"/>
        <v>2013</v>
      </c>
      <c r="Y875" t="b">
        <v>0</v>
      </c>
      <c r="Z875" t="b">
        <v>0</v>
      </c>
      <c r="AA875" t="s">
        <v>50</v>
      </c>
      <c r="AB875" t="s">
        <v>2041</v>
      </c>
      <c r="AC875" t="s">
        <v>2043</v>
      </c>
    </row>
    <row r="876" spans="1:29" ht="34" x14ac:dyDescent="0.2">
      <c r="A876">
        <v>1</v>
      </c>
      <c r="B876">
        <v>207</v>
      </c>
      <c r="C876" t="s">
        <v>466</v>
      </c>
      <c r="D876" s="1" t="s">
        <v>467</v>
      </c>
      <c r="E876" s="17">
        <v>1000</v>
      </c>
      <c r="F876" s="17">
        <v>4257</v>
      </c>
      <c r="G876" s="4">
        <f t="shared" si="78"/>
        <v>4.2569999999999997</v>
      </c>
      <c r="H876" t="s">
        <v>20</v>
      </c>
      <c r="I876">
        <v>43</v>
      </c>
      <c r="J876" s="2">
        <f t="shared" si="79"/>
        <v>99</v>
      </c>
      <c r="K876" t="s">
        <v>21</v>
      </c>
      <c r="L876" t="s">
        <v>22</v>
      </c>
      <c r="M876">
        <v>1535432400</v>
      </c>
      <c r="N876">
        <v>1537160400</v>
      </c>
      <c r="O876" s="7">
        <f t="shared" si="80"/>
        <v>43340.208333333328</v>
      </c>
      <c r="P876" s="7" t="str" cm="1">
        <f t="array" ref="P876">_xlfn.IFS(Q876=1, "Jan", Q876=2, "Feb", Q876=3, "Mar", Q876=4, "Apr", Q876=5, "May", Q876=6, "June", Q876=7, "July", Q876=8, "Aug", Q876=9, "Sept", Q876=10, "Oct", Q876=11, "Nov", Q876=12, "Dec")</f>
        <v>Aug</v>
      </c>
      <c r="Q876" s="9">
        <f>MONTH(O876)</f>
        <v>8</v>
      </c>
      <c r="R876" s="9">
        <f>DAY(O876)</f>
        <v>28</v>
      </c>
      <c r="S876" s="9">
        <f>YEAR(O876)</f>
        <v>2018</v>
      </c>
      <c r="T876" s="7">
        <f>(((N876/60)/60)/24)+DATE(1970,1,1)</f>
        <v>43360.208333333328</v>
      </c>
      <c r="U876" s="7" t="str" cm="1">
        <f t="array" ref="U876">_xlfn.IFS(V876=1, "Jan", V876=2, "Feb", V876=3, "Mar", V876=4, "Apr", V876=5, "May", V876=6, "June", V876=7, "July", V876=8, "Aug", V876=9, "Sept", V876=10, "Oct", V876=11, "Nov", V876=12, "Dec")</f>
        <v>Sept</v>
      </c>
      <c r="V876" s="9">
        <f t="shared" si="81"/>
        <v>9</v>
      </c>
      <c r="W876" s="9">
        <f t="shared" si="82"/>
        <v>17</v>
      </c>
      <c r="X876" s="9">
        <f t="shared" si="83"/>
        <v>2018</v>
      </c>
      <c r="Y876" t="b">
        <v>0</v>
      </c>
      <c r="Z876" t="b">
        <v>1</v>
      </c>
      <c r="AA876" t="s">
        <v>23</v>
      </c>
      <c r="AB876" t="s">
        <v>2041</v>
      </c>
      <c r="AC876" t="s">
        <v>2042</v>
      </c>
    </row>
    <row r="877" spans="1:29" ht="17" x14ac:dyDescent="0.2">
      <c r="A877">
        <v>1</v>
      </c>
      <c r="B877">
        <v>807</v>
      </c>
      <c r="C877" t="s">
        <v>1649</v>
      </c>
      <c r="D877" s="1" t="s">
        <v>1650</v>
      </c>
      <c r="E877" s="17">
        <v>700</v>
      </c>
      <c r="F877" s="17">
        <v>1848</v>
      </c>
      <c r="G877" s="4">
        <f t="shared" si="78"/>
        <v>2.64</v>
      </c>
      <c r="H877" t="s">
        <v>20</v>
      </c>
      <c r="I877">
        <v>43</v>
      </c>
      <c r="J877" s="2">
        <f t="shared" si="79"/>
        <v>42.97674418604651</v>
      </c>
      <c r="K877" t="s">
        <v>21</v>
      </c>
      <c r="L877" t="s">
        <v>22</v>
      </c>
      <c r="M877">
        <v>1571115600</v>
      </c>
      <c r="N877">
        <v>1574920800</v>
      </c>
      <c r="O877" s="7">
        <f t="shared" si="80"/>
        <v>43753.208333333328</v>
      </c>
      <c r="P877" s="7" t="str" cm="1">
        <f t="array" ref="P877">_xlfn.IFS(Q877=1, "Jan", Q877=2, "Feb", Q877=3, "Mar", Q877=4, "Apr", Q877=5, "May", Q877=6, "June", Q877=7, "July", Q877=8, "Aug", Q877=9, "Sept", Q877=10, "Oct", Q877=11, "Nov", Q877=12, "Dec")</f>
        <v>Oct</v>
      </c>
      <c r="Q877" s="9">
        <f>MONTH(O877)</f>
        <v>10</v>
      </c>
      <c r="R877" s="9">
        <f>DAY(O877)</f>
        <v>15</v>
      </c>
      <c r="S877" s="9">
        <f>YEAR(O877)</f>
        <v>2019</v>
      </c>
      <c r="T877" s="7">
        <f>(((N877/60)/60)/24)+DATE(1970,1,1)</f>
        <v>43797.25</v>
      </c>
      <c r="U877" s="7" t="str" cm="1">
        <f t="array" ref="U877">_xlfn.IFS(V877=1, "Jan", V877=2, "Feb", V877=3, "Mar", V877=4, "Apr", V877=5, "May", V877=6, "June", V877=7, "July", V877=8, "Aug", V877=9, "Sept", V877=10, "Oct", V877=11, "Nov", V877=12, "Dec")</f>
        <v>Nov</v>
      </c>
      <c r="V877" s="9">
        <f t="shared" si="81"/>
        <v>11</v>
      </c>
      <c r="W877" s="9">
        <f t="shared" si="82"/>
        <v>28</v>
      </c>
      <c r="X877" s="9">
        <f t="shared" si="83"/>
        <v>2019</v>
      </c>
      <c r="Y877" t="b">
        <v>0</v>
      </c>
      <c r="Z877" t="b">
        <v>1</v>
      </c>
      <c r="AA877" t="s">
        <v>33</v>
      </c>
      <c r="AB877" t="s">
        <v>2035</v>
      </c>
      <c r="AC877" t="s">
        <v>2036</v>
      </c>
    </row>
    <row r="878" spans="1:29" ht="17" x14ac:dyDescent="0.2">
      <c r="A878">
        <v>1</v>
      </c>
      <c r="B878">
        <v>582</v>
      </c>
      <c r="C878" t="s">
        <v>1207</v>
      </c>
      <c r="D878" s="1" t="s">
        <v>1208</v>
      </c>
      <c r="E878" s="17">
        <v>8700</v>
      </c>
      <c r="F878" s="17">
        <v>4531</v>
      </c>
      <c r="G878" s="4">
        <f t="shared" si="78"/>
        <v>0.5208045977011494</v>
      </c>
      <c r="H878" t="s">
        <v>14</v>
      </c>
      <c r="I878">
        <v>42</v>
      </c>
      <c r="J878" s="2">
        <f t="shared" si="79"/>
        <v>107.88095238095238</v>
      </c>
      <c r="K878" t="s">
        <v>21</v>
      </c>
      <c r="L878" t="s">
        <v>22</v>
      </c>
      <c r="M878">
        <v>1433912400</v>
      </c>
      <c r="N878">
        <v>1434344400</v>
      </c>
      <c r="O878" s="7">
        <f t="shared" si="80"/>
        <v>42165.208333333328</v>
      </c>
      <c r="P878" s="7" t="str" cm="1">
        <f t="array" ref="P878">_xlfn.IFS(Q878=1, "Jan", Q878=2, "Feb", Q878=3, "Mar", Q878=4, "Apr", Q878=5, "May", Q878=6, "June", Q878=7, "July", Q878=8, "Aug", Q878=9, "Sept", Q878=10, "Oct", Q878=11, "Nov", Q878=12, "Dec")</f>
        <v>June</v>
      </c>
      <c r="Q878" s="9">
        <f>MONTH(O878)</f>
        <v>6</v>
      </c>
      <c r="R878" s="9">
        <f>DAY(O878)</f>
        <v>10</v>
      </c>
      <c r="S878" s="9">
        <f>YEAR(O878)</f>
        <v>2015</v>
      </c>
      <c r="T878" s="7">
        <f>(((N878/60)/60)/24)+DATE(1970,1,1)</f>
        <v>42170.208333333328</v>
      </c>
      <c r="U878" s="7" t="str" cm="1">
        <f t="array" ref="U878">_xlfn.IFS(V878=1, "Jan", V878=2, "Feb", V878=3, "Mar", V878=4, "Apr", V878=5, "May", V878=6, "June", V878=7, "July", V878=8, "Aug", V878=9, "Sept", V878=10, "Oct", V878=11, "Nov", V878=12, "Dec")</f>
        <v>June</v>
      </c>
      <c r="V878" s="9">
        <f t="shared" si="81"/>
        <v>6</v>
      </c>
      <c r="W878" s="9">
        <f t="shared" si="82"/>
        <v>15</v>
      </c>
      <c r="X878" s="9">
        <f t="shared" si="83"/>
        <v>2015</v>
      </c>
      <c r="Y878" t="b">
        <v>0</v>
      </c>
      <c r="Z878" t="b">
        <v>1</v>
      </c>
      <c r="AA878" t="s">
        <v>89</v>
      </c>
      <c r="AB878" t="s">
        <v>2057</v>
      </c>
      <c r="AC878" t="s">
        <v>2058</v>
      </c>
    </row>
    <row r="879" spans="1:29" ht="17" x14ac:dyDescent="0.2">
      <c r="A879">
        <v>1</v>
      </c>
      <c r="B879">
        <v>466</v>
      </c>
      <c r="C879" t="s">
        <v>980</v>
      </c>
      <c r="D879" s="1" t="s">
        <v>981</v>
      </c>
      <c r="E879" s="17">
        <v>1200</v>
      </c>
      <c r="F879" s="17">
        <v>3984</v>
      </c>
      <c r="G879" s="4">
        <f t="shared" si="78"/>
        <v>3.32</v>
      </c>
      <c r="H879" t="s">
        <v>20</v>
      </c>
      <c r="I879">
        <v>42</v>
      </c>
      <c r="J879" s="2">
        <f t="shared" si="79"/>
        <v>94.857142857142861</v>
      </c>
      <c r="K879" t="s">
        <v>21</v>
      </c>
      <c r="L879" t="s">
        <v>22</v>
      </c>
      <c r="M879">
        <v>1368594000</v>
      </c>
      <c r="N879">
        <v>1370581200</v>
      </c>
      <c r="O879" s="7">
        <f t="shared" si="80"/>
        <v>41409.208333333336</v>
      </c>
      <c r="P879" s="7" t="str" cm="1">
        <f t="array" ref="P879">_xlfn.IFS(Q879=1, "Jan", Q879=2, "Feb", Q879=3, "Mar", Q879=4, "Apr", Q879=5, "May", Q879=6, "June", Q879=7, "July", Q879=8, "Aug", Q879=9, "Sept", Q879=10, "Oct", Q879=11, "Nov", Q879=12, "Dec")</f>
        <v>May</v>
      </c>
      <c r="Q879" s="9">
        <f>MONTH(O879)</f>
        <v>5</v>
      </c>
      <c r="R879" s="9">
        <f>DAY(O879)</f>
        <v>15</v>
      </c>
      <c r="S879" s="9">
        <f>YEAR(O879)</f>
        <v>2013</v>
      </c>
      <c r="T879" s="7">
        <f>(((N879/60)/60)/24)+DATE(1970,1,1)</f>
        <v>41432.208333333336</v>
      </c>
      <c r="U879" s="7" t="str" cm="1">
        <f t="array" ref="U879">_xlfn.IFS(V879=1, "Jan", V879=2, "Feb", V879=3, "Mar", V879=4, "Apr", V879=5, "May", V879=6, "June", V879=7, "July", V879=8, "Aug", V879=9, "Sept", V879=10, "Oct", V879=11, "Nov", V879=12, "Dec")</f>
        <v>June</v>
      </c>
      <c r="V879" s="9">
        <f t="shared" si="81"/>
        <v>6</v>
      </c>
      <c r="W879" s="9">
        <f t="shared" si="82"/>
        <v>7</v>
      </c>
      <c r="X879" s="9">
        <f t="shared" si="83"/>
        <v>2013</v>
      </c>
      <c r="Y879" t="b">
        <v>0</v>
      </c>
      <c r="Z879" t="b">
        <v>1</v>
      </c>
      <c r="AA879" t="s">
        <v>65</v>
      </c>
      <c r="AB879" t="s">
        <v>2037</v>
      </c>
      <c r="AC879" t="s">
        <v>2051</v>
      </c>
    </row>
    <row r="880" spans="1:29" ht="17" x14ac:dyDescent="0.2">
      <c r="A880">
        <v>1</v>
      </c>
      <c r="B880">
        <v>907</v>
      </c>
      <c r="C880" t="s">
        <v>1846</v>
      </c>
      <c r="D880" s="1" t="s">
        <v>1847</v>
      </c>
      <c r="E880" s="17">
        <v>9100</v>
      </c>
      <c r="F880" s="17">
        <v>1843</v>
      </c>
      <c r="G880" s="4">
        <f t="shared" si="78"/>
        <v>0.20252747252747252</v>
      </c>
      <c r="H880" t="s">
        <v>14</v>
      </c>
      <c r="I880">
        <v>41</v>
      </c>
      <c r="J880" s="2">
        <f t="shared" si="79"/>
        <v>44.951219512195124</v>
      </c>
      <c r="K880" t="s">
        <v>21</v>
      </c>
      <c r="L880" t="s">
        <v>22</v>
      </c>
      <c r="M880">
        <v>1303880400</v>
      </c>
      <c r="N880">
        <v>1304485200</v>
      </c>
      <c r="O880" s="7">
        <f t="shared" si="80"/>
        <v>40660.208333333336</v>
      </c>
      <c r="P880" s="7" t="str" cm="1">
        <f t="array" ref="P880">_xlfn.IFS(Q880=1, "Jan", Q880=2, "Feb", Q880=3, "Mar", Q880=4, "Apr", Q880=5, "May", Q880=6, "June", Q880=7, "July", Q880=8, "Aug", Q880=9, "Sept", Q880=10, "Oct", Q880=11, "Nov", Q880=12, "Dec")</f>
        <v>Apr</v>
      </c>
      <c r="Q880" s="9">
        <f>MONTH(O880)</f>
        <v>4</v>
      </c>
      <c r="R880" s="9">
        <f>DAY(O880)</f>
        <v>27</v>
      </c>
      <c r="S880" s="9">
        <f>YEAR(O880)</f>
        <v>2011</v>
      </c>
      <c r="T880" s="7">
        <f>(((N880/60)/60)/24)+DATE(1970,1,1)</f>
        <v>40667.208333333336</v>
      </c>
      <c r="U880" s="7" t="str" cm="1">
        <f t="array" ref="U880">_xlfn.IFS(V880=1, "Jan", V880=2, "Feb", V880=3, "Mar", V880=4, "Apr", V880=5, "May", V880=6, "June", V880=7, "July", V880=8, "Aug", V880=9, "Sept", V880=10, "Oct", V880=11, "Nov", V880=12, "Dec")</f>
        <v>May</v>
      </c>
      <c r="V880" s="9">
        <f t="shared" si="81"/>
        <v>5</v>
      </c>
      <c r="W880" s="9">
        <f t="shared" si="82"/>
        <v>4</v>
      </c>
      <c r="X880" s="9">
        <f t="shared" si="83"/>
        <v>2011</v>
      </c>
      <c r="Y880" t="b">
        <v>0</v>
      </c>
      <c r="Z880" t="b">
        <v>0</v>
      </c>
      <c r="AA880" t="s">
        <v>33</v>
      </c>
      <c r="AB880" t="s">
        <v>2035</v>
      </c>
      <c r="AC880" t="s">
        <v>2036</v>
      </c>
    </row>
    <row r="881" spans="1:29" ht="34" x14ac:dyDescent="0.2">
      <c r="A881">
        <v>1</v>
      </c>
      <c r="B881">
        <v>239</v>
      </c>
      <c r="C881" t="s">
        <v>530</v>
      </c>
      <c r="D881" s="1" t="s">
        <v>531</v>
      </c>
      <c r="E881" s="17">
        <v>3200</v>
      </c>
      <c r="F881" s="17">
        <v>3127</v>
      </c>
      <c r="G881" s="4">
        <f t="shared" si="78"/>
        <v>0.97718749999999999</v>
      </c>
      <c r="H881" t="s">
        <v>14</v>
      </c>
      <c r="I881">
        <v>41</v>
      </c>
      <c r="J881" s="2">
        <f t="shared" si="79"/>
        <v>76.268292682926827</v>
      </c>
      <c r="K881" t="s">
        <v>21</v>
      </c>
      <c r="L881" t="s">
        <v>22</v>
      </c>
      <c r="M881">
        <v>1440824400</v>
      </c>
      <c r="N881">
        <v>1441170000</v>
      </c>
      <c r="O881" s="7">
        <f t="shared" si="80"/>
        <v>42245.208333333328</v>
      </c>
      <c r="P881" s="7" t="str" cm="1">
        <f t="array" ref="P881">_xlfn.IFS(Q881=1, "Jan", Q881=2, "Feb", Q881=3, "Mar", Q881=4, "Apr", Q881=5, "May", Q881=6, "June", Q881=7, "July", Q881=8, "Aug", Q881=9, "Sept", Q881=10, "Oct", Q881=11, "Nov", Q881=12, "Dec")</f>
        <v>Aug</v>
      </c>
      <c r="Q881" s="9">
        <f>MONTH(O881)</f>
        <v>8</v>
      </c>
      <c r="R881" s="9">
        <f>DAY(O881)</f>
        <v>29</v>
      </c>
      <c r="S881" s="9">
        <f>YEAR(O881)</f>
        <v>2015</v>
      </c>
      <c r="T881" s="7">
        <f>(((N881/60)/60)/24)+DATE(1970,1,1)</f>
        <v>42249.208333333328</v>
      </c>
      <c r="U881" s="7" t="str" cm="1">
        <f t="array" ref="U881">_xlfn.IFS(V881=1, "Jan", V881=2, "Feb", V881=3, "Mar", V881=4, "Apr", V881=5, "May", V881=6, "June", V881=7, "July", V881=8, "Aug", V881=9, "Sept", V881=10, "Oct", V881=11, "Nov", V881=12, "Dec")</f>
        <v>Sept</v>
      </c>
      <c r="V881" s="9">
        <f t="shared" si="81"/>
        <v>9</v>
      </c>
      <c r="W881" s="9">
        <f t="shared" si="82"/>
        <v>2</v>
      </c>
      <c r="X881" s="9">
        <f t="shared" si="83"/>
        <v>2015</v>
      </c>
      <c r="Y881" t="b">
        <v>0</v>
      </c>
      <c r="Z881" t="b">
        <v>0</v>
      </c>
      <c r="AA881" t="s">
        <v>65</v>
      </c>
      <c r="AB881" t="s">
        <v>2037</v>
      </c>
      <c r="AC881" t="s">
        <v>2051</v>
      </c>
    </row>
    <row r="882" spans="1:29" ht="17" x14ac:dyDescent="0.2">
      <c r="A882">
        <v>1</v>
      </c>
      <c r="B882">
        <v>357</v>
      </c>
      <c r="C882" t="s">
        <v>766</v>
      </c>
      <c r="D882" s="1" t="s">
        <v>767</v>
      </c>
      <c r="E882" s="17">
        <v>2300</v>
      </c>
      <c r="F882" s="17">
        <v>4253</v>
      </c>
      <c r="G882" s="4">
        <f t="shared" si="78"/>
        <v>1.8491304347826087</v>
      </c>
      <c r="H882" t="s">
        <v>20</v>
      </c>
      <c r="I882">
        <v>41</v>
      </c>
      <c r="J882" s="2">
        <f t="shared" si="79"/>
        <v>103.73170731707317</v>
      </c>
      <c r="K882" t="s">
        <v>21</v>
      </c>
      <c r="L882" t="s">
        <v>22</v>
      </c>
      <c r="M882">
        <v>1441256400</v>
      </c>
      <c r="N882">
        <v>1443416400</v>
      </c>
      <c r="O882" s="7">
        <f t="shared" si="80"/>
        <v>42250.208333333328</v>
      </c>
      <c r="P882" s="7" t="str" cm="1">
        <f t="array" ref="P882">_xlfn.IFS(Q882=1, "Jan", Q882=2, "Feb", Q882=3, "Mar", Q882=4, "Apr", Q882=5, "May", Q882=6, "June", Q882=7, "July", Q882=8, "Aug", Q882=9, "Sept", Q882=10, "Oct", Q882=11, "Nov", Q882=12, "Dec")</f>
        <v>Sept</v>
      </c>
      <c r="Q882" s="9">
        <f>MONTH(O882)</f>
        <v>9</v>
      </c>
      <c r="R882" s="9">
        <f>DAY(O882)</f>
        <v>3</v>
      </c>
      <c r="S882" s="9">
        <f>YEAR(O882)</f>
        <v>2015</v>
      </c>
      <c r="T882" s="7">
        <f>(((N882/60)/60)/24)+DATE(1970,1,1)</f>
        <v>42275.208333333328</v>
      </c>
      <c r="U882" s="7" t="str" cm="1">
        <f t="array" ref="U882">_xlfn.IFS(V882=1, "Jan", V882=2, "Feb", V882=3, "Mar", V882=4, "Apr", V882=5, "May", V882=6, "June", V882=7, "July", V882=8, "Aug", V882=9, "Sept", V882=10, "Oct", V882=11, "Nov", V882=12, "Dec")</f>
        <v>Sept</v>
      </c>
      <c r="V882" s="9">
        <f t="shared" si="81"/>
        <v>9</v>
      </c>
      <c r="W882" s="9">
        <f t="shared" si="82"/>
        <v>28</v>
      </c>
      <c r="X882" s="9">
        <f t="shared" si="83"/>
        <v>2015</v>
      </c>
      <c r="Y882" t="b">
        <v>0</v>
      </c>
      <c r="Z882" t="b">
        <v>0</v>
      </c>
      <c r="AA882" t="s">
        <v>89</v>
      </c>
      <c r="AB882" t="s">
        <v>2057</v>
      </c>
      <c r="AC882" t="s">
        <v>2058</v>
      </c>
    </row>
    <row r="883" spans="1:29" ht="17" x14ac:dyDescent="0.2">
      <c r="A883">
        <v>1</v>
      </c>
      <c r="B883">
        <v>158</v>
      </c>
      <c r="C883" t="s">
        <v>368</v>
      </c>
      <c r="D883" s="1" t="s">
        <v>369</v>
      </c>
      <c r="E883" s="17">
        <v>2100</v>
      </c>
      <c r="F883" s="17">
        <v>4640</v>
      </c>
      <c r="G883" s="4">
        <f t="shared" si="78"/>
        <v>2.2095238095238097</v>
      </c>
      <c r="H883" t="s">
        <v>20</v>
      </c>
      <c r="I883">
        <v>41</v>
      </c>
      <c r="J883" s="2">
        <f t="shared" si="79"/>
        <v>113.17073170731707</v>
      </c>
      <c r="K883" t="s">
        <v>21</v>
      </c>
      <c r="L883" t="s">
        <v>22</v>
      </c>
      <c r="M883">
        <v>1449554400</v>
      </c>
      <c r="N883">
        <v>1449640800</v>
      </c>
      <c r="O883" s="7">
        <f t="shared" si="80"/>
        <v>42346.25</v>
      </c>
      <c r="P883" s="7" t="str" cm="1">
        <f t="array" ref="P883">_xlfn.IFS(Q883=1, "Jan", Q883=2, "Feb", Q883=3, "Mar", Q883=4, "Apr", Q883=5, "May", Q883=6, "June", Q883=7, "July", Q883=8, "Aug", Q883=9, "Sept", Q883=10, "Oct", Q883=11, "Nov", Q883=12, "Dec")</f>
        <v>Dec</v>
      </c>
      <c r="Q883" s="9">
        <f>MONTH(O883)</f>
        <v>12</v>
      </c>
      <c r="R883" s="9">
        <f>DAY(O883)</f>
        <v>8</v>
      </c>
      <c r="S883" s="9">
        <f>YEAR(O883)</f>
        <v>2015</v>
      </c>
      <c r="T883" s="7">
        <f>(((N883/60)/60)/24)+DATE(1970,1,1)</f>
        <v>42347.25</v>
      </c>
      <c r="U883" s="7" t="str" cm="1">
        <f t="array" ref="U883">_xlfn.IFS(V883=1, "Jan", V883=2, "Feb", V883=3, "Mar", V883=4, "Apr", V883=5, "May", V883=6, "June", V883=7, "July", V883=8, "Aug", V883=9, "Sept", V883=10, "Oct", V883=11, "Nov", V883=12, "Dec")</f>
        <v>Dec</v>
      </c>
      <c r="V883" s="9">
        <f t="shared" si="81"/>
        <v>12</v>
      </c>
      <c r="W883" s="9">
        <f t="shared" si="82"/>
        <v>9</v>
      </c>
      <c r="X883" s="9">
        <f t="shared" si="83"/>
        <v>2015</v>
      </c>
      <c r="Y883" t="b">
        <v>0</v>
      </c>
      <c r="Z883" t="b">
        <v>0</v>
      </c>
      <c r="AA883" t="s">
        <v>23</v>
      </c>
      <c r="AB883" t="s">
        <v>2041</v>
      </c>
      <c r="AC883" t="s">
        <v>2042</v>
      </c>
    </row>
    <row r="884" spans="1:29" ht="17" x14ac:dyDescent="0.2">
      <c r="A884">
        <v>1</v>
      </c>
      <c r="B884">
        <v>204</v>
      </c>
      <c r="C884" t="s">
        <v>460</v>
      </c>
      <c r="D884" s="1" t="s">
        <v>461</v>
      </c>
      <c r="E884" s="17">
        <v>75000</v>
      </c>
      <c r="F884" s="17">
        <v>2529</v>
      </c>
      <c r="G884" s="4">
        <f t="shared" si="78"/>
        <v>3.372E-2</v>
      </c>
      <c r="H884" t="s">
        <v>14</v>
      </c>
      <c r="I884">
        <v>40</v>
      </c>
      <c r="J884" s="2">
        <f t="shared" si="79"/>
        <v>63.225000000000001</v>
      </c>
      <c r="K884" t="s">
        <v>21</v>
      </c>
      <c r="L884" t="s">
        <v>22</v>
      </c>
      <c r="M884">
        <v>1301806800</v>
      </c>
      <c r="N884">
        <v>1302670800</v>
      </c>
      <c r="O884" s="7">
        <f t="shared" si="80"/>
        <v>40636.208333333336</v>
      </c>
      <c r="P884" s="7" t="str" cm="1">
        <f t="array" ref="P884">_xlfn.IFS(Q884=1, "Jan", Q884=2, "Feb", Q884=3, "Mar", Q884=4, "Apr", Q884=5, "May", Q884=6, "June", Q884=7, "July", Q884=8, "Aug", Q884=9, "Sept", Q884=10, "Oct", Q884=11, "Nov", Q884=12, "Dec")</f>
        <v>Apr</v>
      </c>
      <c r="Q884" s="9">
        <f>MONTH(O884)</f>
        <v>4</v>
      </c>
      <c r="R884" s="9">
        <f>DAY(O884)</f>
        <v>3</v>
      </c>
      <c r="S884" s="9">
        <f>YEAR(O884)</f>
        <v>2011</v>
      </c>
      <c r="T884" s="7">
        <f>(((N884/60)/60)/24)+DATE(1970,1,1)</f>
        <v>40646.208333333336</v>
      </c>
      <c r="U884" s="7" t="str" cm="1">
        <f t="array" ref="U884">_xlfn.IFS(V884=1, "Jan", V884=2, "Feb", V884=3, "Mar", V884=4, "Apr", V884=5, "May", V884=6, "June", V884=7, "July", V884=8, "Aug", V884=9, "Sept", V884=10, "Oct", V884=11, "Nov", V884=12, "Dec")</f>
        <v>Apr</v>
      </c>
      <c r="V884" s="9">
        <f t="shared" si="81"/>
        <v>4</v>
      </c>
      <c r="W884" s="9">
        <f t="shared" si="82"/>
        <v>13</v>
      </c>
      <c r="X884" s="9">
        <f t="shared" si="83"/>
        <v>2011</v>
      </c>
      <c r="Y884" t="b">
        <v>0</v>
      </c>
      <c r="Z884" t="b">
        <v>0</v>
      </c>
      <c r="AA884" t="s">
        <v>159</v>
      </c>
      <c r="AB884" t="s">
        <v>2041</v>
      </c>
      <c r="AC884" t="s">
        <v>2049</v>
      </c>
    </row>
    <row r="885" spans="1:29" ht="17" x14ac:dyDescent="0.2">
      <c r="A885">
        <v>1</v>
      </c>
      <c r="B885">
        <v>356</v>
      </c>
      <c r="C885" t="s">
        <v>764</v>
      </c>
      <c r="D885" s="1" t="s">
        <v>765</v>
      </c>
      <c r="E885" s="17">
        <v>9300</v>
      </c>
      <c r="F885" s="17">
        <v>3431</v>
      </c>
      <c r="G885" s="4">
        <f t="shared" si="78"/>
        <v>0.36892473118279567</v>
      </c>
      <c r="H885" t="s">
        <v>14</v>
      </c>
      <c r="I885">
        <v>40</v>
      </c>
      <c r="J885" s="2">
        <f t="shared" si="79"/>
        <v>85.775000000000006</v>
      </c>
      <c r="K885" t="s">
        <v>107</v>
      </c>
      <c r="L885" t="s">
        <v>108</v>
      </c>
      <c r="M885">
        <v>1326520800</v>
      </c>
      <c r="N885">
        <v>1327298400</v>
      </c>
      <c r="O885" s="7">
        <f t="shared" si="80"/>
        <v>40922.25</v>
      </c>
      <c r="P885" s="7" t="str" cm="1">
        <f t="array" ref="P885">_xlfn.IFS(Q885=1, "Jan", Q885=2, "Feb", Q885=3, "Mar", Q885=4, "Apr", Q885=5, "May", Q885=6, "June", Q885=7, "July", Q885=8, "Aug", Q885=9, "Sept", Q885=10, "Oct", Q885=11, "Nov", Q885=12, "Dec")</f>
        <v>Jan</v>
      </c>
      <c r="Q885" s="9">
        <f>MONTH(O885)</f>
        <v>1</v>
      </c>
      <c r="R885" s="9">
        <f>DAY(O885)</f>
        <v>14</v>
      </c>
      <c r="S885" s="9">
        <f>YEAR(O885)</f>
        <v>2012</v>
      </c>
      <c r="T885" s="7">
        <f>(((N885/60)/60)/24)+DATE(1970,1,1)</f>
        <v>40931.25</v>
      </c>
      <c r="U885" s="7" t="str" cm="1">
        <f t="array" ref="U885">_xlfn.IFS(V885=1, "Jan", V885=2, "Feb", V885=3, "Mar", V885=4, "Apr", V885=5, "May", V885=6, "June", V885=7, "July", V885=8, "Aug", V885=9, "Sept", V885=10, "Oct", V885=11, "Nov", V885=12, "Dec")</f>
        <v>Jan</v>
      </c>
      <c r="V885" s="9">
        <f t="shared" si="81"/>
        <v>1</v>
      </c>
      <c r="W885" s="9">
        <f t="shared" si="82"/>
        <v>23</v>
      </c>
      <c r="X885" s="9">
        <f t="shared" si="83"/>
        <v>2012</v>
      </c>
      <c r="Y885" t="b">
        <v>0</v>
      </c>
      <c r="Z885" t="b">
        <v>0</v>
      </c>
      <c r="AA885" t="s">
        <v>33</v>
      </c>
      <c r="AB885" t="s">
        <v>2035</v>
      </c>
      <c r="AC885" t="s">
        <v>2036</v>
      </c>
    </row>
    <row r="886" spans="1:29" ht="17" x14ac:dyDescent="0.2">
      <c r="A886">
        <v>1</v>
      </c>
      <c r="B886">
        <v>402</v>
      </c>
      <c r="C886" t="s">
        <v>855</v>
      </c>
      <c r="D886" s="1" t="s">
        <v>856</v>
      </c>
      <c r="E886" s="17">
        <v>7300</v>
      </c>
      <c r="F886" s="17">
        <v>2946</v>
      </c>
      <c r="G886" s="4">
        <f t="shared" si="78"/>
        <v>0.40356164383561643</v>
      </c>
      <c r="H886" t="s">
        <v>14</v>
      </c>
      <c r="I886">
        <v>40</v>
      </c>
      <c r="J886" s="2">
        <f t="shared" si="79"/>
        <v>73.650000000000006</v>
      </c>
      <c r="K886" t="s">
        <v>21</v>
      </c>
      <c r="L886" t="s">
        <v>22</v>
      </c>
      <c r="M886">
        <v>1325829600</v>
      </c>
      <c r="N886">
        <v>1329890400</v>
      </c>
      <c r="O886" s="7">
        <f t="shared" si="80"/>
        <v>40914.25</v>
      </c>
      <c r="P886" s="7" t="str" cm="1">
        <f t="array" ref="P886">_xlfn.IFS(Q886=1, "Jan", Q886=2, "Feb", Q886=3, "Mar", Q886=4, "Apr", Q886=5, "May", Q886=6, "June", Q886=7, "July", Q886=8, "Aug", Q886=9, "Sept", Q886=10, "Oct", Q886=11, "Nov", Q886=12, "Dec")</f>
        <v>Jan</v>
      </c>
      <c r="Q886" s="9">
        <f>MONTH(O886)</f>
        <v>1</v>
      </c>
      <c r="R886" s="9">
        <f>DAY(O886)</f>
        <v>6</v>
      </c>
      <c r="S886" s="9">
        <f>YEAR(O886)</f>
        <v>2012</v>
      </c>
      <c r="T886" s="7">
        <f>(((N886/60)/60)/24)+DATE(1970,1,1)</f>
        <v>40961.25</v>
      </c>
      <c r="U886" s="7" t="str" cm="1">
        <f t="array" ref="U886">_xlfn.IFS(V886=1, "Jan", V886=2, "Feb", V886=3, "Mar", V886=4, "Apr", V886=5, "May", V886=6, "June", V886=7, "July", V886=8, "Aug", V886=9, "Sept", V886=10, "Oct", V886=11, "Nov", V886=12, "Dec")</f>
        <v>Feb</v>
      </c>
      <c r="V886" s="9">
        <f t="shared" si="81"/>
        <v>2</v>
      </c>
      <c r="W886" s="9">
        <f t="shared" si="82"/>
        <v>22</v>
      </c>
      <c r="X886" s="9">
        <f t="shared" si="83"/>
        <v>2012</v>
      </c>
      <c r="Y886" t="b">
        <v>0</v>
      </c>
      <c r="Z886" t="b">
        <v>1</v>
      </c>
      <c r="AA886" t="s">
        <v>100</v>
      </c>
      <c r="AB886" t="s">
        <v>2039</v>
      </c>
      <c r="AC886" t="s">
        <v>2060</v>
      </c>
    </row>
    <row r="887" spans="1:29" ht="17" x14ac:dyDescent="0.2">
      <c r="A887">
        <v>1</v>
      </c>
      <c r="B887">
        <v>923</v>
      </c>
      <c r="C887" t="s">
        <v>1878</v>
      </c>
      <c r="D887" s="1" t="s">
        <v>1879</v>
      </c>
      <c r="E887" s="17">
        <v>1700</v>
      </c>
      <c r="F887" s="17">
        <v>4044</v>
      </c>
      <c r="G887" s="4">
        <f t="shared" si="78"/>
        <v>2.3788235294117648</v>
      </c>
      <c r="H887" t="s">
        <v>20</v>
      </c>
      <c r="I887">
        <v>40</v>
      </c>
      <c r="J887" s="2">
        <f t="shared" si="79"/>
        <v>101.1</v>
      </c>
      <c r="K887" t="s">
        <v>21</v>
      </c>
      <c r="L887" t="s">
        <v>22</v>
      </c>
      <c r="M887">
        <v>1279083600</v>
      </c>
      <c r="N887">
        <v>1279170000</v>
      </c>
      <c r="O887" s="7">
        <f t="shared" si="80"/>
        <v>40373.208333333336</v>
      </c>
      <c r="P887" s="7" t="str" cm="1">
        <f t="array" ref="P887">_xlfn.IFS(Q887=1, "Jan", Q887=2, "Feb", Q887=3, "Mar", Q887=4, "Apr", Q887=5, "May", Q887=6, "June", Q887=7, "July", Q887=8, "Aug", Q887=9, "Sept", Q887=10, "Oct", Q887=11, "Nov", Q887=12, "Dec")</f>
        <v>July</v>
      </c>
      <c r="Q887" s="9">
        <f>MONTH(O887)</f>
        <v>7</v>
      </c>
      <c r="R887" s="9">
        <f>DAY(O887)</f>
        <v>14</v>
      </c>
      <c r="S887" s="9">
        <f>YEAR(O887)</f>
        <v>2010</v>
      </c>
      <c r="T887" s="7">
        <f>(((N887/60)/60)/24)+DATE(1970,1,1)</f>
        <v>40374.208333333336</v>
      </c>
      <c r="U887" s="7" t="str" cm="1">
        <f t="array" ref="U887">_xlfn.IFS(V887=1, "Jan", V887=2, "Feb", V887=3, "Mar", V887=4, "Apr", V887=5, "May", V887=6, "June", V887=7, "July", V887=8, "Aug", V887=9, "Sept", V887=10, "Oct", V887=11, "Nov", V887=12, "Dec")</f>
        <v>July</v>
      </c>
      <c r="V887" s="9">
        <f t="shared" si="81"/>
        <v>7</v>
      </c>
      <c r="W887" s="9">
        <f t="shared" si="82"/>
        <v>15</v>
      </c>
      <c r="X887" s="9">
        <f t="shared" si="83"/>
        <v>2010</v>
      </c>
      <c r="Y887" t="b">
        <v>0</v>
      </c>
      <c r="Z887" t="b">
        <v>0</v>
      </c>
      <c r="AA887" t="s">
        <v>33</v>
      </c>
      <c r="AB887" t="s">
        <v>2035</v>
      </c>
      <c r="AC887" t="s">
        <v>2036</v>
      </c>
    </row>
    <row r="888" spans="1:29" ht="17" x14ac:dyDescent="0.2">
      <c r="A888">
        <v>1</v>
      </c>
      <c r="B888">
        <v>454</v>
      </c>
      <c r="C888" t="s">
        <v>956</v>
      </c>
      <c r="D888" s="1" t="s">
        <v>957</v>
      </c>
      <c r="E888" s="17">
        <v>4000</v>
      </c>
      <c r="F888" s="17">
        <v>1763</v>
      </c>
      <c r="G888" s="4">
        <f t="shared" si="78"/>
        <v>0.44074999999999998</v>
      </c>
      <c r="H888" t="s">
        <v>14</v>
      </c>
      <c r="I888">
        <v>39</v>
      </c>
      <c r="J888" s="2">
        <f t="shared" si="79"/>
        <v>45.205128205128204</v>
      </c>
      <c r="K888" t="s">
        <v>21</v>
      </c>
      <c r="L888" t="s">
        <v>22</v>
      </c>
      <c r="M888">
        <v>1382331600</v>
      </c>
      <c r="N888">
        <v>1385445600</v>
      </c>
      <c r="O888" s="7">
        <f t="shared" si="80"/>
        <v>41568.208333333336</v>
      </c>
      <c r="P888" s="7" t="str" cm="1">
        <f t="array" ref="P888">_xlfn.IFS(Q888=1, "Jan", Q888=2, "Feb", Q888=3, "Mar", Q888=4, "Apr", Q888=5, "May", Q888=6, "June", Q888=7, "July", Q888=8, "Aug", Q888=9, "Sept", Q888=10, "Oct", Q888=11, "Nov", Q888=12, "Dec")</f>
        <v>Oct</v>
      </c>
      <c r="Q888" s="9">
        <f>MONTH(O888)</f>
        <v>10</v>
      </c>
      <c r="R888" s="9">
        <f>DAY(O888)</f>
        <v>21</v>
      </c>
      <c r="S888" s="9">
        <f>YEAR(O888)</f>
        <v>2013</v>
      </c>
      <c r="T888" s="7">
        <f>(((N888/60)/60)/24)+DATE(1970,1,1)</f>
        <v>41604.25</v>
      </c>
      <c r="U888" s="7" t="str" cm="1">
        <f t="array" ref="U888">_xlfn.IFS(V888=1, "Jan", V888=2, "Feb", V888=3, "Mar", V888=4, "Apr", V888=5, "May", V888=6, "June", V888=7, "July", V888=8, "Aug", V888=9, "Sept", V888=10, "Oct", V888=11, "Nov", V888=12, "Dec")</f>
        <v>Nov</v>
      </c>
      <c r="V888" s="9">
        <f t="shared" si="81"/>
        <v>11</v>
      </c>
      <c r="W888" s="9">
        <f t="shared" si="82"/>
        <v>26</v>
      </c>
      <c r="X888" s="9">
        <f t="shared" si="83"/>
        <v>2013</v>
      </c>
      <c r="Y888" t="b">
        <v>0</v>
      </c>
      <c r="Z888" t="b">
        <v>1</v>
      </c>
      <c r="AA888" t="s">
        <v>53</v>
      </c>
      <c r="AB888" t="s">
        <v>2039</v>
      </c>
      <c r="AC888" t="s">
        <v>2052</v>
      </c>
    </row>
    <row r="889" spans="1:29" ht="34" x14ac:dyDescent="0.2">
      <c r="A889">
        <v>1</v>
      </c>
      <c r="B889">
        <v>720</v>
      </c>
      <c r="C889" t="s">
        <v>1478</v>
      </c>
      <c r="D889" s="1" t="s">
        <v>1479</v>
      </c>
      <c r="E889" s="17">
        <v>8700</v>
      </c>
      <c r="F889" s="17">
        <v>3227</v>
      </c>
      <c r="G889" s="4">
        <f t="shared" si="78"/>
        <v>0.37091954022988505</v>
      </c>
      <c r="H889" t="s">
        <v>74</v>
      </c>
      <c r="I889">
        <v>38</v>
      </c>
      <c r="J889" s="2">
        <f t="shared" si="79"/>
        <v>84.921052631578945</v>
      </c>
      <c r="K889" t="s">
        <v>36</v>
      </c>
      <c r="L889" t="s">
        <v>37</v>
      </c>
      <c r="M889">
        <v>1519192800</v>
      </c>
      <c r="N889">
        <v>1520402400</v>
      </c>
      <c r="O889" s="7">
        <f t="shared" si="80"/>
        <v>43152.25</v>
      </c>
      <c r="P889" s="7" t="str" cm="1">
        <f t="array" ref="P889">_xlfn.IFS(Q889=1, "Jan", Q889=2, "Feb", Q889=3, "Mar", Q889=4, "Apr", Q889=5, "May", Q889=6, "June", Q889=7, "July", Q889=8, "Aug", Q889=9, "Sept", Q889=10, "Oct", Q889=11, "Nov", Q889=12, "Dec")</f>
        <v>Feb</v>
      </c>
      <c r="Q889" s="9">
        <f>MONTH(O889)</f>
        <v>2</v>
      </c>
      <c r="R889" s="9">
        <f>DAY(O889)</f>
        <v>21</v>
      </c>
      <c r="S889" s="9">
        <f>YEAR(O889)</f>
        <v>2018</v>
      </c>
      <c r="T889" s="7">
        <f>(((N889/60)/60)/24)+DATE(1970,1,1)</f>
        <v>43166.25</v>
      </c>
      <c r="U889" s="7" t="str" cm="1">
        <f t="array" ref="U889">_xlfn.IFS(V889=1, "Jan", V889=2, "Feb", V889=3, "Mar", V889=4, "Apr", V889=5, "May", V889=6, "June", V889=7, "July", V889=8, "Aug", V889=9, "Sept", V889=10, "Oct", V889=11, "Nov", V889=12, "Dec")</f>
        <v>Mar</v>
      </c>
      <c r="V889" s="9">
        <f t="shared" si="81"/>
        <v>3</v>
      </c>
      <c r="W889" s="9">
        <f t="shared" si="82"/>
        <v>7</v>
      </c>
      <c r="X889" s="9">
        <f t="shared" si="83"/>
        <v>2018</v>
      </c>
      <c r="Y889" t="b">
        <v>0</v>
      </c>
      <c r="Z889" t="b">
        <v>1</v>
      </c>
      <c r="AA889" t="s">
        <v>33</v>
      </c>
      <c r="AB889" t="s">
        <v>2035</v>
      </c>
      <c r="AC889" t="s">
        <v>2036</v>
      </c>
    </row>
    <row r="890" spans="1:29" ht="17" x14ac:dyDescent="0.2">
      <c r="A890">
        <v>1</v>
      </c>
      <c r="B890">
        <v>921</v>
      </c>
      <c r="C890" t="s">
        <v>1874</v>
      </c>
      <c r="D890" s="1" t="s">
        <v>1875</v>
      </c>
      <c r="E890" s="17">
        <v>160400</v>
      </c>
      <c r="F890" s="17">
        <v>1210</v>
      </c>
      <c r="G890" s="4">
        <f t="shared" si="78"/>
        <v>7.5436408977556111E-3</v>
      </c>
      <c r="H890" t="s">
        <v>14</v>
      </c>
      <c r="I890">
        <v>38</v>
      </c>
      <c r="J890" s="2">
        <f t="shared" si="79"/>
        <v>31.842105263157894</v>
      </c>
      <c r="K890" t="s">
        <v>21</v>
      </c>
      <c r="L890" t="s">
        <v>22</v>
      </c>
      <c r="M890">
        <v>1329026400</v>
      </c>
      <c r="N890">
        <v>1330236000</v>
      </c>
      <c r="O890" s="7">
        <f t="shared" si="80"/>
        <v>40951.25</v>
      </c>
      <c r="P890" s="7" t="str" cm="1">
        <f t="array" ref="P890">_xlfn.IFS(Q890=1, "Jan", Q890=2, "Feb", Q890=3, "Mar", Q890=4, "Apr", Q890=5, "May", Q890=6, "June", Q890=7, "July", Q890=8, "Aug", Q890=9, "Sept", Q890=10, "Oct", Q890=11, "Nov", Q890=12, "Dec")</f>
        <v>Feb</v>
      </c>
      <c r="Q890" s="9">
        <f>MONTH(O890)</f>
        <v>2</v>
      </c>
      <c r="R890" s="9">
        <f>DAY(O890)</f>
        <v>12</v>
      </c>
      <c r="S890" s="9">
        <f>YEAR(O890)</f>
        <v>2012</v>
      </c>
      <c r="T890" s="7">
        <f>(((N890/60)/60)/24)+DATE(1970,1,1)</f>
        <v>40965.25</v>
      </c>
      <c r="U890" s="7" t="str" cm="1">
        <f t="array" ref="U890">_xlfn.IFS(V890=1, "Jan", V890=2, "Feb", V890=3, "Mar", V890=4, "Apr", V890=5, "May", V890=6, "June", V890=7, "July", V890=8, "Aug", V890=9, "Sept", V890=10, "Oct", V890=11, "Nov", V890=12, "Dec")</f>
        <v>Feb</v>
      </c>
      <c r="V890" s="9">
        <f t="shared" si="81"/>
        <v>2</v>
      </c>
      <c r="W890" s="9">
        <f t="shared" si="82"/>
        <v>26</v>
      </c>
      <c r="X890" s="9">
        <f t="shared" si="83"/>
        <v>2012</v>
      </c>
      <c r="Y890" t="b">
        <v>0</v>
      </c>
      <c r="Z890" t="b">
        <v>0</v>
      </c>
      <c r="AA890" t="s">
        <v>28</v>
      </c>
      <c r="AB890" t="s">
        <v>2037</v>
      </c>
      <c r="AC890" t="s">
        <v>2038</v>
      </c>
    </row>
    <row r="891" spans="1:29" ht="34" x14ac:dyDescent="0.2">
      <c r="A891">
        <v>1</v>
      </c>
      <c r="B891">
        <v>296</v>
      </c>
      <c r="C891" t="s">
        <v>644</v>
      </c>
      <c r="D891" s="1" t="s">
        <v>645</v>
      </c>
      <c r="E891" s="17">
        <v>6100</v>
      </c>
      <c r="F891" s="17">
        <v>3352</v>
      </c>
      <c r="G891" s="4">
        <f t="shared" si="78"/>
        <v>0.54950819672131146</v>
      </c>
      <c r="H891" t="s">
        <v>14</v>
      </c>
      <c r="I891">
        <v>38</v>
      </c>
      <c r="J891" s="2">
        <f t="shared" si="79"/>
        <v>88.21052631578948</v>
      </c>
      <c r="K891" t="s">
        <v>26</v>
      </c>
      <c r="L891" t="s">
        <v>27</v>
      </c>
      <c r="M891">
        <v>1548655200</v>
      </c>
      <c r="N891">
        <v>1550556000</v>
      </c>
      <c r="O891" s="7">
        <f t="shared" si="80"/>
        <v>43493.25</v>
      </c>
      <c r="P891" s="7" t="str" cm="1">
        <f t="array" ref="P891">_xlfn.IFS(Q891=1, "Jan", Q891=2, "Feb", Q891=3, "Mar", Q891=4, "Apr", Q891=5, "May", Q891=6, "June", Q891=7, "July", Q891=8, "Aug", Q891=9, "Sept", Q891=10, "Oct", Q891=11, "Nov", Q891=12, "Dec")</f>
        <v>Jan</v>
      </c>
      <c r="Q891" s="9">
        <f>MONTH(O891)</f>
        <v>1</v>
      </c>
      <c r="R891" s="9">
        <f>DAY(O891)</f>
        <v>28</v>
      </c>
      <c r="S891" s="9">
        <f>YEAR(O891)</f>
        <v>2019</v>
      </c>
      <c r="T891" s="7">
        <f>(((N891/60)/60)/24)+DATE(1970,1,1)</f>
        <v>43515.25</v>
      </c>
      <c r="U891" s="7" t="str" cm="1">
        <f t="array" ref="U891">_xlfn.IFS(V891=1, "Jan", V891=2, "Feb", V891=3, "Mar", V891=4, "Apr", V891=5, "May", V891=6, "June", V891=7, "July", V891=8, "Aug", V891=9, "Sept", V891=10, "Oct", V891=11, "Nov", V891=12, "Dec")</f>
        <v>Feb</v>
      </c>
      <c r="V891" s="9">
        <f t="shared" si="81"/>
        <v>2</v>
      </c>
      <c r="W891" s="9">
        <f t="shared" si="82"/>
        <v>19</v>
      </c>
      <c r="X891" s="9">
        <f t="shared" si="83"/>
        <v>2019</v>
      </c>
      <c r="Y891" t="b">
        <v>0</v>
      </c>
      <c r="Z891" t="b">
        <v>0</v>
      </c>
      <c r="AA891" t="s">
        <v>33</v>
      </c>
      <c r="AB891" t="s">
        <v>2035</v>
      </c>
      <c r="AC891" t="s">
        <v>2036</v>
      </c>
    </row>
    <row r="892" spans="1:29" ht="17" x14ac:dyDescent="0.2">
      <c r="A892">
        <v>1</v>
      </c>
      <c r="B892">
        <v>64</v>
      </c>
      <c r="C892" t="s">
        <v>176</v>
      </c>
      <c r="D892" s="1" t="s">
        <v>177</v>
      </c>
      <c r="E892" s="17">
        <v>2800</v>
      </c>
      <c r="F892" s="17">
        <v>2734</v>
      </c>
      <c r="G892" s="4">
        <f t="shared" si="78"/>
        <v>0.97642857142857142</v>
      </c>
      <c r="H892" t="s">
        <v>14</v>
      </c>
      <c r="I892">
        <v>38</v>
      </c>
      <c r="J892" s="2">
        <f t="shared" si="79"/>
        <v>71.94736842105263</v>
      </c>
      <c r="K892" t="s">
        <v>21</v>
      </c>
      <c r="L892" t="s">
        <v>22</v>
      </c>
      <c r="M892">
        <v>1530507600</v>
      </c>
      <c r="N892">
        <v>1531803600</v>
      </c>
      <c r="O892" s="7">
        <f t="shared" si="80"/>
        <v>43283.208333333328</v>
      </c>
      <c r="P892" s="7" t="str" cm="1">
        <f t="array" ref="P892">_xlfn.IFS(Q892=1, "Jan", Q892=2, "Feb", Q892=3, "Mar", Q892=4, "Apr", Q892=5, "May", Q892=6, "June", Q892=7, "July", Q892=8, "Aug", Q892=9, "Sept", Q892=10, "Oct", Q892=11, "Nov", Q892=12, "Dec")</f>
        <v>July</v>
      </c>
      <c r="Q892" s="9">
        <f>MONTH(O892)</f>
        <v>7</v>
      </c>
      <c r="R892" s="9">
        <f>DAY(O892)</f>
        <v>2</v>
      </c>
      <c r="S892" s="9">
        <f>YEAR(O892)</f>
        <v>2018</v>
      </c>
      <c r="T892" s="7">
        <f>(((N892/60)/60)/24)+DATE(1970,1,1)</f>
        <v>43298.208333333328</v>
      </c>
      <c r="U892" s="7" t="str" cm="1">
        <f t="array" ref="U892">_xlfn.IFS(V892=1, "Jan", V892=2, "Feb", V892=3, "Mar", V892=4, "Apr", V892=5, "May", V892=6, "June", V892=7, "July", V892=8, "Aug", V892=9, "Sept", V892=10, "Oct", V892=11, "Nov", V892=12, "Dec")</f>
        <v>July</v>
      </c>
      <c r="V892" s="9">
        <f t="shared" si="81"/>
        <v>7</v>
      </c>
      <c r="W892" s="9">
        <f t="shared" si="82"/>
        <v>17</v>
      </c>
      <c r="X892" s="9">
        <f t="shared" si="83"/>
        <v>2018</v>
      </c>
      <c r="Y892" t="b">
        <v>0</v>
      </c>
      <c r="Z892" t="b">
        <v>1</v>
      </c>
      <c r="AA892" t="s">
        <v>28</v>
      </c>
      <c r="AB892" t="s">
        <v>2037</v>
      </c>
      <c r="AC892" t="s">
        <v>2038</v>
      </c>
    </row>
    <row r="893" spans="1:29" ht="17" x14ac:dyDescent="0.2">
      <c r="A893">
        <v>1</v>
      </c>
      <c r="B893">
        <v>577</v>
      </c>
      <c r="C893" t="s">
        <v>1198</v>
      </c>
      <c r="D893" s="1" t="s">
        <v>1199</v>
      </c>
      <c r="E893" s="17">
        <v>8200</v>
      </c>
      <c r="F893" s="17">
        <v>1546</v>
      </c>
      <c r="G893" s="4">
        <f t="shared" si="78"/>
        <v>0.18853658536585366</v>
      </c>
      <c r="H893" t="s">
        <v>74</v>
      </c>
      <c r="I893">
        <v>37</v>
      </c>
      <c r="J893" s="2">
        <f t="shared" si="79"/>
        <v>41.783783783783782</v>
      </c>
      <c r="K893" t="s">
        <v>21</v>
      </c>
      <c r="L893" t="s">
        <v>22</v>
      </c>
      <c r="M893">
        <v>1299823200</v>
      </c>
      <c r="N893">
        <v>1302066000</v>
      </c>
      <c r="O893" s="7">
        <f t="shared" si="80"/>
        <v>40613.25</v>
      </c>
      <c r="P893" s="7" t="str" cm="1">
        <f t="array" ref="P893">_xlfn.IFS(Q893=1, "Jan", Q893=2, "Feb", Q893=3, "Mar", Q893=4, "Apr", Q893=5, "May", Q893=6, "June", Q893=7, "July", Q893=8, "Aug", Q893=9, "Sept", Q893=10, "Oct", Q893=11, "Nov", Q893=12, "Dec")</f>
        <v>Mar</v>
      </c>
      <c r="Q893" s="9">
        <f>MONTH(O893)</f>
        <v>3</v>
      </c>
      <c r="R893" s="9">
        <f>DAY(O893)</f>
        <v>11</v>
      </c>
      <c r="S893" s="9">
        <f>YEAR(O893)</f>
        <v>2011</v>
      </c>
      <c r="T893" s="7">
        <f>(((N893/60)/60)/24)+DATE(1970,1,1)</f>
        <v>40639.208333333336</v>
      </c>
      <c r="U893" s="7" t="str" cm="1">
        <f t="array" ref="U893">_xlfn.IFS(V893=1, "Jan", V893=2, "Feb", V893=3, "Mar", V893=4, "Apr", V893=5, "May", V893=6, "June", V893=7, "July", V893=8, "Aug", V893=9, "Sept", V893=10, "Oct", V893=11, "Nov", V893=12, "Dec")</f>
        <v>Apr</v>
      </c>
      <c r="V893" s="9">
        <f t="shared" si="81"/>
        <v>4</v>
      </c>
      <c r="W893" s="9">
        <f t="shared" si="82"/>
        <v>6</v>
      </c>
      <c r="X893" s="9">
        <f t="shared" si="83"/>
        <v>2011</v>
      </c>
      <c r="Y893" t="b">
        <v>0</v>
      </c>
      <c r="Z893" t="b">
        <v>0</v>
      </c>
      <c r="AA893" t="s">
        <v>159</v>
      </c>
      <c r="AB893" t="s">
        <v>2041</v>
      </c>
      <c r="AC893" t="s">
        <v>2049</v>
      </c>
    </row>
    <row r="894" spans="1:29" ht="17" x14ac:dyDescent="0.2">
      <c r="A894">
        <v>1</v>
      </c>
      <c r="B894">
        <v>103</v>
      </c>
      <c r="C894" t="s">
        <v>255</v>
      </c>
      <c r="D894" s="1" t="s">
        <v>256</v>
      </c>
      <c r="E894" s="17">
        <v>10000</v>
      </c>
      <c r="F894" s="17">
        <v>2461</v>
      </c>
      <c r="G894" s="4">
        <f t="shared" si="78"/>
        <v>0.24610000000000001</v>
      </c>
      <c r="H894" t="s">
        <v>14</v>
      </c>
      <c r="I894">
        <v>37</v>
      </c>
      <c r="J894" s="2">
        <f t="shared" si="79"/>
        <v>66.513513513513516</v>
      </c>
      <c r="K894" t="s">
        <v>107</v>
      </c>
      <c r="L894" t="s">
        <v>108</v>
      </c>
      <c r="M894">
        <v>1287896400</v>
      </c>
      <c r="N894">
        <v>1288674000</v>
      </c>
      <c r="O894" s="7">
        <f t="shared" si="80"/>
        <v>40475.208333333336</v>
      </c>
      <c r="P894" s="7" t="str" cm="1">
        <f t="array" ref="P894">_xlfn.IFS(Q894=1, "Jan", Q894=2, "Feb", Q894=3, "Mar", Q894=4, "Apr", Q894=5, "May", Q894=6, "June", Q894=7, "July", Q894=8, "Aug", Q894=9, "Sept", Q894=10, "Oct", Q894=11, "Nov", Q894=12, "Dec")</f>
        <v>Oct</v>
      </c>
      <c r="Q894" s="9">
        <f>MONTH(O894)</f>
        <v>10</v>
      </c>
      <c r="R894" s="9">
        <f>DAY(O894)</f>
        <v>24</v>
      </c>
      <c r="S894" s="9">
        <f>YEAR(O894)</f>
        <v>2010</v>
      </c>
      <c r="T894" s="7">
        <f>(((N894/60)/60)/24)+DATE(1970,1,1)</f>
        <v>40484.208333333336</v>
      </c>
      <c r="U894" s="7" t="str" cm="1">
        <f t="array" ref="U894">_xlfn.IFS(V894=1, "Jan", V894=2, "Feb", V894=3, "Mar", V894=4, "Apr", V894=5, "May", V894=6, "June", V894=7, "July", V894=8, "Aug", V894=9, "Sept", V894=10, "Oct", V894=11, "Nov", V894=12, "Dec")</f>
        <v>Nov</v>
      </c>
      <c r="V894" s="9">
        <f t="shared" si="81"/>
        <v>11</v>
      </c>
      <c r="W894" s="9">
        <f t="shared" si="82"/>
        <v>2</v>
      </c>
      <c r="X894" s="9">
        <f t="shared" si="83"/>
        <v>2010</v>
      </c>
      <c r="Y894" t="b">
        <v>0</v>
      </c>
      <c r="Z894" t="b">
        <v>0</v>
      </c>
      <c r="AA894" t="s">
        <v>50</v>
      </c>
      <c r="AB894" t="s">
        <v>2041</v>
      </c>
      <c r="AC894" t="s">
        <v>2043</v>
      </c>
    </row>
    <row r="895" spans="1:29" ht="17" x14ac:dyDescent="0.2">
      <c r="A895">
        <v>1</v>
      </c>
      <c r="B895">
        <v>566</v>
      </c>
      <c r="C895" t="s">
        <v>1176</v>
      </c>
      <c r="D895" s="1" t="s">
        <v>1177</v>
      </c>
      <c r="E895" s="17">
        <v>9300</v>
      </c>
      <c r="F895" s="17">
        <v>4124</v>
      </c>
      <c r="G895" s="4">
        <f t="shared" si="78"/>
        <v>0.44344086021505374</v>
      </c>
      <c r="H895" t="s">
        <v>14</v>
      </c>
      <c r="I895">
        <v>37</v>
      </c>
      <c r="J895" s="2">
        <f t="shared" si="79"/>
        <v>111.45945945945945</v>
      </c>
      <c r="K895" t="s">
        <v>21</v>
      </c>
      <c r="L895" t="s">
        <v>22</v>
      </c>
      <c r="M895">
        <v>1456293600</v>
      </c>
      <c r="N895">
        <v>1458277200</v>
      </c>
      <c r="O895" s="7">
        <f t="shared" si="80"/>
        <v>42424.25</v>
      </c>
      <c r="P895" s="7" t="str" cm="1">
        <f t="array" ref="P895">_xlfn.IFS(Q895=1, "Jan", Q895=2, "Feb", Q895=3, "Mar", Q895=4, "Apr", Q895=5, "May", Q895=6, "June", Q895=7, "July", Q895=8, "Aug", Q895=9, "Sept", Q895=10, "Oct", Q895=11, "Nov", Q895=12, "Dec")</f>
        <v>Feb</v>
      </c>
      <c r="Q895" s="9">
        <f>MONTH(O895)</f>
        <v>2</v>
      </c>
      <c r="R895" s="9">
        <f>DAY(O895)</f>
        <v>24</v>
      </c>
      <c r="S895" s="9">
        <f>YEAR(O895)</f>
        <v>2016</v>
      </c>
      <c r="T895" s="7">
        <f>(((N895/60)/60)/24)+DATE(1970,1,1)</f>
        <v>42447.208333333328</v>
      </c>
      <c r="U895" s="7" t="str" cm="1">
        <f t="array" ref="U895">_xlfn.IFS(V895=1, "Jan", V895=2, "Feb", V895=3, "Mar", V895=4, "Apr", V895=5, "May", V895=6, "June", V895=7, "July", V895=8, "Aug", V895=9, "Sept", V895=10, "Oct", V895=11, "Nov", V895=12, "Dec")</f>
        <v>Mar</v>
      </c>
      <c r="V895" s="9">
        <f t="shared" si="81"/>
        <v>3</v>
      </c>
      <c r="W895" s="9">
        <f t="shared" si="82"/>
        <v>18</v>
      </c>
      <c r="X895" s="9">
        <f t="shared" si="83"/>
        <v>2016</v>
      </c>
      <c r="Y895" t="b">
        <v>0</v>
      </c>
      <c r="Z895" t="b">
        <v>1</v>
      </c>
      <c r="AA895" t="s">
        <v>50</v>
      </c>
      <c r="AB895" t="s">
        <v>2041</v>
      </c>
      <c r="AC895" t="s">
        <v>2043</v>
      </c>
    </row>
    <row r="896" spans="1:29" ht="17" x14ac:dyDescent="0.2">
      <c r="A896">
        <v>1</v>
      </c>
      <c r="B896">
        <v>927</v>
      </c>
      <c r="C896" t="s">
        <v>1886</v>
      </c>
      <c r="D896" s="1" t="s">
        <v>1887</v>
      </c>
      <c r="E896" s="17">
        <v>7200</v>
      </c>
      <c r="F896" s="17">
        <v>3301</v>
      </c>
      <c r="G896" s="4">
        <f t="shared" si="78"/>
        <v>0.45847222222222223</v>
      </c>
      <c r="H896" t="s">
        <v>14</v>
      </c>
      <c r="I896">
        <v>37</v>
      </c>
      <c r="J896" s="2">
        <f t="shared" si="79"/>
        <v>89.21621621621621</v>
      </c>
      <c r="K896" t="s">
        <v>21</v>
      </c>
      <c r="L896" t="s">
        <v>22</v>
      </c>
      <c r="M896">
        <v>1342069200</v>
      </c>
      <c r="N896">
        <v>1344574800</v>
      </c>
      <c r="O896" s="7">
        <f t="shared" si="80"/>
        <v>41102.208333333336</v>
      </c>
      <c r="P896" s="7" t="str" cm="1">
        <f t="array" ref="P896">_xlfn.IFS(Q896=1, "Jan", Q896=2, "Feb", Q896=3, "Mar", Q896=4, "Apr", Q896=5, "May", Q896=6, "June", Q896=7, "July", Q896=8, "Aug", Q896=9, "Sept", Q896=10, "Oct", Q896=11, "Nov", Q896=12, "Dec")</f>
        <v>July</v>
      </c>
      <c r="Q896" s="9">
        <f>MONTH(O896)</f>
        <v>7</v>
      </c>
      <c r="R896" s="9">
        <f>DAY(O896)</f>
        <v>12</v>
      </c>
      <c r="S896" s="9">
        <f>YEAR(O896)</f>
        <v>2012</v>
      </c>
      <c r="T896" s="7">
        <f>(((N896/60)/60)/24)+DATE(1970,1,1)</f>
        <v>41131.208333333336</v>
      </c>
      <c r="U896" s="7" t="str" cm="1">
        <f t="array" ref="U896">_xlfn.IFS(V896=1, "Jan", V896=2, "Feb", V896=3, "Mar", V896=4, "Apr", V896=5, "May", V896=6, "June", V896=7, "July", V896=8, "Aug", V896=9, "Sept", V896=10, "Oct", V896=11, "Nov", V896=12, "Dec")</f>
        <v>Aug</v>
      </c>
      <c r="V896" s="9">
        <f t="shared" si="81"/>
        <v>8</v>
      </c>
      <c r="W896" s="9">
        <f t="shared" si="82"/>
        <v>10</v>
      </c>
      <c r="X896" s="9">
        <f t="shared" si="83"/>
        <v>2012</v>
      </c>
      <c r="Y896" t="b">
        <v>0</v>
      </c>
      <c r="Z896" t="b">
        <v>0</v>
      </c>
      <c r="AA896" t="s">
        <v>33</v>
      </c>
      <c r="AB896" t="s">
        <v>2035</v>
      </c>
      <c r="AC896" t="s">
        <v>2036</v>
      </c>
    </row>
    <row r="897" spans="1:29" ht="17" x14ac:dyDescent="0.2">
      <c r="A897">
        <v>1</v>
      </c>
      <c r="B897">
        <v>814</v>
      </c>
      <c r="C897" t="s">
        <v>1662</v>
      </c>
      <c r="D897" s="1" t="s">
        <v>1663</v>
      </c>
      <c r="E897" s="17">
        <v>3200</v>
      </c>
      <c r="F897" s="17">
        <v>2950</v>
      </c>
      <c r="G897" s="4">
        <f t="shared" si="78"/>
        <v>0.921875</v>
      </c>
      <c r="H897" t="s">
        <v>14</v>
      </c>
      <c r="I897">
        <v>36</v>
      </c>
      <c r="J897" s="2">
        <f t="shared" si="79"/>
        <v>81.944444444444443</v>
      </c>
      <c r="K897" t="s">
        <v>36</v>
      </c>
      <c r="L897" t="s">
        <v>37</v>
      </c>
      <c r="M897">
        <v>1464325200</v>
      </c>
      <c r="N897">
        <v>1464498000</v>
      </c>
      <c r="O897" s="7">
        <f t="shared" si="80"/>
        <v>42517.208333333328</v>
      </c>
      <c r="P897" s="7" t="str" cm="1">
        <f t="array" ref="P897">_xlfn.IFS(Q897=1, "Jan", Q897=2, "Feb", Q897=3, "Mar", Q897=4, "Apr", Q897=5, "May", Q897=6, "June", Q897=7, "July", Q897=8, "Aug", Q897=9, "Sept", Q897=10, "Oct", Q897=11, "Nov", Q897=12, "Dec")</f>
        <v>May</v>
      </c>
      <c r="Q897" s="9">
        <f>MONTH(O897)</f>
        <v>5</v>
      </c>
      <c r="R897" s="9">
        <f>DAY(O897)</f>
        <v>27</v>
      </c>
      <c r="S897" s="9">
        <f>YEAR(O897)</f>
        <v>2016</v>
      </c>
      <c r="T897" s="7">
        <f>(((N897/60)/60)/24)+DATE(1970,1,1)</f>
        <v>42519.208333333328</v>
      </c>
      <c r="U897" s="7" t="str" cm="1">
        <f t="array" ref="U897">_xlfn.IFS(V897=1, "Jan", V897=2, "Feb", V897=3, "Mar", V897=4, "Apr", V897=5, "May", V897=6, "June", V897=7, "July", V897=8, "Aug", V897=9, "Sept", V897=10, "Oct", V897=11, "Nov", V897=12, "Dec")</f>
        <v>May</v>
      </c>
      <c r="V897" s="9">
        <f t="shared" si="81"/>
        <v>5</v>
      </c>
      <c r="W897" s="9">
        <f t="shared" si="82"/>
        <v>29</v>
      </c>
      <c r="X897" s="9">
        <f t="shared" si="83"/>
        <v>2016</v>
      </c>
      <c r="Y897" t="b">
        <v>0</v>
      </c>
      <c r="Z897" t="b">
        <v>1</v>
      </c>
      <c r="AA897" t="s">
        <v>23</v>
      </c>
      <c r="AB897" t="s">
        <v>2041</v>
      </c>
      <c r="AC897" t="s">
        <v>2042</v>
      </c>
    </row>
    <row r="898" spans="1:29" ht="17" x14ac:dyDescent="0.2">
      <c r="A898">
        <v>1</v>
      </c>
      <c r="B898">
        <v>513</v>
      </c>
      <c r="C898" t="s">
        <v>1072</v>
      </c>
      <c r="D898" s="1" t="s">
        <v>1073</v>
      </c>
      <c r="E898" s="17">
        <v>8300</v>
      </c>
      <c r="F898" s="17">
        <v>3260</v>
      </c>
      <c r="G898" s="4">
        <f t="shared" ref="G898:G961" si="84">F898/E898</f>
        <v>0.39277108433734942</v>
      </c>
      <c r="H898" t="s">
        <v>74</v>
      </c>
      <c r="I898">
        <v>35</v>
      </c>
      <c r="J898" s="2">
        <f t="shared" ref="J898:J961" si="85">F898/I898</f>
        <v>93.142857142857139</v>
      </c>
      <c r="K898" t="s">
        <v>21</v>
      </c>
      <c r="L898" t="s">
        <v>22</v>
      </c>
      <c r="M898">
        <v>1284008400</v>
      </c>
      <c r="N898">
        <v>1284181200</v>
      </c>
      <c r="O898" s="7">
        <f t="shared" ref="O898:O961" si="86">(((M898/60)/60)/24)+DATE(1970,1,1)</f>
        <v>40430.208333333336</v>
      </c>
      <c r="P898" s="7" t="str" cm="1">
        <f t="array" ref="P898">_xlfn.IFS(Q898=1, "Jan", Q898=2, "Feb", Q898=3, "Mar", Q898=4, "Apr", Q898=5, "May", Q898=6, "June", Q898=7, "July", Q898=8, "Aug", Q898=9, "Sept", Q898=10, "Oct", Q898=11, "Nov", Q898=12, "Dec")</f>
        <v>Sept</v>
      </c>
      <c r="Q898" s="9">
        <f>MONTH(O898)</f>
        <v>9</v>
      </c>
      <c r="R898" s="9">
        <f>DAY(O898)</f>
        <v>9</v>
      </c>
      <c r="S898" s="9">
        <f>YEAR(O898)</f>
        <v>2010</v>
      </c>
      <c r="T898" s="7">
        <f>(((N898/60)/60)/24)+DATE(1970,1,1)</f>
        <v>40432.208333333336</v>
      </c>
      <c r="U898" s="7" t="str" cm="1">
        <f t="array" ref="U898">_xlfn.IFS(V898=1, "Jan", V898=2, "Feb", V898=3, "Mar", V898=4, "Apr", V898=5, "May", V898=6, "June", V898=7, "July", V898=8, "Aug", V898=9, "Sept", V898=10, "Oct", V898=11, "Nov", V898=12, "Dec")</f>
        <v>Sept</v>
      </c>
      <c r="V898" s="9">
        <f t="shared" ref="V898:V961" si="87">MONTH(T898)</f>
        <v>9</v>
      </c>
      <c r="W898" s="9">
        <f t="shared" ref="W898:W961" si="88">DAY(T898)</f>
        <v>11</v>
      </c>
      <c r="X898" s="9">
        <f t="shared" ref="X898:X961" si="89">YEAR(T898)</f>
        <v>2010</v>
      </c>
      <c r="Y898" t="b">
        <v>0</v>
      </c>
      <c r="Z898" t="b">
        <v>0</v>
      </c>
      <c r="AA898" t="s">
        <v>269</v>
      </c>
      <c r="AB898" t="s">
        <v>2039</v>
      </c>
      <c r="AC898" t="s">
        <v>2062</v>
      </c>
    </row>
    <row r="899" spans="1:29" ht="17" x14ac:dyDescent="0.2">
      <c r="A899">
        <v>1</v>
      </c>
      <c r="B899">
        <v>188</v>
      </c>
      <c r="C899" t="s">
        <v>428</v>
      </c>
      <c r="D899" s="1" t="s">
        <v>429</v>
      </c>
      <c r="E899" s="17">
        <v>8200</v>
      </c>
      <c r="F899" s="17">
        <v>2625</v>
      </c>
      <c r="G899" s="4">
        <f t="shared" si="84"/>
        <v>0.3201219512195122</v>
      </c>
      <c r="H899" t="s">
        <v>14</v>
      </c>
      <c r="I899">
        <v>35</v>
      </c>
      <c r="J899" s="2">
        <f t="shared" si="85"/>
        <v>75</v>
      </c>
      <c r="K899" t="s">
        <v>107</v>
      </c>
      <c r="L899" t="s">
        <v>108</v>
      </c>
      <c r="M899">
        <v>1417500000</v>
      </c>
      <c r="N899">
        <v>1417586400</v>
      </c>
      <c r="O899" s="7">
        <f t="shared" si="86"/>
        <v>41975.25</v>
      </c>
      <c r="P899" s="7" t="str" cm="1">
        <f t="array" ref="P899">_xlfn.IFS(Q899=1, "Jan", Q899=2, "Feb", Q899=3, "Mar", Q899=4, "Apr", Q899=5, "May", Q899=6, "June", Q899=7, "July", Q899=8, "Aug", Q899=9, "Sept", Q899=10, "Oct", Q899=11, "Nov", Q899=12, "Dec")</f>
        <v>Dec</v>
      </c>
      <c r="Q899" s="9">
        <f>MONTH(O899)</f>
        <v>12</v>
      </c>
      <c r="R899" s="9">
        <f>DAY(O899)</f>
        <v>2</v>
      </c>
      <c r="S899" s="9">
        <f>YEAR(O899)</f>
        <v>2014</v>
      </c>
      <c r="T899" s="7">
        <f>(((N899/60)/60)/24)+DATE(1970,1,1)</f>
        <v>41976.25</v>
      </c>
      <c r="U899" s="7" t="str" cm="1">
        <f t="array" ref="U899">_xlfn.IFS(V899=1, "Jan", V899=2, "Feb", V899=3, "Mar", V899=4, "Apr", V899=5, "May", V899=6, "June", V899=7, "July", V899=8, "Aug", V899=9, "Sept", V899=10, "Oct", V899=11, "Nov", V899=12, "Dec")</f>
        <v>Dec</v>
      </c>
      <c r="V899" s="9">
        <f t="shared" si="87"/>
        <v>12</v>
      </c>
      <c r="W899" s="9">
        <f t="shared" si="88"/>
        <v>3</v>
      </c>
      <c r="X899" s="9">
        <f t="shared" si="89"/>
        <v>2014</v>
      </c>
      <c r="Y899" t="b">
        <v>0</v>
      </c>
      <c r="Z899" t="b">
        <v>0</v>
      </c>
      <c r="AA899" t="s">
        <v>33</v>
      </c>
      <c r="AB899" t="s">
        <v>2035</v>
      </c>
      <c r="AC899" t="s">
        <v>2036</v>
      </c>
    </row>
    <row r="900" spans="1:29" ht="34" x14ac:dyDescent="0.2">
      <c r="A900">
        <v>1</v>
      </c>
      <c r="B900">
        <v>858</v>
      </c>
      <c r="C900" t="s">
        <v>1748</v>
      </c>
      <c r="D900" s="1" t="s">
        <v>1749</v>
      </c>
      <c r="E900" s="17">
        <v>4000</v>
      </c>
      <c r="F900" s="17">
        <v>2778</v>
      </c>
      <c r="G900" s="4">
        <f t="shared" si="84"/>
        <v>0.69450000000000001</v>
      </c>
      <c r="H900" t="s">
        <v>14</v>
      </c>
      <c r="I900">
        <v>35</v>
      </c>
      <c r="J900" s="2">
        <f t="shared" si="85"/>
        <v>79.371428571428567</v>
      </c>
      <c r="K900" t="s">
        <v>21</v>
      </c>
      <c r="L900" t="s">
        <v>22</v>
      </c>
      <c r="M900">
        <v>1524286800</v>
      </c>
      <c r="N900">
        <v>1524891600</v>
      </c>
      <c r="O900" s="7">
        <f t="shared" si="86"/>
        <v>43211.208333333328</v>
      </c>
      <c r="P900" s="7" t="str" cm="1">
        <f t="array" ref="P900">_xlfn.IFS(Q900=1, "Jan", Q900=2, "Feb", Q900=3, "Mar", Q900=4, "Apr", Q900=5, "May", Q900=6, "June", Q900=7, "July", Q900=8, "Aug", Q900=9, "Sept", Q900=10, "Oct", Q900=11, "Nov", Q900=12, "Dec")</f>
        <v>Apr</v>
      </c>
      <c r="Q900" s="9">
        <f>MONTH(O900)</f>
        <v>4</v>
      </c>
      <c r="R900" s="9">
        <f>DAY(O900)</f>
        <v>21</v>
      </c>
      <c r="S900" s="9">
        <f>YEAR(O900)</f>
        <v>2018</v>
      </c>
      <c r="T900" s="7">
        <f>(((N900/60)/60)/24)+DATE(1970,1,1)</f>
        <v>43218.208333333328</v>
      </c>
      <c r="U900" s="7" t="str" cm="1">
        <f t="array" ref="U900">_xlfn.IFS(V900=1, "Jan", V900=2, "Feb", V900=3, "Mar", V900=4, "Apr", V900=5, "May", V900=6, "June", V900=7, "July", V900=8, "Aug", V900=9, "Sept", V900=10, "Oct", V900=11, "Nov", V900=12, "Dec")</f>
        <v>Apr</v>
      </c>
      <c r="V900" s="9">
        <f t="shared" si="87"/>
        <v>4</v>
      </c>
      <c r="W900" s="9">
        <f t="shared" si="88"/>
        <v>28</v>
      </c>
      <c r="X900" s="9">
        <f t="shared" si="89"/>
        <v>2018</v>
      </c>
      <c r="Y900" t="b">
        <v>1</v>
      </c>
      <c r="Z900" t="b">
        <v>0</v>
      </c>
      <c r="AA900" t="s">
        <v>17</v>
      </c>
      <c r="AB900" t="s">
        <v>2033</v>
      </c>
      <c r="AC900" t="s">
        <v>2034</v>
      </c>
    </row>
    <row r="901" spans="1:29" ht="17" x14ac:dyDescent="0.2">
      <c r="A901">
        <v>1</v>
      </c>
      <c r="B901">
        <v>571</v>
      </c>
      <c r="C901" t="s">
        <v>1186</v>
      </c>
      <c r="D901" s="1" t="s">
        <v>1187</v>
      </c>
      <c r="E901" s="17">
        <v>3500</v>
      </c>
      <c r="F901" s="17">
        <v>3295</v>
      </c>
      <c r="G901" s="4">
        <f t="shared" si="84"/>
        <v>0.94142857142857139</v>
      </c>
      <c r="H901" t="s">
        <v>14</v>
      </c>
      <c r="I901">
        <v>35</v>
      </c>
      <c r="J901" s="2">
        <f t="shared" si="85"/>
        <v>94.142857142857139</v>
      </c>
      <c r="K901" t="s">
        <v>107</v>
      </c>
      <c r="L901" t="s">
        <v>108</v>
      </c>
      <c r="M901">
        <v>1434690000</v>
      </c>
      <c r="N901">
        <v>1438750800</v>
      </c>
      <c r="O901" s="7">
        <f t="shared" si="86"/>
        <v>42174.208333333328</v>
      </c>
      <c r="P901" s="7" t="str" cm="1">
        <f t="array" ref="P901">_xlfn.IFS(Q901=1, "Jan", Q901=2, "Feb", Q901=3, "Mar", Q901=4, "Apr", Q901=5, "May", Q901=6, "June", Q901=7, "July", Q901=8, "Aug", Q901=9, "Sept", Q901=10, "Oct", Q901=11, "Nov", Q901=12, "Dec")</f>
        <v>June</v>
      </c>
      <c r="Q901" s="9">
        <f>MONTH(O901)</f>
        <v>6</v>
      </c>
      <c r="R901" s="9">
        <f>DAY(O901)</f>
        <v>19</v>
      </c>
      <c r="S901" s="9">
        <f>YEAR(O901)</f>
        <v>2015</v>
      </c>
      <c r="T901" s="7">
        <f>(((N901/60)/60)/24)+DATE(1970,1,1)</f>
        <v>42221.208333333328</v>
      </c>
      <c r="U901" s="7" t="str" cm="1">
        <f t="array" ref="U901">_xlfn.IFS(V901=1, "Jan", V901=2, "Feb", V901=3, "Mar", V901=4, "Apr", V901=5, "May", V901=6, "June", V901=7, "July", V901=8, "Aug", V901=9, "Sept", V901=10, "Oct", V901=11, "Nov", V901=12, "Dec")</f>
        <v>Aug</v>
      </c>
      <c r="V901" s="9">
        <f t="shared" si="87"/>
        <v>8</v>
      </c>
      <c r="W901" s="9">
        <f t="shared" si="88"/>
        <v>5</v>
      </c>
      <c r="X901" s="9">
        <f t="shared" si="89"/>
        <v>2015</v>
      </c>
      <c r="Y901" t="b">
        <v>0</v>
      </c>
      <c r="Z901" t="b">
        <v>0</v>
      </c>
      <c r="AA901" t="s">
        <v>100</v>
      </c>
      <c r="AB901" t="s">
        <v>2039</v>
      </c>
      <c r="AC901" t="s">
        <v>2060</v>
      </c>
    </row>
    <row r="902" spans="1:29" ht="34" x14ac:dyDescent="0.2">
      <c r="A902">
        <v>1</v>
      </c>
      <c r="B902">
        <v>745</v>
      </c>
      <c r="C902" t="s">
        <v>1526</v>
      </c>
      <c r="D902" s="1" t="s">
        <v>1527</v>
      </c>
      <c r="E902" s="17">
        <v>6900</v>
      </c>
      <c r="F902" s="17">
        <v>2091</v>
      </c>
      <c r="G902" s="4">
        <f t="shared" si="84"/>
        <v>0.30304347826086958</v>
      </c>
      <c r="H902" t="s">
        <v>14</v>
      </c>
      <c r="I902">
        <v>34</v>
      </c>
      <c r="J902" s="2">
        <f t="shared" si="85"/>
        <v>61.5</v>
      </c>
      <c r="K902" t="s">
        <v>21</v>
      </c>
      <c r="L902" t="s">
        <v>22</v>
      </c>
      <c r="M902">
        <v>1275195600</v>
      </c>
      <c r="N902">
        <v>1277528400</v>
      </c>
      <c r="O902" s="7">
        <f t="shared" si="86"/>
        <v>40328.208333333336</v>
      </c>
      <c r="P902" s="7" t="str" cm="1">
        <f t="array" ref="P902">_xlfn.IFS(Q902=1, "Jan", Q902=2, "Feb", Q902=3, "Mar", Q902=4, "Apr", Q902=5, "May", Q902=6, "June", Q902=7, "July", Q902=8, "Aug", Q902=9, "Sept", Q902=10, "Oct", Q902=11, "Nov", Q902=12, "Dec")</f>
        <v>May</v>
      </c>
      <c r="Q902" s="9">
        <f>MONTH(O902)</f>
        <v>5</v>
      </c>
      <c r="R902" s="9">
        <f>DAY(O902)</f>
        <v>30</v>
      </c>
      <c r="S902" s="9">
        <f>YEAR(O902)</f>
        <v>2010</v>
      </c>
      <c r="T902" s="7">
        <f>(((N902/60)/60)/24)+DATE(1970,1,1)</f>
        <v>40355.208333333336</v>
      </c>
      <c r="U902" s="7" t="str" cm="1">
        <f t="array" ref="U902">_xlfn.IFS(V902=1, "Jan", V902=2, "Feb", V902=3, "Mar", V902=4, "Apr", V902=5, "May", V902=6, "June", V902=7, "July", V902=8, "Aug", V902=9, "Sept", V902=10, "Oct", V902=11, "Nov", V902=12, "Dec")</f>
        <v>June</v>
      </c>
      <c r="V902" s="9">
        <f t="shared" si="87"/>
        <v>6</v>
      </c>
      <c r="W902" s="9">
        <f t="shared" si="88"/>
        <v>26</v>
      </c>
      <c r="X902" s="9">
        <f t="shared" si="89"/>
        <v>2010</v>
      </c>
      <c r="Y902" t="b">
        <v>0</v>
      </c>
      <c r="Z902" t="b">
        <v>0</v>
      </c>
      <c r="AA902" t="s">
        <v>65</v>
      </c>
      <c r="AB902" t="s">
        <v>2037</v>
      </c>
      <c r="AC902" t="s">
        <v>2051</v>
      </c>
    </row>
    <row r="903" spans="1:29" ht="17" x14ac:dyDescent="0.2">
      <c r="A903">
        <v>1</v>
      </c>
      <c r="B903">
        <v>394</v>
      </c>
      <c r="C903" t="s">
        <v>840</v>
      </c>
      <c r="D903" s="1" t="s">
        <v>841</v>
      </c>
      <c r="E903" s="17">
        <v>800</v>
      </c>
      <c r="F903" s="17">
        <v>3755</v>
      </c>
      <c r="G903" s="4">
        <f t="shared" si="84"/>
        <v>4.6937499999999996</v>
      </c>
      <c r="H903" t="s">
        <v>20</v>
      </c>
      <c r="I903">
        <v>34</v>
      </c>
      <c r="J903" s="2">
        <f t="shared" si="85"/>
        <v>110.44117647058823</v>
      </c>
      <c r="K903" t="s">
        <v>21</v>
      </c>
      <c r="L903" t="s">
        <v>22</v>
      </c>
      <c r="M903">
        <v>1375074000</v>
      </c>
      <c r="N903">
        <v>1375938000</v>
      </c>
      <c r="O903" s="7">
        <f t="shared" si="86"/>
        <v>41484.208333333336</v>
      </c>
      <c r="P903" s="7" t="str" cm="1">
        <f t="array" ref="P903">_xlfn.IFS(Q903=1, "Jan", Q903=2, "Feb", Q903=3, "Mar", Q903=4, "Apr", Q903=5, "May", Q903=6, "June", Q903=7, "July", Q903=8, "Aug", Q903=9, "Sept", Q903=10, "Oct", Q903=11, "Nov", Q903=12, "Dec")</f>
        <v>July</v>
      </c>
      <c r="Q903" s="9">
        <f>MONTH(O903)</f>
        <v>7</v>
      </c>
      <c r="R903" s="9">
        <f>DAY(O903)</f>
        <v>29</v>
      </c>
      <c r="S903" s="9">
        <f>YEAR(O903)</f>
        <v>2013</v>
      </c>
      <c r="T903" s="7">
        <f>(((N903/60)/60)/24)+DATE(1970,1,1)</f>
        <v>41494.208333333336</v>
      </c>
      <c r="U903" s="7" t="str" cm="1">
        <f t="array" ref="U903">_xlfn.IFS(V903=1, "Jan", V903=2, "Feb", V903=3, "Mar", V903=4, "Apr", V903=5, "May", V903=6, "June", V903=7, "July", V903=8, "Aug", V903=9, "Sept", V903=10, "Oct", V903=11, "Nov", V903=12, "Dec")</f>
        <v>Aug</v>
      </c>
      <c r="V903" s="9">
        <f t="shared" si="87"/>
        <v>8</v>
      </c>
      <c r="W903" s="9">
        <f t="shared" si="88"/>
        <v>8</v>
      </c>
      <c r="X903" s="9">
        <f t="shared" si="89"/>
        <v>2013</v>
      </c>
      <c r="Y903" t="b">
        <v>0</v>
      </c>
      <c r="Z903" t="b">
        <v>1</v>
      </c>
      <c r="AA903" t="s">
        <v>42</v>
      </c>
      <c r="AB903" t="s">
        <v>2039</v>
      </c>
      <c r="AC903" t="s">
        <v>2053</v>
      </c>
    </row>
    <row r="904" spans="1:29" ht="34" x14ac:dyDescent="0.2">
      <c r="A904">
        <v>1</v>
      </c>
      <c r="B904">
        <v>843</v>
      </c>
      <c r="C904" t="s">
        <v>1719</v>
      </c>
      <c r="D904" s="1" t="s">
        <v>1720</v>
      </c>
      <c r="E904" s="17">
        <v>8800</v>
      </c>
      <c r="F904" s="17">
        <v>2703</v>
      </c>
      <c r="G904" s="4">
        <f t="shared" si="84"/>
        <v>0.30715909090909088</v>
      </c>
      <c r="H904" t="s">
        <v>14</v>
      </c>
      <c r="I904">
        <v>33</v>
      </c>
      <c r="J904" s="2">
        <f t="shared" si="85"/>
        <v>81.909090909090907</v>
      </c>
      <c r="K904" t="s">
        <v>21</v>
      </c>
      <c r="L904" t="s">
        <v>22</v>
      </c>
      <c r="M904">
        <v>1535259600</v>
      </c>
      <c r="N904">
        <v>1535778000</v>
      </c>
      <c r="O904" s="7">
        <f t="shared" si="86"/>
        <v>43338.208333333328</v>
      </c>
      <c r="P904" s="7" t="str" cm="1">
        <f t="array" ref="P904">_xlfn.IFS(Q904=1, "Jan", Q904=2, "Feb", Q904=3, "Mar", Q904=4, "Apr", Q904=5, "May", Q904=6, "June", Q904=7, "July", Q904=8, "Aug", Q904=9, "Sept", Q904=10, "Oct", Q904=11, "Nov", Q904=12, "Dec")</f>
        <v>Aug</v>
      </c>
      <c r="Q904" s="9">
        <f>MONTH(O904)</f>
        <v>8</v>
      </c>
      <c r="R904" s="9">
        <f>DAY(O904)</f>
        <v>26</v>
      </c>
      <c r="S904" s="9">
        <f>YEAR(O904)</f>
        <v>2018</v>
      </c>
      <c r="T904" s="7">
        <f>(((N904/60)/60)/24)+DATE(1970,1,1)</f>
        <v>43344.208333333328</v>
      </c>
      <c r="U904" s="7" t="str" cm="1">
        <f t="array" ref="U904">_xlfn.IFS(V904=1, "Jan", V904=2, "Feb", V904=3, "Mar", V904=4, "Apr", V904=5, "May", V904=6, "June", V904=7, "July", V904=8, "Aug", V904=9, "Sept", V904=10, "Oct", V904=11, "Nov", V904=12, "Dec")</f>
        <v>Sept</v>
      </c>
      <c r="V904" s="9">
        <f t="shared" si="87"/>
        <v>9</v>
      </c>
      <c r="W904" s="9">
        <f t="shared" si="88"/>
        <v>1</v>
      </c>
      <c r="X904" s="9">
        <f t="shared" si="89"/>
        <v>2018</v>
      </c>
      <c r="Y904" t="b">
        <v>0</v>
      </c>
      <c r="Z904" t="b">
        <v>0</v>
      </c>
      <c r="AA904" t="s">
        <v>122</v>
      </c>
      <c r="AB904" t="s">
        <v>2044</v>
      </c>
      <c r="AC904" t="s">
        <v>2045</v>
      </c>
    </row>
    <row r="905" spans="1:29" ht="17" x14ac:dyDescent="0.2">
      <c r="A905">
        <v>1</v>
      </c>
      <c r="B905">
        <v>352</v>
      </c>
      <c r="C905" t="s">
        <v>756</v>
      </c>
      <c r="D905" s="1" t="s">
        <v>757</v>
      </c>
      <c r="E905" s="17">
        <v>2800</v>
      </c>
      <c r="F905" s="17">
        <v>977</v>
      </c>
      <c r="G905" s="4">
        <f t="shared" si="84"/>
        <v>0.34892857142857142</v>
      </c>
      <c r="H905" t="s">
        <v>14</v>
      </c>
      <c r="I905">
        <v>33</v>
      </c>
      <c r="J905" s="2">
        <f t="shared" si="85"/>
        <v>29.606060606060606</v>
      </c>
      <c r="K905" t="s">
        <v>15</v>
      </c>
      <c r="L905" t="s">
        <v>16</v>
      </c>
      <c r="M905">
        <v>1446876000</v>
      </c>
      <c r="N905">
        <v>1447567200</v>
      </c>
      <c r="O905" s="7">
        <f t="shared" si="86"/>
        <v>42315.25</v>
      </c>
      <c r="P905" s="7" t="str" cm="1">
        <f t="array" ref="P905">_xlfn.IFS(Q905=1, "Jan", Q905=2, "Feb", Q905=3, "Mar", Q905=4, "Apr", Q905=5, "May", Q905=6, "June", Q905=7, "July", Q905=8, "Aug", Q905=9, "Sept", Q905=10, "Oct", Q905=11, "Nov", Q905=12, "Dec")</f>
        <v>Nov</v>
      </c>
      <c r="Q905" s="9">
        <f>MONTH(O905)</f>
        <v>11</v>
      </c>
      <c r="R905" s="9">
        <f>DAY(O905)</f>
        <v>7</v>
      </c>
      <c r="S905" s="9">
        <f>YEAR(O905)</f>
        <v>2015</v>
      </c>
      <c r="T905" s="7">
        <f>(((N905/60)/60)/24)+DATE(1970,1,1)</f>
        <v>42323.25</v>
      </c>
      <c r="U905" s="7" t="str" cm="1">
        <f t="array" ref="U905">_xlfn.IFS(V905=1, "Jan", V905=2, "Feb", V905=3, "Mar", V905=4, "Apr", V905=5, "May", V905=6, "June", V905=7, "July", V905=8, "Aug", V905=9, "Sept", V905=10, "Oct", V905=11, "Nov", V905=12, "Dec")</f>
        <v>Nov</v>
      </c>
      <c r="V905" s="9">
        <f t="shared" si="87"/>
        <v>11</v>
      </c>
      <c r="W905" s="9">
        <f t="shared" si="88"/>
        <v>15</v>
      </c>
      <c r="X905" s="9">
        <f t="shared" si="89"/>
        <v>2015</v>
      </c>
      <c r="Y905" t="b">
        <v>0</v>
      </c>
      <c r="Z905" t="b">
        <v>0</v>
      </c>
      <c r="AA905" t="s">
        <v>33</v>
      </c>
      <c r="AB905" t="s">
        <v>2035</v>
      </c>
      <c r="AC905" t="s">
        <v>2036</v>
      </c>
    </row>
    <row r="906" spans="1:29" ht="17" x14ac:dyDescent="0.2">
      <c r="A906">
        <v>1</v>
      </c>
      <c r="B906">
        <v>327</v>
      </c>
      <c r="C906" t="s">
        <v>706</v>
      </c>
      <c r="D906" s="1" t="s">
        <v>707</v>
      </c>
      <c r="E906" s="17">
        <v>2600</v>
      </c>
      <c r="F906" s="17">
        <v>1002</v>
      </c>
      <c r="G906" s="4">
        <f t="shared" si="84"/>
        <v>0.38538461538461538</v>
      </c>
      <c r="H906" t="s">
        <v>14</v>
      </c>
      <c r="I906">
        <v>33</v>
      </c>
      <c r="J906" s="2">
        <f t="shared" si="85"/>
        <v>30.363636363636363</v>
      </c>
      <c r="K906" t="s">
        <v>21</v>
      </c>
      <c r="L906" t="s">
        <v>22</v>
      </c>
      <c r="M906">
        <v>1566968400</v>
      </c>
      <c r="N906">
        <v>1567314000</v>
      </c>
      <c r="O906" s="7">
        <f t="shared" si="86"/>
        <v>43705.208333333328</v>
      </c>
      <c r="P906" s="7" t="str" cm="1">
        <f t="array" ref="P906">_xlfn.IFS(Q906=1, "Jan", Q906=2, "Feb", Q906=3, "Mar", Q906=4, "Apr", Q906=5, "May", Q906=6, "June", Q906=7, "July", Q906=8, "Aug", Q906=9, "Sept", Q906=10, "Oct", Q906=11, "Nov", Q906=12, "Dec")</f>
        <v>Aug</v>
      </c>
      <c r="Q906" s="9">
        <f>MONTH(O906)</f>
        <v>8</v>
      </c>
      <c r="R906" s="9">
        <f>DAY(O906)</f>
        <v>28</v>
      </c>
      <c r="S906" s="9">
        <f>YEAR(O906)</f>
        <v>2019</v>
      </c>
      <c r="T906" s="7">
        <f>(((N906/60)/60)/24)+DATE(1970,1,1)</f>
        <v>43709.208333333328</v>
      </c>
      <c r="U906" s="7" t="str" cm="1">
        <f t="array" ref="U906">_xlfn.IFS(V906=1, "Jan", V906=2, "Feb", V906=3, "Mar", V906=4, "Apr", V906=5, "May", V906=6, "June", V906=7, "July", V906=8, "Aug", V906=9, "Sept", V906=10, "Oct", V906=11, "Nov", V906=12, "Dec")</f>
        <v>Sept</v>
      </c>
      <c r="V906" s="9">
        <f t="shared" si="87"/>
        <v>9</v>
      </c>
      <c r="W906" s="9">
        <f t="shared" si="88"/>
        <v>1</v>
      </c>
      <c r="X906" s="9">
        <f t="shared" si="89"/>
        <v>2019</v>
      </c>
      <c r="Y906" t="b">
        <v>0</v>
      </c>
      <c r="Z906" t="b">
        <v>1</v>
      </c>
      <c r="AA906" t="s">
        <v>33</v>
      </c>
      <c r="AB906" t="s">
        <v>2035</v>
      </c>
      <c r="AC906" t="s">
        <v>2036</v>
      </c>
    </row>
    <row r="907" spans="1:29" ht="17" x14ac:dyDescent="0.2">
      <c r="A907">
        <v>1</v>
      </c>
      <c r="B907">
        <v>293</v>
      </c>
      <c r="C907" t="s">
        <v>638</v>
      </c>
      <c r="D907" s="1" t="s">
        <v>639</v>
      </c>
      <c r="E907" s="17">
        <v>6500</v>
      </c>
      <c r="F907" s="17">
        <v>1065</v>
      </c>
      <c r="G907" s="4">
        <f t="shared" si="84"/>
        <v>0.16384615384615384</v>
      </c>
      <c r="H907" t="s">
        <v>74</v>
      </c>
      <c r="I907">
        <v>32</v>
      </c>
      <c r="J907" s="2">
        <f t="shared" si="85"/>
        <v>33.28125</v>
      </c>
      <c r="K907" t="s">
        <v>107</v>
      </c>
      <c r="L907" t="s">
        <v>108</v>
      </c>
      <c r="M907">
        <v>1286254800</v>
      </c>
      <c r="N907">
        <v>1287032400</v>
      </c>
      <c r="O907" s="7">
        <f t="shared" si="86"/>
        <v>40456.208333333336</v>
      </c>
      <c r="P907" s="7" t="str" cm="1">
        <f t="array" ref="P907">_xlfn.IFS(Q907=1, "Jan", Q907=2, "Feb", Q907=3, "Mar", Q907=4, "Apr", Q907=5, "May", Q907=6, "June", Q907=7, "July", Q907=8, "Aug", Q907=9, "Sept", Q907=10, "Oct", Q907=11, "Nov", Q907=12, "Dec")</f>
        <v>Oct</v>
      </c>
      <c r="Q907" s="9">
        <f>MONTH(O907)</f>
        <v>10</v>
      </c>
      <c r="R907" s="9">
        <f>DAY(O907)</f>
        <v>5</v>
      </c>
      <c r="S907" s="9">
        <f>YEAR(O907)</f>
        <v>2010</v>
      </c>
      <c r="T907" s="7">
        <f>(((N907/60)/60)/24)+DATE(1970,1,1)</f>
        <v>40465.208333333336</v>
      </c>
      <c r="U907" s="7" t="str" cm="1">
        <f t="array" ref="U907">_xlfn.IFS(V907=1, "Jan", V907=2, "Feb", V907=3, "Mar", V907=4, "Apr", V907=5, "May", V907=6, "June", V907=7, "July", V907=8, "Aug", V907=9, "Sept", V907=10, "Oct", V907=11, "Nov", V907=12, "Dec")</f>
        <v>Oct</v>
      </c>
      <c r="V907" s="9">
        <f t="shared" si="87"/>
        <v>10</v>
      </c>
      <c r="W907" s="9">
        <f t="shared" si="88"/>
        <v>14</v>
      </c>
      <c r="X907" s="9">
        <f t="shared" si="89"/>
        <v>2010</v>
      </c>
      <c r="Y907" t="b">
        <v>0</v>
      </c>
      <c r="Z907" t="b">
        <v>0</v>
      </c>
      <c r="AA907" t="s">
        <v>33</v>
      </c>
      <c r="AB907" t="s">
        <v>2035</v>
      </c>
      <c r="AC907" t="s">
        <v>2036</v>
      </c>
    </row>
    <row r="908" spans="1:29" ht="17" x14ac:dyDescent="0.2">
      <c r="A908">
        <v>1</v>
      </c>
      <c r="B908">
        <v>441</v>
      </c>
      <c r="C908" t="s">
        <v>931</v>
      </c>
      <c r="D908" s="1" t="s">
        <v>932</v>
      </c>
      <c r="E908" s="17">
        <v>7000</v>
      </c>
      <c r="F908" s="17">
        <v>1744</v>
      </c>
      <c r="G908" s="4">
        <f t="shared" si="84"/>
        <v>0.24914285714285714</v>
      </c>
      <c r="H908" t="s">
        <v>14</v>
      </c>
      <c r="I908">
        <v>32</v>
      </c>
      <c r="J908" s="2">
        <f t="shared" si="85"/>
        <v>54.5</v>
      </c>
      <c r="K908" t="s">
        <v>21</v>
      </c>
      <c r="L908" t="s">
        <v>22</v>
      </c>
      <c r="M908">
        <v>1335416400</v>
      </c>
      <c r="N908">
        <v>1337835600</v>
      </c>
      <c r="O908" s="7">
        <f t="shared" si="86"/>
        <v>41025.208333333336</v>
      </c>
      <c r="P908" s="7" t="str" cm="1">
        <f t="array" ref="P908">_xlfn.IFS(Q908=1, "Jan", Q908=2, "Feb", Q908=3, "Mar", Q908=4, "Apr", Q908=5, "May", Q908=6, "June", Q908=7, "July", Q908=8, "Aug", Q908=9, "Sept", Q908=10, "Oct", Q908=11, "Nov", Q908=12, "Dec")</f>
        <v>Apr</v>
      </c>
      <c r="Q908" s="9">
        <f>MONTH(O908)</f>
        <v>4</v>
      </c>
      <c r="R908" s="9">
        <f>DAY(O908)</f>
        <v>26</v>
      </c>
      <c r="S908" s="9">
        <f>YEAR(O908)</f>
        <v>2012</v>
      </c>
      <c r="T908" s="7">
        <f>(((N908/60)/60)/24)+DATE(1970,1,1)</f>
        <v>41053.208333333336</v>
      </c>
      <c r="U908" s="7" t="str" cm="1">
        <f t="array" ref="U908">_xlfn.IFS(V908=1, "Jan", V908=2, "Feb", V908=3, "Mar", V908=4, "Apr", V908=5, "May", V908=6, "June", V908=7, "July", V908=8, "Aug", V908=9, "Sept", V908=10, "Oct", V908=11, "Nov", V908=12, "Dec")</f>
        <v>May</v>
      </c>
      <c r="V908" s="9">
        <f t="shared" si="87"/>
        <v>5</v>
      </c>
      <c r="W908" s="9">
        <f t="shared" si="88"/>
        <v>24</v>
      </c>
      <c r="X908" s="9">
        <f t="shared" si="89"/>
        <v>2012</v>
      </c>
      <c r="Y908" t="b">
        <v>0</v>
      </c>
      <c r="Z908" t="b">
        <v>0</v>
      </c>
      <c r="AA908" t="s">
        <v>65</v>
      </c>
      <c r="AB908" t="s">
        <v>2037</v>
      </c>
      <c r="AC908" t="s">
        <v>2051</v>
      </c>
    </row>
    <row r="909" spans="1:29" ht="17" x14ac:dyDescent="0.2">
      <c r="A909">
        <v>1</v>
      </c>
      <c r="B909">
        <v>303</v>
      </c>
      <c r="C909" t="s">
        <v>658</v>
      </c>
      <c r="D909" s="1" t="s">
        <v>659</v>
      </c>
      <c r="E909" s="17">
        <v>3400</v>
      </c>
      <c r="F909" s="17">
        <v>2809</v>
      </c>
      <c r="G909" s="4">
        <f t="shared" si="84"/>
        <v>0.82617647058823529</v>
      </c>
      <c r="H909" t="s">
        <v>14</v>
      </c>
      <c r="I909">
        <v>32</v>
      </c>
      <c r="J909" s="2">
        <f t="shared" si="85"/>
        <v>87.78125</v>
      </c>
      <c r="K909" t="s">
        <v>21</v>
      </c>
      <c r="L909" t="s">
        <v>22</v>
      </c>
      <c r="M909">
        <v>1452146400</v>
      </c>
      <c r="N909">
        <v>1452578400</v>
      </c>
      <c r="O909" s="7">
        <f t="shared" si="86"/>
        <v>42376.25</v>
      </c>
      <c r="P909" s="7" t="str" cm="1">
        <f t="array" ref="P909">_xlfn.IFS(Q909=1, "Jan", Q909=2, "Feb", Q909=3, "Mar", Q909=4, "Apr", Q909=5, "May", Q909=6, "June", Q909=7, "July", Q909=8, "Aug", Q909=9, "Sept", Q909=10, "Oct", Q909=11, "Nov", Q909=12, "Dec")</f>
        <v>Jan</v>
      </c>
      <c r="Q909" s="9">
        <f>MONTH(O909)</f>
        <v>1</v>
      </c>
      <c r="R909" s="9">
        <f>DAY(O909)</f>
        <v>7</v>
      </c>
      <c r="S909" s="9">
        <f>YEAR(O909)</f>
        <v>2016</v>
      </c>
      <c r="T909" s="7">
        <f>(((N909/60)/60)/24)+DATE(1970,1,1)</f>
        <v>42381.25</v>
      </c>
      <c r="U909" s="7" t="str" cm="1">
        <f t="array" ref="U909">_xlfn.IFS(V909=1, "Jan", V909=2, "Feb", V909=3, "Mar", V909=4, "Apr", V909=5, "May", V909=6, "June", V909=7, "July", V909=8, "Aug", V909=9, "Sept", V909=10, "Oct", V909=11, "Nov", V909=12, "Dec")</f>
        <v>Jan</v>
      </c>
      <c r="V909" s="9">
        <f t="shared" si="87"/>
        <v>1</v>
      </c>
      <c r="W909" s="9">
        <f t="shared" si="88"/>
        <v>12</v>
      </c>
      <c r="X909" s="9">
        <f t="shared" si="89"/>
        <v>2016</v>
      </c>
      <c r="Y909" t="b">
        <v>0</v>
      </c>
      <c r="Z909" t="b">
        <v>0</v>
      </c>
      <c r="AA909" t="s">
        <v>60</v>
      </c>
      <c r="AB909" t="s">
        <v>2041</v>
      </c>
      <c r="AC909" t="s">
        <v>2050</v>
      </c>
    </row>
    <row r="910" spans="1:29" ht="17" x14ac:dyDescent="0.2">
      <c r="A910">
        <v>1</v>
      </c>
      <c r="B910">
        <v>974</v>
      </c>
      <c r="C910" t="s">
        <v>1977</v>
      </c>
      <c r="D910" s="1" t="s">
        <v>1978</v>
      </c>
      <c r="E910" s="17">
        <v>800</v>
      </c>
      <c r="F910" s="17">
        <v>2991</v>
      </c>
      <c r="G910" s="4">
        <f t="shared" si="84"/>
        <v>3.73875</v>
      </c>
      <c r="H910" t="s">
        <v>20</v>
      </c>
      <c r="I910">
        <v>32</v>
      </c>
      <c r="J910" s="2">
        <f t="shared" si="85"/>
        <v>93.46875</v>
      </c>
      <c r="K910" t="s">
        <v>21</v>
      </c>
      <c r="L910" t="s">
        <v>22</v>
      </c>
      <c r="M910">
        <v>1368853200</v>
      </c>
      <c r="N910">
        <v>1368939600</v>
      </c>
      <c r="O910" s="7">
        <f t="shared" si="86"/>
        <v>41412.208333333336</v>
      </c>
      <c r="P910" s="7" t="str" cm="1">
        <f t="array" ref="P910">_xlfn.IFS(Q910=1, "Jan", Q910=2, "Feb", Q910=3, "Mar", Q910=4, "Apr", Q910=5, "May", Q910=6, "June", Q910=7, "July", Q910=8, "Aug", Q910=9, "Sept", Q910=10, "Oct", Q910=11, "Nov", Q910=12, "Dec")</f>
        <v>May</v>
      </c>
      <c r="Q910" s="9">
        <f>MONTH(O910)</f>
        <v>5</v>
      </c>
      <c r="R910" s="9">
        <f>DAY(O910)</f>
        <v>18</v>
      </c>
      <c r="S910" s="9">
        <f>YEAR(O910)</f>
        <v>2013</v>
      </c>
      <c r="T910" s="7">
        <f>(((N910/60)/60)/24)+DATE(1970,1,1)</f>
        <v>41413.208333333336</v>
      </c>
      <c r="U910" s="7" t="str" cm="1">
        <f t="array" ref="U910">_xlfn.IFS(V910=1, "Jan", V910=2, "Feb", V910=3, "Mar", V910=4, "Apr", V910=5, "May", V910=6, "June", V910=7, "July", V910=8, "Aug", V910=9, "Sept", V910=10, "Oct", V910=11, "Nov", V910=12, "Dec")</f>
        <v>May</v>
      </c>
      <c r="V910" s="9">
        <f t="shared" si="87"/>
        <v>5</v>
      </c>
      <c r="W910" s="9">
        <f t="shared" si="88"/>
        <v>19</v>
      </c>
      <c r="X910" s="9">
        <f t="shared" si="89"/>
        <v>2013</v>
      </c>
      <c r="Y910" t="b">
        <v>0</v>
      </c>
      <c r="Z910" t="b">
        <v>0</v>
      </c>
      <c r="AA910" t="s">
        <v>60</v>
      </c>
      <c r="AB910" t="s">
        <v>2041</v>
      </c>
      <c r="AC910" t="s">
        <v>2050</v>
      </c>
    </row>
    <row r="911" spans="1:29" ht="17" x14ac:dyDescent="0.2">
      <c r="A911">
        <v>1</v>
      </c>
      <c r="B911">
        <v>520</v>
      </c>
      <c r="C911" t="s">
        <v>1086</v>
      </c>
      <c r="D911" s="1" t="s">
        <v>1087</v>
      </c>
      <c r="E911" s="17">
        <v>800</v>
      </c>
      <c r="F911" s="17">
        <v>3406</v>
      </c>
      <c r="G911" s="4">
        <f t="shared" si="84"/>
        <v>4.2575000000000003</v>
      </c>
      <c r="H911" t="s">
        <v>20</v>
      </c>
      <c r="I911">
        <v>32</v>
      </c>
      <c r="J911" s="2">
        <f t="shared" si="85"/>
        <v>106.4375</v>
      </c>
      <c r="K911" t="s">
        <v>21</v>
      </c>
      <c r="L911" t="s">
        <v>22</v>
      </c>
      <c r="M911">
        <v>1555650000</v>
      </c>
      <c r="N911">
        <v>1555909200</v>
      </c>
      <c r="O911" s="7">
        <f t="shared" si="86"/>
        <v>43574.208333333328</v>
      </c>
      <c r="P911" s="7" t="str" cm="1">
        <f t="array" ref="P911">_xlfn.IFS(Q911=1, "Jan", Q911=2, "Feb", Q911=3, "Mar", Q911=4, "Apr", Q911=5, "May", Q911=6, "June", Q911=7, "July", Q911=8, "Aug", Q911=9, "Sept", Q911=10, "Oct", Q911=11, "Nov", Q911=12, "Dec")</f>
        <v>Apr</v>
      </c>
      <c r="Q911" s="9">
        <f>MONTH(O911)</f>
        <v>4</v>
      </c>
      <c r="R911" s="9">
        <f>DAY(O911)</f>
        <v>19</v>
      </c>
      <c r="S911" s="9">
        <f>YEAR(O911)</f>
        <v>2019</v>
      </c>
      <c r="T911" s="7">
        <f>(((N911/60)/60)/24)+DATE(1970,1,1)</f>
        <v>43577.208333333328</v>
      </c>
      <c r="U911" s="7" t="str" cm="1">
        <f t="array" ref="U911">_xlfn.IFS(V911=1, "Jan", V911=2, "Feb", V911=3, "Mar", V911=4, "Apr", V911=5, "May", V911=6, "June", V911=7, "July", V911=8, "Aug", V911=9, "Sept", V911=10, "Oct", V911=11, "Nov", V911=12, "Dec")</f>
        <v>Apr</v>
      </c>
      <c r="V911" s="9">
        <f t="shared" si="87"/>
        <v>4</v>
      </c>
      <c r="W911" s="9">
        <f t="shared" si="88"/>
        <v>22</v>
      </c>
      <c r="X911" s="9">
        <f t="shared" si="89"/>
        <v>2019</v>
      </c>
      <c r="Y911" t="b">
        <v>0</v>
      </c>
      <c r="Z911" t="b">
        <v>0</v>
      </c>
      <c r="AA911" t="s">
        <v>33</v>
      </c>
      <c r="AB911" t="s">
        <v>2035</v>
      </c>
      <c r="AC911" t="s">
        <v>2036</v>
      </c>
    </row>
    <row r="912" spans="1:29" ht="34" x14ac:dyDescent="0.2">
      <c r="A912">
        <v>1</v>
      </c>
      <c r="B912">
        <v>315</v>
      </c>
      <c r="C912" t="s">
        <v>682</v>
      </c>
      <c r="D912" s="1" t="s">
        <v>683</v>
      </c>
      <c r="E912" s="17">
        <v>9500</v>
      </c>
      <c r="F912" s="17">
        <v>3220</v>
      </c>
      <c r="G912" s="4">
        <f t="shared" si="84"/>
        <v>0.33894736842105261</v>
      </c>
      <c r="H912" t="s">
        <v>14</v>
      </c>
      <c r="I912">
        <v>31</v>
      </c>
      <c r="J912" s="2">
        <f t="shared" si="85"/>
        <v>103.87096774193549</v>
      </c>
      <c r="K912" t="s">
        <v>21</v>
      </c>
      <c r="L912" t="s">
        <v>22</v>
      </c>
      <c r="M912">
        <v>1400907600</v>
      </c>
      <c r="N912">
        <v>1403413200</v>
      </c>
      <c r="O912" s="7">
        <f t="shared" si="86"/>
        <v>41783.208333333336</v>
      </c>
      <c r="P912" s="7" t="str" cm="1">
        <f t="array" ref="P912">_xlfn.IFS(Q912=1, "Jan", Q912=2, "Feb", Q912=3, "Mar", Q912=4, "Apr", Q912=5, "May", Q912=6, "June", Q912=7, "July", Q912=8, "Aug", Q912=9, "Sept", Q912=10, "Oct", Q912=11, "Nov", Q912=12, "Dec")</f>
        <v>May</v>
      </c>
      <c r="Q912" s="9">
        <f>MONTH(O912)</f>
        <v>5</v>
      </c>
      <c r="R912" s="9">
        <f>DAY(O912)</f>
        <v>24</v>
      </c>
      <c r="S912" s="9">
        <f>YEAR(O912)</f>
        <v>2014</v>
      </c>
      <c r="T912" s="7">
        <f>(((N912/60)/60)/24)+DATE(1970,1,1)</f>
        <v>41812.208333333336</v>
      </c>
      <c r="U912" s="7" t="str" cm="1">
        <f t="array" ref="U912">_xlfn.IFS(V912=1, "Jan", V912=2, "Feb", V912=3, "Mar", V912=4, "Apr", V912=5, "May", V912=6, "June", V912=7, "July", V912=8, "Aug", V912=9, "Sept", V912=10, "Oct", V912=11, "Nov", V912=12, "Dec")</f>
        <v>June</v>
      </c>
      <c r="V912" s="9">
        <f t="shared" si="87"/>
        <v>6</v>
      </c>
      <c r="W912" s="9">
        <f t="shared" si="88"/>
        <v>22</v>
      </c>
      <c r="X912" s="9">
        <f t="shared" si="89"/>
        <v>2014</v>
      </c>
      <c r="Y912" t="b">
        <v>0</v>
      </c>
      <c r="Z912" t="b">
        <v>0</v>
      </c>
      <c r="AA912" t="s">
        <v>33</v>
      </c>
      <c r="AB912" t="s">
        <v>2035</v>
      </c>
      <c r="AC912" t="s">
        <v>2036</v>
      </c>
    </row>
    <row r="913" spans="1:29" ht="34" x14ac:dyDescent="0.2">
      <c r="A913">
        <v>1</v>
      </c>
      <c r="B913">
        <v>887</v>
      </c>
      <c r="C913" t="s">
        <v>1806</v>
      </c>
      <c r="D913" s="1" t="s">
        <v>1807</v>
      </c>
      <c r="E913" s="17">
        <v>7800</v>
      </c>
      <c r="F913" s="17">
        <v>2289</v>
      </c>
      <c r="G913" s="4">
        <f t="shared" si="84"/>
        <v>0.29346153846153844</v>
      </c>
      <c r="H913" t="s">
        <v>14</v>
      </c>
      <c r="I913">
        <v>31</v>
      </c>
      <c r="J913" s="2">
        <f t="shared" si="85"/>
        <v>73.838709677419359</v>
      </c>
      <c r="K913" t="s">
        <v>21</v>
      </c>
      <c r="L913" t="s">
        <v>22</v>
      </c>
      <c r="M913">
        <v>1437109200</v>
      </c>
      <c r="N913">
        <v>1441170000</v>
      </c>
      <c r="O913" s="7">
        <f t="shared" si="86"/>
        <v>42202.208333333328</v>
      </c>
      <c r="P913" s="7" t="str" cm="1">
        <f t="array" ref="P913">_xlfn.IFS(Q913=1, "Jan", Q913=2, "Feb", Q913=3, "Mar", Q913=4, "Apr", Q913=5, "May", Q913=6, "June", Q913=7, "July", Q913=8, "Aug", Q913=9, "Sept", Q913=10, "Oct", Q913=11, "Nov", Q913=12, "Dec")</f>
        <v>July</v>
      </c>
      <c r="Q913" s="9">
        <f>MONTH(O913)</f>
        <v>7</v>
      </c>
      <c r="R913" s="9">
        <f>DAY(O913)</f>
        <v>17</v>
      </c>
      <c r="S913" s="9">
        <f>YEAR(O913)</f>
        <v>2015</v>
      </c>
      <c r="T913" s="7">
        <f>(((N913/60)/60)/24)+DATE(1970,1,1)</f>
        <v>42249.208333333328</v>
      </c>
      <c r="U913" s="7" t="str" cm="1">
        <f t="array" ref="U913">_xlfn.IFS(V913=1, "Jan", V913=2, "Feb", V913=3, "Mar", V913=4, "Apr", V913=5, "May", V913=6, "June", V913=7, "July", V913=8, "Aug", V913=9, "Sept", V913=10, "Oct", V913=11, "Nov", V913=12, "Dec")</f>
        <v>Sept</v>
      </c>
      <c r="V913" s="9">
        <f t="shared" si="87"/>
        <v>9</v>
      </c>
      <c r="W913" s="9">
        <f t="shared" si="88"/>
        <v>2</v>
      </c>
      <c r="X913" s="9">
        <f t="shared" si="89"/>
        <v>2015</v>
      </c>
      <c r="Y913" t="b">
        <v>0</v>
      </c>
      <c r="Z913" t="b">
        <v>1</v>
      </c>
      <c r="AA913" t="s">
        <v>33</v>
      </c>
      <c r="AB913" t="s">
        <v>2035</v>
      </c>
      <c r="AC913" t="s">
        <v>2036</v>
      </c>
    </row>
    <row r="914" spans="1:29" ht="34" x14ac:dyDescent="0.2">
      <c r="A914">
        <v>1</v>
      </c>
      <c r="B914">
        <v>795</v>
      </c>
      <c r="C914" t="s">
        <v>1625</v>
      </c>
      <c r="D914" s="1" t="s">
        <v>1626</v>
      </c>
      <c r="E914" s="17">
        <v>7100</v>
      </c>
      <c r="F914" s="17">
        <v>1022</v>
      </c>
      <c r="G914" s="4">
        <f t="shared" si="84"/>
        <v>0.14394366197183098</v>
      </c>
      <c r="H914" t="s">
        <v>14</v>
      </c>
      <c r="I914">
        <v>31</v>
      </c>
      <c r="J914" s="2">
        <f t="shared" si="85"/>
        <v>32.967741935483872</v>
      </c>
      <c r="K914" t="s">
        <v>21</v>
      </c>
      <c r="L914" t="s">
        <v>22</v>
      </c>
      <c r="M914">
        <v>1477976400</v>
      </c>
      <c r="N914">
        <v>1478235600</v>
      </c>
      <c r="O914" s="7">
        <f t="shared" si="86"/>
        <v>42675.208333333328</v>
      </c>
      <c r="P914" s="7" t="str" cm="1">
        <f t="array" ref="P914">_xlfn.IFS(Q914=1, "Jan", Q914=2, "Feb", Q914=3, "Mar", Q914=4, "Apr", Q914=5, "May", Q914=6, "June", Q914=7, "July", Q914=8, "Aug", Q914=9, "Sept", Q914=10, "Oct", Q914=11, "Nov", Q914=12, "Dec")</f>
        <v>Nov</v>
      </c>
      <c r="Q914" s="9">
        <f>MONTH(O914)</f>
        <v>11</v>
      </c>
      <c r="R914" s="9">
        <f>DAY(O914)</f>
        <v>1</v>
      </c>
      <c r="S914" s="9">
        <f>YEAR(O914)</f>
        <v>2016</v>
      </c>
      <c r="T914" s="7">
        <f>(((N914/60)/60)/24)+DATE(1970,1,1)</f>
        <v>42678.208333333328</v>
      </c>
      <c r="U914" s="7" t="str" cm="1">
        <f t="array" ref="U914">_xlfn.IFS(V914=1, "Jan", V914=2, "Feb", V914=3, "Mar", V914=4, "Apr", V914=5, "May", V914=6, "June", V914=7, "July", V914=8, "Aug", V914=9, "Sept", V914=10, "Oct", V914=11, "Nov", V914=12, "Dec")</f>
        <v>Nov</v>
      </c>
      <c r="V914" s="9">
        <f t="shared" si="87"/>
        <v>11</v>
      </c>
      <c r="W914" s="9">
        <f t="shared" si="88"/>
        <v>4</v>
      </c>
      <c r="X914" s="9">
        <f t="shared" si="89"/>
        <v>2016</v>
      </c>
      <c r="Y914" t="b">
        <v>0</v>
      </c>
      <c r="Z914" t="b">
        <v>0</v>
      </c>
      <c r="AA914" t="s">
        <v>53</v>
      </c>
      <c r="AB914" t="s">
        <v>2039</v>
      </c>
      <c r="AC914" t="s">
        <v>2052</v>
      </c>
    </row>
    <row r="915" spans="1:29" ht="34" x14ac:dyDescent="0.2">
      <c r="A915">
        <v>1</v>
      </c>
      <c r="B915">
        <v>852</v>
      </c>
      <c r="C915" t="s">
        <v>1737</v>
      </c>
      <c r="D915" s="1" t="s">
        <v>1738</v>
      </c>
      <c r="E915" s="17">
        <v>4900</v>
      </c>
      <c r="F915" s="17">
        <v>2505</v>
      </c>
      <c r="G915" s="4">
        <f t="shared" si="84"/>
        <v>0.51122448979591839</v>
      </c>
      <c r="H915" t="s">
        <v>14</v>
      </c>
      <c r="I915">
        <v>31</v>
      </c>
      <c r="J915" s="2">
        <f t="shared" si="85"/>
        <v>80.806451612903231</v>
      </c>
      <c r="K915" t="s">
        <v>21</v>
      </c>
      <c r="L915" t="s">
        <v>22</v>
      </c>
      <c r="M915">
        <v>1310792400</v>
      </c>
      <c r="N915">
        <v>1311656400</v>
      </c>
      <c r="O915" s="7">
        <f t="shared" si="86"/>
        <v>40740.208333333336</v>
      </c>
      <c r="P915" s="7" t="str" cm="1">
        <f t="array" ref="P915">_xlfn.IFS(Q915=1, "Jan", Q915=2, "Feb", Q915=3, "Mar", Q915=4, "Apr", Q915=5, "May", Q915=6, "June", Q915=7, "July", Q915=8, "Aug", Q915=9, "Sept", Q915=10, "Oct", Q915=11, "Nov", Q915=12, "Dec")</f>
        <v>July</v>
      </c>
      <c r="Q915" s="9">
        <f>MONTH(O915)</f>
        <v>7</v>
      </c>
      <c r="R915" s="9">
        <f>DAY(O915)</f>
        <v>16</v>
      </c>
      <c r="S915" s="9">
        <f>YEAR(O915)</f>
        <v>2011</v>
      </c>
      <c r="T915" s="7">
        <f>(((N915/60)/60)/24)+DATE(1970,1,1)</f>
        <v>40750.208333333336</v>
      </c>
      <c r="U915" s="7" t="str" cm="1">
        <f t="array" ref="U915">_xlfn.IFS(V915=1, "Jan", V915=2, "Feb", V915=3, "Mar", V915=4, "Apr", V915=5, "May", V915=6, "June", V915=7, "July", V915=8, "Aug", V915=9, "Sept", V915=10, "Oct", V915=11, "Nov", V915=12, "Dec")</f>
        <v>July</v>
      </c>
      <c r="V915" s="9">
        <f t="shared" si="87"/>
        <v>7</v>
      </c>
      <c r="W915" s="9">
        <f t="shared" si="88"/>
        <v>26</v>
      </c>
      <c r="X915" s="9">
        <f t="shared" si="89"/>
        <v>2011</v>
      </c>
      <c r="Y915" t="b">
        <v>0</v>
      </c>
      <c r="Z915" t="b">
        <v>1</v>
      </c>
      <c r="AA915" t="s">
        <v>89</v>
      </c>
      <c r="AB915" t="s">
        <v>2057</v>
      </c>
      <c r="AC915" t="s">
        <v>2058</v>
      </c>
    </row>
    <row r="916" spans="1:29" ht="34" x14ac:dyDescent="0.2">
      <c r="A916">
        <v>1</v>
      </c>
      <c r="B916">
        <v>452</v>
      </c>
      <c r="C916" t="s">
        <v>952</v>
      </c>
      <c r="D916" s="1" t="s">
        <v>953</v>
      </c>
      <c r="E916" s="17">
        <v>4800</v>
      </c>
      <c r="F916" s="17">
        <v>3045</v>
      </c>
      <c r="G916" s="4">
        <f t="shared" si="84"/>
        <v>0.63437500000000002</v>
      </c>
      <c r="H916" t="s">
        <v>14</v>
      </c>
      <c r="I916">
        <v>31</v>
      </c>
      <c r="J916" s="2">
        <f t="shared" si="85"/>
        <v>98.225806451612897</v>
      </c>
      <c r="K916" t="s">
        <v>21</v>
      </c>
      <c r="L916" t="s">
        <v>22</v>
      </c>
      <c r="M916">
        <v>1278392400</v>
      </c>
      <c r="N916">
        <v>1278478800</v>
      </c>
      <c r="O916" s="7">
        <f t="shared" si="86"/>
        <v>40365.208333333336</v>
      </c>
      <c r="P916" s="7" t="str" cm="1">
        <f t="array" ref="P916">_xlfn.IFS(Q916=1, "Jan", Q916=2, "Feb", Q916=3, "Mar", Q916=4, "Apr", Q916=5, "May", Q916=6, "June", Q916=7, "July", Q916=8, "Aug", Q916=9, "Sept", Q916=10, "Oct", Q916=11, "Nov", Q916=12, "Dec")</f>
        <v>July</v>
      </c>
      <c r="Q916" s="9">
        <f>MONTH(O916)</f>
        <v>7</v>
      </c>
      <c r="R916" s="9">
        <f>DAY(O916)</f>
        <v>6</v>
      </c>
      <c r="S916" s="9">
        <f>YEAR(O916)</f>
        <v>2010</v>
      </c>
      <c r="T916" s="7">
        <f>(((N916/60)/60)/24)+DATE(1970,1,1)</f>
        <v>40366.208333333336</v>
      </c>
      <c r="U916" s="7" t="str" cm="1">
        <f t="array" ref="U916">_xlfn.IFS(V916=1, "Jan", V916=2, "Feb", V916=3, "Mar", V916=4, "Apr", V916=5, "May", V916=6, "June", V916=7, "July", V916=8, "Aug", V916=9, "Sept", V916=10, "Oct", V916=11, "Nov", V916=12, "Dec")</f>
        <v>July</v>
      </c>
      <c r="V916" s="9">
        <f t="shared" si="87"/>
        <v>7</v>
      </c>
      <c r="W916" s="9">
        <f t="shared" si="88"/>
        <v>7</v>
      </c>
      <c r="X916" s="9">
        <f t="shared" si="89"/>
        <v>2010</v>
      </c>
      <c r="Y916" t="b">
        <v>0</v>
      </c>
      <c r="Z916" t="b">
        <v>0</v>
      </c>
      <c r="AA916" t="s">
        <v>53</v>
      </c>
      <c r="AB916" t="s">
        <v>2039</v>
      </c>
      <c r="AC916" t="s">
        <v>2052</v>
      </c>
    </row>
    <row r="917" spans="1:29" ht="17" x14ac:dyDescent="0.2">
      <c r="A917">
        <v>1</v>
      </c>
      <c r="B917">
        <v>788</v>
      </c>
      <c r="C917" t="s">
        <v>1611</v>
      </c>
      <c r="D917" s="1" t="s">
        <v>1612</v>
      </c>
      <c r="E917" s="17">
        <v>3600</v>
      </c>
      <c r="F917" s="17">
        <v>3174</v>
      </c>
      <c r="G917" s="4">
        <f t="shared" si="84"/>
        <v>0.88166666666666671</v>
      </c>
      <c r="H917" t="s">
        <v>47</v>
      </c>
      <c r="I917">
        <v>31</v>
      </c>
      <c r="J917" s="2">
        <f t="shared" si="85"/>
        <v>102.38709677419355</v>
      </c>
      <c r="K917" t="s">
        <v>21</v>
      </c>
      <c r="L917" t="s">
        <v>22</v>
      </c>
      <c r="M917">
        <v>1350709200</v>
      </c>
      <c r="N917">
        <v>1352527200</v>
      </c>
      <c r="O917" s="7">
        <f t="shared" si="86"/>
        <v>41202.208333333336</v>
      </c>
      <c r="P917" s="7" t="str" cm="1">
        <f t="array" ref="P917">_xlfn.IFS(Q917=1, "Jan", Q917=2, "Feb", Q917=3, "Mar", Q917=4, "Apr", Q917=5, "May", Q917=6, "June", Q917=7, "July", Q917=8, "Aug", Q917=9, "Sept", Q917=10, "Oct", Q917=11, "Nov", Q917=12, "Dec")</f>
        <v>Oct</v>
      </c>
      <c r="Q917" s="9">
        <f>MONTH(O917)</f>
        <v>10</v>
      </c>
      <c r="R917" s="9">
        <f>DAY(O917)</f>
        <v>20</v>
      </c>
      <c r="S917" s="9">
        <f>YEAR(O917)</f>
        <v>2012</v>
      </c>
      <c r="T917" s="7">
        <f>(((N917/60)/60)/24)+DATE(1970,1,1)</f>
        <v>41223.25</v>
      </c>
      <c r="U917" s="7" t="str" cm="1">
        <f t="array" ref="U917">_xlfn.IFS(V917=1, "Jan", V917=2, "Feb", V917=3, "Mar", V917=4, "Apr", V917=5, "May", V917=6, "June", V917=7, "July", V917=8, "Aug", V917=9, "Sept", V917=10, "Oct", V917=11, "Nov", V917=12, "Dec")</f>
        <v>Nov</v>
      </c>
      <c r="V917" s="9">
        <f t="shared" si="87"/>
        <v>11</v>
      </c>
      <c r="W917" s="9">
        <f t="shared" si="88"/>
        <v>10</v>
      </c>
      <c r="X917" s="9">
        <f t="shared" si="89"/>
        <v>2012</v>
      </c>
      <c r="Y917" t="b">
        <v>0</v>
      </c>
      <c r="Z917" t="b">
        <v>0</v>
      </c>
      <c r="AA917" t="s">
        <v>71</v>
      </c>
      <c r="AB917" t="s">
        <v>2039</v>
      </c>
      <c r="AC917" t="s">
        <v>2040</v>
      </c>
    </row>
    <row r="918" spans="1:29" ht="17" x14ac:dyDescent="0.2">
      <c r="A918">
        <v>1</v>
      </c>
      <c r="B918">
        <v>317</v>
      </c>
      <c r="C918" t="s">
        <v>686</v>
      </c>
      <c r="D918" s="1" t="s">
        <v>687</v>
      </c>
      <c r="E918" s="17">
        <v>6600</v>
      </c>
      <c r="F918" s="17">
        <v>1269</v>
      </c>
      <c r="G918" s="4">
        <f t="shared" si="84"/>
        <v>0.19227272727272726</v>
      </c>
      <c r="H918" t="s">
        <v>14</v>
      </c>
      <c r="I918">
        <v>30</v>
      </c>
      <c r="J918" s="2">
        <f t="shared" si="85"/>
        <v>42.3</v>
      </c>
      <c r="K918" t="s">
        <v>21</v>
      </c>
      <c r="L918" t="s">
        <v>22</v>
      </c>
      <c r="M918">
        <v>1494738000</v>
      </c>
      <c r="N918">
        <v>1495861200</v>
      </c>
      <c r="O918" s="7">
        <f t="shared" si="86"/>
        <v>42869.208333333328</v>
      </c>
      <c r="P918" s="7" t="str" cm="1">
        <f t="array" ref="P918">_xlfn.IFS(Q918=1, "Jan", Q918=2, "Feb", Q918=3, "Mar", Q918=4, "Apr", Q918=5, "May", Q918=6, "June", Q918=7, "July", Q918=8, "Aug", Q918=9, "Sept", Q918=10, "Oct", Q918=11, "Nov", Q918=12, "Dec")</f>
        <v>May</v>
      </c>
      <c r="Q918" s="9">
        <f>MONTH(O918)</f>
        <v>5</v>
      </c>
      <c r="R918" s="9">
        <f>DAY(O918)</f>
        <v>14</v>
      </c>
      <c r="S918" s="9">
        <f>YEAR(O918)</f>
        <v>2017</v>
      </c>
      <c r="T918" s="7">
        <f>(((N918/60)/60)/24)+DATE(1970,1,1)</f>
        <v>42882.208333333328</v>
      </c>
      <c r="U918" s="7" t="str" cm="1">
        <f t="array" ref="U918">_xlfn.IFS(V918=1, "Jan", V918=2, "Feb", V918=3, "Mar", V918=4, "Apr", V918=5, "May", V918=6, "June", V918=7, "July", V918=8, "Aug", V918=9, "Sept", V918=10, "Oct", V918=11, "Nov", V918=12, "Dec")</f>
        <v>May</v>
      </c>
      <c r="V918" s="9">
        <f t="shared" si="87"/>
        <v>5</v>
      </c>
      <c r="W918" s="9">
        <f t="shared" si="88"/>
        <v>27</v>
      </c>
      <c r="X918" s="9">
        <f t="shared" si="89"/>
        <v>2017</v>
      </c>
      <c r="Y918" t="b">
        <v>0</v>
      </c>
      <c r="Z918" t="b">
        <v>0</v>
      </c>
      <c r="AA918" t="s">
        <v>33</v>
      </c>
      <c r="AB918" t="s">
        <v>2035</v>
      </c>
      <c r="AC918" t="s">
        <v>2036</v>
      </c>
    </row>
    <row r="919" spans="1:29" ht="17" x14ac:dyDescent="0.2">
      <c r="A919">
        <v>1</v>
      </c>
      <c r="B919">
        <v>157</v>
      </c>
      <c r="C919" t="s">
        <v>366</v>
      </c>
      <c r="D919" s="1" t="s">
        <v>367</v>
      </c>
      <c r="E919" s="17">
        <v>4200</v>
      </c>
      <c r="F919" s="17">
        <v>2212</v>
      </c>
      <c r="G919" s="4">
        <f t="shared" si="84"/>
        <v>0.52666666666666662</v>
      </c>
      <c r="H919" t="s">
        <v>14</v>
      </c>
      <c r="I919">
        <v>30</v>
      </c>
      <c r="J919" s="2">
        <f t="shared" si="85"/>
        <v>73.733333333333334</v>
      </c>
      <c r="K919" t="s">
        <v>26</v>
      </c>
      <c r="L919" t="s">
        <v>27</v>
      </c>
      <c r="M919">
        <v>1388383200</v>
      </c>
      <c r="N919">
        <v>1389420000</v>
      </c>
      <c r="O919" s="7">
        <f t="shared" si="86"/>
        <v>41638.25</v>
      </c>
      <c r="P919" s="7" t="str" cm="1">
        <f t="array" ref="P919">_xlfn.IFS(Q919=1, "Jan", Q919=2, "Feb", Q919=3, "Mar", Q919=4, "Apr", Q919=5, "May", Q919=6, "June", Q919=7, "July", Q919=8, "Aug", Q919=9, "Sept", Q919=10, "Oct", Q919=11, "Nov", Q919=12, "Dec")</f>
        <v>Dec</v>
      </c>
      <c r="Q919" s="9">
        <f>MONTH(O919)</f>
        <v>12</v>
      </c>
      <c r="R919" s="9">
        <f>DAY(O919)</f>
        <v>30</v>
      </c>
      <c r="S919" s="9">
        <f>YEAR(O919)</f>
        <v>2013</v>
      </c>
      <c r="T919" s="7">
        <f>(((N919/60)/60)/24)+DATE(1970,1,1)</f>
        <v>41650.25</v>
      </c>
      <c r="U919" s="7" t="str" cm="1">
        <f t="array" ref="U919">_xlfn.IFS(V919=1, "Jan", V919=2, "Feb", V919=3, "Mar", V919=4, "Apr", V919=5, "May", V919=6, "June", V919=7, "July", V919=8, "Aug", V919=9, "Sept", V919=10, "Oct", V919=11, "Nov", V919=12, "Dec")</f>
        <v>Jan</v>
      </c>
      <c r="V919" s="9">
        <f t="shared" si="87"/>
        <v>1</v>
      </c>
      <c r="W919" s="9">
        <f t="shared" si="88"/>
        <v>11</v>
      </c>
      <c r="X919" s="9">
        <f t="shared" si="89"/>
        <v>2014</v>
      </c>
      <c r="Y919" t="b">
        <v>0</v>
      </c>
      <c r="Z919" t="b">
        <v>0</v>
      </c>
      <c r="AA919" t="s">
        <v>122</v>
      </c>
      <c r="AB919" t="s">
        <v>2044</v>
      </c>
      <c r="AC919" t="s">
        <v>2045</v>
      </c>
    </row>
    <row r="920" spans="1:29" ht="17" x14ac:dyDescent="0.2">
      <c r="A920">
        <v>1</v>
      </c>
      <c r="B920">
        <v>736</v>
      </c>
      <c r="C920" t="s">
        <v>1510</v>
      </c>
      <c r="D920" s="1" t="s">
        <v>1511</v>
      </c>
      <c r="E920" s="17">
        <v>7700</v>
      </c>
      <c r="F920" s="17">
        <v>2533</v>
      </c>
      <c r="G920" s="4">
        <f t="shared" si="84"/>
        <v>0.32896103896103895</v>
      </c>
      <c r="H920" t="s">
        <v>74</v>
      </c>
      <c r="I920">
        <v>29</v>
      </c>
      <c r="J920" s="2">
        <f t="shared" si="85"/>
        <v>87.34482758620689</v>
      </c>
      <c r="K920" t="s">
        <v>21</v>
      </c>
      <c r="L920" t="s">
        <v>22</v>
      </c>
      <c r="M920">
        <v>1424412000</v>
      </c>
      <c r="N920">
        <v>1424757600</v>
      </c>
      <c r="O920" s="7">
        <f t="shared" si="86"/>
        <v>42055.25</v>
      </c>
      <c r="P920" s="7" t="str" cm="1">
        <f t="array" ref="P920">_xlfn.IFS(Q920=1, "Jan", Q920=2, "Feb", Q920=3, "Mar", Q920=4, "Apr", Q920=5, "May", Q920=6, "June", Q920=7, "July", Q920=8, "Aug", Q920=9, "Sept", Q920=10, "Oct", Q920=11, "Nov", Q920=12, "Dec")</f>
        <v>Feb</v>
      </c>
      <c r="Q920" s="9">
        <f>MONTH(O920)</f>
        <v>2</v>
      </c>
      <c r="R920" s="9">
        <f>DAY(O920)</f>
        <v>20</v>
      </c>
      <c r="S920" s="9">
        <f>YEAR(O920)</f>
        <v>2015</v>
      </c>
      <c r="T920" s="7">
        <f>(((N920/60)/60)/24)+DATE(1970,1,1)</f>
        <v>42059.25</v>
      </c>
      <c r="U920" s="7" t="str" cm="1">
        <f t="array" ref="U920">_xlfn.IFS(V920=1, "Jan", V920=2, "Feb", V920=3, "Mar", V920=4, "Apr", V920=5, "May", V920=6, "June", V920=7, "July", V920=8, "Aug", V920=9, "Sept", V920=10, "Oct", V920=11, "Nov", V920=12, "Dec")</f>
        <v>Feb</v>
      </c>
      <c r="V920" s="9">
        <f t="shared" si="87"/>
        <v>2</v>
      </c>
      <c r="W920" s="9">
        <f t="shared" si="88"/>
        <v>24</v>
      </c>
      <c r="X920" s="9">
        <f t="shared" si="89"/>
        <v>2015</v>
      </c>
      <c r="Y920" t="b">
        <v>0</v>
      </c>
      <c r="Z920" t="b">
        <v>0</v>
      </c>
      <c r="AA920" t="s">
        <v>68</v>
      </c>
      <c r="AB920" t="s">
        <v>2046</v>
      </c>
      <c r="AC920" t="s">
        <v>2047</v>
      </c>
    </row>
    <row r="921" spans="1:29" ht="34" x14ac:dyDescent="0.2">
      <c r="A921">
        <v>1</v>
      </c>
      <c r="B921">
        <v>283</v>
      </c>
      <c r="C921" t="s">
        <v>618</v>
      </c>
      <c r="D921" s="1" t="s">
        <v>619</v>
      </c>
      <c r="E921" s="17">
        <v>8100</v>
      </c>
      <c r="F921" s="17">
        <v>1517</v>
      </c>
      <c r="G921" s="4">
        <f t="shared" si="84"/>
        <v>0.18728395061728395</v>
      </c>
      <c r="H921" t="s">
        <v>14</v>
      </c>
      <c r="I921">
        <v>29</v>
      </c>
      <c r="J921" s="2">
        <f t="shared" si="85"/>
        <v>52.310344827586206</v>
      </c>
      <c r="K921" t="s">
        <v>36</v>
      </c>
      <c r="L921" t="s">
        <v>37</v>
      </c>
      <c r="M921">
        <v>1464584400</v>
      </c>
      <c r="N921">
        <v>1465016400</v>
      </c>
      <c r="O921" s="7">
        <f t="shared" si="86"/>
        <v>42520.208333333328</v>
      </c>
      <c r="P921" s="7" t="str" cm="1">
        <f t="array" ref="P921">_xlfn.IFS(Q921=1, "Jan", Q921=2, "Feb", Q921=3, "Mar", Q921=4, "Apr", Q921=5, "May", Q921=6, "June", Q921=7, "July", Q921=8, "Aug", Q921=9, "Sept", Q921=10, "Oct", Q921=11, "Nov", Q921=12, "Dec")</f>
        <v>May</v>
      </c>
      <c r="Q921" s="9">
        <f>MONTH(O921)</f>
        <v>5</v>
      </c>
      <c r="R921" s="9">
        <f>DAY(O921)</f>
        <v>30</v>
      </c>
      <c r="S921" s="9">
        <f>YEAR(O921)</f>
        <v>2016</v>
      </c>
      <c r="T921" s="7">
        <f>(((N921/60)/60)/24)+DATE(1970,1,1)</f>
        <v>42525.208333333328</v>
      </c>
      <c r="U921" s="7" t="str" cm="1">
        <f t="array" ref="U921">_xlfn.IFS(V921=1, "Jan", V921=2, "Feb", V921=3, "Mar", V921=4, "Apr", V921=5, "May", V921=6, "June", V921=7, "July", V921=8, "Aug", V921=9, "Sept", V921=10, "Oct", V921=11, "Nov", V921=12, "Dec")</f>
        <v>June</v>
      </c>
      <c r="V921" s="9">
        <f t="shared" si="87"/>
        <v>6</v>
      </c>
      <c r="W921" s="9">
        <f t="shared" si="88"/>
        <v>4</v>
      </c>
      <c r="X921" s="9">
        <f t="shared" si="89"/>
        <v>2016</v>
      </c>
      <c r="Y921" t="b">
        <v>0</v>
      </c>
      <c r="Z921" t="b">
        <v>0</v>
      </c>
      <c r="AA921" t="s">
        <v>23</v>
      </c>
      <c r="AB921" t="s">
        <v>2041</v>
      </c>
      <c r="AC921" t="s">
        <v>2042</v>
      </c>
    </row>
    <row r="922" spans="1:29" ht="17" x14ac:dyDescent="0.2">
      <c r="A922">
        <v>1</v>
      </c>
      <c r="B922">
        <v>897</v>
      </c>
      <c r="C922" t="s">
        <v>1826</v>
      </c>
      <c r="D922" s="1" t="s">
        <v>1827</v>
      </c>
      <c r="E922" s="17">
        <v>8800</v>
      </c>
      <c r="F922" s="17">
        <v>2437</v>
      </c>
      <c r="G922" s="4">
        <f t="shared" si="84"/>
        <v>0.27693181818181817</v>
      </c>
      <c r="H922" t="s">
        <v>14</v>
      </c>
      <c r="I922">
        <v>27</v>
      </c>
      <c r="J922" s="2">
        <f t="shared" si="85"/>
        <v>90.259259259259252</v>
      </c>
      <c r="K922" t="s">
        <v>21</v>
      </c>
      <c r="L922" t="s">
        <v>22</v>
      </c>
      <c r="M922">
        <v>1556427600</v>
      </c>
      <c r="N922">
        <v>1556600400</v>
      </c>
      <c r="O922" s="7">
        <f t="shared" si="86"/>
        <v>43583.208333333328</v>
      </c>
      <c r="P922" s="7" t="str" cm="1">
        <f t="array" ref="P922">_xlfn.IFS(Q922=1, "Jan", Q922=2, "Feb", Q922=3, "Mar", Q922=4, "Apr", Q922=5, "May", Q922=6, "June", Q922=7, "July", Q922=8, "Aug", Q922=9, "Sept", Q922=10, "Oct", Q922=11, "Nov", Q922=12, "Dec")</f>
        <v>Apr</v>
      </c>
      <c r="Q922" s="9">
        <f>MONTH(O922)</f>
        <v>4</v>
      </c>
      <c r="R922" s="9">
        <f>DAY(O922)</f>
        <v>28</v>
      </c>
      <c r="S922" s="9">
        <f>YEAR(O922)</f>
        <v>2019</v>
      </c>
      <c r="T922" s="7">
        <f>(((N922/60)/60)/24)+DATE(1970,1,1)</f>
        <v>43585.208333333328</v>
      </c>
      <c r="U922" s="7" t="str" cm="1">
        <f t="array" ref="U922">_xlfn.IFS(V922=1, "Jan", V922=2, "Feb", V922=3, "Mar", V922=4, "Apr", V922=5, "May", V922=6, "June", V922=7, "July", V922=8, "Aug", V922=9, "Sept", V922=10, "Oct", V922=11, "Nov", V922=12, "Dec")</f>
        <v>Apr</v>
      </c>
      <c r="V922" s="9">
        <f t="shared" si="87"/>
        <v>4</v>
      </c>
      <c r="W922" s="9">
        <f t="shared" si="88"/>
        <v>30</v>
      </c>
      <c r="X922" s="9">
        <f t="shared" si="89"/>
        <v>2019</v>
      </c>
      <c r="Y922" t="b">
        <v>0</v>
      </c>
      <c r="Z922" t="b">
        <v>0</v>
      </c>
      <c r="AA922" t="s">
        <v>33</v>
      </c>
      <c r="AB922" t="s">
        <v>2035</v>
      </c>
      <c r="AC922" t="s">
        <v>2036</v>
      </c>
    </row>
    <row r="923" spans="1:29" ht="34" x14ac:dyDescent="0.2">
      <c r="A923">
        <v>1</v>
      </c>
      <c r="B923">
        <v>11</v>
      </c>
      <c r="C923" t="s">
        <v>54</v>
      </c>
      <c r="D923" s="1" t="s">
        <v>55</v>
      </c>
      <c r="E923" s="17">
        <v>6300</v>
      </c>
      <c r="F923" s="17">
        <v>3030</v>
      </c>
      <c r="G923" s="4">
        <f t="shared" si="84"/>
        <v>0.48095238095238096</v>
      </c>
      <c r="H923" t="s">
        <v>14</v>
      </c>
      <c r="I923">
        <v>27</v>
      </c>
      <c r="J923" s="2">
        <f t="shared" si="85"/>
        <v>112.22222222222223</v>
      </c>
      <c r="K923" t="s">
        <v>21</v>
      </c>
      <c r="L923" t="s">
        <v>22</v>
      </c>
      <c r="M923">
        <v>1285045200</v>
      </c>
      <c r="N923">
        <v>1285563600</v>
      </c>
      <c r="O923" s="7">
        <f t="shared" si="86"/>
        <v>40442.208333333336</v>
      </c>
      <c r="P923" s="7" t="str" cm="1">
        <f t="array" ref="P923">_xlfn.IFS(Q923=1, "Jan", Q923=2, "Feb", Q923=3, "Mar", Q923=4, "Apr", Q923=5, "May", Q923=6, "June", Q923=7, "July", Q923=8, "Aug", Q923=9, "Sept", Q923=10, "Oct", Q923=11, "Nov", Q923=12, "Dec")</f>
        <v>Sept</v>
      </c>
      <c r="Q923" s="9">
        <f>MONTH(O923)</f>
        <v>9</v>
      </c>
      <c r="R923" s="9">
        <f>DAY(O923)</f>
        <v>21</v>
      </c>
      <c r="S923" s="9">
        <f>YEAR(O923)</f>
        <v>2010</v>
      </c>
      <c r="T923" s="7">
        <f>(((N923/60)/60)/24)+DATE(1970,1,1)</f>
        <v>40448.208333333336</v>
      </c>
      <c r="U923" s="7" t="str" cm="1">
        <f t="array" ref="U923">_xlfn.IFS(V923=1, "Jan", V923=2, "Feb", V923=3, "Mar", V923=4, "Apr", V923=5, "May", V923=6, "June", V923=7, "July", V923=8, "Aug", V923=9, "Sept", V923=10, "Oct", V923=11, "Nov", V923=12, "Dec")</f>
        <v>Sept</v>
      </c>
      <c r="V923" s="9">
        <f t="shared" si="87"/>
        <v>9</v>
      </c>
      <c r="W923" s="9">
        <f t="shared" si="88"/>
        <v>27</v>
      </c>
      <c r="X923" s="9">
        <f t="shared" si="89"/>
        <v>2010</v>
      </c>
      <c r="Y923" t="b">
        <v>0</v>
      </c>
      <c r="Z923" t="b">
        <v>1</v>
      </c>
      <c r="AA923" t="s">
        <v>33</v>
      </c>
      <c r="AB923" t="s">
        <v>2035</v>
      </c>
      <c r="AC923" t="s">
        <v>2036</v>
      </c>
    </row>
    <row r="924" spans="1:29" ht="17" x14ac:dyDescent="0.2">
      <c r="A924">
        <v>1</v>
      </c>
      <c r="B924">
        <v>917</v>
      </c>
      <c r="C924" t="s">
        <v>1866</v>
      </c>
      <c r="D924" s="1" t="s">
        <v>1867</v>
      </c>
      <c r="E924" s="17">
        <v>3600</v>
      </c>
      <c r="F924" s="17">
        <v>2097</v>
      </c>
      <c r="G924" s="4">
        <f t="shared" si="84"/>
        <v>0.58250000000000002</v>
      </c>
      <c r="H924" t="s">
        <v>47</v>
      </c>
      <c r="I924">
        <v>27</v>
      </c>
      <c r="J924" s="2">
        <f t="shared" si="85"/>
        <v>77.666666666666671</v>
      </c>
      <c r="K924" t="s">
        <v>40</v>
      </c>
      <c r="L924" t="s">
        <v>41</v>
      </c>
      <c r="M924">
        <v>1309237200</v>
      </c>
      <c r="N924">
        <v>1311310800</v>
      </c>
      <c r="O924" s="7">
        <f t="shared" si="86"/>
        <v>40722.208333333336</v>
      </c>
      <c r="P924" s="7" t="str" cm="1">
        <f t="array" ref="P924">_xlfn.IFS(Q924=1, "Jan", Q924=2, "Feb", Q924=3, "Mar", Q924=4, "Apr", Q924=5, "May", Q924=6, "June", Q924=7, "July", Q924=8, "Aug", Q924=9, "Sept", Q924=10, "Oct", Q924=11, "Nov", Q924=12, "Dec")</f>
        <v>June</v>
      </c>
      <c r="Q924" s="9">
        <f>MONTH(O924)</f>
        <v>6</v>
      </c>
      <c r="R924" s="9">
        <f>DAY(O924)</f>
        <v>28</v>
      </c>
      <c r="S924" s="9">
        <f>YEAR(O924)</f>
        <v>2011</v>
      </c>
      <c r="T924" s="7">
        <f>(((N924/60)/60)/24)+DATE(1970,1,1)</f>
        <v>40746.208333333336</v>
      </c>
      <c r="U924" s="7" t="str" cm="1">
        <f t="array" ref="U924">_xlfn.IFS(V924=1, "Jan", V924=2, "Feb", V924=3, "Mar", V924=4, "Apr", V924=5, "May", V924=6, "June", V924=7, "July", V924=8, "Aug", V924=9, "Sept", V924=10, "Oct", V924=11, "Nov", V924=12, "Dec")</f>
        <v>July</v>
      </c>
      <c r="V924" s="9">
        <f t="shared" si="87"/>
        <v>7</v>
      </c>
      <c r="W924" s="9">
        <f t="shared" si="88"/>
        <v>22</v>
      </c>
      <c r="X924" s="9">
        <f t="shared" si="89"/>
        <v>2011</v>
      </c>
      <c r="Y924" t="b">
        <v>0</v>
      </c>
      <c r="Z924" t="b">
        <v>1</v>
      </c>
      <c r="AA924" t="s">
        <v>100</v>
      </c>
      <c r="AB924" t="s">
        <v>2039</v>
      </c>
      <c r="AC924" t="s">
        <v>2060</v>
      </c>
    </row>
    <row r="925" spans="1:29" ht="34" x14ac:dyDescent="0.2">
      <c r="A925">
        <v>1</v>
      </c>
      <c r="B925">
        <v>95</v>
      </c>
      <c r="C925" t="s">
        <v>239</v>
      </c>
      <c r="D925" s="1" t="s">
        <v>240</v>
      </c>
      <c r="E925" s="17">
        <v>900</v>
      </c>
      <c r="F925" s="17">
        <v>1017</v>
      </c>
      <c r="G925" s="4">
        <f t="shared" si="84"/>
        <v>1.1299999999999999</v>
      </c>
      <c r="H925" t="s">
        <v>20</v>
      </c>
      <c r="I925">
        <v>27</v>
      </c>
      <c r="J925" s="2">
        <f t="shared" si="85"/>
        <v>37.666666666666664</v>
      </c>
      <c r="K925" t="s">
        <v>21</v>
      </c>
      <c r="L925" t="s">
        <v>22</v>
      </c>
      <c r="M925">
        <v>1571029200</v>
      </c>
      <c r="N925">
        <v>1571634000</v>
      </c>
      <c r="O925" s="7">
        <f t="shared" si="86"/>
        <v>43752.208333333328</v>
      </c>
      <c r="P925" s="7" t="str" cm="1">
        <f t="array" ref="P925">_xlfn.IFS(Q925=1, "Jan", Q925=2, "Feb", Q925=3, "Mar", Q925=4, "Apr", Q925=5, "May", Q925=6, "June", Q925=7, "July", Q925=8, "Aug", Q925=9, "Sept", Q925=10, "Oct", Q925=11, "Nov", Q925=12, "Dec")</f>
        <v>Oct</v>
      </c>
      <c r="Q925" s="9">
        <f>MONTH(O925)</f>
        <v>10</v>
      </c>
      <c r="R925" s="9">
        <f>DAY(O925)</f>
        <v>14</v>
      </c>
      <c r="S925" s="9">
        <f>YEAR(O925)</f>
        <v>2019</v>
      </c>
      <c r="T925" s="7">
        <f>(((N925/60)/60)/24)+DATE(1970,1,1)</f>
        <v>43759.208333333328</v>
      </c>
      <c r="U925" s="7" t="str" cm="1">
        <f t="array" ref="U925">_xlfn.IFS(V925=1, "Jan", V925=2, "Feb", V925=3, "Mar", V925=4, "Apr", V925=5, "May", V925=6, "June", V925=7, "July", V925=8, "Aug", V925=9, "Sept", V925=10, "Oct", V925=11, "Nov", V925=12, "Dec")</f>
        <v>Oct</v>
      </c>
      <c r="V925" s="9">
        <f t="shared" si="87"/>
        <v>10</v>
      </c>
      <c r="W925" s="9">
        <f t="shared" si="88"/>
        <v>21</v>
      </c>
      <c r="X925" s="9">
        <f t="shared" si="89"/>
        <v>2019</v>
      </c>
      <c r="Y925" t="b">
        <v>0</v>
      </c>
      <c r="Z925" t="b">
        <v>0</v>
      </c>
      <c r="AA925" t="s">
        <v>42</v>
      </c>
      <c r="AB925" t="s">
        <v>2039</v>
      </c>
      <c r="AC925" t="s">
        <v>2053</v>
      </c>
    </row>
    <row r="926" spans="1:29" ht="17" x14ac:dyDescent="0.2">
      <c r="A926">
        <v>1</v>
      </c>
      <c r="B926">
        <v>771</v>
      </c>
      <c r="C926" t="s">
        <v>1577</v>
      </c>
      <c r="D926" s="1" t="s">
        <v>1578</v>
      </c>
      <c r="E926" s="17">
        <v>5600</v>
      </c>
      <c r="F926" s="17">
        <v>2769</v>
      </c>
      <c r="G926" s="4">
        <f t="shared" si="84"/>
        <v>0.49446428571428569</v>
      </c>
      <c r="H926" t="s">
        <v>74</v>
      </c>
      <c r="I926">
        <v>26</v>
      </c>
      <c r="J926" s="2">
        <f t="shared" si="85"/>
        <v>106.5</v>
      </c>
      <c r="K926" t="s">
        <v>21</v>
      </c>
      <c r="L926" t="s">
        <v>22</v>
      </c>
      <c r="M926">
        <v>1548482400</v>
      </c>
      <c r="N926">
        <v>1550815200</v>
      </c>
      <c r="O926" s="7">
        <f t="shared" si="86"/>
        <v>43491.25</v>
      </c>
      <c r="P926" s="7" t="str" cm="1">
        <f t="array" ref="P926">_xlfn.IFS(Q926=1, "Jan", Q926=2, "Feb", Q926=3, "Mar", Q926=4, "Apr", Q926=5, "May", Q926=6, "June", Q926=7, "July", Q926=8, "Aug", Q926=9, "Sept", Q926=10, "Oct", Q926=11, "Nov", Q926=12, "Dec")</f>
        <v>Jan</v>
      </c>
      <c r="Q926" s="9">
        <f>MONTH(O926)</f>
        <v>1</v>
      </c>
      <c r="R926" s="9">
        <f>DAY(O926)</f>
        <v>26</v>
      </c>
      <c r="S926" s="9">
        <f>YEAR(O926)</f>
        <v>2019</v>
      </c>
      <c r="T926" s="7">
        <f>(((N926/60)/60)/24)+DATE(1970,1,1)</f>
        <v>43518.25</v>
      </c>
      <c r="U926" s="7" t="str" cm="1">
        <f t="array" ref="U926">_xlfn.IFS(V926=1, "Jan", V926=2, "Feb", V926=3, "Mar", V926=4, "Apr", V926=5, "May", V926=6, "June", V926=7, "July", V926=8, "Aug", V926=9, "Sept", V926=10, "Oct", V926=11, "Nov", V926=12, "Dec")</f>
        <v>Feb</v>
      </c>
      <c r="V926" s="9">
        <f t="shared" si="87"/>
        <v>2</v>
      </c>
      <c r="W926" s="9">
        <f t="shared" si="88"/>
        <v>22</v>
      </c>
      <c r="X926" s="9">
        <f t="shared" si="89"/>
        <v>2019</v>
      </c>
      <c r="Y926" t="b">
        <v>0</v>
      </c>
      <c r="Z926" t="b">
        <v>0</v>
      </c>
      <c r="AA926" t="s">
        <v>33</v>
      </c>
      <c r="AB926" t="s">
        <v>2035</v>
      </c>
      <c r="AC926" t="s">
        <v>2036</v>
      </c>
    </row>
    <row r="927" spans="1:29" ht="34" x14ac:dyDescent="0.2">
      <c r="A927">
        <v>1</v>
      </c>
      <c r="B927">
        <v>562</v>
      </c>
      <c r="C927" t="s">
        <v>1168</v>
      </c>
      <c r="D927" s="1" t="s">
        <v>1169</v>
      </c>
      <c r="E927" s="17">
        <v>9900</v>
      </c>
      <c r="F927" s="17">
        <v>1269</v>
      </c>
      <c r="G927" s="4">
        <f t="shared" si="84"/>
        <v>0.12818181818181817</v>
      </c>
      <c r="H927" t="s">
        <v>14</v>
      </c>
      <c r="I927">
        <v>26</v>
      </c>
      <c r="J927" s="2">
        <f t="shared" si="85"/>
        <v>48.807692307692307</v>
      </c>
      <c r="K927" t="s">
        <v>98</v>
      </c>
      <c r="L927" t="s">
        <v>99</v>
      </c>
      <c r="M927">
        <v>1552366800</v>
      </c>
      <c r="N927">
        <v>1552539600</v>
      </c>
      <c r="O927" s="7">
        <f t="shared" si="86"/>
        <v>43536.208333333328</v>
      </c>
      <c r="P927" s="7" t="str" cm="1">
        <f t="array" ref="P927">_xlfn.IFS(Q927=1, "Jan", Q927=2, "Feb", Q927=3, "Mar", Q927=4, "Apr", Q927=5, "May", Q927=6, "June", Q927=7, "July", Q927=8, "Aug", Q927=9, "Sept", Q927=10, "Oct", Q927=11, "Nov", Q927=12, "Dec")</f>
        <v>Mar</v>
      </c>
      <c r="Q927" s="9">
        <f>MONTH(O927)</f>
        <v>3</v>
      </c>
      <c r="R927" s="9">
        <f>DAY(O927)</f>
        <v>12</v>
      </c>
      <c r="S927" s="9">
        <f>YEAR(O927)</f>
        <v>2019</v>
      </c>
      <c r="T927" s="7">
        <f>(((N927/60)/60)/24)+DATE(1970,1,1)</f>
        <v>43538.208333333328</v>
      </c>
      <c r="U927" s="7" t="str" cm="1">
        <f t="array" ref="U927">_xlfn.IFS(V927=1, "Jan", V927=2, "Feb", V927=3, "Mar", V927=4, "Apr", V927=5, "May", V927=6, "June", V927=7, "July", V927=8, "Aug", V927=9, "Sept", V927=10, "Oct", V927=11, "Nov", V927=12, "Dec")</f>
        <v>Mar</v>
      </c>
      <c r="V927" s="9">
        <f t="shared" si="87"/>
        <v>3</v>
      </c>
      <c r="W927" s="9">
        <f t="shared" si="88"/>
        <v>14</v>
      </c>
      <c r="X927" s="9">
        <f t="shared" si="89"/>
        <v>2019</v>
      </c>
      <c r="Y927" t="b">
        <v>0</v>
      </c>
      <c r="Z927" t="b">
        <v>0</v>
      </c>
      <c r="AA927" t="s">
        <v>23</v>
      </c>
      <c r="AB927" t="s">
        <v>2041</v>
      </c>
      <c r="AC927" t="s">
        <v>2042</v>
      </c>
    </row>
    <row r="928" spans="1:29" ht="17" x14ac:dyDescent="0.2">
      <c r="A928">
        <v>1</v>
      </c>
      <c r="B928">
        <v>323</v>
      </c>
      <c r="C928" t="s">
        <v>698</v>
      </c>
      <c r="D928" s="1" t="s">
        <v>699</v>
      </c>
      <c r="E928" s="17">
        <v>8900</v>
      </c>
      <c r="F928" s="17">
        <v>2148</v>
      </c>
      <c r="G928" s="4">
        <f t="shared" si="84"/>
        <v>0.24134831460674158</v>
      </c>
      <c r="H928" t="s">
        <v>14</v>
      </c>
      <c r="I928">
        <v>26</v>
      </c>
      <c r="J928" s="2">
        <f t="shared" si="85"/>
        <v>82.615384615384613</v>
      </c>
      <c r="K928" t="s">
        <v>40</v>
      </c>
      <c r="L928" t="s">
        <v>41</v>
      </c>
      <c r="M928">
        <v>1395896400</v>
      </c>
      <c r="N928">
        <v>1396069200</v>
      </c>
      <c r="O928" s="7">
        <f t="shared" si="86"/>
        <v>41725.208333333336</v>
      </c>
      <c r="P928" s="7" t="str" cm="1">
        <f t="array" ref="P928">_xlfn.IFS(Q928=1, "Jan", Q928=2, "Feb", Q928=3, "Mar", Q928=4, "Apr", Q928=5, "May", Q928=6, "June", Q928=7, "July", Q928=8, "Aug", Q928=9, "Sept", Q928=10, "Oct", Q928=11, "Nov", Q928=12, "Dec")</f>
        <v>Mar</v>
      </c>
      <c r="Q928" s="9">
        <f>MONTH(O928)</f>
        <v>3</v>
      </c>
      <c r="R928" s="9">
        <f>DAY(O928)</f>
        <v>27</v>
      </c>
      <c r="S928" s="9">
        <f>YEAR(O928)</f>
        <v>2014</v>
      </c>
      <c r="T928" s="7">
        <f>(((N928/60)/60)/24)+DATE(1970,1,1)</f>
        <v>41727.208333333336</v>
      </c>
      <c r="U928" s="7" t="str" cm="1">
        <f t="array" ref="U928">_xlfn.IFS(V928=1, "Jan", V928=2, "Feb", V928=3, "Mar", V928=4, "Apr", V928=5, "May", V928=6, "June", V928=7, "July", V928=8, "Aug", V928=9, "Sept", V928=10, "Oct", V928=11, "Nov", V928=12, "Dec")</f>
        <v>Mar</v>
      </c>
      <c r="V928" s="9">
        <f t="shared" si="87"/>
        <v>3</v>
      </c>
      <c r="W928" s="9">
        <f t="shared" si="88"/>
        <v>29</v>
      </c>
      <c r="X928" s="9">
        <f t="shared" si="89"/>
        <v>2014</v>
      </c>
      <c r="Y928" t="b">
        <v>0</v>
      </c>
      <c r="Z928" t="b">
        <v>0</v>
      </c>
      <c r="AA928" t="s">
        <v>42</v>
      </c>
      <c r="AB928" t="s">
        <v>2039</v>
      </c>
      <c r="AC928" t="s">
        <v>2053</v>
      </c>
    </row>
    <row r="929" spans="1:29" ht="17" x14ac:dyDescent="0.2">
      <c r="A929">
        <v>1</v>
      </c>
      <c r="B929">
        <v>172</v>
      </c>
      <c r="C929" t="s">
        <v>396</v>
      </c>
      <c r="D929" s="1" t="s">
        <v>397</v>
      </c>
      <c r="E929" s="17">
        <v>800</v>
      </c>
      <c r="F929" s="17">
        <v>663</v>
      </c>
      <c r="G929" s="4">
        <f t="shared" si="84"/>
        <v>0.82874999999999999</v>
      </c>
      <c r="H929" t="s">
        <v>14</v>
      </c>
      <c r="I929">
        <v>26</v>
      </c>
      <c r="J929" s="2">
        <f t="shared" si="85"/>
        <v>25.5</v>
      </c>
      <c r="K929" t="s">
        <v>21</v>
      </c>
      <c r="L929" t="s">
        <v>22</v>
      </c>
      <c r="M929">
        <v>1405746000</v>
      </c>
      <c r="N929">
        <v>1407042000</v>
      </c>
      <c r="O929" s="7">
        <f t="shared" si="86"/>
        <v>41839.208333333336</v>
      </c>
      <c r="P929" s="7" t="str" cm="1">
        <f t="array" ref="P929">_xlfn.IFS(Q929=1, "Jan", Q929=2, "Feb", Q929=3, "Mar", Q929=4, "Apr", Q929=5, "May", Q929=6, "June", Q929=7, "July", Q929=8, "Aug", Q929=9, "Sept", Q929=10, "Oct", Q929=11, "Nov", Q929=12, "Dec")</f>
        <v>July</v>
      </c>
      <c r="Q929" s="9">
        <f>MONTH(O929)</f>
        <v>7</v>
      </c>
      <c r="R929" s="9">
        <f>DAY(O929)</f>
        <v>19</v>
      </c>
      <c r="S929" s="9">
        <f>YEAR(O929)</f>
        <v>2014</v>
      </c>
      <c r="T929" s="7">
        <f>(((N929/60)/60)/24)+DATE(1970,1,1)</f>
        <v>41854.208333333336</v>
      </c>
      <c r="U929" s="7" t="str" cm="1">
        <f t="array" ref="U929">_xlfn.IFS(V929=1, "Jan", V929=2, "Feb", V929=3, "Mar", V929=4, "Apr", V929=5, "May", V929=6, "June", V929=7, "July", V929=8, "Aug", V929=9, "Sept", V929=10, "Oct", V929=11, "Nov", V929=12, "Dec")</f>
        <v>Aug</v>
      </c>
      <c r="V929" s="9">
        <f t="shared" si="87"/>
        <v>8</v>
      </c>
      <c r="W929" s="9">
        <f t="shared" si="88"/>
        <v>3</v>
      </c>
      <c r="X929" s="9">
        <f t="shared" si="89"/>
        <v>2014</v>
      </c>
      <c r="Y929" t="b">
        <v>0</v>
      </c>
      <c r="Z929" t="b">
        <v>1</v>
      </c>
      <c r="AA929" t="s">
        <v>42</v>
      </c>
      <c r="AB929" t="s">
        <v>2039</v>
      </c>
      <c r="AC929" t="s">
        <v>2053</v>
      </c>
    </row>
    <row r="930" spans="1:29" ht="34" x14ac:dyDescent="0.2">
      <c r="A930">
        <v>1</v>
      </c>
      <c r="B930">
        <v>613</v>
      </c>
      <c r="C930" t="s">
        <v>1268</v>
      </c>
      <c r="D930" s="1" t="s">
        <v>1269</v>
      </c>
      <c r="E930" s="17">
        <v>1100</v>
      </c>
      <c r="F930" s="17">
        <v>1914</v>
      </c>
      <c r="G930" s="4">
        <f t="shared" si="84"/>
        <v>1.74</v>
      </c>
      <c r="H930" t="s">
        <v>20</v>
      </c>
      <c r="I930">
        <v>26</v>
      </c>
      <c r="J930" s="2">
        <f t="shared" si="85"/>
        <v>73.615384615384613</v>
      </c>
      <c r="K930" t="s">
        <v>15</v>
      </c>
      <c r="L930" t="s">
        <v>16</v>
      </c>
      <c r="M930">
        <v>1503723600</v>
      </c>
      <c r="N930">
        <v>1504501200</v>
      </c>
      <c r="O930" s="7">
        <f t="shared" si="86"/>
        <v>42973.208333333328</v>
      </c>
      <c r="P930" s="7" t="str" cm="1">
        <f t="array" ref="P930">_xlfn.IFS(Q930=1, "Jan", Q930=2, "Feb", Q930=3, "Mar", Q930=4, "Apr", Q930=5, "May", Q930=6, "June", Q930=7, "July", Q930=8, "Aug", Q930=9, "Sept", Q930=10, "Oct", Q930=11, "Nov", Q930=12, "Dec")</f>
        <v>Aug</v>
      </c>
      <c r="Q930" s="9">
        <f>MONTH(O930)</f>
        <v>8</v>
      </c>
      <c r="R930" s="9">
        <f>DAY(O930)</f>
        <v>26</v>
      </c>
      <c r="S930" s="9">
        <f>YEAR(O930)</f>
        <v>2017</v>
      </c>
      <c r="T930" s="7">
        <f>(((N930/60)/60)/24)+DATE(1970,1,1)</f>
        <v>42982.208333333328</v>
      </c>
      <c r="U930" s="7" t="str" cm="1">
        <f t="array" ref="U930">_xlfn.IFS(V930=1, "Jan", V930=2, "Feb", V930=3, "Mar", V930=4, "Apr", V930=5, "May", V930=6, "June", V930=7, "July", V930=8, "Aug", V930=9, "Sept", V930=10, "Oct", V930=11, "Nov", V930=12, "Dec")</f>
        <v>Sept</v>
      </c>
      <c r="V930" s="9">
        <f t="shared" si="87"/>
        <v>9</v>
      </c>
      <c r="W930" s="9">
        <f t="shared" si="88"/>
        <v>4</v>
      </c>
      <c r="X930" s="9">
        <f t="shared" si="89"/>
        <v>2017</v>
      </c>
      <c r="Y930" t="b">
        <v>0</v>
      </c>
      <c r="Z930" t="b">
        <v>0</v>
      </c>
      <c r="AA930" t="s">
        <v>33</v>
      </c>
      <c r="AB930" t="s">
        <v>2035</v>
      </c>
      <c r="AC930" t="s">
        <v>2036</v>
      </c>
    </row>
    <row r="931" spans="1:29" ht="17" x14ac:dyDescent="0.2">
      <c r="A931">
        <v>1</v>
      </c>
      <c r="B931">
        <v>666</v>
      </c>
      <c r="C931" t="s">
        <v>1373</v>
      </c>
      <c r="D931" s="1" t="s">
        <v>1374</v>
      </c>
      <c r="E931" s="17">
        <v>3100</v>
      </c>
      <c r="F931" s="17">
        <v>1985</v>
      </c>
      <c r="G931" s="4">
        <f t="shared" si="84"/>
        <v>0.64032258064516134</v>
      </c>
      <c r="H931" t="s">
        <v>74</v>
      </c>
      <c r="I931">
        <v>25</v>
      </c>
      <c r="J931" s="2">
        <f t="shared" si="85"/>
        <v>79.400000000000006</v>
      </c>
      <c r="K931" t="s">
        <v>21</v>
      </c>
      <c r="L931" t="s">
        <v>22</v>
      </c>
      <c r="M931">
        <v>1377838800</v>
      </c>
      <c r="N931">
        <v>1378357200</v>
      </c>
      <c r="O931" s="7">
        <f t="shared" si="86"/>
        <v>41516.208333333336</v>
      </c>
      <c r="P931" s="7" t="str" cm="1">
        <f t="array" ref="P931">_xlfn.IFS(Q931=1, "Jan", Q931=2, "Feb", Q931=3, "Mar", Q931=4, "Apr", Q931=5, "May", Q931=6, "June", Q931=7, "July", Q931=8, "Aug", Q931=9, "Sept", Q931=10, "Oct", Q931=11, "Nov", Q931=12, "Dec")</f>
        <v>Aug</v>
      </c>
      <c r="Q931" s="9">
        <f>MONTH(O931)</f>
        <v>8</v>
      </c>
      <c r="R931" s="9">
        <f>DAY(O931)</f>
        <v>30</v>
      </c>
      <c r="S931" s="9">
        <f>YEAR(O931)</f>
        <v>2013</v>
      </c>
      <c r="T931" s="7">
        <f>(((N931/60)/60)/24)+DATE(1970,1,1)</f>
        <v>41522.208333333336</v>
      </c>
      <c r="U931" s="7" t="str" cm="1">
        <f t="array" ref="U931">_xlfn.IFS(V931=1, "Jan", V931=2, "Feb", V931=3, "Mar", V931=4, "Apr", V931=5, "May", V931=6, "June", V931=7, "July", V931=8, "Aug", V931=9, "Sept", V931=10, "Oct", V931=11, "Nov", V931=12, "Dec")</f>
        <v>Sept</v>
      </c>
      <c r="V931" s="9">
        <f t="shared" si="87"/>
        <v>9</v>
      </c>
      <c r="W931" s="9">
        <f t="shared" si="88"/>
        <v>5</v>
      </c>
      <c r="X931" s="9">
        <f t="shared" si="89"/>
        <v>2013</v>
      </c>
      <c r="Y931" t="b">
        <v>0</v>
      </c>
      <c r="Z931" t="b">
        <v>1</v>
      </c>
      <c r="AA931" t="s">
        <v>33</v>
      </c>
      <c r="AB931" t="s">
        <v>2035</v>
      </c>
      <c r="AC931" t="s">
        <v>2036</v>
      </c>
    </row>
    <row r="932" spans="1:29" ht="17" x14ac:dyDescent="0.2">
      <c r="A932">
        <v>1</v>
      </c>
      <c r="B932">
        <v>346</v>
      </c>
      <c r="C932" t="s">
        <v>744</v>
      </c>
      <c r="D932" s="1" t="s">
        <v>745</v>
      </c>
      <c r="E932" s="17">
        <v>8000</v>
      </c>
      <c r="F932" s="17">
        <v>2758</v>
      </c>
      <c r="G932" s="4">
        <f t="shared" si="84"/>
        <v>0.34475</v>
      </c>
      <c r="H932" t="s">
        <v>14</v>
      </c>
      <c r="I932">
        <v>25</v>
      </c>
      <c r="J932" s="2">
        <f t="shared" si="85"/>
        <v>110.32</v>
      </c>
      <c r="K932" t="s">
        <v>21</v>
      </c>
      <c r="L932" t="s">
        <v>22</v>
      </c>
      <c r="M932">
        <v>1503550800</v>
      </c>
      <c r="N932">
        <v>1508302800</v>
      </c>
      <c r="O932" s="7">
        <f t="shared" si="86"/>
        <v>42971.208333333328</v>
      </c>
      <c r="P932" s="7" t="str" cm="1">
        <f t="array" ref="P932">_xlfn.IFS(Q932=1, "Jan", Q932=2, "Feb", Q932=3, "Mar", Q932=4, "Apr", Q932=5, "May", Q932=6, "June", Q932=7, "July", Q932=8, "Aug", Q932=9, "Sept", Q932=10, "Oct", Q932=11, "Nov", Q932=12, "Dec")</f>
        <v>Aug</v>
      </c>
      <c r="Q932" s="9">
        <f>MONTH(O932)</f>
        <v>8</v>
      </c>
      <c r="R932" s="9">
        <f>DAY(O932)</f>
        <v>24</v>
      </c>
      <c r="S932" s="9">
        <f>YEAR(O932)</f>
        <v>2017</v>
      </c>
      <c r="T932" s="7">
        <f>(((N932/60)/60)/24)+DATE(1970,1,1)</f>
        <v>43026.208333333328</v>
      </c>
      <c r="U932" s="7" t="str" cm="1">
        <f t="array" ref="U932">_xlfn.IFS(V932=1, "Jan", V932=2, "Feb", V932=3, "Mar", V932=4, "Apr", V932=5, "May", V932=6, "June", V932=7, "July", V932=8, "Aug", V932=9, "Sept", V932=10, "Oct", V932=11, "Nov", V932=12, "Dec")</f>
        <v>Oct</v>
      </c>
      <c r="V932" s="9">
        <f t="shared" si="87"/>
        <v>10</v>
      </c>
      <c r="W932" s="9">
        <f t="shared" si="88"/>
        <v>18</v>
      </c>
      <c r="X932" s="9">
        <f t="shared" si="89"/>
        <v>2017</v>
      </c>
      <c r="Y932" t="b">
        <v>0</v>
      </c>
      <c r="Z932" t="b">
        <v>1</v>
      </c>
      <c r="AA932" t="s">
        <v>60</v>
      </c>
      <c r="AB932" t="s">
        <v>2041</v>
      </c>
      <c r="AC932" t="s">
        <v>2050</v>
      </c>
    </row>
    <row r="933" spans="1:29" ht="34" x14ac:dyDescent="0.2">
      <c r="A933">
        <v>1</v>
      </c>
      <c r="B933">
        <v>375</v>
      </c>
      <c r="C933" t="s">
        <v>802</v>
      </c>
      <c r="D933" s="1" t="s">
        <v>803</v>
      </c>
      <c r="E933" s="17">
        <v>2700</v>
      </c>
      <c r="F933" s="17">
        <v>1479</v>
      </c>
      <c r="G933" s="4">
        <f t="shared" si="84"/>
        <v>0.54777777777777781</v>
      </c>
      <c r="H933" t="s">
        <v>14</v>
      </c>
      <c r="I933">
        <v>25</v>
      </c>
      <c r="J933" s="2">
        <f t="shared" si="85"/>
        <v>59.16</v>
      </c>
      <c r="K933" t="s">
        <v>21</v>
      </c>
      <c r="L933" t="s">
        <v>22</v>
      </c>
      <c r="M933">
        <v>1444971600</v>
      </c>
      <c r="N933">
        <v>1449900000</v>
      </c>
      <c r="O933" s="7">
        <f t="shared" si="86"/>
        <v>42293.208333333328</v>
      </c>
      <c r="P933" s="7" t="str" cm="1">
        <f t="array" ref="P933">_xlfn.IFS(Q933=1, "Jan", Q933=2, "Feb", Q933=3, "Mar", Q933=4, "Apr", Q933=5, "May", Q933=6, "June", Q933=7, "July", Q933=8, "Aug", Q933=9, "Sept", Q933=10, "Oct", Q933=11, "Nov", Q933=12, "Dec")</f>
        <v>Oct</v>
      </c>
      <c r="Q933" s="9">
        <f>MONTH(O933)</f>
        <v>10</v>
      </c>
      <c r="R933" s="9">
        <f>DAY(O933)</f>
        <v>16</v>
      </c>
      <c r="S933" s="9">
        <f>YEAR(O933)</f>
        <v>2015</v>
      </c>
      <c r="T933" s="7">
        <f>(((N933/60)/60)/24)+DATE(1970,1,1)</f>
        <v>42350.25</v>
      </c>
      <c r="U933" s="7" t="str" cm="1">
        <f t="array" ref="U933">_xlfn.IFS(V933=1, "Jan", V933=2, "Feb", V933=3, "Mar", V933=4, "Apr", V933=5, "May", V933=6, "June", V933=7, "July", V933=8, "Aug", V933=9, "Sept", V933=10, "Oct", V933=11, "Nov", V933=12, "Dec")</f>
        <v>Dec</v>
      </c>
      <c r="V933" s="9">
        <f t="shared" si="87"/>
        <v>12</v>
      </c>
      <c r="W933" s="9">
        <f t="shared" si="88"/>
        <v>12</v>
      </c>
      <c r="X933" s="9">
        <f t="shared" si="89"/>
        <v>2015</v>
      </c>
      <c r="Y933" t="b">
        <v>0</v>
      </c>
      <c r="Z933" t="b">
        <v>0</v>
      </c>
      <c r="AA933" t="s">
        <v>60</v>
      </c>
      <c r="AB933" t="s">
        <v>2041</v>
      </c>
      <c r="AC933" t="s">
        <v>2050</v>
      </c>
    </row>
    <row r="934" spans="1:29" ht="17" x14ac:dyDescent="0.2">
      <c r="A934">
        <v>1</v>
      </c>
      <c r="B934">
        <v>971</v>
      </c>
      <c r="C934" t="s">
        <v>1971</v>
      </c>
      <c r="D934" s="1" t="s">
        <v>1972</v>
      </c>
      <c r="E934" s="17">
        <v>5100</v>
      </c>
      <c r="F934" s="17">
        <v>1414</v>
      </c>
      <c r="G934" s="4">
        <f t="shared" si="84"/>
        <v>0.27725490196078434</v>
      </c>
      <c r="H934" t="s">
        <v>14</v>
      </c>
      <c r="I934">
        <v>24</v>
      </c>
      <c r="J934" s="2">
        <f t="shared" si="85"/>
        <v>58.916666666666664</v>
      </c>
      <c r="K934" t="s">
        <v>21</v>
      </c>
      <c r="L934" t="s">
        <v>22</v>
      </c>
      <c r="M934">
        <v>1381208400</v>
      </c>
      <c r="N934">
        <v>1381726800</v>
      </c>
      <c r="O934" s="7">
        <f t="shared" si="86"/>
        <v>41555.208333333336</v>
      </c>
      <c r="P934" s="7" t="str" cm="1">
        <f t="array" ref="P934">_xlfn.IFS(Q934=1, "Jan", Q934=2, "Feb", Q934=3, "Mar", Q934=4, "Apr", Q934=5, "May", Q934=6, "June", Q934=7, "July", Q934=8, "Aug", Q934=9, "Sept", Q934=10, "Oct", Q934=11, "Nov", Q934=12, "Dec")</f>
        <v>Oct</v>
      </c>
      <c r="Q934" s="9">
        <f>MONTH(O934)</f>
        <v>10</v>
      </c>
      <c r="R934" s="9">
        <f>DAY(O934)</f>
        <v>8</v>
      </c>
      <c r="S934" s="9">
        <f>YEAR(O934)</f>
        <v>2013</v>
      </c>
      <c r="T934" s="7">
        <f>(((N934/60)/60)/24)+DATE(1970,1,1)</f>
        <v>41561.208333333336</v>
      </c>
      <c r="U934" s="7" t="str" cm="1">
        <f t="array" ref="U934">_xlfn.IFS(V934=1, "Jan", V934=2, "Feb", V934=3, "Mar", V934=4, "Apr", V934=5, "May", V934=6, "June", V934=7, "July", V934=8, "Aug", V934=9, "Sept", V934=10, "Oct", V934=11, "Nov", V934=12, "Dec")</f>
        <v>Oct</v>
      </c>
      <c r="V934" s="9">
        <f t="shared" si="87"/>
        <v>10</v>
      </c>
      <c r="W934" s="9">
        <f t="shared" si="88"/>
        <v>14</v>
      </c>
      <c r="X934" s="9">
        <f t="shared" si="89"/>
        <v>2013</v>
      </c>
      <c r="Y934" t="b">
        <v>0</v>
      </c>
      <c r="Z934" t="b">
        <v>0</v>
      </c>
      <c r="AA934" t="s">
        <v>269</v>
      </c>
      <c r="AB934" t="s">
        <v>2039</v>
      </c>
      <c r="AC934" t="s">
        <v>2062</v>
      </c>
    </row>
    <row r="935" spans="1:29" ht="34" x14ac:dyDescent="0.2">
      <c r="A935">
        <v>1</v>
      </c>
      <c r="B935">
        <v>3</v>
      </c>
      <c r="C935" t="s">
        <v>29</v>
      </c>
      <c r="D935" s="1" t="s">
        <v>30</v>
      </c>
      <c r="E935" s="17">
        <v>4200</v>
      </c>
      <c r="F935" s="17">
        <v>2477</v>
      </c>
      <c r="G935" s="4">
        <f t="shared" si="84"/>
        <v>0.58976190476190471</v>
      </c>
      <c r="H935" t="s">
        <v>14</v>
      </c>
      <c r="I935">
        <v>24</v>
      </c>
      <c r="J935" s="2">
        <f t="shared" si="85"/>
        <v>103.20833333333333</v>
      </c>
      <c r="K935" t="s">
        <v>21</v>
      </c>
      <c r="L935" t="s">
        <v>22</v>
      </c>
      <c r="M935">
        <v>1565499600</v>
      </c>
      <c r="N935">
        <v>1568955600</v>
      </c>
      <c r="O935" s="7">
        <f t="shared" si="86"/>
        <v>43688.208333333328</v>
      </c>
      <c r="P935" s="7" t="str" cm="1">
        <f t="array" ref="P935">_xlfn.IFS(Q935=1, "Jan", Q935=2, "Feb", Q935=3, "Mar", Q935=4, "Apr", Q935=5, "May", Q935=6, "June", Q935=7, "July", Q935=8, "Aug", Q935=9, "Sept", Q935=10, "Oct", Q935=11, "Nov", Q935=12, "Dec")</f>
        <v>Aug</v>
      </c>
      <c r="Q935" s="9">
        <f>MONTH(O935)</f>
        <v>8</v>
      </c>
      <c r="R935" s="9">
        <f>DAY(O935)</f>
        <v>11</v>
      </c>
      <c r="S935" s="9">
        <f>YEAR(O935)</f>
        <v>2019</v>
      </c>
      <c r="T935" s="7">
        <f>(((N935/60)/60)/24)+DATE(1970,1,1)</f>
        <v>43728.208333333328</v>
      </c>
      <c r="U935" s="7" t="str" cm="1">
        <f t="array" ref="U935">_xlfn.IFS(V935=1, "Jan", V935=2, "Feb", V935=3, "Mar", V935=4, "Apr", V935=5, "May", V935=6, "June", V935=7, "July", V935=8, "Aug", V935=9, "Sept", V935=10, "Oct", V935=11, "Nov", V935=12, "Dec")</f>
        <v>Sept</v>
      </c>
      <c r="V935" s="9">
        <f t="shared" si="87"/>
        <v>9</v>
      </c>
      <c r="W935" s="9">
        <f t="shared" si="88"/>
        <v>20</v>
      </c>
      <c r="X935" s="9">
        <f t="shared" si="89"/>
        <v>2019</v>
      </c>
      <c r="Y935" t="b">
        <v>0</v>
      </c>
      <c r="Z935" t="b">
        <v>0</v>
      </c>
      <c r="AA935" t="s">
        <v>23</v>
      </c>
      <c r="AB935" t="s">
        <v>2041</v>
      </c>
      <c r="AC935" t="s">
        <v>2042</v>
      </c>
    </row>
    <row r="936" spans="1:29" ht="17" x14ac:dyDescent="0.2">
      <c r="A936">
        <v>1</v>
      </c>
      <c r="B936">
        <v>190</v>
      </c>
      <c r="C936" t="s">
        <v>432</v>
      </c>
      <c r="D936" s="1" t="s">
        <v>433</v>
      </c>
      <c r="E936" s="17">
        <v>3700</v>
      </c>
      <c r="F936" s="17">
        <v>2538</v>
      </c>
      <c r="G936" s="4">
        <f t="shared" si="84"/>
        <v>0.68594594594594593</v>
      </c>
      <c r="H936" t="s">
        <v>14</v>
      </c>
      <c r="I936">
        <v>24</v>
      </c>
      <c r="J936" s="2">
        <f t="shared" si="85"/>
        <v>105.75</v>
      </c>
      <c r="K936" t="s">
        <v>21</v>
      </c>
      <c r="L936" t="s">
        <v>22</v>
      </c>
      <c r="M936">
        <v>1370322000</v>
      </c>
      <c r="N936">
        <v>1370408400</v>
      </c>
      <c r="O936" s="7">
        <f t="shared" si="86"/>
        <v>41429.208333333336</v>
      </c>
      <c r="P936" s="7" t="str" cm="1">
        <f t="array" ref="P936">_xlfn.IFS(Q936=1, "Jan", Q936=2, "Feb", Q936=3, "Mar", Q936=4, "Apr", Q936=5, "May", Q936=6, "June", Q936=7, "July", Q936=8, "Aug", Q936=9, "Sept", Q936=10, "Oct", Q936=11, "Nov", Q936=12, "Dec")</f>
        <v>June</v>
      </c>
      <c r="Q936" s="9">
        <f>MONTH(O936)</f>
        <v>6</v>
      </c>
      <c r="R936" s="9">
        <f>DAY(O936)</f>
        <v>4</v>
      </c>
      <c r="S936" s="9">
        <f>YEAR(O936)</f>
        <v>2013</v>
      </c>
      <c r="T936" s="7">
        <f>(((N936/60)/60)/24)+DATE(1970,1,1)</f>
        <v>41430.208333333336</v>
      </c>
      <c r="U936" s="7" t="str" cm="1">
        <f t="array" ref="U936">_xlfn.IFS(V936=1, "Jan", V936=2, "Feb", V936=3, "Mar", V936=4, "Apr", V936=5, "May", V936=6, "June", V936=7, "July", V936=8, "Aug", V936=9, "Sept", V936=10, "Oct", V936=11, "Nov", V936=12, "Dec")</f>
        <v>June</v>
      </c>
      <c r="V936" s="9">
        <f t="shared" si="87"/>
        <v>6</v>
      </c>
      <c r="W936" s="9">
        <f t="shared" si="88"/>
        <v>5</v>
      </c>
      <c r="X936" s="9">
        <f t="shared" si="89"/>
        <v>2013</v>
      </c>
      <c r="Y936" t="b">
        <v>0</v>
      </c>
      <c r="Z936" t="b">
        <v>1</v>
      </c>
      <c r="AA936" t="s">
        <v>33</v>
      </c>
      <c r="AB936" t="s">
        <v>2035</v>
      </c>
      <c r="AC936" t="s">
        <v>2036</v>
      </c>
    </row>
    <row r="937" spans="1:29" ht="17" x14ac:dyDescent="0.2">
      <c r="A937">
        <v>1</v>
      </c>
      <c r="B937">
        <v>358</v>
      </c>
      <c r="C937" t="s">
        <v>768</v>
      </c>
      <c r="D937" s="1" t="s">
        <v>769</v>
      </c>
      <c r="E937" s="17">
        <v>9700</v>
      </c>
      <c r="F937" s="17">
        <v>1146</v>
      </c>
      <c r="G937" s="4">
        <f t="shared" si="84"/>
        <v>0.11814432989690722</v>
      </c>
      <c r="H937" t="s">
        <v>14</v>
      </c>
      <c r="I937">
        <v>23</v>
      </c>
      <c r="J937" s="2">
        <f t="shared" si="85"/>
        <v>49.826086956521742</v>
      </c>
      <c r="K937" t="s">
        <v>15</v>
      </c>
      <c r="L937" t="s">
        <v>16</v>
      </c>
      <c r="M937">
        <v>1533877200</v>
      </c>
      <c r="N937">
        <v>1534136400</v>
      </c>
      <c r="O937" s="7">
        <f t="shared" si="86"/>
        <v>43322.208333333328</v>
      </c>
      <c r="P937" s="7" t="str" cm="1">
        <f t="array" ref="P937">_xlfn.IFS(Q937=1, "Jan", Q937=2, "Feb", Q937=3, "Mar", Q937=4, "Apr", Q937=5, "May", Q937=6, "June", Q937=7, "July", Q937=8, "Aug", Q937=9, "Sept", Q937=10, "Oct", Q937=11, "Nov", Q937=12, "Dec")</f>
        <v>Aug</v>
      </c>
      <c r="Q937" s="9">
        <f>MONTH(O937)</f>
        <v>8</v>
      </c>
      <c r="R937" s="9">
        <f>DAY(O937)</f>
        <v>10</v>
      </c>
      <c r="S937" s="9">
        <f>YEAR(O937)</f>
        <v>2018</v>
      </c>
      <c r="T937" s="7">
        <f>(((N937/60)/60)/24)+DATE(1970,1,1)</f>
        <v>43325.208333333328</v>
      </c>
      <c r="U937" s="7" t="str" cm="1">
        <f t="array" ref="U937">_xlfn.IFS(V937=1, "Jan", V937=2, "Feb", V937=3, "Mar", V937=4, "Apr", V937=5, "May", V937=6, "June", V937=7, "July", V937=8, "Aug", V937=9, "Sept", V937=10, "Oct", V937=11, "Nov", V937=12, "Dec")</f>
        <v>Aug</v>
      </c>
      <c r="V937" s="9">
        <f t="shared" si="87"/>
        <v>8</v>
      </c>
      <c r="W937" s="9">
        <f t="shared" si="88"/>
        <v>13</v>
      </c>
      <c r="X937" s="9">
        <f t="shared" si="89"/>
        <v>2018</v>
      </c>
      <c r="Y937" t="b">
        <v>1</v>
      </c>
      <c r="Z937" t="b">
        <v>0</v>
      </c>
      <c r="AA937" t="s">
        <v>122</v>
      </c>
      <c r="AB937" t="s">
        <v>2044</v>
      </c>
      <c r="AC937" t="s">
        <v>2045</v>
      </c>
    </row>
    <row r="938" spans="1:29" ht="34" x14ac:dyDescent="0.2">
      <c r="A938">
        <v>1</v>
      </c>
      <c r="B938">
        <v>830</v>
      </c>
      <c r="C938" t="s">
        <v>1693</v>
      </c>
      <c r="D938" s="1" t="s">
        <v>1694</v>
      </c>
      <c r="E938" s="17">
        <v>121600</v>
      </c>
      <c r="F938" s="17">
        <v>1424</v>
      </c>
      <c r="G938" s="4">
        <f t="shared" si="84"/>
        <v>1.1710526315789473E-2</v>
      </c>
      <c r="H938" t="s">
        <v>14</v>
      </c>
      <c r="I938">
        <v>22</v>
      </c>
      <c r="J938" s="2">
        <f t="shared" si="85"/>
        <v>64.727272727272734</v>
      </c>
      <c r="K938" t="s">
        <v>21</v>
      </c>
      <c r="L938" t="s">
        <v>22</v>
      </c>
      <c r="M938">
        <v>1514959200</v>
      </c>
      <c r="N938">
        <v>1520056800</v>
      </c>
      <c r="O938" s="7">
        <f t="shared" si="86"/>
        <v>43103.25</v>
      </c>
      <c r="P938" s="7" t="str" cm="1">
        <f t="array" ref="P938">_xlfn.IFS(Q938=1, "Jan", Q938=2, "Feb", Q938=3, "Mar", Q938=4, "Apr", Q938=5, "May", Q938=6, "June", Q938=7, "July", Q938=8, "Aug", Q938=9, "Sept", Q938=10, "Oct", Q938=11, "Nov", Q938=12, "Dec")</f>
        <v>Jan</v>
      </c>
      <c r="Q938" s="9">
        <f>MONTH(O938)</f>
        <v>1</v>
      </c>
      <c r="R938" s="9">
        <f>DAY(O938)</f>
        <v>3</v>
      </c>
      <c r="S938" s="9">
        <f>YEAR(O938)</f>
        <v>2018</v>
      </c>
      <c r="T938" s="7">
        <f>(((N938/60)/60)/24)+DATE(1970,1,1)</f>
        <v>43162.25</v>
      </c>
      <c r="U938" s="7" t="str" cm="1">
        <f t="array" ref="U938">_xlfn.IFS(V938=1, "Jan", V938=2, "Feb", V938=3, "Mar", V938=4, "Apr", V938=5, "May", V938=6, "June", V938=7, "July", V938=8, "Aug", V938=9, "Sept", V938=10, "Oct", V938=11, "Nov", V938=12, "Dec")</f>
        <v>Mar</v>
      </c>
      <c r="V938" s="9">
        <f t="shared" si="87"/>
        <v>3</v>
      </c>
      <c r="W938" s="9">
        <f t="shared" si="88"/>
        <v>3</v>
      </c>
      <c r="X938" s="9">
        <f t="shared" si="89"/>
        <v>2018</v>
      </c>
      <c r="Y938" t="b">
        <v>0</v>
      </c>
      <c r="Z938" t="b">
        <v>0</v>
      </c>
      <c r="AA938" t="s">
        <v>33</v>
      </c>
      <c r="AB938" t="s">
        <v>2035</v>
      </c>
      <c r="AC938" t="s">
        <v>2036</v>
      </c>
    </row>
    <row r="939" spans="1:29" ht="17" x14ac:dyDescent="0.2">
      <c r="A939">
        <v>1</v>
      </c>
      <c r="B939">
        <v>936</v>
      </c>
      <c r="C939" t="s">
        <v>1246</v>
      </c>
      <c r="D939" s="1" t="s">
        <v>1904</v>
      </c>
      <c r="E939" s="17">
        <v>103200</v>
      </c>
      <c r="F939" s="17">
        <v>1690</v>
      </c>
      <c r="G939" s="4">
        <f t="shared" si="84"/>
        <v>1.6375968992248063E-2</v>
      </c>
      <c r="H939" t="s">
        <v>14</v>
      </c>
      <c r="I939">
        <v>21</v>
      </c>
      <c r="J939" s="2">
        <f t="shared" si="85"/>
        <v>80.476190476190482</v>
      </c>
      <c r="K939" t="s">
        <v>21</v>
      </c>
      <c r="L939" t="s">
        <v>22</v>
      </c>
      <c r="M939">
        <v>1563771600</v>
      </c>
      <c r="N939">
        <v>1564030800</v>
      </c>
      <c r="O939" s="7">
        <f t="shared" si="86"/>
        <v>43668.208333333328</v>
      </c>
      <c r="P939" s="7" t="str" cm="1">
        <f t="array" ref="P939">_xlfn.IFS(Q939=1, "Jan", Q939=2, "Feb", Q939=3, "Mar", Q939=4, "Apr", Q939=5, "May", Q939=6, "June", Q939=7, "July", Q939=8, "Aug", Q939=9, "Sept", Q939=10, "Oct", Q939=11, "Nov", Q939=12, "Dec")</f>
        <v>July</v>
      </c>
      <c r="Q939" s="9">
        <f>MONTH(O939)</f>
        <v>7</v>
      </c>
      <c r="R939" s="9">
        <f>DAY(O939)</f>
        <v>22</v>
      </c>
      <c r="S939" s="9">
        <f>YEAR(O939)</f>
        <v>2019</v>
      </c>
      <c r="T939" s="7">
        <f>(((N939/60)/60)/24)+DATE(1970,1,1)</f>
        <v>43671.208333333328</v>
      </c>
      <c r="U939" s="7" t="str" cm="1">
        <f t="array" ref="U939">_xlfn.IFS(V939=1, "Jan", V939=2, "Feb", V939=3, "Mar", V939=4, "Apr", V939=5, "May", V939=6, "June", V939=7, "July", V939=8, "Aug", V939=9, "Sept", V939=10, "Oct", V939=11, "Nov", V939=12, "Dec")</f>
        <v>July</v>
      </c>
      <c r="V939" s="9">
        <f t="shared" si="87"/>
        <v>7</v>
      </c>
      <c r="W939" s="9">
        <f t="shared" si="88"/>
        <v>25</v>
      </c>
      <c r="X939" s="9">
        <f t="shared" si="89"/>
        <v>2019</v>
      </c>
      <c r="Y939" t="b">
        <v>1</v>
      </c>
      <c r="Z939" t="b">
        <v>0</v>
      </c>
      <c r="AA939" t="s">
        <v>33</v>
      </c>
      <c r="AB939" t="s">
        <v>2035</v>
      </c>
      <c r="AC939" t="s">
        <v>2036</v>
      </c>
    </row>
    <row r="940" spans="1:29" ht="34" x14ac:dyDescent="0.2">
      <c r="A940">
        <v>1</v>
      </c>
      <c r="B940">
        <v>486</v>
      </c>
      <c r="C940" t="s">
        <v>1019</v>
      </c>
      <c r="D940" s="1" t="s">
        <v>1020</v>
      </c>
      <c r="E940" s="17">
        <v>5200</v>
      </c>
      <c r="F940" s="17">
        <v>702</v>
      </c>
      <c r="G940" s="4">
        <f t="shared" si="84"/>
        <v>0.13500000000000001</v>
      </c>
      <c r="H940" t="s">
        <v>14</v>
      </c>
      <c r="I940">
        <v>21</v>
      </c>
      <c r="J940" s="2">
        <f t="shared" si="85"/>
        <v>33.428571428571431</v>
      </c>
      <c r="K940" t="s">
        <v>40</v>
      </c>
      <c r="L940" t="s">
        <v>41</v>
      </c>
      <c r="M940">
        <v>1520575200</v>
      </c>
      <c r="N940">
        <v>1521867600</v>
      </c>
      <c r="O940" s="7">
        <f t="shared" si="86"/>
        <v>43168.25</v>
      </c>
      <c r="P940" s="7" t="str" cm="1">
        <f t="array" ref="P940">_xlfn.IFS(Q940=1, "Jan", Q940=2, "Feb", Q940=3, "Mar", Q940=4, "Apr", Q940=5, "May", Q940=6, "June", Q940=7, "July", Q940=8, "Aug", Q940=9, "Sept", Q940=10, "Oct", Q940=11, "Nov", Q940=12, "Dec")</f>
        <v>Mar</v>
      </c>
      <c r="Q940" s="9">
        <f>MONTH(O940)</f>
        <v>3</v>
      </c>
      <c r="R940" s="9">
        <f>DAY(O940)</f>
        <v>9</v>
      </c>
      <c r="S940" s="9">
        <f>YEAR(O940)</f>
        <v>2018</v>
      </c>
      <c r="T940" s="7">
        <f>(((N940/60)/60)/24)+DATE(1970,1,1)</f>
        <v>43183.208333333328</v>
      </c>
      <c r="U940" s="7" t="str" cm="1">
        <f t="array" ref="U940">_xlfn.IFS(V940=1, "Jan", V940=2, "Feb", V940=3, "Mar", V940=4, "Apr", V940=5, "May", V940=6, "June", V940=7, "July", V940=8, "Aug", V940=9, "Sept", V940=10, "Oct", V940=11, "Nov", V940=12, "Dec")</f>
        <v>Mar</v>
      </c>
      <c r="V940" s="9">
        <f t="shared" si="87"/>
        <v>3</v>
      </c>
      <c r="W940" s="9">
        <f t="shared" si="88"/>
        <v>24</v>
      </c>
      <c r="X940" s="9">
        <f t="shared" si="89"/>
        <v>2018</v>
      </c>
      <c r="Y940" t="b">
        <v>0</v>
      </c>
      <c r="Z940" t="b">
        <v>1</v>
      </c>
      <c r="AA940" t="s">
        <v>206</v>
      </c>
      <c r="AB940" t="s">
        <v>2046</v>
      </c>
      <c r="AC940" t="s">
        <v>2054</v>
      </c>
    </row>
    <row r="941" spans="1:29" ht="34" x14ac:dyDescent="0.2">
      <c r="A941">
        <v>1</v>
      </c>
      <c r="B941">
        <v>953</v>
      </c>
      <c r="C941" t="s">
        <v>1936</v>
      </c>
      <c r="D941" s="1" t="s">
        <v>1937</v>
      </c>
      <c r="E941" s="17">
        <v>3300</v>
      </c>
      <c r="F941" s="17">
        <v>1980</v>
      </c>
      <c r="G941" s="4">
        <f t="shared" si="84"/>
        <v>0.6</v>
      </c>
      <c r="H941" t="s">
        <v>14</v>
      </c>
      <c r="I941">
        <v>21</v>
      </c>
      <c r="J941" s="2">
        <f t="shared" si="85"/>
        <v>94.285714285714292</v>
      </c>
      <c r="K941" t="s">
        <v>21</v>
      </c>
      <c r="L941" t="s">
        <v>22</v>
      </c>
      <c r="M941">
        <v>1450591200</v>
      </c>
      <c r="N941">
        <v>1453701600</v>
      </c>
      <c r="O941" s="7">
        <f t="shared" si="86"/>
        <v>42358.25</v>
      </c>
      <c r="P941" s="7" t="str" cm="1">
        <f t="array" ref="P941">_xlfn.IFS(Q941=1, "Jan", Q941=2, "Feb", Q941=3, "Mar", Q941=4, "Apr", Q941=5, "May", Q941=6, "June", Q941=7, "July", Q941=8, "Aug", Q941=9, "Sept", Q941=10, "Oct", Q941=11, "Nov", Q941=12, "Dec")</f>
        <v>Dec</v>
      </c>
      <c r="Q941" s="9">
        <f>MONTH(O941)</f>
        <v>12</v>
      </c>
      <c r="R941" s="9">
        <f>DAY(O941)</f>
        <v>20</v>
      </c>
      <c r="S941" s="9">
        <f>YEAR(O941)</f>
        <v>2015</v>
      </c>
      <c r="T941" s="7">
        <f>(((N941/60)/60)/24)+DATE(1970,1,1)</f>
        <v>42394.25</v>
      </c>
      <c r="U941" s="7" t="str" cm="1">
        <f t="array" ref="U941">_xlfn.IFS(V941=1, "Jan", V941=2, "Feb", V941=3, "Mar", V941=4, "Apr", V941=5, "May", V941=6, "June", V941=7, "July", V941=8, "Aug", V941=9, "Sept", V941=10, "Oct", V941=11, "Nov", V941=12, "Dec")</f>
        <v>Jan</v>
      </c>
      <c r="V941" s="9">
        <f t="shared" si="87"/>
        <v>1</v>
      </c>
      <c r="W941" s="9">
        <f t="shared" si="88"/>
        <v>25</v>
      </c>
      <c r="X941" s="9">
        <f t="shared" si="89"/>
        <v>2016</v>
      </c>
      <c r="Y941" t="b">
        <v>0</v>
      </c>
      <c r="Z941" t="b">
        <v>1</v>
      </c>
      <c r="AA941" t="s">
        <v>474</v>
      </c>
      <c r="AB941" t="s">
        <v>2039</v>
      </c>
      <c r="AC941" t="s">
        <v>2055</v>
      </c>
    </row>
    <row r="942" spans="1:29" ht="17" x14ac:dyDescent="0.2">
      <c r="A942">
        <v>1</v>
      </c>
      <c r="B942">
        <v>808</v>
      </c>
      <c r="C942" t="s">
        <v>1651</v>
      </c>
      <c r="D942" s="1" t="s">
        <v>1652</v>
      </c>
      <c r="E942" s="17">
        <v>5200</v>
      </c>
      <c r="F942" s="17">
        <v>1583</v>
      </c>
      <c r="G942" s="4">
        <f t="shared" si="84"/>
        <v>0.30442307692307691</v>
      </c>
      <c r="H942" t="s">
        <v>14</v>
      </c>
      <c r="I942">
        <v>19</v>
      </c>
      <c r="J942" s="2">
        <f t="shared" si="85"/>
        <v>83.315789473684205</v>
      </c>
      <c r="K942" t="s">
        <v>21</v>
      </c>
      <c r="L942" t="s">
        <v>22</v>
      </c>
      <c r="M942">
        <v>1463461200</v>
      </c>
      <c r="N942">
        <v>1464930000</v>
      </c>
      <c r="O942" s="7">
        <f t="shared" si="86"/>
        <v>42507.208333333328</v>
      </c>
      <c r="P942" s="7" t="str" cm="1">
        <f t="array" ref="P942">_xlfn.IFS(Q942=1, "Jan", Q942=2, "Feb", Q942=3, "Mar", Q942=4, "Apr", Q942=5, "May", Q942=6, "June", Q942=7, "July", Q942=8, "Aug", Q942=9, "Sept", Q942=10, "Oct", Q942=11, "Nov", Q942=12, "Dec")</f>
        <v>May</v>
      </c>
      <c r="Q942" s="9">
        <f>MONTH(O942)</f>
        <v>5</v>
      </c>
      <c r="R942" s="9">
        <f>DAY(O942)</f>
        <v>17</v>
      </c>
      <c r="S942" s="9">
        <f>YEAR(O942)</f>
        <v>2016</v>
      </c>
      <c r="T942" s="7">
        <f>(((N942/60)/60)/24)+DATE(1970,1,1)</f>
        <v>42524.208333333328</v>
      </c>
      <c r="U942" s="7" t="str" cm="1">
        <f t="array" ref="U942">_xlfn.IFS(V942=1, "Jan", V942=2, "Feb", V942=3, "Mar", V942=4, "Apr", V942=5, "May", V942=6, "June", V942=7, "July", V942=8, "Aug", V942=9, "Sept", V942=10, "Oct", V942=11, "Nov", V942=12, "Dec")</f>
        <v>June</v>
      </c>
      <c r="V942" s="9">
        <f t="shared" si="87"/>
        <v>6</v>
      </c>
      <c r="W942" s="9">
        <f t="shared" si="88"/>
        <v>3</v>
      </c>
      <c r="X942" s="9">
        <f t="shared" si="89"/>
        <v>2016</v>
      </c>
      <c r="Y942" t="b">
        <v>0</v>
      </c>
      <c r="Z942" t="b">
        <v>0</v>
      </c>
      <c r="AA942" t="s">
        <v>17</v>
      </c>
      <c r="AB942" t="s">
        <v>2033</v>
      </c>
      <c r="AC942" t="s">
        <v>2034</v>
      </c>
    </row>
    <row r="943" spans="1:29" ht="34" x14ac:dyDescent="0.2">
      <c r="A943">
        <v>1</v>
      </c>
      <c r="B943">
        <v>507</v>
      </c>
      <c r="C943" t="s">
        <v>1061</v>
      </c>
      <c r="D943" s="1" t="s">
        <v>1062</v>
      </c>
      <c r="E943" s="17">
        <v>2100</v>
      </c>
      <c r="F943" s="17">
        <v>837</v>
      </c>
      <c r="G943" s="4">
        <f t="shared" si="84"/>
        <v>0.39857142857142858</v>
      </c>
      <c r="H943" t="s">
        <v>14</v>
      </c>
      <c r="I943">
        <v>19</v>
      </c>
      <c r="J943" s="2">
        <f t="shared" si="85"/>
        <v>44.05263157894737</v>
      </c>
      <c r="K943" t="s">
        <v>21</v>
      </c>
      <c r="L943" t="s">
        <v>22</v>
      </c>
      <c r="M943">
        <v>1365483600</v>
      </c>
      <c r="N943">
        <v>1369717200</v>
      </c>
      <c r="O943" s="7">
        <f t="shared" si="86"/>
        <v>41373.208333333336</v>
      </c>
      <c r="P943" s="7" t="str" cm="1">
        <f t="array" ref="P943">_xlfn.IFS(Q943=1, "Jan", Q943=2, "Feb", Q943=3, "Mar", Q943=4, "Apr", Q943=5, "May", Q943=6, "June", Q943=7, "July", Q943=8, "Aug", Q943=9, "Sept", Q943=10, "Oct", Q943=11, "Nov", Q943=12, "Dec")</f>
        <v>Apr</v>
      </c>
      <c r="Q943" s="9">
        <f>MONTH(O943)</f>
        <v>4</v>
      </c>
      <c r="R943" s="9">
        <f>DAY(O943)</f>
        <v>9</v>
      </c>
      <c r="S943" s="9">
        <f>YEAR(O943)</f>
        <v>2013</v>
      </c>
      <c r="T943" s="7">
        <f>(((N943/60)/60)/24)+DATE(1970,1,1)</f>
        <v>41422.208333333336</v>
      </c>
      <c r="U943" s="7" t="str" cm="1">
        <f t="array" ref="U943">_xlfn.IFS(V943=1, "Jan", V943=2, "Feb", V943=3, "Mar", V943=4, "Apr", V943=5, "May", V943=6, "June", V943=7, "July", V943=8, "Aug", V943=9, "Sept", V943=10, "Oct", V943=11, "Nov", V943=12, "Dec")</f>
        <v>May</v>
      </c>
      <c r="V943" s="9">
        <f t="shared" si="87"/>
        <v>5</v>
      </c>
      <c r="W943" s="9">
        <f t="shared" si="88"/>
        <v>28</v>
      </c>
      <c r="X943" s="9">
        <f t="shared" si="89"/>
        <v>2013</v>
      </c>
      <c r="Y943" t="b">
        <v>0</v>
      </c>
      <c r="Z943" t="b">
        <v>1</v>
      </c>
      <c r="AA943" t="s">
        <v>28</v>
      </c>
      <c r="AB943" t="s">
        <v>2037</v>
      </c>
      <c r="AC943" t="s">
        <v>2038</v>
      </c>
    </row>
    <row r="944" spans="1:29" ht="17" x14ac:dyDescent="0.2">
      <c r="A944">
        <v>1</v>
      </c>
      <c r="B944">
        <v>185</v>
      </c>
      <c r="C944" t="s">
        <v>422</v>
      </c>
      <c r="D944" s="1" t="s">
        <v>423</v>
      </c>
      <c r="E944" s="17">
        <v>1000</v>
      </c>
      <c r="F944" s="17">
        <v>718</v>
      </c>
      <c r="G944" s="4">
        <f t="shared" si="84"/>
        <v>0.71799999999999997</v>
      </c>
      <c r="H944" t="s">
        <v>14</v>
      </c>
      <c r="I944">
        <v>19</v>
      </c>
      <c r="J944" s="2">
        <f t="shared" si="85"/>
        <v>37.789473684210527</v>
      </c>
      <c r="K944" t="s">
        <v>21</v>
      </c>
      <c r="L944" t="s">
        <v>22</v>
      </c>
      <c r="M944">
        <v>1526187600</v>
      </c>
      <c r="N944">
        <v>1527138000</v>
      </c>
      <c r="O944" s="7">
        <f t="shared" si="86"/>
        <v>43233.208333333328</v>
      </c>
      <c r="P944" s="7" t="str" cm="1">
        <f t="array" ref="P944">_xlfn.IFS(Q944=1, "Jan", Q944=2, "Feb", Q944=3, "Mar", Q944=4, "Apr", Q944=5, "May", Q944=6, "June", Q944=7, "July", Q944=8, "Aug", Q944=9, "Sept", Q944=10, "Oct", Q944=11, "Nov", Q944=12, "Dec")</f>
        <v>May</v>
      </c>
      <c r="Q944" s="9">
        <f>MONTH(O944)</f>
        <v>5</v>
      </c>
      <c r="R944" s="9">
        <f>DAY(O944)</f>
        <v>13</v>
      </c>
      <c r="S944" s="9">
        <f>YEAR(O944)</f>
        <v>2018</v>
      </c>
      <c r="T944" s="7">
        <f>(((N944/60)/60)/24)+DATE(1970,1,1)</f>
        <v>43244.208333333328</v>
      </c>
      <c r="U944" s="7" t="str" cm="1">
        <f t="array" ref="U944">_xlfn.IFS(V944=1, "Jan", V944=2, "Feb", V944=3, "Mar", V944=4, "Apr", V944=5, "May", V944=6, "June", V944=7, "July", V944=8, "Aug", V944=9, "Sept", V944=10, "Oct", V944=11, "Nov", V944=12, "Dec")</f>
        <v>May</v>
      </c>
      <c r="V944" s="9">
        <f t="shared" si="87"/>
        <v>5</v>
      </c>
      <c r="W944" s="9">
        <f t="shared" si="88"/>
        <v>24</v>
      </c>
      <c r="X944" s="9">
        <f t="shared" si="89"/>
        <v>2018</v>
      </c>
      <c r="Y944" t="b">
        <v>0</v>
      </c>
      <c r="Z944" t="b">
        <v>0</v>
      </c>
      <c r="AA944" t="s">
        <v>269</v>
      </c>
      <c r="AB944" t="s">
        <v>2039</v>
      </c>
      <c r="AC944" t="s">
        <v>2062</v>
      </c>
    </row>
    <row r="945" spans="1:29" ht="17" x14ac:dyDescent="0.2">
      <c r="A945">
        <v>1</v>
      </c>
      <c r="B945">
        <v>6</v>
      </c>
      <c r="C945" t="s">
        <v>38</v>
      </c>
      <c r="D945" s="1" t="s">
        <v>39</v>
      </c>
      <c r="E945" s="17">
        <v>5200</v>
      </c>
      <c r="F945" s="17">
        <v>1090</v>
      </c>
      <c r="G945" s="4">
        <f t="shared" si="84"/>
        <v>0.20961538461538462</v>
      </c>
      <c r="H945" t="s">
        <v>14</v>
      </c>
      <c r="I945">
        <v>18</v>
      </c>
      <c r="J945" s="2">
        <f t="shared" si="85"/>
        <v>60.555555555555557</v>
      </c>
      <c r="K945" t="s">
        <v>40</v>
      </c>
      <c r="L945" t="s">
        <v>41</v>
      </c>
      <c r="M945">
        <v>1505278800</v>
      </c>
      <c r="N945">
        <v>1505365200</v>
      </c>
      <c r="O945" s="7">
        <f t="shared" si="86"/>
        <v>42991.208333333328</v>
      </c>
      <c r="P945" s="7" t="str" cm="1">
        <f t="array" ref="P945">_xlfn.IFS(Q945=1, "Jan", Q945=2, "Feb", Q945=3, "Mar", Q945=4, "Apr", Q945=5, "May", Q945=6, "June", Q945=7, "July", Q945=8, "Aug", Q945=9, "Sept", Q945=10, "Oct", Q945=11, "Nov", Q945=12, "Dec")</f>
        <v>Sept</v>
      </c>
      <c r="Q945" s="9">
        <f>MONTH(O945)</f>
        <v>9</v>
      </c>
      <c r="R945" s="9">
        <f>DAY(O945)</f>
        <v>13</v>
      </c>
      <c r="S945" s="9">
        <f>YEAR(O945)</f>
        <v>2017</v>
      </c>
      <c r="T945" s="7">
        <f>(((N945/60)/60)/24)+DATE(1970,1,1)</f>
        <v>42992.208333333328</v>
      </c>
      <c r="U945" s="7" t="str" cm="1">
        <f t="array" ref="U945">_xlfn.IFS(V945=1, "Jan", V945=2, "Feb", V945=3, "Mar", V945=4, "Apr", V945=5, "May", V945=6, "June", V945=7, "July", V945=8, "Aug", V945=9, "Sept", V945=10, "Oct", V945=11, "Nov", V945=12, "Dec")</f>
        <v>Sept</v>
      </c>
      <c r="V945" s="9">
        <f t="shared" si="87"/>
        <v>9</v>
      </c>
      <c r="W945" s="9">
        <f t="shared" si="88"/>
        <v>14</v>
      </c>
      <c r="X945" s="9">
        <f t="shared" si="89"/>
        <v>2017</v>
      </c>
      <c r="Y945" t="b">
        <v>0</v>
      </c>
      <c r="Z945" t="b">
        <v>0</v>
      </c>
      <c r="AA945" t="s">
        <v>42</v>
      </c>
      <c r="AB945" t="s">
        <v>2039</v>
      </c>
      <c r="AC945" t="s">
        <v>2053</v>
      </c>
    </row>
    <row r="946" spans="1:29" ht="17" x14ac:dyDescent="0.2">
      <c r="A946">
        <v>1</v>
      </c>
      <c r="B946">
        <v>647</v>
      </c>
      <c r="C946" t="s">
        <v>1336</v>
      </c>
      <c r="D946" s="1" t="s">
        <v>1337</v>
      </c>
      <c r="E946" s="17">
        <v>4500</v>
      </c>
      <c r="F946" s="17">
        <v>1863</v>
      </c>
      <c r="G946" s="4">
        <f t="shared" si="84"/>
        <v>0.41399999999999998</v>
      </c>
      <c r="H946" t="s">
        <v>14</v>
      </c>
      <c r="I946">
        <v>18</v>
      </c>
      <c r="J946" s="2">
        <f t="shared" si="85"/>
        <v>103.5</v>
      </c>
      <c r="K946" t="s">
        <v>21</v>
      </c>
      <c r="L946" t="s">
        <v>22</v>
      </c>
      <c r="M946">
        <v>1523250000</v>
      </c>
      <c r="N946">
        <v>1525323600</v>
      </c>
      <c r="O946" s="7">
        <f t="shared" si="86"/>
        <v>43199.208333333328</v>
      </c>
      <c r="P946" s="7" t="str" cm="1">
        <f t="array" ref="P946">_xlfn.IFS(Q946=1, "Jan", Q946=2, "Feb", Q946=3, "Mar", Q946=4, "Apr", Q946=5, "May", Q946=6, "June", Q946=7, "July", Q946=8, "Aug", Q946=9, "Sept", Q946=10, "Oct", Q946=11, "Nov", Q946=12, "Dec")</f>
        <v>Apr</v>
      </c>
      <c r="Q946" s="9">
        <f>MONTH(O946)</f>
        <v>4</v>
      </c>
      <c r="R946" s="9">
        <f>DAY(O946)</f>
        <v>9</v>
      </c>
      <c r="S946" s="9">
        <f>YEAR(O946)</f>
        <v>2018</v>
      </c>
      <c r="T946" s="7">
        <f>(((N946/60)/60)/24)+DATE(1970,1,1)</f>
        <v>43223.208333333328</v>
      </c>
      <c r="U946" s="7" t="str" cm="1">
        <f t="array" ref="U946">_xlfn.IFS(V946=1, "Jan", V946=2, "Feb", V946=3, "Mar", V946=4, "Apr", V946=5, "May", V946=6, "June", V946=7, "July", V946=8, "Aug", V946=9, "Sept", V946=10, "Oct", V946=11, "Nov", V946=12, "Dec")</f>
        <v>May</v>
      </c>
      <c r="V946" s="9">
        <f t="shared" si="87"/>
        <v>5</v>
      </c>
      <c r="W946" s="9">
        <f t="shared" si="88"/>
        <v>3</v>
      </c>
      <c r="X946" s="9">
        <f t="shared" si="89"/>
        <v>2018</v>
      </c>
      <c r="Y946" t="b">
        <v>0</v>
      </c>
      <c r="Z946" t="b">
        <v>0</v>
      </c>
      <c r="AA946" t="s">
        <v>206</v>
      </c>
      <c r="AB946" t="s">
        <v>2046</v>
      </c>
      <c r="AC946" t="s">
        <v>2054</v>
      </c>
    </row>
    <row r="947" spans="1:29" ht="17" x14ac:dyDescent="0.2">
      <c r="A947">
        <v>1</v>
      </c>
      <c r="B947">
        <v>69</v>
      </c>
      <c r="C947" t="s">
        <v>186</v>
      </c>
      <c r="D947" s="1" t="s">
        <v>187</v>
      </c>
      <c r="E947" s="17">
        <v>7900</v>
      </c>
      <c r="F947" s="17">
        <v>1901</v>
      </c>
      <c r="G947" s="4">
        <f t="shared" si="84"/>
        <v>0.24063291139240506</v>
      </c>
      <c r="H947" t="s">
        <v>74</v>
      </c>
      <c r="I947">
        <v>17</v>
      </c>
      <c r="J947" s="2">
        <f t="shared" si="85"/>
        <v>111.82352941176471</v>
      </c>
      <c r="K947" t="s">
        <v>21</v>
      </c>
      <c r="L947" t="s">
        <v>22</v>
      </c>
      <c r="M947">
        <v>1292738400</v>
      </c>
      <c r="N947">
        <v>1295676000</v>
      </c>
      <c r="O947" s="7">
        <f t="shared" si="86"/>
        <v>40531.25</v>
      </c>
      <c r="P947" s="7" t="str" cm="1">
        <f t="array" ref="P947">_xlfn.IFS(Q947=1, "Jan", Q947=2, "Feb", Q947=3, "Mar", Q947=4, "Apr", Q947=5, "May", Q947=6, "June", Q947=7, "July", Q947=8, "Aug", Q947=9, "Sept", Q947=10, "Oct", Q947=11, "Nov", Q947=12, "Dec")</f>
        <v>Dec</v>
      </c>
      <c r="Q947" s="9">
        <f>MONTH(O947)</f>
        <v>12</v>
      </c>
      <c r="R947" s="9">
        <f>DAY(O947)</f>
        <v>19</v>
      </c>
      <c r="S947" s="9">
        <f>YEAR(O947)</f>
        <v>2010</v>
      </c>
      <c r="T947" s="7">
        <f>(((N947/60)/60)/24)+DATE(1970,1,1)</f>
        <v>40565.25</v>
      </c>
      <c r="U947" s="7" t="str" cm="1">
        <f t="array" ref="U947">_xlfn.IFS(V947=1, "Jan", V947=2, "Feb", V947=3, "Mar", V947=4, "Apr", V947=5, "May", V947=6, "June", V947=7, "July", V947=8, "Aug", V947=9, "Sept", V947=10, "Oct", V947=11, "Nov", V947=12, "Dec")</f>
        <v>Jan</v>
      </c>
      <c r="V947" s="9">
        <f t="shared" si="87"/>
        <v>1</v>
      </c>
      <c r="W947" s="9">
        <f t="shared" si="88"/>
        <v>22</v>
      </c>
      <c r="X947" s="9">
        <f t="shared" si="89"/>
        <v>2011</v>
      </c>
      <c r="Y947" t="b">
        <v>0</v>
      </c>
      <c r="Z947" t="b">
        <v>0</v>
      </c>
      <c r="AA947" t="s">
        <v>33</v>
      </c>
      <c r="AB947" t="s">
        <v>2035</v>
      </c>
      <c r="AC947" t="s">
        <v>2036</v>
      </c>
    </row>
    <row r="948" spans="1:29" ht="17" x14ac:dyDescent="0.2">
      <c r="A948">
        <v>1</v>
      </c>
      <c r="B948">
        <v>220</v>
      </c>
      <c r="C948" t="s">
        <v>493</v>
      </c>
      <c r="D948" s="1" t="s">
        <v>494</v>
      </c>
      <c r="E948" s="17">
        <v>7900</v>
      </c>
      <c r="F948" s="17">
        <v>667</v>
      </c>
      <c r="G948" s="4">
        <f t="shared" si="84"/>
        <v>8.4430379746835441E-2</v>
      </c>
      <c r="H948" t="s">
        <v>14</v>
      </c>
      <c r="I948">
        <v>17</v>
      </c>
      <c r="J948" s="2">
        <f t="shared" si="85"/>
        <v>39.235294117647058</v>
      </c>
      <c r="K948" t="s">
        <v>21</v>
      </c>
      <c r="L948" t="s">
        <v>22</v>
      </c>
      <c r="M948">
        <v>1309496400</v>
      </c>
      <c r="N948">
        <v>1311051600</v>
      </c>
      <c r="O948" s="7">
        <f t="shared" si="86"/>
        <v>40725.208333333336</v>
      </c>
      <c r="P948" s="7" t="str" cm="1">
        <f t="array" ref="P948">_xlfn.IFS(Q948=1, "Jan", Q948=2, "Feb", Q948=3, "Mar", Q948=4, "Apr", Q948=5, "May", Q948=6, "June", Q948=7, "July", Q948=8, "Aug", Q948=9, "Sept", Q948=10, "Oct", Q948=11, "Nov", Q948=12, "Dec")</f>
        <v>July</v>
      </c>
      <c r="Q948" s="9">
        <f>MONTH(O948)</f>
        <v>7</v>
      </c>
      <c r="R948" s="9">
        <f>DAY(O948)</f>
        <v>1</v>
      </c>
      <c r="S948" s="9">
        <f>YEAR(O948)</f>
        <v>2011</v>
      </c>
      <c r="T948" s="7">
        <f>(((N948/60)/60)/24)+DATE(1970,1,1)</f>
        <v>40743.208333333336</v>
      </c>
      <c r="U948" s="7" t="str" cm="1">
        <f t="array" ref="U948">_xlfn.IFS(V948=1, "Jan", V948=2, "Feb", V948=3, "Mar", V948=4, "Apr", V948=5, "May", V948=6, "June", V948=7, "July", V948=8, "Aug", V948=9, "Sept", V948=10, "Oct", V948=11, "Nov", V948=12, "Dec")</f>
        <v>July</v>
      </c>
      <c r="V948" s="9">
        <f t="shared" si="87"/>
        <v>7</v>
      </c>
      <c r="W948" s="9">
        <f t="shared" si="88"/>
        <v>19</v>
      </c>
      <c r="X948" s="9">
        <f t="shared" si="89"/>
        <v>2011</v>
      </c>
      <c r="Y948" t="b">
        <v>1</v>
      </c>
      <c r="Z948" t="b">
        <v>0</v>
      </c>
      <c r="AA948" t="s">
        <v>33</v>
      </c>
      <c r="AB948" t="s">
        <v>2035</v>
      </c>
      <c r="AC948" t="s">
        <v>2036</v>
      </c>
    </row>
    <row r="949" spans="1:29" ht="34" x14ac:dyDescent="0.2">
      <c r="A949">
        <v>1</v>
      </c>
      <c r="B949">
        <v>318</v>
      </c>
      <c r="C949" t="s">
        <v>688</v>
      </c>
      <c r="D949" s="1" t="s">
        <v>689</v>
      </c>
      <c r="E949" s="17">
        <v>5700</v>
      </c>
      <c r="F949" s="17">
        <v>903</v>
      </c>
      <c r="G949" s="4">
        <f t="shared" si="84"/>
        <v>0.15842105263157893</v>
      </c>
      <c r="H949" t="s">
        <v>14</v>
      </c>
      <c r="I949">
        <v>17</v>
      </c>
      <c r="J949" s="2">
        <f t="shared" si="85"/>
        <v>53.117647058823529</v>
      </c>
      <c r="K949" t="s">
        <v>21</v>
      </c>
      <c r="L949" t="s">
        <v>22</v>
      </c>
      <c r="M949">
        <v>1392357600</v>
      </c>
      <c r="N949">
        <v>1392530400</v>
      </c>
      <c r="O949" s="7">
        <f t="shared" si="86"/>
        <v>41684.25</v>
      </c>
      <c r="P949" s="7" t="str" cm="1">
        <f t="array" ref="P949">_xlfn.IFS(Q949=1, "Jan", Q949=2, "Feb", Q949=3, "Mar", Q949=4, "Apr", Q949=5, "May", Q949=6, "June", Q949=7, "July", Q949=8, "Aug", Q949=9, "Sept", Q949=10, "Oct", Q949=11, "Nov", Q949=12, "Dec")</f>
        <v>Feb</v>
      </c>
      <c r="Q949" s="9">
        <f>MONTH(O949)</f>
        <v>2</v>
      </c>
      <c r="R949" s="9">
        <f>DAY(O949)</f>
        <v>14</v>
      </c>
      <c r="S949" s="9">
        <f>YEAR(O949)</f>
        <v>2014</v>
      </c>
      <c r="T949" s="7">
        <f>(((N949/60)/60)/24)+DATE(1970,1,1)</f>
        <v>41686.25</v>
      </c>
      <c r="U949" s="7" t="str" cm="1">
        <f t="array" ref="U949">_xlfn.IFS(V949=1, "Jan", V949=2, "Feb", V949=3, "Mar", V949=4, "Apr", V949=5, "May", V949=6, "June", V949=7, "July", V949=8, "Aug", V949=9, "Sept", V949=10, "Oct", V949=11, "Nov", V949=12, "Dec")</f>
        <v>Feb</v>
      </c>
      <c r="V949" s="9">
        <f t="shared" si="87"/>
        <v>2</v>
      </c>
      <c r="W949" s="9">
        <f t="shared" si="88"/>
        <v>16</v>
      </c>
      <c r="X949" s="9">
        <f t="shared" si="89"/>
        <v>2014</v>
      </c>
      <c r="Y949" t="b">
        <v>0</v>
      </c>
      <c r="Z949" t="b">
        <v>0</v>
      </c>
      <c r="AA949" t="s">
        <v>23</v>
      </c>
      <c r="AB949" t="s">
        <v>2041</v>
      </c>
      <c r="AC949" t="s">
        <v>2042</v>
      </c>
    </row>
    <row r="950" spans="1:29" ht="34" x14ac:dyDescent="0.2">
      <c r="A950">
        <v>1</v>
      </c>
      <c r="B950">
        <v>743</v>
      </c>
      <c r="C950" t="s">
        <v>1522</v>
      </c>
      <c r="D950" s="1" t="s">
        <v>1523</v>
      </c>
      <c r="E950" s="17">
        <v>3900</v>
      </c>
      <c r="F950" s="17">
        <v>504</v>
      </c>
      <c r="G950" s="4">
        <f t="shared" si="84"/>
        <v>0.12923076923076923</v>
      </c>
      <c r="H950" t="s">
        <v>14</v>
      </c>
      <c r="I950">
        <v>17</v>
      </c>
      <c r="J950" s="2">
        <f t="shared" si="85"/>
        <v>29.647058823529413</v>
      </c>
      <c r="K950" t="s">
        <v>21</v>
      </c>
      <c r="L950" t="s">
        <v>22</v>
      </c>
      <c r="M950">
        <v>1445403600</v>
      </c>
      <c r="N950">
        <v>1445922000</v>
      </c>
      <c r="O950" s="7">
        <f t="shared" si="86"/>
        <v>42298.208333333328</v>
      </c>
      <c r="P950" s="7" t="str" cm="1">
        <f t="array" ref="P950">_xlfn.IFS(Q950=1, "Jan", Q950=2, "Feb", Q950=3, "Mar", Q950=4, "Apr", Q950=5, "May", Q950=6, "June", Q950=7, "July", Q950=8, "Aug", Q950=9, "Sept", Q950=10, "Oct", Q950=11, "Nov", Q950=12, "Dec")</f>
        <v>Oct</v>
      </c>
      <c r="Q950" s="9">
        <f>MONTH(O950)</f>
        <v>10</v>
      </c>
      <c r="R950" s="9">
        <f>DAY(O950)</f>
        <v>21</v>
      </c>
      <c r="S950" s="9">
        <f>YEAR(O950)</f>
        <v>2015</v>
      </c>
      <c r="T950" s="7">
        <f>(((N950/60)/60)/24)+DATE(1970,1,1)</f>
        <v>42304.208333333328</v>
      </c>
      <c r="U950" s="7" t="str" cm="1">
        <f t="array" ref="U950">_xlfn.IFS(V950=1, "Jan", V950=2, "Feb", V950=3, "Mar", V950=4, "Apr", V950=5, "May", V950=6, "June", V950=7, "July", V950=8, "Aug", V950=9, "Sept", V950=10, "Oct", V950=11, "Nov", V950=12, "Dec")</f>
        <v>Oct</v>
      </c>
      <c r="V950" s="9">
        <f t="shared" si="87"/>
        <v>10</v>
      </c>
      <c r="W950" s="9">
        <f t="shared" si="88"/>
        <v>27</v>
      </c>
      <c r="X950" s="9">
        <f t="shared" si="89"/>
        <v>2015</v>
      </c>
      <c r="Y950" t="b">
        <v>0</v>
      </c>
      <c r="Z950" t="b">
        <v>1</v>
      </c>
      <c r="AA950" t="s">
        <v>33</v>
      </c>
      <c r="AB950" t="s">
        <v>2035</v>
      </c>
      <c r="AC950" t="s">
        <v>2036</v>
      </c>
    </row>
    <row r="951" spans="1:29" ht="17" x14ac:dyDescent="0.2">
      <c r="A951">
        <v>1</v>
      </c>
      <c r="B951">
        <v>310</v>
      </c>
      <c r="C951" t="s">
        <v>672</v>
      </c>
      <c r="D951" s="1" t="s">
        <v>673</v>
      </c>
      <c r="E951" s="17">
        <v>7800</v>
      </c>
      <c r="F951" s="17">
        <v>1586</v>
      </c>
      <c r="G951" s="4">
        <f t="shared" si="84"/>
        <v>0.20333333333333334</v>
      </c>
      <c r="H951" t="s">
        <v>14</v>
      </c>
      <c r="I951">
        <v>16</v>
      </c>
      <c r="J951" s="2">
        <f t="shared" si="85"/>
        <v>99.125</v>
      </c>
      <c r="K951" t="s">
        <v>21</v>
      </c>
      <c r="L951" t="s">
        <v>22</v>
      </c>
      <c r="M951">
        <v>1270789200</v>
      </c>
      <c r="N951">
        <v>1272171600</v>
      </c>
      <c r="O951" s="7">
        <f t="shared" si="86"/>
        <v>40277.208333333336</v>
      </c>
      <c r="P951" s="7" t="str" cm="1">
        <f t="array" ref="P951">_xlfn.IFS(Q951=1, "Jan", Q951=2, "Feb", Q951=3, "Mar", Q951=4, "Apr", Q951=5, "May", Q951=6, "June", Q951=7, "July", Q951=8, "Aug", Q951=9, "Sept", Q951=10, "Oct", Q951=11, "Nov", Q951=12, "Dec")</f>
        <v>Apr</v>
      </c>
      <c r="Q951" s="9">
        <f>MONTH(O951)</f>
        <v>4</v>
      </c>
      <c r="R951" s="9">
        <f>DAY(O951)</f>
        <v>9</v>
      </c>
      <c r="S951" s="9">
        <f>YEAR(O951)</f>
        <v>2010</v>
      </c>
      <c r="T951" s="7">
        <f>(((N951/60)/60)/24)+DATE(1970,1,1)</f>
        <v>40293.208333333336</v>
      </c>
      <c r="U951" s="7" t="str" cm="1">
        <f t="array" ref="U951">_xlfn.IFS(V951=1, "Jan", V951=2, "Feb", V951=3, "Mar", V951=4, "Apr", V951=5, "May", V951=6, "June", V951=7, "July", V951=8, "Aug", V951=9, "Sept", V951=10, "Oct", V951=11, "Nov", V951=12, "Dec")</f>
        <v>Apr</v>
      </c>
      <c r="V951" s="9">
        <f t="shared" si="87"/>
        <v>4</v>
      </c>
      <c r="W951" s="9">
        <f t="shared" si="88"/>
        <v>25</v>
      </c>
      <c r="X951" s="9">
        <f t="shared" si="89"/>
        <v>2010</v>
      </c>
      <c r="Y951" t="b">
        <v>0</v>
      </c>
      <c r="Z951" t="b">
        <v>0</v>
      </c>
      <c r="AA951" t="s">
        <v>89</v>
      </c>
      <c r="AB951" t="s">
        <v>2057</v>
      </c>
      <c r="AC951" t="s">
        <v>2058</v>
      </c>
    </row>
    <row r="952" spans="1:29" ht="17" x14ac:dyDescent="0.2">
      <c r="A952">
        <v>1</v>
      </c>
      <c r="B952">
        <v>904</v>
      </c>
      <c r="C952" t="s">
        <v>1840</v>
      </c>
      <c r="D952" s="1" t="s">
        <v>1841</v>
      </c>
      <c r="E952" s="17">
        <v>6500</v>
      </c>
      <c r="F952" s="17">
        <v>795</v>
      </c>
      <c r="G952" s="4">
        <f t="shared" si="84"/>
        <v>0.12230769230769231</v>
      </c>
      <c r="H952" t="s">
        <v>14</v>
      </c>
      <c r="I952">
        <v>16</v>
      </c>
      <c r="J952" s="2">
        <f t="shared" si="85"/>
        <v>49.6875</v>
      </c>
      <c r="K952" t="s">
        <v>21</v>
      </c>
      <c r="L952" t="s">
        <v>22</v>
      </c>
      <c r="M952">
        <v>1349326800</v>
      </c>
      <c r="N952">
        <v>1349672400</v>
      </c>
      <c r="O952" s="7">
        <f t="shared" si="86"/>
        <v>41186.208333333336</v>
      </c>
      <c r="P952" s="7" t="str" cm="1">
        <f t="array" ref="P952">_xlfn.IFS(Q952=1, "Jan", Q952=2, "Feb", Q952=3, "Mar", Q952=4, "Apr", Q952=5, "May", Q952=6, "June", Q952=7, "July", Q952=8, "Aug", Q952=9, "Sept", Q952=10, "Oct", Q952=11, "Nov", Q952=12, "Dec")</f>
        <v>Oct</v>
      </c>
      <c r="Q952" s="9">
        <f>MONTH(O952)</f>
        <v>10</v>
      </c>
      <c r="R952" s="9">
        <f>DAY(O952)</f>
        <v>4</v>
      </c>
      <c r="S952" s="9">
        <f>YEAR(O952)</f>
        <v>2012</v>
      </c>
      <c r="T952" s="7">
        <f>(((N952/60)/60)/24)+DATE(1970,1,1)</f>
        <v>41190.208333333336</v>
      </c>
      <c r="U952" s="7" t="str" cm="1">
        <f t="array" ref="U952">_xlfn.IFS(V952=1, "Jan", V952=2, "Feb", V952=3, "Mar", V952=4, "Apr", V952=5, "May", V952=6, "June", V952=7, "July", V952=8, "Aug", V952=9, "Sept", V952=10, "Oct", V952=11, "Nov", V952=12, "Dec")</f>
        <v>Oct</v>
      </c>
      <c r="V952" s="9">
        <f t="shared" si="87"/>
        <v>10</v>
      </c>
      <c r="W952" s="9">
        <f t="shared" si="88"/>
        <v>8</v>
      </c>
      <c r="X952" s="9">
        <f t="shared" si="89"/>
        <v>2012</v>
      </c>
      <c r="Y952" t="b">
        <v>0</v>
      </c>
      <c r="Z952" t="b">
        <v>0</v>
      </c>
      <c r="AA952" t="s">
        <v>133</v>
      </c>
      <c r="AB952" t="s">
        <v>2046</v>
      </c>
      <c r="AC952" t="s">
        <v>2059</v>
      </c>
    </row>
    <row r="953" spans="1:29" ht="34" x14ac:dyDescent="0.2">
      <c r="A953">
        <v>1</v>
      </c>
      <c r="B953">
        <v>740</v>
      </c>
      <c r="C953" t="s">
        <v>1517</v>
      </c>
      <c r="D953" s="1" t="s">
        <v>1518</v>
      </c>
      <c r="E953" s="17">
        <v>5300</v>
      </c>
      <c r="F953" s="17">
        <v>1592</v>
      </c>
      <c r="G953" s="4">
        <f t="shared" si="84"/>
        <v>0.30037735849056602</v>
      </c>
      <c r="H953" t="s">
        <v>14</v>
      </c>
      <c r="I953">
        <v>16</v>
      </c>
      <c r="J953" s="2">
        <f t="shared" si="85"/>
        <v>99.5</v>
      </c>
      <c r="K953" t="s">
        <v>21</v>
      </c>
      <c r="L953" t="s">
        <v>22</v>
      </c>
      <c r="M953">
        <v>1486101600</v>
      </c>
      <c r="N953">
        <v>1486360800</v>
      </c>
      <c r="O953" s="7">
        <f t="shared" si="86"/>
        <v>42769.25</v>
      </c>
      <c r="P953" s="7" t="str" cm="1">
        <f t="array" ref="P953">_xlfn.IFS(Q953=1, "Jan", Q953=2, "Feb", Q953=3, "Mar", Q953=4, "Apr", Q953=5, "May", Q953=6, "June", Q953=7, "July", Q953=8, "Aug", Q953=9, "Sept", Q953=10, "Oct", Q953=11, "Nov", Q953=12, "Dec")</f>
        <v>Feb</v>
      </c>
      <c r="Q953" s="9">
        <f>MONTH(O953)</f>
        <v>2</v>
      </c>
      <c r="R953" s="9">
        <f>DAY(O953)</f>
        <v>3</v>
      </c>
      <c r="S953" s="9">
        <f>YEAR(O953)</f>
        <v>2017</v>
      </c>
      <c r="T953" s="7">
        <f>(((N953/60)/60)/24)+DATE(1970,1,1)</f>
        <v>42772.25</v>
      </c>
      <c r="U953" s="7" t="str" cm="1">
        <f t="array" ref="U953">_xlfn.IFS(V953=1, "Jan", V953=2, "Feb", V953=3, "Mar", V953=4, "Apr", V953=5, "May", V953=6, "June", V953=7, "July", V953=8, "Aug", V953=9, "Sept", V953=10, "Oct", V953=11, "Nov", V953=12, "Dec")</f>
        <v>Feb</v>
      </c>
      <c r="V953" s="9">
        <f t="shared" si="87"/>
        <v>2</v>
      </c>
      <c r="W953" s="9">
        <f t="shared" si="88"/>
        <v>6</v>
      </c>
      <c r="X953" s="9">
        <f t="shared" si="89"/>
        <v>2017</v>
      </c>
      <c r="Y953" t="b">
        <v>0</v>
      </c>
      <c r="Z953" t="b">
        <v>0</v>
      </c>
      <c r="AA953" t="s">
        <v>33</v>
      </c>
      <c r="AB953" t="s">
        <v>2035</v>
      </c>
      <c r="AC953" t="s">
        <v>2036</v>
      </c>
    </row>
    <row r="954" spans="1:29" ht="17" x14ac:dyDescent="0.2">
      <c r="A954">
        <v>1</v>
      </c>
      <c r="B954">
        <v>468</v>
      </c>
      <c r="C954" t="s">
        <v>984</v>
      </c>
      <c r="D954" s="1" t="s">
        <v>985</v>
      </c>
      <c r="E954" s="17">
        <v>4000</v>
      </c>
      <c r="F954" s="17">
        <v>1620</v>
      </c>
      <c r="G954" s="4">
        <f t="shared" si="84"/>
        <v>0.40500000000000003</v>
      </c>
      <c r="H954" t="s">
        <v>14</v>
      </c>
      <c r="I954">
        <v>16</v>
      </c>
      <c r="J954" s="2">
        <f t="shared" si="85"/>
        <v>101.25</v>
      </c>
      <c r="K954" t="s">
        <v>21</v>
      </c>
      <c r="L954" t="s">
        <v>22</v>
      </c>
      <c r="M954">
        <v>1555218000</v>
      </c>
      <c r="N954">
        <v>1556600400</v>
      </c>
      <c r="O954" s="7">
        <f t="shared" si="86"/>
        <v>43569.208333333328</v>
      </c>
      <c r="P954" s="7" t="str" cm="1">
        <f t="array" ref="P954">_xlfn.IFS(Q954=1, "Jan", Q954=2, "Feb", Q954=3, "Mar", Q954=4, "Apr", Q954=5, "May", Q954=6, "June", Q954=7, "July", Q954=8, "Aug", Q954=9, "Sept", Q954=10, "Oct", Q954=11, "Nov", Q954=12, "Dec")</f>
        <v>Apr</v>
      </c>
      <c r="Q954" s="9">
        <f>MONTH(O954)</f>
        <v>4</v>
      </c>
      <c r="R954" s="9">
        <f>DAY(O954)</f>
        <v>14</v>
      </c>
      <c r="S954" s="9">
        <f>YEAR(O954)</f>
        <v>2019</v>
      </c>
      <c r="T954" s="7">
        <f>(((N954/60)/60)/24)+DATE(1970,1,1)</f>
        <v>43585.208333333328</v>
      </c>
      <c r="U954" s="7" t="str" cm="1">
        <f t="array" ref="U954">_xlfn.IFS(V954=1, "Jan", V954=2, "Feb", V954=3, "Mar", V954=4, "Apr", V954=5, "May", V954=6, "June", V954=7, "July", V954=8, "Aug", V954=9, "Sept", V954=10, "Oct", V954=11, "Nov", V954=12, "Dec")</f>
        <v>Apr</v>
      </c>
      <c r="V954" s="9">
        <f t="shared" si="87"/>
        <v>4</v>
      </c>
      <c r="W954" s="9">
        <f t="shared" si="88"/>
        <v>30</v>
      </c>
      <c r="X954" s="9">
        <f t="shared" si="89"/>
        <v>2019</v>
      </c>
      <c r="Y954" t="b">
        <v>0</v>
      </c>
      <c r="Z954" t="b">
        <v>0</v>
      </c>
      <c r="AA954" t="s">
        <v>33</v>
      </c>
      <c r="AB954" t="s">
        <v>2035</v>
      </c>
      <c r="AC954" t="s">
        <v>2036</v>
      </c>
    </row>
    <row r="955" spans="1:29" ht="17" x14ac:dyDescent="0.2">
      <c r="A955">
        <v>1</v>
      </c>
      <c r="B955">
        <v>36</v>
      </c>
      <c r="C955" t="s">
        <v>115</v>
      </c>
      <c r="D955" s="1" t="s">
        <v>116</v>
      </c>
      <c r="E955" s="17">
        <v>700</v>
      </c>
      <c r="F955" s="17">
        <v>1101</v>
      </c>
      <c r="G955" s="4">
        <f t="shared" si="84"/>
        <v>1.572857142857143</v>
      </c>
      <c r="H955" t="s">
        <v>20</v>
      </c>
      <c r="I955">
        <v>16</v>
      </c>
      <c r="J955" s="2">
        <f t="shared" si="85"/>
        <v>68.8125</v>
      </c>
      <c r="K955" t="s">
        <v>21</v>
      </c>
      <c r="L955" t="s">
        <v>22</v>
      </c>
      <c r="M955">
        <v>1298700000</v>
      </c>
      <c r="N955">
        <v>1300856400</v>
      </c>
      <c r="O955" s="7">
        <f t="shared" si="86"/>
        <v>40600.25</v>
      </c>
      <c r="P955" s="7" t="str" cm="1">
        <f t="array" ref="P955">_xlfn.IFS(Q955=1, "Jan", Q955=2, "Feb", Q955=3, "Mar", Q955=4, "Apr", Q955=5, "May", Q955=6, "June", Q955=7, "July", Q955=8, "Aug", Q955=9, "Sept", Q955=10, "Oct", Q955=11, "Nov", Q955=12, "Dec")</f>
        <v>Feb</v>
      </c>
      <c r="Q955" s="9">
        <f>MONTH(O955)</f>
        <v>2</v>
      </c>
      <c r="R955" s="9">
        <f>DAY(O955)</f>
        <v>26</v>
      </c>
      <c r="S955" s="9">
        <f>YEAR(O955)</f>
        <v>2011</v>
      </c>
      <c r="T955" s="7">
        <f>(((N955/60)/60)/24)+DATE(1970,1,1)</f>
        <v>40625.208333333336</v>
      </c>
      <c r="U955" s="7" t="str" cm="1">
        <f t="array" ref="U955">_xlfn.IFS(V955=1, "Jan", V955=2, "Feb", V955=3, "Mar", V955=4, "Apr", V955=5, "May", V955=6, "June", V955=7, "July", V955=8, "Aug", V955=9, "Sept", V955=10, "Oct", V955=11, "Nov", V955=12, "Dec")</f>
        <v>Mar</v>
      </c>
      <c r="V955" s="9">
        <f t="shared" si="87"/>
        <v>3</v>
      </c>
      <c r="W955" s="9">
        <f t="shared" si="88"/>
        <v>23</v>
      </c>
      <c r="X955" s="9">
        <f t="shared" si="89"/>
        <v>2011</v>
      </c>
      <c r="Y955" t="b">
        <v>0</v>
      </c>
      <c r="Z955" t="b">
        <v>0</v>
      </c>
      <c r="AA955" t="s">
        <v>33</v>
      </c>
      <c r="AB955" t="s">
        <v>2035</v>
      </c>
      <c r="AC955" t="s">
        <v>2036</v>
      </c>
    </row>
    <row r="956" spans="1:29" ht="17" x14ac:dyDescent="0.2">
      <c r="A956">
        <v>1</v>
      </c>
      <c r="B956">
        <v>611</v>
      </c>
      <c r="C956" t="s">
        <v>1264</v>
      </c>
      <c r="D956" s="1" t="s">
        <v>1265</v>
      </c>
      <c r="E956" s="17">
        <v>8200</v>
      </c>
      <c r="F956" s="17">
        <v>1136</v>
      </c>
      <c r="G956" s="4">
        <f t="shared" si="84"/>
        <v>0.13853658536585367</v>
      </c>
      <c r="H956" t="s">
        <v>74</v>
      </c>
      <c r="I956">
        <v>15</v>
      </c>
      <c r="J956" s="2">
        <f t="shared" si="85"/>
        <v>75.733333333333334</v>
      </c>
      <c r="K956" t="s">
        <v>21</v>
      </c>
      <c r="L956" t="s">
        <v>22</v>
      </c>
      <c r="M956">
        <v>1374728400</v>
      </c>
      <c r="N956">
        <v>1375765200</v>
      </c>
      <c r="O956" s="7">
        <f t="shared" si="86"/>
        <v>41480.208333333336</v>
      </c>
      <c r="P956" s="7" t="str" cm="1">
        <f t="array" ref="P956">_xlfn.IFS(Q956=1, "Jan", Q956=2, "Feb", Q956=3, "Mar", Q956=4, "Apr", Q956=5, "May", Q956=6, "June", Q956=7, "July", Q956=8, "Aug", Q956=9, "Sept", Q956=10, "Oct", Q956=11, "Nov", Q956=12, "Dec")</f>
        <v>July</v>
      </c>
      <c r="Q956" s="9">
        <f>MONTH(O956)</f>
        <v>7</v>
      </c>
      <c r="R956" s="9">
        <f>DAY(O956)</f>
        <v>25</v>
      </c>
      <c r="S956" s="9">
        <f>YEAR(O956)</f>
        <v>2013</v>
      </c>
      <c r="T956" s="7">
        <f>(((N956/60)/60)/24)+DATE(1970,1,1)</f>
        <v>41492.208333333336</v>
      </c>
      <c r="U956" s="7" t="str" cm="1">
        <f t="array" ref="U956">_xlfn.IFS(V956=1, "Jan", V956=2, "Feb", V956=3, "Mar", V956=4, "Apr", V956=5, "May", V956=6, "June", V956=7, "July", V956=8, "Aug", V956=9, "Sept", V956=10, "Oct", V956=11, "Nov", V956=12, "Dec")</f>
        <v>Aug</v>
      </c>
      <c r="V956" s="9">
        <f t="shared" si="87"/>
        <v>8</v>
      </c>
      <c r="W956" s="9">
        <f t="shared" si="88"/>
        <v>6</v>
      </c>
      <c r="X956" s="9">
        <f t="shared" si="89"/>
        <v>2013</v>
      </c>
      <c r="Y956" t="b">
        <v>0</v>
      </c>
      <c r="Z956" t="b">
        <v>0</v>
      </c>
      <c r="AA956" t="s">
        <v>33</v>
      </c>
      <c r="AB956" t="s">
        <v>2035</v>
      </c>
      <c r="AC956" t="s">
        <v>2036</v>
      </c>
    </row>
    <row r="957" spans="1:29" ht="34" x14ac:dyDescent="0.2">
      <c r="A957">
        <v>1</v>
      </c>
      <c r="B957">
        <v>738</v>
      </c>
      <c r="C957" t="s">
        <v>1032</v>
      </c>
      <c r="D957" s="1" t="s">
        <v>1514</v>
      </c>
      <c r="E957" s="17">
        <v>74700</v>
      </c>
      <c r="F957" s="17">
        <v>1557</v>
      </c>
      <c r="G957" s="4">
        <f t="shared" si="84"/>
        <v>2.0843373493975904E-2</v>
      </c>
      <c r="H957" t="s">
        <v>14</v>
      </c>
      <c r="I957">
        <v>15</v>
      </c>
      <c r="J957" s="2">
        <f t="shared" si="85"/>
        <v>103.8</v>
      </c>
      <c r="K957" t="s">
        <v>21</v>
      </c>
      <c r="L957" t="s">
        <v>22</v>
      </c>
      <c r="M957">
        <v>1416117600</v>
      </c>
      <c r="N957">
        <v>1418018400</v>
      </c>
      <c r="O957" s="7">
        <f t="shared" si="86"/>
        <v>41959.25</v>
      </c>
      <c r="P957" s="7" t="str" cm="1">
        <f t="array" ref="P957">_xlfn.IFS(Q957=1, "Jan", Q957=2, "Feb", Q957=3, "Mar", Q957=4, "Apr", Q957=5, "May", Q957=6, "June", Q957=7, "July", Q957=8, "Aug", Q957=9, "Sept", Q957=10, "Oct", Q957=11, "Nov", Q957=12, "Dec")</f>
        <v>Nov</v>
      </c>
      <c r="Q957" s="9">
        <f>MONTH(O957)</f>
        <v>11</v>
      </c>
      <c r="R957" s="9">
        <f>DAY(O957)</f>
        <v>16</v>
      </c>
      <c r="S957" s="9">
        <f>YEAR(O957)</f>
        <v>2014</v>
      </c>
      <c r="T957" s="7">
        <f>(((N957/60)/60)/24)+DATE(1970,1,1)</f>
        <v>41981.25</v>
      </c>
      <c r="U957" s="7" t="str" cm="1">
        <f t="array" ref="U957">_xlfn.IFS(V957=1, "Jan", V957=2, "Feb", V957=3, "Mar", V957=4, "Apr", V957=5, "May", V957=6, "June", V957=7, "July", V957=8, "Aug", V957=9, "Sept", V957=10, "Oct", V957=11, "Nov", V957=12, "Dec")</f>
        <v>Dec</v>
      </c>
      <c r="V957" s="9">
        <f t="shared" si="87"/>
        <v>12</v>
      </c>
      <c r="W957" s="9">
        <f t="shared" si="88"/>
        <v>8</v>
      </c>
      <c r="X957" s="9">
        <f t="shared" si="89"/>
        <v>2014</v>
      </c>
      <c r="Y957" t="b">
        <v>0</v>
      </c>
      <c r="Z957" t="b">
        <v>1</v>
      </c>
      <c r="AA957" t="s">
        <v>33</v>
      </c>
      <c r="AB957" t="s">
        <v>2035</v>
      </c>
      <c r="AC957" t="s">
        <v>2036</v>
      </c>
    </row>
    <row r="958" spans="1:29" ht="17" x14ac:dyDescent="0.2">
      <c r="A958">
        <v>1</v>
      </c>
      <c r="B958">
        <v>926</v>
      </c>
      <c r="C958" t="s">
        <v>1884</v>
      </c>
      <c r="D958" s="1" t="s">
        <v>1885</v>
      </c>
      <c r="E958" s="17">
        <v>8700</v>
      </c>
      <c r="F958" s="17">
        <v>1577</v>
      </c>
      <c r="G958" s="4">
        <f t="shared" si="84"/>
        <v>0.18126436781609195</v>
      </c>
      <c r="H958" t="s">
        <v>14</v>
      </c>
      <c r="I958">
        <v>15</v>
      </c>
      <c r="J958" s="2">
        <f t="shared" si="85"/>
        <v>105.13333333333334</v>
      </c>
      <c r="K958" t="s">
        <v>21</v>
      </c>
      <c r="L958" t="s">
        <v>22</v>
      </c>
      <c r="M958">
        <v>1463029200</v>
      </c>
      <c r="N958">
        <v>1463374800</v>
      </c>
      <c r="O958" s="7">
        <f t="shared" si="86"/>
        <v>42502.208333333328</v>
      </c>
      <c r="P958" s="7" t="str" cm="1">
        <f t="array" ref="P958">_xlfn.IFS(Q958=1, "Jan", Q958=2, "Feb", Q958=3, "Mar", Q958=4, "Apr", Q958=5, "May", Q958=6, "June", Q958=7, "July", Q958=8, "Aug", Q958=9, "Sept", Q958=10, "Oct", Q958=11, "Nov", Q958=12, "Dec")</f>
        <v>May</v>
      </c>
      <c r="Q958" s="9">
        <f>MONTH(O958)</f>
        <v>5</v>
      </c>
      <c r="R958" s="9">
        <f>DAY(O958)</f>
        <v>12</v>
      </c>
      <c r="S958" s="9">
        <f>YEAR(O958)</f>
        <v>2016</v>
      </c>
      <c r="T958" s="7">
        <f>(((N958/60)/60)/24)+DATE(1970,1,1)</f>
        <v>42506.208333333328</v>
      </c>
      <c r="U958" s="7" t="str" cm="1">
        <f t="array" ref="U958">_xlfn.IFS(V958=1, "Jan", V958=2, "Feb", V958=3, "Mar", V958=4, "Apr", V958=5, "May", V958=6, "June", V958=7, "July", V958=8, "Aug", V958=9, "Sept", V958=10, "Oct", V958=11, "Nov", V958=12, "Dec")</f>
        <v>May</v>
      </c>
      <c r="V958" s="9">
        <f t="shared" si="87"/>
        <v>5</v>
      </c>
      <c r="W958" s="9">
        <f t="shared" si="88"/>
        <v>16</v>
      </c>
      <c r="X958" s="9">
        <f t="shared" si="89"/>
        <v>2016</v>
      </c>
      <c r="Y958" t="b">
        <v>0</v>
      </c>
      <c r="Z958" t="b">
        <v>0</v>
      </c>
      <c r="AA958" t="s">
        <v>17</v>
      </c>
      <c r="AB958" t="s">
        <v>2033</v>
      </c>
      <c r="AC958" t="s">
        <v>2034</v>
      </c>
    </row>
    <row r="959" spans="1:29" ht="17" x14ac:dyDescent="0.2">
      <c r="A959">
        <v>1</v>
      </c>
      <c r="B959">
        <v>256</v>
      </c>
      <c r="C959" t="s">
        <v>564</v>
      </c>
      <c r="D959" s="1" t="s">
        <v>565</v>
      </c>
      <c r="E959" s="17">
        <v>4100</v>
      </c>
      <c r="F959" s="17">
        <v>959</v>
      </c>
      <c r="G959" s="4">
        <f t="shared" si="84"/>
        <v>0.23390243902439026</v>
      </c>
      <c r="H959" t="s">
        <v>14</v>
      </c>
      <c r="I959">
        <v>15</v>
      </c>
      <c r="J959" s="2">
        <f t="shared" si="85"/>
        <v>63.93333333333333</v>
      </c>
      <c r="K959" t="s">
        <v>40</v>
      </c>
      <c r="L959" t="s">
        <v>41</v>
      </c>
      <c r="M959">
        <v>1453615200</v>
      </c>
      <c r="N959">
        <v>1456812000</v>
      </c>
      <c r="O959" s="7">
        <f t="shared" si="86"/>
        <v>42393.25</v>
      </c>
      <c r="P959" s="7" t="str" cm="1">
        <f t="array" ref="P959">_xlfn.IFS(Q959=1, "Jan", Q959=2, "Feb", Q959=3, "Mar", Q959=4, "Apr", Q959=5, "May", Q959=6, "June", Q959=7, "July", Q959=8, "Aug", Q959=9, "Sept", Q959=10, "Oct", Q959=11, "Nov", Q959=12, "Dec")</f>
        <v>Jan</v>
      </c>
      <c r="Q959" s="9">
        <f>MONTH(O959)</f>
        <v>1</v>
      </c>
      <c r="R959" s="9">
        <f>DAY(O959)</f>
        <v>24</v>
      </c>
      <c r="S959" s="9">
        <f>YEAR(O959)</f>
        <v>2016</v>
      </c>
      <c r="T959" s="7">
        <f>(((N959/60)/60)/24)+DATE(1970,1,1)</f>
        <v>42430.25</v>
      </c>
      <c r="U959" s="7" t="str" cm="1">
        <f t="array" ref="U959">_xlfn.IFS(V959=1, "Jan", V959=2, "Feb", V959=3, "Mar", V959=4, "Apr", V959=5, "May", V959=6, "June", V959=7, "July", V959=8, "Aug", V959=9, "Sept", V959=10, "Oct", V959=11, "Nov", V959=12, "Dec")</f>
        <v>Mar</v>
      </c>
      <c r="V959" s="9">
        <f t="shared" si="87"/>
        <v>3</v>
      </c>
      <c r="W959" s="9">
        <f t="shared" si="88"/>
        <v>1</v>
      </c>
      <c r="X959" s="9">
        <f t="shared" si="89"/>
        <v>2016</v>
      </c>
      <c r="Y959" t="b">
        <v>0</v>
      </c>
      <c r="Z959" t="b">
        <v>0</v>
      </c>
      <c r="AA959" t="s">
        <v>23</v>
      </c>
      <c r="AB959" t="s">
        <v>2041</v>
      </c>
      <c r="AC959" t="s">
        <v>2042</v>
      </c>
    </row>
    <row r="960" spans="1:29" ht="34" x14ac:dyDescent="0.2">
      <c r="A960">
        <v>1</v>
      </c>
      <c r="B960">
        <v>274</v>
      </c>
      <c r="C960" t="s">
        <v>600</v>
      </c>
      <c r="D960" s="1" t="s">
        <v>601</v>
      </c>
      <c r="E960" s="17">
        <v>2400</v>
      </c>
      <c r="F960" s="17">
        <v>773</v>
      </c>
      <c r="G960" s="4">
        <f t="shared" si="84"/>
        <v>0.32208333333333333</v>
      </c>
      <c r="H960" t="s">
        <v>14</v>
      </c>
      <c r="I960">
        <v>15</v>
      </c>
      <c r="J960" s="2">
        <f t="shared" si="85"/>
        <v>51.533333333333331</v>
      </c>
      <c r="K960" t="s">
        <v>21</v>
      </c>
      <c r="L960" t="s">
        <v>22</v>
      </c>
      <c r="M960">
        <v>1509948000</v>
      </c>
      <c r="N960">
        <v>1510380000</v>
      </c>
      <c r="O960" s="7">
        <f t="shared" si="86"/>
        <v>43045.25</v>
      </c>
      <c r="P960" s="7" t="str" cm="1">
        <f t="array" ref="P960">_xlfn.IFS(Q960=1, "Jan", Q960=2, "Feb", Q960=3, "Mar", Q960=4, "Apr", Q960=5, "May", Q960=6, "June", Q960=7, "July", Q960=8, "Aug", Q960=9, "Sept", Q960=10, "Oct", Q960=11, "Nov", Q960=12, "Dec")</f>
        <v>Nov</v>
      </c>
      <c r="Q960" s="9">
        <f>MONTH(O960)</f>
        <v>11</v>
      </c>
      <c r="R960" s="9">
        <f>DAY(O960)</f>
        <v>6</v>
      </c>
      <c r="S960" s="9">
        <f>YEAR(O960)</f>
        <v>2017</v>
      </c>
      <c r="T960" s="7">
        <f>(((N960/60)/60)/24)+DATE(1970,1,1)</f>
        <v>43050.25</v>
      </c>
      <c r="U960" s="7" t="str" cm="1">
        <f t="array" ref="U960">_xlfn.IFS(V960=1, "Jan", V960=2, "Feb", V960=3, "Mar", V960=4, "Apr", V960=5, "May", V960=6, "June", V960=7, "July", V960=8, "Aug", V960=9, "Sept", V960=10, "Oct", V960=11, "Nov", V960=12, "Dec")</f>
        <v>Nov</v>
      </c>
      <c r="V960" s="9">
        <f t="shared" si="87"/>
        <v>11</v>
      </c>
      <c r="W960" s="9">
        <f t="shared" si="88"/>
        <v>11</v>
      </c>
      <c r="X960" s="9">
        <f t="shared" si="89"/>
        <v>2017</v>
      </c>
      <c r="Y960" t="b">
        <v>0</v>
      </c>
      <c r="Z960" t="b">
        <v>0</v>
      </c>
      <c r="AA960" t="s">
        <v>33</v>
      </c>
      <c r="AB960" t="s">
        <v>2035</v>
      </c>
      <c r="AC960" t="s">
        <v>2036</v>
      </c>
    </row>
    <row r="961" spans="1:29" ht="17" x14ac:dyDescent="0.2">
      <c r="A961">
        <v>1</v>
      </c>
      <c r="B961">
        <v>27</v>
      </c>
      <c r="C961" t="s">
        <v>92</v>
      </c>
      <c r="D961" s="1" t="s">
        <v>93</v>
      </c>
      <c r="E961" s="17">
        <v>2000</v>
      </c>
      <c r="F961" s="17">
        <v>1599</v>
      </c>
      <c r="G961" s="4">
        <f t="shared" si="84"/>
        <v>0.79949999999999999</v>
      </c>
      <c r="H961" t="s">
        <v>14</v>
      </c>
      <c r="I961">
        <v>15</v>
      </c>
      <c r="J961" s="2">
        <f t="shared" si="85"/>
        <v>106.6</v>
      </c>
      <c r="K961" t="s">
        <v>21</v>
      </c>
      <c r="L961" t="s">
        <v>22</v>
      </c>
      <c r="M961">
        <v>1443848400</v>
      </c>
      <c r="N961">
        <v>1444539600</v>
      </c>
      <c r="O961" s="7">
        <f t="shared" si="86"/>
        <v>42280.208333333328</v>
      </c>
      <c r="P961" s="7" t="str" cm="1">
        <f t="array" ref="P961">_xlfn.IFS(Q961=1, "Jan", Q961=2, "Feb", Q961=3, "Mar", Q961=4, "Apr", Q961=5, "May", Q961=6, "June", Q961=7, "July", Q961=8, "Aug", Q961=9, "Sept", Q961=10, "Oct", Q961=11, "Nov", Q961=12, "Dec")</f>
        <v>Oct</v>
      </c>
      <c r="Q961" s="9">
        <f>MONTH(O961)</f>
        <v>10</v>
      </c>
      <c r="R961" s="9">
        <f>DAY(O961)</f>
        <v>3</v>
      </c>
      <c r="S961" s="9">
        <f>YEAR(O961)</f>
        <v>2015</v>
      </c>
      <c r="T961" s="7">
        <f>(((N961/60)/60)/24)+DATE(1970,1,1)</f>
        <v>42288.208333333328</v>
      </c>
      <c r="U961" s="7" t="str" cm="1">
        <f t="array" ref="U961">_xlfn.IFS(V961=1, "Jan", V961=2, "Feb", V961=3, "Mar", V961=4, "Apr", V961=5, "May", V961=6, "June", V961=7, "July", V961=8, "Aug", V961=9, "Sept", V961=10, "Oct", V961=11, "Nov", V961=12, "Dec")</f>
        <v>Oct</v>
      </c>
      <c r="V961" s="9">
        <f t="shared" si="87"/>
        <v>10</v>
      </c>
      <c r="W961" s="9">
        <f t="shared" si="88"/>
        <v>11</v>
      </c>
      <c r="X961" s="9">
        <f t="shared" si="89"/>
        <v>2015</v>
      </c>
      <c r="Y961" t="b">
        <v>0</v>
      </c>
      <c r="Z961" t="b">
        <v>0</v>
      </c>
      <c r="AA961" t="s">
        <v>23</v>
      </c>
      <c r="AB961" t="s">
        <v>2041</v>
      </c>
      <c r="AC961" t="s">
        <v>2042</v>
      </c>
    </row>
    <row r="962" spans="1:29" ht="17" x14ac:dyDescent="0.2">
      <c r="A962">
        <v>1</v>
      </c>
      <c r="B962">
        <v>417</v>
      </c>
      <c r="C962" t="s">
        <v>884</v>
      </c>
      <c r="D962" s="1" t="s">
        <v>885</v>
      </c>
      <c r="E962" s="17">
        <v>1700</v>
      </c>
      <c r="F962" s="17">
        <v>943</v>
      </c>
      <c r="G962" s="4">
        <f t="shared" ref="G962:G1001" si="90">F962/E962</f>
        <v>0.55470588235294116</v>
      </c>
      <c r="H962" t="s">
        <v>14</v>
      </c>
      <c r="I962">
        <v>15</v>
      </c>
      <c r="J962" s="2">
        <f t="shared" ref="J962:J1001" si="91">F962/I962</f>
        <v>62.866666666666667</v>
      </c>
      <c r="K962" t="s">
        <v>21</v>
      </c>
      <c r="L962" t="s">
        <v>22</v>
      </c>
      <c r="M962">
        <v>1541221200</v>
      </c>
      <c r="N962">
        <v>1543298400</v>
      </c>
      <c r="O962" s="7">
        <f t="shared" ref="O962:O1001" si="92">(((M962/60)/60)/24)+DATE(1970,1,1)</f>
        <v>43407.208333333328</v>
      </c>
      <c r="P962" s="7" t="str" cm="1">
        <f t="array" ref="P962">_xlfn.IFS(Q962=1, "Jan", Q962=2, "Feb", Q962=3, "Mar", Q962=4, "Apr", Q962=5, "May", Q962=6, "June", Q962=7, "July", Q962=8, "Aug", Q962=9, "Sept", Q962=10, "Oct", Q962=11, "Nov", Q962=12, "Dec")</f>
        <v>Nov</v>
      </c>
      <c r="Q962" s="9">
        <f>MONTH(O962)</f>
        <v>11</v>
      </c>
      <c r="R962" s="9">
        <f>DAY(O962)</f>
        <v>3</v>
      </c>
      <c r="S962" s="9">
        <f>YEAR(O962)</f>
        <v>2018</v>
      </c>
      <c r="T962" s="7">
        <f>(((N962/60)/60)/24)+DATE(1970,1,1)</f>
        <v>43431.25</v>
      </c>
      <c r="U962" s="7" t="str" cm="1">
        <f t="array" ref="U962">_xlfn.IFS(V962=1, "Jan", V962=2, "Feb", V962=3, "Mar", V962=4, "Apr", V962=5, "May", V962=6, "June", V962=7, "July", V962=8, "Aug", V962=9, "Sept", V962=10, "Oct", V962=11, "Nov", V962=12, "Dec")</f>
        <v>Nov</v>
      </c>
      <c r="V962" s="9">
        <f t="shared" ref="V962:V1001" si="93">MONTH(T962)</f>
        <v>11</v>
      </c>
      <c r="W962" s="9">
        <f t="shared" ref="W962:W1001" si="94">DAY(T962)</f>
        <v>27</v>
      </c>
      <c r="X962" s="9">
        <f t="shared" ref="X962:X1001" si="95">YEAR(T962)</f>
        <v>2018</v>
      </c>
      <c r="Y962" t="b">
        <v>0</v>
      </c>
      <c r="Z962" t="b">
        <v>0</v>
      </c>
      <c r="AA962" t="s">
        <v>33</v>
      </c>
      <c r="AB962" t="s">
        <v>2035</v>
      </c>
      <c r="AC962" t="s">
        <v>2036</v>
      </c>
    </row>
    <row r="963" spans="1:29" ht="17" x14ac:dyDescent="0.2">
      <c r="A963">
        <v>1</v>
      </c>
      <c r="B963">
        <v>657</v>
      </c>
      <c r="C963" t="s">
        <v>1356</v>
      </c>
      <c r="D963" s="1" t="s">
        <v>1357</v>
      </c>
      <c r="E963" s="17">
        <v>10000</v>
      </c>
      <c r="F963" s="17">
        <v>824</v>
      </c>
      <c r="G963" s="4">
        <f t="shared" si="90"/>
        <v>8.2400000000000001E-2</v>
      </c>
      <c r="H963" t="s">
        <v>14</v>
      </c>
      <c r="I963">
        <v>14</v>
      </c>
      <c r="J963" s="2">
        <f t="shared" si="91"/>
        <v>58.857142857142854</v>
      </c>
      <c r="K963" t="s">
        <v>21</v>
      </c>
      <c r="L963" t="s">
        <v>22</v>
      </c>
      <c r="M963">
        <v>1514354400</v>
      </c>
      <c r="N963">
        <v>1515736800</v>
      </c>
      <c r="O963" s="7">
        <f t="shared" si="92"/>
        <v>43096.25</v>
      </c>
      <c r="P963" s="7" t="str" cm="1">
        <f t="array" ref="P963">_xlfn.IFS(Q963=1, "Jan", Q963=2, "Feb", Q963=3, "Mar", Q963=4, "Apr", Q963=5, "May", Q963=6, "June", Q963=7, "July", Q963=8, "Aug", Q963=9, "Sept", Q963=10, "Oct", Q963=11, "Nov", Q963=12, "Dec")</f>
        <v>Dec</v>
      </c>
      <c r="Q963" s="9">
        <f>MONTH(O963)</f>
        <v>12</v>
      </c>
      <c r="R963" s="9">
        <f>DAY(O963)</f>
        <v>27</v>
      </c>
      <c r="S963" s="9">
        <f>YEAR(O963)</f>
        <v>2017</v>
      </c>
      <c r="T963" s="7">
        <f>(((N963/60)/60)/24)+DATE(1970,1,1)</f>
        <v>43112.25</v>
      </c>
      <c r="U963" s="7" t="str" cm="1">
        <f t="array" ref="U963">_xlfn.IFS(V963=1, "Jan", V963=2, "Feb", V963=3, "Mar", V963=4, "Apr", V963=5, "May", V963=6, "June", V963=7, "July", V963=8, "Aug", V963=9, "Sept", V963=10, "Oct", V963=11, "Nov", V963=12, "Dec")</f>
        <v>Jan</v>
      </c>
      <c r="V963" s="9">
        <f t="shared" si="93"/>
        <v>1</v>
      </c>
      <c r="W963" s="9">
        <f t="shared" si="94"/>
        <v>12</v>
      </c>
      <c r="X963" s="9">
        <f t="shared" si="95"/>
        <v>2018</v>
      </c>
      <c r="Y963" t="b">
        <v>0</v>
      </c>
      <c r="Z963" t="b">
        <v>0</v>
      </c>
      <c r="AA963" t="s">
        <v>474</v>
      </c>
      <c r="AB963" t="s">
        <v>2039</v>
      </c>
      <c r="AC963" t="s">
        <v>2055</v>
      </c>
    </row>
    <row r="964" spans="1:29" ht="34" x14ac:dyDescent="0.2">
      <c r="A964">
        <v>1</v>
      </c>
      <c r="B964">
        <v>711</v>
      </c>
      <c r="C964" t="s">
        <v>1460</v>
      </c>
      <c r="D964" s="1" t="s">
        <v>1461</v>
      </c>
      <c r="E964" s="17">
        <v>6200</v>
      </c>
      <c r="F964" s="17">
        <v>1260</v>
      </c>
      <c r="G964" s="4">
        <f t="shared" si="90"/>
        <v>0.20322580645161289</v>
      </c>
      <c r="H964" t="s">
        <v>14</v>
      </c>
      <c r="I964">
        <v>14</v>
      </c>
      <c r="J964" s="2">
        <f t="shared" si="91"/>
        <v>90</v>
      </c>
      <c r="K964" t="s">
        <v>107</v>
      </c>
      <c r="L964" t="s">
        <v>108</v>
      </c>
      <c r="M964">
        <v>1453615200</v>
      </c>
      <c r="N964">
        <v>1453788000</v>
      </c>
      <c r="O964" s="7">
        <f t="shared" si="92"/>
        <v>42393.25</v>
      </c>
      <c r="P964" s="7" t="str" cm="1">
        <f t="array" ref="P964">_xlfn.IFS(Q964=1, "Jan", Q964=2, "Feb", Q964=3, "Mar", Q964=4, "Apr", Q964=5, "May", Q964=6, "June", Q964=7, "July", Q964=8, "Aug", Q964=9, "Sept", Q964=10, "Oct", Q964=11, "Nov", Q964=12, "Dec")</f>
        <v>Jan</v>
      </c>
      <c r="Q964" s="9">
        <f>MONTH(O964)</f>
        <v>1</v>
      </c>
      <c r="R964" s="9">
        <f>DAY(O964)</f>
        <v>24</v>
      </c>
      <c r="S964" s="9">
        <f>YEAR(O964)</f>
        <v>2016</v>
      </c>
      <c r="T964" s="7">
        <f>(((N964/60)/60)/24)+DATE(1970,1,1)</f>
        <v>42395.25</v>
      </c>
      <c r="U964" s="7" t="str" cm="1">
        <f t="array" ref="U964">_xlfn.IFS(V964=1, "Jan", V964=2, "Feb", V964=3, "Mar", V964=4, "Apr", V964=5, "May", V964=6, "June", V964=7, "July", V964=8, "Aug", V964=9, "Sept", V964=10, "Oct", V964=11, "Nov", V964=12, "Dec")</f>
        <v>Jan</v>
      </c>
      <c r="V964" s="9">
        <f t="shared" si="93"/>
        <v>1</v>
      </c>
      <c r="W964" s="9">
        <f t="shared" si="94"/>
        <v>26</v>
      </c>
      <c r="X964" s="9">
        <f t="shared" si="95"/>
        <v>2016</v>
      </c>
      <c r="Y964" t="b">
        <v>1</v>
      </c>
      <c r="Z964" t="b">
        <v>1</v>
      </c>
      <c r="AA964" t="s">
        <v>33</v>
      </c>
      <c r="AB964" t="s">
        <v>2035</v>
      </c>
      <c r="AC964" t="s">
        <v>2036</v>
      </c>
    </row>
    <row r="965" spans="1:29" ht="34" x14ac:dyDescent="0.2">
      <c r="A965">
        <v>1</v>
      </c>
      <c r="B965">
        <v>903</v>
      </c>
      <c r="C965" t="s">
        <v>1838</v>
      </c>
      <c r="D965" s="1" t="s">
        <v>1839</v>
      </c>
      <c r="E965" s="17">
        <v>41000</v>
      </c>
      <c r="F965" s="17">
        <v>709</v>
      </c>
      <c r="G965" s="4">
        <f t="shared" si="90"/>
        <v>1.729268292682927E-2</v>
      </c>
      <c r="H965" t="s">
        <v>47</v>
      </c>
      <c r="I965">
        <v>14</v>
      </c>
      <c r="J965" s="2">
        <f t="shared" si="91"/>
        <v>50.642857142857146</v>
      </c>
      <c r="K965" t="s">
        <v>21</v>
      </c>
      <c r="L965" t="s">
        <v>22</v>
      </c>
      <c r="M965">
        <v>1336194000</v>
      </c>
      <c r="N965">
        <v>1337490000</v>
      </c>
      <c r="O965" s="7">
        <f t="shared" si="92"/>
        <v>41034.208333333336</v>
      </c>
      <c r="P965" s="7" t="str" cm="1">
        <f t="array" ref="P965">_xlfn.IFS(Q965=1, "Jan", Q965=2, "Feb", Q965=3, "Mar", Q965=4, "Apr", Q965=5, "May", Q965=6, "June", Q965=7, "July", Q965=8, "Aug", Q965=9, "Sept", Q965=10, "Oct", Q965=11, "Nov", Q965=12, "Dec")</f>
        <v>May</v>
      </c>
      <c r="Q965" s="9">
        <f>MONTH(O965)</f>
        <v>5</v>
      </c>
      <c r="R965" s="9">
        <f>DAY(O965)</f>
        <v>5</v>
      </c>
      <c r="S965" s="9">
        <f>YEAR(O965)</f>
        <v>2012</v>
      </c>
      <c r="T965" s="7">
        <f>(((N965/60)/60)/24)+DATE(1970,1,1)</f>
        <v>41049.208333333336</v>
      </c>
      <c r="U965" s="7" t="str" cm="1">
        <f t="array" ref="U965">_xlfn.IFS(V965=1, "Jan", V965=2, "Feb", V965=3, "Mar", V965=4, "Apr", V965=5, "May", V965=6, "June", V965=7, "July", V965=8, "Aug", V965=9, "Sept", V965=10, "Oct", V965=11, "Nov", V965=12, "Dec")</f>
        <v>May</v>
      </c>
      <c r="V965" s="9">
        <f t="shared" si="93"/>
        <v>5</v>
      </c>
      <c r="W965" s="9">
        <f t="shared" si="94"/>
        <v>20</v>
      </c>
      <c r="X965" s="9">
        <f t="shared" si="95"/>
        <v>2012</v>
      </c>
      <c r="Y965" t="b">
        <v>0</v>
      </c>
      <c r="Z965" t="b">
        <v>1</v>
      </c>
      <c r="AA965" t="s">
        <v>68</v>
      </c>
      <c r="AB965" t="s">
        <v>2046</v>
      </c>
      <c r="AC965" t="s">
        <v>2047</v>
      </c>
    </row>
    <row r="966" spans="1:29" ht="17" x14ac:dyDescent="0.2">
      <c r="A966">
        <v>1</v>
      </c>
      <c r="B966">
        <v>947</v>
      </c>
      <c r="C966" t="s">
        <v>1924</v>
      </c>
      <c r="D966" s="1" t="s">
        <v>1925</v>
      </c>
      <c r="E966" s="17">
        <v>3600</v>
      </c>
      <c r="F966" s="17">
        <v>961</v>
      </c>
      <c r="G966" s="4">
        <f t="shared" si="90"/>
        <v>0.26694444444444443</v>
      </c>
      <c r="H966" t="s">
        <v>14</v>
      </c>
      <c r="I966">
        <v>13</v>
      </c>
      <c r="J966" s="2">
        <f t="shared" si="91"/>
        <v>73.92307692307692</v>
      </c>
      <c r="K966" t="s">
        <v>21</v>
      </c>
      <c r="L966" t="s">
        <v>22</v>
      </c>
      <c r="M966">
        <v>1411707600</v>
      </c>
      <c r="N966">
        <v>1412312400</v>
      </c>
      <c r="O966" s="7">
        <f t="shared" si="92"/>
        <v>41908.208333333336</v>
      </c>
      <c r="P966" s="7" t="str" cm="1">
        <f t="array" ref="P966">_xlfn.IFS(Q966=1, "Jan", Q966=2, "Feb", Q966=3, "Mar", Q966=4, "Apr", Q966=5, "May", Q966=6, "June", Q966=7, "July", Q966=8, "Aug", Q966=9, "Sept", Q966=10, "Oct", Q966=11, "Nov", Q966=12, "Dec")</f>
        <v>Sept</v>
      </c>
      <c r="Q966" s="9">
        <f>MONTH(O966)</f>
        <v>9</v>
      </c>
      <c r="R966" s="9">
        <f>DAY(O966)</f>
        <v>26</v>
      </c>
      <c r="S966" s="9">
        <f>YEAR(O966)</f>
        <v>2014</v>
      </c>
      <c r="T966" s="7">
        <f>(((N966/60)/60)/24)+DATE(1970,1,1)</f>
        <v>41915.208333333336</v>
      </c>
      <c r="U966" s="7" t="str" cm="1">
        <f t="array" ref="U966">_xlfn.IFS(V966=1, "Jan", V966=2, "Feb", V966=3, "Mar", V966=4, "Apr", V966=5, "May", V966=6, "June", V966=7, "July", V966=8, "Aug", V966=9, "Sept", V966=10, "Oct", V966=11, "Nov", V966=12, "Dec")</f>
        <v>Oct</v>
      </c>
      <c r="V966" s="9">
        <f t="shared" si="93"/>
        <v>10</v>
      </c>
      <c r="W966" s="9">
        <f t="shared" si="94"/>
        <v>3</v>
      </c>
      <c r="X966" s="9">
        <f t="shared" si="95"/>
        <v>2014</v>
      </c>
      <c r="Y966" t="b">
        <v>0</v>
      </c>
      <c r="Z966" t="b">
        <v>0</v>
      </c>
      <c r="AA966" t="s">
        <v>33</v>
      </c>
      <c r="AB966" t="s">
        <v>2035</v>
      </c>
      <c r="AC966" t="s">
        <v>2036</v>
      </c>
    </row>
    <row r="967" spans="1:29" ht="17" x14ac:dyDescent="0.2">
      <c r="A967">
        <v>1</v>
      </c>
      <c r="B967">
        <v>199</v>
      </c>
      <c r="C967" t="s">
        <v>450</v>
      </c>
      <c r="D967" s="1" t="s">
        <v>451</v>
      </c>
      <c r="E967" s="17">
        <v>1800</v>
      </c>
      <c r="F967" s="17">
        <v>968</v>
      </c>
      <c r="G967" s="4">
        <f t="shared" si="90"/>
        <v>0.5377777777777778</v>
      </c>
      <c r="H967" t="s">
        <v>14</v>
      </c>
      <c r="I967">
        <v>13</v>
      </c>
      <c r="J967" s="2">
        <f t="shared" si="91"/>
        <v>74.461538461538467</v>
      </c>
      <c r="K967" t="s">
        <v>21</v>
      </c>
      <c r="L967" t="s">
        <v>22</v>
      </c>
      <c r="M967">
        <v>1436245200</v>
      </c>
      <c r="N967">
        <v>1436590800</v>
      </c>
      <c r="O967" s="7">
        <f t="shared" si="92"/>
        <v>42192.208333333328</v>
      </c>
      <c r="P967" s="7" t="str" cm="1">
        <f t="array" ref="P967">_xlfn.IFS(Q967=1, "Jan", Q967=2, "Feb", Q967=3, "Mar", Q967=4, "Apr", Q967=5, "May", Q967=6, "June", Q967=7, "July", Q967=8, "Aug", Q967=9, "Sept", Q967=10, "Oct", Q967=11, "Nov", Q967=12, "Dec")</f>
        <v>July</v>
      </c>
      <c r="Q967" s="9">
        <f>MONTH(O967)</f>
        <v>7</v>
      </c>
      <c r="R967" s="9">
        <f>DAY(O967)</f>
        <v>7</v>
      </c>
      <c r="S967" s="9">
        <f>YEAR(O967)</f>
        <v>2015</v>
      </c>
      <c r="T967" s="7">
        <f>(((N967/60)/60)/24)+DATE(1970,1,1)</f>
        <v>42196.208333333328</v>
      </c>
      <c r="U967" s="7" t="str" cm="1">
        <f t="array" ref="U967">_xlfn.IFS(V967=1, "Jan", V967=2, "Feb", V967=3, "Mar", V967=4, "Apr", V967=5, "May", V967=6, "June", V967=7, "July", V967=8, "Aug", V967=9, "Sept", V967=10, "Oct", V967=11, "Nov", V967=12, "Dec")</f>
        <v>July</v>
      </c>
      <c r="V967" s="9">
        <f t="shared" si="93"/>
        <v>7</v>
      </c>
      <c r="W967" s="9">
        <f t="shared" si="94"/>
        <v>11</v>
      </c>
      <c r="X967" s="9">
        <f t="shared" si="95"/>
        <v>2015</v>
      </c>
      <c r="Y967" t="b">
        <v>0</v>
      </c>
      <c r="Z967" t="b">
        <v>0</v>
      </c>
      <c r="AA967" t="s">
        <v>23</v>
      </c>
      <c r="AB967" t="s">
        <v>2041</v>
      </c>
      <c r="AC967" t="s">
        <v>2042</v>
      </c>
    </row>
    <row r="968" spans="1:29" ht="17" x14ac:dyDescent="0.2">
      <c r="A968">
        <v>1</v>
      </c>
      <c r="B968">
        <v>66</v>
      </c>
      <c r="C968" t="s">
        <v>180</v>
      </c>
      <c r="D968" s="1" t="s">
        <v>181</v>
      </c>
      <c r="E968" s="17">
        <v>2900</v>
      </c>
      <c r="F968" s="17">
        <v>1307</v>
      </c>
      <c r="G968" s="4">
        <f t="shared" si="90"/>
        <v>0.45068965517241377</v>
      </c>
      <c r="H968" t="s">
        <v>14</v>
      </c>
      <c r="I968">
        <v>12</v>
      </c>
      <c r="J968" s="2">
        <f t="shared" si="91"/>
        <v>108.91666666666667</v>
      </c>
      <c r="K968" t="s">
        <v>21</v>
      </c>
      <c r="L968" t="s">
        <v>22</v>
      </c>
      <c r="M968">
        <v>1428469200</v>
      </c>
      <c r="N968">
        <v>1428901200</v>
      </c>
      <c r="O968" s="7">
        <f t="shared" si="92"/>
        <v>42102.208333333328</v>
      </c>
      <c r="P968" s="7" t="str" cm="1">
        <f t="array" ref="P968">_xlfn.IFS(Q968=1, "Jan", Q968=2, "Feb", Q968=3, "Mar", Q968=4, "Apr", Q968=5, "May", Q968=6, "June", Q968=7, "July", Q968=8, "Aug", Q968=9, "Sept", Q968=10, "Oct", Q968=11, "Nov", Q968=12, "Dec")</f>
        <v>Apr</v>
      </c>
      <c r="Q968" s="9">
        <f>MONTH(O968)</f>
        <v>4</v>
      </c>
      <c r="R968" s="9">
        <f>DAY(O968)</f>
        <v>8</v>
      </c>
      <c r="S968" s="9">
        <f>YEAR(O968)</f>
        <v>2015</v>
      </c>
      <c r="T968" s="7">
        <f>(((N968/60)/60)/24)+DATE(1970,1,1)</f>
        <v>42107.208333333328</v>
      </c>
      <c r="U968" s="7" t="str" cm="1">
        <f t="array" ref="U968">_xlfn.IFS(V968=1, "Jan", V968=2, "Feb", V968=3, "Mar", V968=4, "Apr", V968=5, "May", V968=6, "June", V968=7, "July", V968=8, "Aug", V968=9, "Sept", V968=10, "Oct", V968=11, "Nov", V968=12, "Dec")</f>
        <v>Apr</v>
      </c>
      <c r="V968" s="9">
        <f t="shared" si="93"/>
        <v>4</v>
      </c>
      <c r="W968" s="9">
        <f t="shared" si="94"/>
        <v>13</v>
      </c>
      <c r="X968" s="9">
        <f t="shared" si="95"/>
        <v>2015</v>
      </c>
      <c r="Y968" t="b">
        <v>0</v>
      </c>
      <c r="Z968" t="b">
        <v>1</v>
      </c>
      <c r="AA968" t="s">
        <v>33</v>
      </c>
      <c r="AB968" t="s">
        <v>2035</v>
      </c>
      <c r="AC968" t="s">
        <v>2036</v>
      </c>
    </row>
    <row r="969" spans="1:29" ht="17" x14ac:dyDescent="0.2">
      <c r="A969">
        <v>1</v>
      </c>
      <c r="B969">
        <v>878</v>
      </c>
      <c r="C969" t="s">
        <v>1788</v>
      </c>
      <c r="D969" s="1" t="s">
        <v>1789</v>
      </c>
      <c r="E969" s="17">
        <v>2700</v>
      </c>
      <c r="F969" s="17">
        <v>1012</v>
      </c>
      <c r="G969" s="4">
        <f t="shared" si="90"/>
        <v>0.37481481481481482</v>
      </c>
      <c r="H969" t="s">
        <v>14</v>
      </c>
      <c r="I969">
        <v>12</v>
      </c>
      <c r="J969" s="2">
        <f t="shared" si="91"/>
        <v>84.333333333333329</v>
      </c>
      <c r="K969" t="s">
        <v>107</v>
      </c>
      <c r="L969" t="s">
        <v>108</v>
      </c>
      <c r="M969">
        <v>1579068000</v>
      </c>
      <c r="N969">
        <v>1581141600</v>
      </c>
      <c r="O969" s="7">
        <f t="shared" si="92"/>
        <v>43845.25</v>
      </c>
      <c r="P969" s="7" t="str" cm="1">
        <f t="array" ref="P969">_xlfn.IFS(Q969=1, "Jan", Q969=2, "Feb", Q969=3, "Mar", Q969=4, "Apr", Q969=5, "May", Q969=6, "June", Q969=7, "July", Q969=8, "Aug", Q969=9, "Sept", Q969=10, "Oct", Q969=11, "Nov", Q969=12, "Dec")</f>
        <v>Jan</v>
      </c>
      <c r="Q969" s="9">
        <f>MONTH(O969)</f>
        <v>1</v>
      </c>
      <c r="R969" s="9">
        <f>DAY(O969)</f>
        <v>15</v>
      </c>
      <c r="S969" s="9">
        <f>YEAR(O969)</f>
        <v>2020</v>
      </c>
      <c r="T969" s="7">
        <f>(((N969/60)/60)/24)+DATE(1970,1,1)</f>
        <v>43869.25</v>
      </c>
      <c r="U969" s="7" t="str" cm="1">
        <f t="array" ref="U969">_xlfn.IFS(V969=1, "Jan", V969=2, "Feb", V969=3, "Mar", V969=4, "Apr", V969=5, "May", V969=6, "June", V969=7, "July", V969=8, "Aug", V969=9, "Sept", V969=10, "Oct", V969=11, "Nov", V969=12, "Dec")</f>
        <v>Feb</v>
      </c>
      <c r="V969" s="9">
        <f t="shared" si="93"/>
        <v>2</v>
      </c>
      <c r="W969" s="9">
        <f t="shared" si="94"/>
        <v>8</v>
      </c>
      <c r="X969" s="9">
        <f t="shared" si="95"/>
        <v>2020</v>
      </c>
      <c r="Y969" t="b">
        <v>0</v>
      </c>
      <c r="Z969" t="b">
        <v>0</v>
      </c>
      <c r="AA969" t="s">
        <v>148</v>
      </c>
      <c r="AB969" t="s">
        <v>2041</v>
      </c>
      <c r="AC969" t="s">
        <v>2048</v>
      </c>
    </row>
    <row r="970" spans="1:29" ht="17" x14ac:dyDescent="0.2">
      <c r="A970">
        <v>1</v>
      </c>
      <c r="B970">
        <v>434</v>
      </c>
      <c r="C970" t="s">
        <v>917</v>
      </c>
      <c r="D970" s="1" t="s">
        <v>918</v>
      </c>
      <c r="E970" s="17">
        <v>5400</v>
      </c>
      <c r="F970" s="17">
        <v>903</v>
      </c>
      <c r="G970" s="4">
        <f t="shared" si="90"/>
        <v>0.16722222222222222</v>
      </c>
      <c r="H970" t="s">
        <v>74</v>
      </c>
      <c r="I970">
        <v>10</v>
      </c>
      <c r="J970" s="2">
        <f t="shared" si="91"/>
        <v>90.3</v>
      </c>
      <c r="K970" t="s">
        <v>15</v>
      </c>
      <c r="L970" t="s">
        <v>16</v>
      </c>
      <c r="M970">
        <v>1480572000</v>
      </c>
      <c r="N970">
        <v>1481781600</v>
      </c>
      <c r="O970" s="7">
        <f t="shared" si="92"/>
        <v>42705.25</v>
      </c>
      <c r="P970" s="7" t="str" cm="1">
        <f t="array" ref="P970">_xlfn.IFS(Q970=1, "Jan", Q970=2, "Feb", Q970=3, "Mar", Q970=4, "Apr", Q970=5, "May", Q970=6, "June", Q970=7, "July", Q970=8, "Aug", Q970=9, "Sept", Q970=10, "Oct", Q970=11, "Nov", Q970=12, "Dec")</f>
        <v>Dec</v>
      </c>
      <c r="Q970" s="9">
        <f>MONTH(O970)</f>
        <v>12</v>
      </c>
      <c r="R970" s="9">
        <f>DAY(O970)</f>
        <v>1</v>
      </c>
      <c r="S970" s="9">
        <f>YEAR(O970)</f>
        <v>2016</v>
      </c>
      <c r="T970" s="7">
        <f>(((N970/60)/60)/24)+DATE(1970,1,1)</f>
        <v>42719.25</v>
      </c>
      <c r="U970" s="7" t="str" cm="1">
        <f t="array" ref="U970">_xlfn.IFS(V970=1, "Jan", V970=2, "Feb", V970=3, "Mar", V970=4, "Apr", V970=5, "May", V970=6, "June", V970=7, "July", V970=8, "Aug", V970=9, "Sept", V970=10, "Oct", V970=11, "Nov", V970=12, "Dec")</f>
        <v>Dec</v>
      </c>
      <c r="V970" s="9">
        <f t="shared" si="93"/>
        <v>12</v>
      </c>
      <c r="W970" s="9">
        <f t="shared" si="94"/>
        <v>15</v>
      </c>
      <c r="X970" s="9">
        <f t="shared" si="95"/>
        <v>2016</v>
      </c>
      <c r="Y970" t="b">
        <v>1</v>
      </c>
      <c r="Z970" t="b">
        <v>0</v>
      </c>
      <c r="AA970" t="s">
        <v>33</v>
      </c>
      <c r="AB970" t="s">
        <v>2035</v>
      </c>
      <c r="AC970" t="s">
        <v>2036</v>
      </c>
    </row>
    <row r="971" spans="1:29" ht="34" x14ac:dyDescent="0.2">
      <c r="A971">
        <v>1</v>
      </c>
      <c r="B971">
        <v>775</v>
      </c>
      <c r="C971" t="s">
        <v>1585</v>
      </c>
      <c r="D971" s="1" t="s">
        <v>1586</v>
      </c>
      <c r="E971" s="17">
        <v>9400</v>
      </c>
      <c r="F971" s="17">
        <v>968</v>
      </c>
      <c r="G971" s="4">
        <f t="shared" si="90"/>
        <v>0.10297872340425532</v>
      </c>
      <c r="H971" t="s">
        <v>14</v>
      </c>
      <c r="I971">
        <v>10</v>
      </c>
      <c r="J971" s="2">
        <f t="shared" si="91"/>
        <v>96.8</v>
      </c>
      <c r="K971" t="s">
        <v>21</v>
      </c>
      <c r="L971" t="s">
        <v>22</v>
      </c>
      <c r="M971">
        <v>1415253600</v>
      </c>
      <c r="N971">
        <v>1416117600</v>
      </c>
      <c r="O971" s="7">
        <f t="shared" si="92"/>
        <v>41949.25</v>
      </c>
      <c r="P971" s="7" t="str" cm="1">
        <f t="array" ref="P971">_xlfn.IFS(Q971=1, "Jan", Q971=2, "Feb", Q971=3, "Mar", Q971=4, "Apr", Q971=5, "May", Q971=6, "June", Q971=7, "July", Q971=8, "Aug", Q971=9, "Sept", Q971=10, "Oct", Q971=11, "Nov", Q971=12, "Dec")</f>
        <v>Nov</v>
      </c>
      <c r="Q971" s="9">
        <f>MONTH(O971)</f>
        <v>11</v>
      </c>
      <c r="R971" s="9">
        <f>DAY(O971)</f>
        <v>6</v>
      </c>
      <c r="S971" s="9">
        <f>YEAR(O971)</f>
        <v>2014</v>
      </c>
      <c r="T971" s="7">
        <f>(((N971/60)/60)/24)+DATE(1970,1,1)</f>
        <v>41959.25</v>
      </c>
      <c r="U971" s="7" t="str" cm="1">
        <f t="array" ref="U971">_xlfn.IFS(V971=1, "Jan", V971=2, "Feb", V971=3, "Mar", V971=4, "Apr", V971=5, "May", V971=6, "June", V971=7, "July", V971=8, "Aug", V971=9, "Sept", V971=10, "Oct", V971=11, "Nov", V971=12, "Dec")</f>
        <v>Nov</v>
      </c>
      <c r="V971" s="9">
        <f t="shared" si="93"/>
        <v>11</v>
      </c>
      <c r="W971" s="9">
        <f t="shared" si="94"/>
        <v>16</v>
      </c>
      <c r="X971" s="9">
        <f t="shared" si="95"/>
        <v>2014</v>
      </c>
      <c r="Y971" t="b">
        <v>0</v>
      </c>
      <c r="Z971" t="b">
        <v>0</v>
      </c>
      <c r="AA971" t="s">
        <v>23</v>
      </c>
      <c r="AB971" t="s">
        <v>2041</v>
      </c>
      <c r="AC971" t="s">
        <v>2042</v>
      </c>
    </row>
    <row r="972" spans="1:29" ht="34" x14ac:dyDescent="0.2">
      <c r="A972">
        <v>1</v>
      </c>
      <c r="B972">
        <v>518</v>
      </c>
      <c r="C972" t="s">
        <v>1082</v>
      </c>
      <c r="D972" s="1" t="s">
        <v>1083</v>
      </c>
      <c r="E972" s="17">
        <v>8800</v>
      </c>
      <c r="F972" s="17">
        <v>622</v>
      </c>
      <c r="G972" s="4">
        <f t="shared" si="90"/>
        <v>7.0681818181818179E-2</v>
      </c>
      <c r="H972" t="s">
        <v>14</v>
      </c>
      <c r="I972">
        <v>10</v>
      </c>
      <c r="J972" s="2">
        <f t="shared" si="91"/>
        <v>62.2</v>
      </c>
      <c r="K972" t="s">
        <v>21</v>
      </c>
      <c r="L972" t="s">
        <v>22</v>
      </c>
      <c r="M972">
        <v>1519365600</v>
      </c>
      <c r="N972">
        <v>1519538400</v>
      </c>
      <c r="O972" s="7">
        <f t="shared" si="92"/>
        <v>43154.25</v>
      </c>
      <c r="P972" s="7" t="str" cm="1">
        <f t="array" ref="P972">_xlfn.IFS(Q972=1, "Jan", Q972=2, "Feb", Q972=3, "Mar", Q972=4, "Apr", Q972=5, "May", Q972=6, "June", Q972=7, "July", Q972=8, "Aug", Q972=9, "Sept", Q972=10, "Oct", Q972=11, "Nov", Q972=12, "Dec")</f>
        <v>Feb</v>
      </c>
      <c r="Q972" s="9">
        <f>MONTH(O972)</f>
        <v>2</v>
      </c>
      <c r="R972" s="9">
        <f>DAY(O972)</f>
        <v>23</v>
      </c>
      <c r="S972" s="9">
        <f>YEAR(O972)</f>
        <v>2018</v>
      </c>
      <c r="T972" s="7">
        <f>(((N972/60)/60)/24)+DATE(1970,1,1)</f>
        <v>43156.25</v>
      </c>
      <c r="U972" s="7" t="str" cm="1">
        <f t="array" ref="U972">_xlfn.IFS(V972=1, "Jan", V972=2, "Feb", V972=3, "Mar", V972=4, "Apr", V972=5, "May", V972=6, "June", V972=7, "July", V972=8, "Aug", V972=9, "Sept", V972=10, "Oct", V972=11, "Nov", V972=12, "Dec")</f>
        <v>Feb</v>
      </c>
      <c r="V972" s="9">
        <f t="shared" si="93"/>
        <v>2</v>
      </c>
      <c r="W972" s="9">
        <f t="shared" si="94"/>
        <v>25</v>
      </c>
      <c r="X972" s="9">
        <f t="shared" si="95"/>
        <v>2018</v>
      </c>
      <c r="Y972" t="b">
        <v>0</v>
      </c>
      <c r="Z972" t="b">
        <v>1</v>
      </c>
      <c r="AA972" t="s">
        <v>71</v>
      </c>
      <c r="AB972" t="s">
        <v>2039</v>
      </c>
      <c r="AC972" t="s">
        <v>2040</v>
      </c>
    </row>
    <row r="973" spans="1:29" ht="17" x14ac:dyDescent="0.2">
      <c r="A973">
        <v>1</v>
      </c>
      <c r="B973">
        <v>292</v>
      </c>
      <c r="C973" t="s">
        <v>636</v>
      </c>
      <c r="D973" s="1" t="s">
        <v>637</v>
      </c>
      <c r="E973" s="17">
        <v>7300</v>
      </c>
      <c r="F973" s="17">
        <v>717</v>
      </c>
      <c r="G973" s="4">
        <f t="shared" si="90"/>
        <v>9.8219178082191785E-2</v>
      </c>
      <c r="H973" t="s">
        <v>14</v>
      </c>
      <c r="I973">
        <v>10</v>
      </c>
      <c r="J973" s="2">
        <f t="shared" si="91"/>
        <v>71.7</v>
      </c>
      <c r="K973" t="s">
        <v>21</v>
      </c>
      <c r="L973" t="s">
        <v>22</v>
      </c>
      <c r="M973">
        <v>1331874000</v>
      </c>
      <c r="N973">
        <v>1333429200</v>
      </c>
      <c r="O973" s="7">
        <f t="shared" si="92"/>
        <v>40984.208333333336</v>
      </c>
      <c r="P973" s="7" t="str" cm="1">
        <f t="array" ref="P973">_xlfn.IFS(Q973=1, "Jan", Q973=2, "Feb", Q973=3, "Mar", Q973=4, "Apr", Q973=5, "May", Q973=6, "June", Q973=7, "July", Q973=8, "Aug", Q973=9, "Sept", Q973=10, "Oct", Q973=11, "Nov", Q973=12, "Dec")</f>
        <v>Mar</v>
      </c>
      <c r="Q973" s="9">
        <f>MONTH(O973)</f>
        <v>3</v>
      </c>
      <c r="R973" s="9">
        <f>DAY(O973)</f>
        <v>16</v>
      </c>
      <c r="S973" s="9">
        <f>YEAR(O973)</f>
        <v>2012</v>
      </c>
      <c r="T973" s="7">
        <f>(((N973/60)/60)/24)+DATE(1970,1,1)</f>
        <v>41002.208333333336</v>
      </c>
      <c r="U973" s="7" t="str" cm="1">
        <f t="array" ref="U973">_xlfn.IFS(V973=1, "Jan", V973=2, "Feb", V973=3, "Mar", V973=4, "Apr", V973=5, "May", V973=6, "June", V973=7, "July", V973=8, "Aug", V973=9, "Sept", V973=10, "Oct", V973=11, "Nov", V973=12, "Dec")</f>
        <v>Apr</v>
      </c>
      <c r="V973" s="9">
        <f t="shared" si="93"/>
        <v>4</v>
      </c>
      <c r="W973" s="9">
        <f t="shared" si="94"/>
        <v>3</v>
      </c>
      <c r="X973" s="9">
        <f t="shared" si="95"/>
        <v>2012</v>
      </c>
      <c r="Y973" t="b">
        <v>0</v>
      </c>
      <c r="Z973" t="b">
        <v>0</v>
      </c>
      <c r="AA973" t="s">
        <v>17</v>
      </c>
      <c r="AB973" t="s">
        <v>2033</v>
      </c>
      <c r="AC973" t="s">
        <v>2034</v>
      </c>
    </row>
    <row r="974" spans="1:29" ht="34" x14ac:dyDescent="0.2">
      <c r="A974">
        <v>1</v>
      </c>
      <c r="B974">
        <v>728</v>
      </c>
      <c r="C974" t="s">
        <v>1494</v>
      </c>
      <c r="D974" s="1" t="s">
        <v>1495</v>
      </c>
      <c r="E974" s="17">
        <v>4200</v>
      </c>
      <c r="F974" s="17">
        <v>735</v>
      </c>
      <c r="G974" s="4">
        <f t="shared" si="90"/>
        <v>0.17499999999999999</v>
      </c>
      <c r="H974" t="s">
        <v>14</v>
      </c>
      <c r="I974">
        <v>10</v>
      </c>
      <c r="J974" s="2">
        <f t="shared" si="91"/>
        <v>73.5</v>
      </c>
      <c r="K974" t="s">
        <v>21</v>
      </c>
      <c r="L974" t="s">
        <v>22</v>
      </c>
      <c r="M974">
        <v>1464152400</v>
      </c>
      <c r="N974">
        <v>1465102800</v>
      </c>
      <c r="O974" s="7">
        <f t="shared" si="92"/>
        <v>42515.208333333328</v>
      </c>
      <c r="P974" s="7" t="str" cm="1">
        <f t="array" ref="P974">_xlfn.IFS(Q974=1, "Jan", Q974=2, "Feb", Q974=3, "Mar", Q974=4, "Apr", Q974=5, "May", Q974=6, "June", Q974=7, "July", Q974=8, "Aug", Q974=9, "Sept", Q974=10, "Oct", Q974=11, "Nov", Q974=12, "Dec")</f>
        <v>May</v>
      </c>
      <c r="Q974" s="9">
        <f>MONTH(O974)</f>
        <v>5</v>
      </c>
      <c r="R974" s="9">
        <f>DAY(O974)</f>
        <v>25</v>
      </c>
      <c r="S974" s="9">
        <f>YEAR(O974)</f>
        <v>2016</v>
      </c>
      <c r="T974" s="7">
        <f>(((N974/60)/60)/24)+DATE(1970,1,1)</f>
        <v>42526.208333333328</v>
      </c>
      <c r="U974" s="7" t="str" cm="1">
        <f t="array" ref="U974">_xlfn.IFS(V974=1, "Jan", V974=2, "Feb", V974=3, "Mar", V974=4, "Apr", V974=5, "May", V974=6, "June", V974=7, "July", V974=8, "Aug", V974=9, "Sept", V974=10, "Oct", V974=11, "Nov", V974=12, "Dec")</f>
        <v>June</v>
      </c>
      <c r="V974" s="9">
        <f t="shared" si="93"/>
        <v>6</v>
      </c>
      <c r="W974" s="9">
        <f t="shared" si="94"/>
        <v>5</v>
      </c>
      <c r="X974" s="9">
        <f t="shared" si="95"/>
        <v>2016</v>
      </c>
      <c r="Y974" t="b">
        <v>0</v>
      </c>
      <c r="Z974" t="b">
        <v>0</v>
      </c>
      <c r="AA974" t="s">
        <v>33</v>
      </c>
      <c r="AB974" t="s">
        <v>2035</v>
      </c>
      <c r="AC974" t="s">
        <v>2036</v>
      </c>
    </row>
    <row r="975" spans="1:29" ht="17" x14ac:dyDescent="0.2">
      <c r="A975">
        <v>1</v>
      </c>
      <c r="B975">
        <v>529</v>
      </c>
      <c r="C975" t="s">
        <v>1103</v>
      </c>
      <c r="D975" s="1" t="s">
        <v>1104</v>
      </c>
      <c r="E975" s="17">
        <v>5100</v>
      </c>
      <c r="F975" s="17">
        <v>574</v>
      </c>
      <c r="G975" s="4">
        <f t="shared" si="90"/>
        <v>0.11254901960784314</v>
      </c>
      <c r="H975" t="s">
        <v>14</v>
      </c>
      <c r="I975">
        <v>9</v>
      </c>
      <c r="J975" s="2">
        <f t="shared" si="91"/>
        <v>63.777777777777779</v>
      </c>
      <c r="K975" t="s">
        <v>21</v>
      </c>
      <c r="L975" t="s">
        <v>22</v>
      </c>
      <c r="M975">
        <v>1399698000</v>
      </c>
      <c r="N975">
        <v>1402117200</v>
      </c>
      <c r="O975" s="7">
        <f t="shared" si="92"/>
        <v>41769.208333333336</v>
      </c>
      <c r="P975" s="7" t="str" cm="1">
        <f t="array" ref="P975">_xlfn.IFS(Q975=1, "Jan", Q975=2, "Feb", Q975=3, "Mar", Q975=4, "Apr", Q975=5, "May", Q975=6, "June", Q975=7, "July", Q975=8, "Aug", Q975=9, "Sept", Q975=10, "Oct", Q975=11, "Nov", Q975=12, "Dec")</f>
        <v>May</v>
      </c>
      <c r="Q975" s="9">
        <f>MONTH(O975)</f>
        <v>5</v>
      </c>
      <c r="R975" s="9">
        <f>DAY(O975)</f>
        <v>10</v>
      </c>
      <c r="S975" s="9">
        <f>YEAR(O975)</f>
        <v>2014</v>
      </c>
      <c r="T975" s="7">
        <f>(((N975/60)/60)/24)+DATE(1970,1,1)</f>
        <v>41797.208333333336</v>
      </c>
      <c r="U975" s="7" t="str" cm="1">
        <f t="array" ref="U975">_xlfn.IFS(V975=1, "Jan", V975=2, "Feb", V975=3, "Mar", V975=4, "Apr", V975=5, "May", V975=6, "June", V975=7, "July", V975=8, "Aug", V975=9, "Sept", V975=10, "Oct", V975=11, "Nov", V975=12, "Dec")</f>
        <v>June</v>
      </c>
      <c r="V975" s="9">
        <f t="shared" si="93"/>
        <v>6</v>
      </c>
      <c r="W975" s="9">
        <f t="shared" si="94"/>
        <v>7</v>
      </c>
      <c r="X975" s="9">
        <f t="shared" si="95"/>
        <v>2014</v>
      </c>
      <c r="Y975" t="b">
        <v>0</v>
      </c>
      <c r="Z975" t="b">
        <v>0</v>
      </c>
      <c r="AA975" t="s">
        <v>89</v>
      </c>
      <c r="AB975" t="s">
        <v>2057</v>
      </c>
      <c r="AC975" t="s">
        <v>2058</v>
      </c>
    </row>
    <row r="976" spans="1:29" ht="34" x14ac:dyDescent="0.2">
      <c r="A976">
        <v>1</v>
      </c>
      <c r="B976">
        <v>482</v>
      </c>
      <c r="C976" t="s">
        <v>1011</v>
      </c>
      <c r="D976" s="1" t="s">
        <v>1012</v>
      </c>
      <c r="E976" s="17">
        <v>4200</v>
      </c>
      <c r="F976" s="17">
        <v>689</v>
      </c>
      <c r="G976" s="4">
        <f t="shared" si="90"/>
        <v>0.16404761904761905</v>
      </c>
      <c r="H976" t="s">
        <v>14</v>
      </c>
      <c r="I976">
        <v>9</v>
      </c>
      <c r="J976" s="2">
        <f t="shared" si="91"/>
        <v>76.555555555555557</v>
      </c>
      <c r="K976" t="s">
        <v>21</v>
      </c>
      <c r="L976" t="s">
        <v>22</v>
      </c>
      <c r="M976">
        <v>1330063200</v>
      </c>
      <c r="N976">
        <v>1331013600</v>
      </c>
      <c r="O976" s="7">
        <f t="shared" si="92"/>
        <v>40963.25</v>
      </c>
      <c r="P976" s="7" t="str" cm="1">
        <f t="array" ref="P976">_xlfn.IFS(Q976=1, "Jan", Q976=2, "Feb", Q976=3, "Mar", Q976=4, "Apr", Q976=5, "May", Q976=6, "June", Q976=7, "July", Q976=8, "Aug", Q976=9, "Sept", Q976=10, "Oct", Q976=11, "Nov", Q976=12, "Dec")</f>
        <v>Feb</v>
      </c>
      <c r="Q976" s="9">
        <f>MONTH(O976)</f>
        <v>2</v>
      </c>
      <c r="R976" s="9">
        <f>DAY(O976)</f>
        <v>24</v>
      </c>
      <c r="S976" s="9">
        <f>YEAR(O976)</f>
        <v>2012</v>
      </c>
      <c r="T976" s="7">
        <f>(((N976/60)/60)/24)+DATE(1970,1,1)</f>
        <v>40974.25</v>
      </c>
      <c r="U976" s="7" t="str" cm="1">
        <f t="array" ref="U976">_xlfn.IFS(V976=1, "Jan", V976=2, "Feb", V976=3, "Mar", V976=4, "Apr", V976=5, "May", V976=6, "June", V976=7, "July", V976=8, "Aug", V976=9, "Sept", V976=10, "Oct", V976=11, "Nov", V976=12, "Dec")</f>
        <v>Mar</v>
      </c>
      <c r="V976" s="9">
        <f t="shared" si="93"/>
        <v>3</v>
      </c>
      <c r="W976" s="9">
        <f t="shared" si="94"/>
        <v>6</v>
      </c>
      <c r="X976" s="9">
        <f t="shared" si="95"/>
        <v>2012</v>
      </c>
      <c r="Y976" t="b">
        <v>0</v>
      </c>
      <c r="Z976" t="b">
        <v>1</v>
      </c>
      <c r="AA976" t="s">
        <v>119</v>
      </c>
      <c r="AB976" t="s">
        <v>2046</v>
      </c>
      <c r="AC976" t="s">
        <v>2056</v>
      </c>
    </row>
    <row r="977" spans="1:29" ht="34" x14ac:dyDescent="0.2">
      <c r="A977">
        <v>1</v>
      </c>
      <c r="B977">
        <v>306</v>
      </c>
      <c r="C977" t="s">
        <v>664</v>
      </c>
      <c r="D977" s="1" t="s">
        <v>665</v>
      </c>
      <c r="E977" s="17">
        <v>6500</v>
      </c>
      <c r="F977" s="17">
        <v>514</v>
      </c>
      <c r="G977" s="4">
        <f t="shared" si="90"/>
        <v>7.9076923076923072E-2</v>
      </c>
      <c r="H977" t="s">
        <v>14</v>
      </c>
      <c r="I977">
        <v>7</v>
      </c>
      <c r="J977" s="2">
        <f t="shared" si="91"/>
        <v>73.428571428571431</v>
      </c>
      <c r="K977" t="s">
        <v>21</v>
      </c>
      <c r="L977" t="s">
        <v>22</v>
      </c>
      <c r="M977">
        <v>1500008400</v>
      </c>
      <c r="N977">
        <v>1500267600</v>
      </c>
      <c r="O977" s="7">
        <f t="shared" si="92"/>
        <v>42930.208333333328</v>
      </c>
      <c r="P977" s="7" t="str" cm="1">
        <f t="array" ref="P977">_xlfn.IFS(Q977=1, "Jan", Q977=2, "Feb", Q977=3, "Mar", Q977=4, "Apr", Q977=5, "May", Q977=6, "June", Q977=7, "July", Q977=8, "Aug", Q977=9, "Sept", Q977=10, "Oct", Q977=11, "Nov", Q977=12, "Dec")</f>
        <v>July</v>
      </c>
      <c r="Q977" s="9">
        <f>MONTH(O977)</f>
        <v>7</v>
      </c>
      <c r="R977" s="9">
        <f>DAY(O977)</f>
        <v>14</v>
      </c>
      <c r="S977" s="9">
        <f>YEAR(O977)</f>
        <v>2017</v>
      </c>
      <c r="T977" s="7">
        <f>(((N977/60)/60)/24)+DATE(1970,1,1)</f>
        <v>42933.208333333328</v>
      </c>
      <c r="U977" s="7" t="str" cm="1">
        <f t="array" ref="U977">_xlfn.IFS(V977=1, "Jan", V977=2, "Feb", V977=3, "Mar", V977=4, "Apr", V977=5, "May", V977=6, "June", V977=7, "July", V977=8, "Aug", V977=9, "Sept", V977=10, "Oct", V977=11, "Nov", V977=12, "Dec")</f>
        <v>July</v>
      </c>
      <c r="V977" s="9">
        <f t="shared" si="93"/>
        <v>7</v>
      </c>
      <c r="W977" s="9">
        <f t="shared" si="94"/>
        <v>17</v>
      </c>
      <c r="X977" s="9">
        <f t="shared" si="95"/>
        <v>2017</v>
      </c>
      <c r="Y977" t="b">
        <v>0</v>
      </c>
      <c r="Z977" t="b">
        <v>1</v>
      </c>
      <c r="AA977" t="s">
        <v>33</v>
      </c>
      <c r="AB977" t="s">
        <v>2035</v>
      </c>
      <c r="AC977" t="s">
        <v>2036</v>
      </c>
    </row>
    <row r="978" spans="1:29" ht="17" x14ac:dyDescent="0.2">
      <c r="A978">
        <v>1</v>
      </c>
      <c r="B978">
        <v>792</v>
      </c>
      <c r="C978" t="s">
        <v>1619</v>
      </c>
      <c r="D978" s="1" t="s">
        <v>1620</v>
      </c>
      <c r="E978" s="17">
        <v>2000</v>
      </c>
      <c r="F978" s="17">
        <v>680</v>
      </c>
      <c r="G978" s="4">
        <f t="shared" si="90"/>
        <v>0.34</v>
      </c>
      <c r="H978" t="s">
        <v>14</v>
      </c>
      <c r="I978">
        <v>7</v>
      </c>
      <c r="J978" s="2">
        <f t="shared" si="91"/>
        <v>97.142857142857139</v>
      </c>
      <c r="K978" t="s">
        <v>21</v>
      </c>
      <c r="L978" t="s">
        <v>22</v>
      </c>
      <c r="M978">
        <v>1372222800</v>
      </c>
      <c r="N978">
        <v>1374642000</v>
      </c>
      <c r="O978" s="7">
        <f t="shared" si="92"/>
        <v>41451.208333333336</v>
      </c>
      <c r="P978" s="7" t="str" cm="1">
        <f t="array" ref="P978">_xlfn.IFS(Q978=1, "Jan", Q978=2, "Feb", Q978=3, "Mar", Q978=4, "Apr", Q978=5, "May", Q978=6, "June", Q978=7, "July", Q978=8, "Aug", Q978=9, "Sept", Q978=10, "Oct", Q978=11, "Nov", Q978=12, "Dec")</f>
        <v>June</v>
      </c>
      <c r="Q978" s="9">
        <f>MONTH(O978)</f>
        <v>6</v>
      </c>
      <c r="R978" s="9">
        <f>DAY(O978)</f>
        <v>26</v>
      </c>
      <c r="S978" s="9">
        <f>YEAR(O978)</f>
        <v>2013</v>
      </c>
      <c r="T978" s="7">
        <f>(((N978/60)/60)/24)+DATE(1970,1,1)</f>
        <v>41479.208333333336</v>
      </c>
      <c r="U978" s="7" t="str" cm="1">
        <f t="array" ref="U978">_xlfn.IFS(V978=1, "Jan", V978=2, "Feb", V978=3, "Mar", V978=4, "Apr", V978=5, "May", V978=6, "June", V978=7, "July", V978=8, "Aug", V978=9, "Sept", V978=10, "Oct", V978=11, "Nov", V978=12, "Dec")</f>
        <v>July</v>
      </c>
      <c r="V978" s="9">
        <f t="shared" si="93"/>
        <v>7</v>
      </c>
      <c r="W978" s="9">
        <f t="shared" si="94"/>
        <v>24</v>
      </c>
      <c r="X978" s="9">
        <f t="shared" si="95"/>
        <v>2013</v>
      </c>
      <c r="Y978" t="b">
        <v>0</v>
      </c>
      <c r="Z978" t="b">
        <v>1</v>
      </c>
      <c r="AA978" t="s">
        <v>33</v>
      </c>
      <c r="AB978" t="s">
        <v>2035</v>
      </c>
      <c r="AC978" t="s">
        <v>2036</v>
      </c>
    </row>
    <row r="979" spans="1:29" ht="17" x14ac:dyDescent="0.2">
      <c r="A979">
        <v>1</v>
      </c>
      <c r="B979">
        <v>791</v>
      </c>
      <c r="C979" t="s">
        <v>1617</v>
      </c>
      <c r="D979" s="1" t="s">
        <v>1618</v>
      </c>
      <c r="E979" s="17">
        <v>2100</v>
      </c>
      <c r="F979" s="17">
        <v>540</v>
      </c>
      <c r="G979" s="4">
        <f t="shared" si="90"/>
        <v>0.25714285714285712</v>
      </c>
      <c r="H979" t="s">
        <v>14</v>
      </c>
      <c r="I979">
        <v>6</v>
      </c>
      <c r="J979" s="2">
        <f t="shared" si="91"/>
        <v>90</v>
      </c>
      <c r="K979" t="s">
        <v>21</v>
      </c>
      <c r="L979" t="s">
        <v>22</v>
      </c>
      <c r="M979">
        <v>1481436000</v>
      </c>
      <c r="N979">
        <v>1482818400</v>
      </c>
      <c r="O979" s="7">
        <f t="shared" si="92"/>
        <v>42715.25</v>
      </c>
      <c r="P979" s="7" t="str" cm="1">
        <f t="array" ref="P979">_xlfn.IFS(Q979=1, "Jan", Q979=2, "Feb", Q979=3, "Mar", Q979=4, "Apr", Q979=5, "May", Q979=6, "June", Q979=7, "July", Q979=8, "Aug", Q979=9, "Sept", Q979=10, "Oct", Q979=11, "Nov", Q979=12, "Dec")</f>
        <v>Dec</v>
      </c>
      <c r="Q979" s="9">
        <f>MONTH(O979)</f>
        <v>12</v>
      </c>
      <c r="R979" s="9">
        <f>DAY(O979)</f>
        <v>11</v>
      </c>
      <c r="S979" s="9">
        <f>YEAR(O979)</f>
        <v>2016</v>
      </c>
      <c r="T979" s="7">
        <f>(((N979/60)/60)/24)+DATE(1970,1,1)</f>
        <v>42731.25</v>
      </c>
      <c r="U979" s="7" t="str" cm="1">
        <f t="array" ref="U979">_xlfn.IFS(V979=1, "Jan", V979=2, "Feb", V979=3, "Mar", V979=4, "Apr", V979=5, "May", V979=6, "June", V979=7, "July", V979=8, "Aug", V979=9, "Sept", V979=10, "Oct", V979=11, "Nov", V979=12, "Dec")</f>
        <v>Dec</v>
      </c>
      <c r="V979" s="9">
        <f t="shared" si="93"/>
        <v>12</v>
      </c>
      <c r="W979" s="9">
        <f t="shared" si="94"/>
        <v>27</v>
      </c>
      <c r="X979" s="9">
        <f t="shared" si="95"/>
        <v>2016</v>
      </c>
      <c r="Y979" t="b">
        <v>0</v>
      </c>
      <c r="Z979" t="b">
        <v>0</v>
      </c>
      <c r="AA979" t="s">
        <v>17</v>
      </c>
      <c r="AB979" t="s">
        <v>2033</v>
      </c>
      <c r="AC979" t="s">
        <v>2034</v>
      </c>
    </row>
    <row r="980" spans="1:29" ht="34" x14ac:dyDescent="0.2">
      <c r="A980">
        <v>1</v>
      </c>
      <c r="B980">
        <v>171</v>
      </c>
      <c r="C980" t="s">
        <v>394</v>
      </c>
      <c r="D980" s="1" t="s">
        <v>395</v>
      </c>
      <c r="E980" s="17">
        <v>4900</v>
      </c>
      <c r="F980" s="17">
        <v>521</v>
      </c>
      <c r="G980" s="4">
        <f t="shared" si="90"/>
        <v>0.1063265306122449</v>
      </c>
      <c r="H980" t="s">
        <v>14</v>
      </c>
      <c r="I980">
        <v>5</v>
      </c>
      <c r="J980" s="2">
        <f t="shared" si="91"/>
        <v>104.2</v>
      </c>
      <c r="K980" t="s">
        <v>21</v>
      </c>
      <c r="L980" t="s">
        <v>22</v>
      </c>
      <c r="M980">
        <v>1395291600</v>
      </c>
      <c r="N980">
        <v>1397192400</v>
      </c>
      <c r="O980" s="7">
        <f t="shared" si="92"/>
        <v>41718.208333333336</v>
      </c>
      <c r="P980" s="7" t="str" cm="1">
        <f t="array" ref="P980">_xlfn.IFS(Q980=1, "Jan", Q980=2, "Feb", Q980=3, "Mar", Q980=4, "Apr", Q980=5, "May", Q980=6, "June", Q980=7, "July", Q980=8, "Aug", Q980=9, "Sept", Q980=10, "Oct", Q980=11, "Nov", Q980=12, "Dec")</f>
        <v>Mar</v>
      </c>
      <c r="Q980" s="9">
        <f>MONTH(O980)</f>
        <v>3</v>
      </c>
      <c r="R980" s="9">
        <f>DAY(O980)</f>
        <v>20</v>
      </c>
      <c r="S980" s="9">
        <f>YEAR(O980)</f>
        <v>2014</v>
      </c>
      <c r="T980" s="7">
        <f>(((N980/60)/60)/24)+DATE(1970,1,1)</f>
        <v>41740.208333333336</v>
      </c>
      <c r="U980" s="7" t="str" cm="1">
        <f t="array" ref="U980">_xlfn.IFS(V980=1, "Jan", V980=2, "Feb", V980=3, "Mar", V980=4, "Apr", V980=5, "May", V980=6, "June", V980=7, "July", V980=8, "Aug", V980=9, "Sept", V980=10, "Oct", V980=11, "Nov", V980=12, "Dec")</f>
        <v>Apr</v>
      </c>
      <c r="V980" s="9">
        <f t="shared" si="93"/>
        <v>4</v>
      </c>
      <c r="W980" s="9">
        <f t="shared" si="94"/>
        <v>11</v>
      </c>
      <c r="X980" s="9">
        <f t="shared" si="95"/>
        <v>2014</v>
      </c>
      <c r="Y980" t="b">
        <v>0</v>
      </c>
      <c r="Z980" t="b">
        <v>0</v>
      </c>
      <c r="AA980" t="s">
        <v>206</v>
      </c>
      <c r="AB980" t="s">
        <v>2046</v>
      </c>
      <c r="AC980" t="s">
        <v>2054</v>
      </c>
    </row>
    <row r="981" spans="1:29" ht="17" x14ac:dyDescent="0.2">
      <c r="A981">
        <v>1</v>
      </c>
      <c r="B981">
        <v>63</v>
      </c>
      <c r="C981" t="s">
        <v>174</v>
      </c>
      <c r="D981" s="1" t="s">
        <v>175</v>
      </c>
      <c r="E981" s="17">
        <v>4700</v>
      </c>
      <c r="F981" s="17">
        <v>557</v>
      </c>
      <c r="G981" s="4">
        <f t="shared" si="90"/>
        <v>0.11851063829787234</v>
      </c>
      <c r="H981" t="s">
        <v>14</v>
      </c>
      <c r="I981">
        <v>5</v>
      </c>
      <c r="J981" s="2">
        <f t="shared" si="91"/>
        <v>111.4</v>
      </c>
      <c r="K981" t="s">
        <v>21</v>
      </c>
      <c r="L981" t="s">
        <v>22</v>
      </c>
      <c r="M981">
        <v>1493355600</v>
      </c>
      <c r="N981">
        <v>1493874000</v>
      </c>
      <c r="O981" s="7">
        <f t="shared" si="92"/>
        <v>42853.208333333328</v>
      </c>
      <c r="P981" s="7" t="str" cm="1">
        <f t="array" ref="P981">_xlfn.IFS(Q981=1, "Jan", Q981=2, "Feb", Q981=3, "Mar", Q981=4, "Apr", Q981=5, "May", Q981=6, "June", Q981=7, "July", Q981=8, "Aug", Q981=9, "Sept", Q981=10, "Oct", Q981=11, "Nov", Q981=12, "Dec")</f>
        <v>Apr</v>
      </c>
      <c r="Q981" s="9">
        <f>MONTH(O981)</f>
        <v>4</v>
      </c>
      <c r="R981" s="9">
        <f>DAY(O981)</f>
        <v>28</v>
      </c>
      <c r="S981" s="9">
        <f>YEAR(O981)</f>
        <v>2017</v>
      </c>
      <c r="T981" s="7">
        <f>(((N981/60)/60)/24)+DATE(1970,1,1)</f>
        <v>42859.208333333328</v>
      </c>
      <c r="U981" s="7" t="str" cm="1">
        <f t="array" ref="U981">_xlfn.IFS(V981=1, "Jan", V981=2, "Feb", V981=3, "Mar", V981=4, "Apr", V981=5, "May", V981=6, "June", V981=7, "July", V981=8, "Aug", V981=9, "Sept", V981=10, "Oct", V981=11, "Nov", V981=12, "Dec")</f>
        <v>May</v>
      </c>
      <c r="V981" s="9">
        <f t="shared" si="93"/>
        <v>5</v>
      </c>
      <c r="W981" s="9">
        <f t="shared" si="94"/>
        <v>4</v>
      </c>
      <c r="X981" s="9">
        <f t="shared" si="95"/>
        <v>2017</v>
      </c>
      <c r="Y981" t="b">
        <v>0</v>
      </c>
      <c r="Z981" t="b">
        <v>0</v>
      </c>
      <c r="AA981" t="s">
        <v>33</v>
      </c>
      <c r="AB981" t="s">
        <v>2035</v>
      </c>
      <c r="AC981" t="s">
        <v>2036</v>
      </c>
    </row>
    <row r="982" spans="1:29" ht="34" x14ac:dyDescent="0.2">
      <c r="A982">
        <v>1</v>
      </c>
      <c r="B982">
        <v>550</v>
      </c>
      <c r="C982" t="s">
        <v>1145</v>
      </c>
      <c r="D982" s="1" t="s">
        <v>1146</v>
      </c>
      <c r="E982" s="17">
        <v>100</v>
      </c>
      <c r="F982" s="17">
        <v>4</v>
      </c>
      <c r="G982" s="4">
        <f t="shared" si="90"/>
        <v>0.04</v>
      </c>
      <c r="H982" t="s">
        <v>74</v>
      </c>
      <c r="I982">
        <v>1</v>
      </c>
      <c r="J982" s="2">
        <f t="shared" si="91"/>
        <v>4</v>
      </c>
      <c r="K982" t="s">
        <v>98</v>
      </c>
      <c r="L982" t="s">
        <v>99</v>
      </c>
      <c r="M982">
        <v>1330495200</v>
      </c>
      <c r="N982">
        <v>1332306000</v>
      </c>
      <c r="O982" s="7">
        <f t="shared" si="92"/>
        <v>40968.25</v>
      </c>
      <c r="P982" s="7" t="str" cm="1">
        <f t="array" ref="P982">_xlfn.IFS(Q982=1, "Jan", Q982=2, "Feb", Q982=3, "Mar", Q982=4, "Apr", Q982=5, "May", Q982=6, "June", Q982=7, "July", Q982=8, "Aug", Q982=9, "Sept", Q982=10, "Oct", Q982=11, "Nov", Q982=12, "Dec")</f>
        <v>Feb</v>
      </c>
      <c r="Q982" s="9">
        <f>MONTH(O982)</f>
        <v>2</v>
      </c>
      <c r="R982" s="9">
        <f>DAY(O982)</f>
        <v>29</v>
      </c>
      <c r="S982" s="9">
        <f>YEAR(O982)</f>
        <v>2012</v>
      </c>
      <c r="T982" s="7">
        <f>(((N982/60)/60)/24)+DATE(1970,1,1)</f>
        <v>40989.208333333336</v>
      </c>
      <c r="U982" s="7" t="str" cm="1">
        <f t="array" ref="U982">_xlfn.IFS(V982=1, "Jan", V982=2, "Feb", V982=3, "Mar", V982=4, "Apr", V982=5, "May", V982=6, "June", V982=7, "July", V982=8, "Aug", V982=9, "Sept", V982=10, "Oct", V982=11, "Nov", V982=12, "Dec")</f>
        <v>Mar</v>
      </c>
      <c r="V982" s="9">
        <f t="shared" si="93"/>
        <v>3</v>
      </c>
      <c r="W982" s="9">
        <f t="shared" si="94"/>
        <v>21</v>
      </c>
      <c r="X982" s="9">
        <f t="shared" si="95"/>
        <v>2012</v>
      </c>
      <c r="Y982" t="b">
        <v>0</v>
      </c>
      <c r="Z982" t="b">
        <v>0</v>
      </c>
      <c r="AA982" t="s">
        <v>60</v>
      </c>
      <c r="AB982" t="s">
        <v>2041</v>
      </c>
      <c r="AC982" t="s">
        <v>2050</v>
      </c>
    </row>
    <row r="983" spans="1:29" ht="17" x14ac:dyDescent="0.2">
      <c r="A983">
        <v>1</v>
      </c>
      <c r="B983">
        <v>100</v>
      </c>
      <c r="C983" t="s">
        <v>249</v>
      </c>
      <c r="D983" s="1" t="s">
        <v>250</v>
      </c>
      <c r="E983" s="17">
        <v>100</v>
      </c>
      <c r="F983" s="17">
        <v>1</v>
      </c>
      <c r="G983" s="4">
        <f t="shared" si="90"/>
        <v>0.01</v>
      </c>
      <c r="H983" t="s">
        <v>14</v>
      </c>
      <c r="I983">
        <v>1</v>
      </c>
      <c r="J983" s="2">
        <f t="shared" si="91"/>
        <v>1</v>
      </c>
      <c r="K983" t="s">
        <v>21</v>
      </c>
      <c r="L983" t="s">
        <v>22</v>
      </c>
      <c r="M983">
        <v>1319000400</v>
      </c>
      <c r="N983">
        <v>1320555600</v>
      </c>
      <c r="O983" s="7">
        <f t="shared" si="92"/>
        <v>40835.208333333336</v>
      </c>
      <c r="P983" s="7" t="str" cm="1">
        <f t="array" ref="P983">_xlfn.IFS(Q983=1, "Jan", Q983=2, "Feb", Q983=3, "Mar", Q983=4, "Apr", Q983=5, "May", Q983=6, "June", Q983=7, "July", Q983=8, "Aug", Q983=9, "Sept", Q983=10, "Oct", Q983=11, "Nov", Q983=12, "Dec")</f>
        <v>Oct</v>
      </c>
      <c r="Q983" s="9">
        <f>MONTH(O983)</f>
        <v>10</v>
      </c>
      <c r="R983" s="9">
        <f>DAY(O983)</f>
        <v>19</v>
      </c>
      <c r="S983" s="9">
        <f>YEAR(O983)</f>
        <v>2011</v>
      </c>
      <c r="T983" s="7">
        <f>(((N983/60)/60)/24)+DATE(1970,1,1)</f>
        <v>40853.208333333336</v>
      </c>
      <c r="U983" s="7" t="str" cm="1">
        <f t="array" ref="U983">_xlfn.IFS(V983=1, "Jan", V983=2, "Feb", V983=3, "Mar", V983=4, "Apr", V983=5, "May", V983=6, "June", V983=7, "July", V983=8, "Aug", V983=9, "Sept", V983=10, "Oct", V983=11, "Nov", V983=12, "Dec")</f>
        <v>Nov</v>
      </c>
      <c r="V983" s="9">
        <f t="shared" si="93"/>
        <v>11</v>
      </c>
      <c r="W983" s="9">
        <f t="shared" si="94"/>
        <v>6</v>
      </c>
      <c r="X983" s="9">
        <f t="shared" si="95"/>
        <v>2011</v>
      </c>
      <c r="Y983" t="b">
        <v>0</v>
      </c>
      <c r="Z983" t="b">
        <v>0</v>
      </c>
      <c r="AA983" t="s">
        <v>33</v>
      </c>
      <c r="AB983" t="s">
        <v>2035</v>
      </c>
      <c r="AC983" t="s">
        <v>2036</v>
      </c>
    </row>
    <row r="984" spans="1:29" ht="17" x14ac:dyDescent="0.2">
      <c r="A984">
        <v>1</v>
      </c>
      <c r="B984">
        <v>150</v>
      </c>
      <c r="C984" t="s">
        <v>352</v>
      </c>
      <c r="D984" s="1" t="s">
        <v>353</v>
      </c>
      <c r="E984" s="17">
        <v>100</v>
      </c>
      <c r="F984" s="17">
        <v>1</v>
      </c>
      <c r="G984" s="4">
        <f t="shared" si="90"/>
        <v>0.01</v>
      </c>
      <c r="H984" t="s">
        <v>14</v>
      </c>
      <c r="I984">
        <v>1</v>
      </c>
      <c r="J984" s="2">
        <f t="shared" si="91"/>
        <v>1</v>
      </c>
      <c r="K984" t="s">
        <v>21</v>
      </c>
      <c r="L984" t="s">
        <v>22</v>
      </c>
      <c r="M984">
        <v>1544940000</v>
      </c>
      <c r="N984">
        <v>1545026400</v>
      </c>
      <c r="O984" s="7">
        <f t="shared" si="92"/>
        <v>43450.25</v>
      </c>
      <c r="P984" s="7" t="str" cm="1">
        <f t="array" ref="P984">_xlfn.IFS(Q984=1, "Jan", Q984=2, "Feb", Q984=3, "Mar", Q984=4, "Apr", Q984=5, "May", Q984=6, "June", Q984=7, "July", Q984=8, "Aug", Q984=9, "Sept", Q984=10, "Oct", Q984=11, "Nov", Q984=12, "Dec")</f>
        <v>Dec</v>
      </c>
      <c r="Q984" s="9">
        <f>MONTH(O984)</f>
        <v>12</v>
      </c>
      <c r="R984" s="9">
        <f>DAY(O984)</f>
        <v>16</v>
      </c>
      <c r="S984" s="9">
        <f>YEAR(O984)</f>
        <v>2018</v>
      </c>
      <c r="T984" s="7">
        <f>(((N984/60)/60)/24)+DATE(1970,1,1)</f>
        <v>43451.25</v>
      </c>
      <c r="U984" s="7" t="str" cm="1">
        <f t="array" ref="U984">_xlfn.IFS(V984=1, "Jan", V984=2, "Feb", V984=3, "Mar", V984=4, "Apr", V984=5, "May", V984=6, "June", V984=7, "July", V984=8, "Aug", V984=9, "Sept", V984=10, "Oct", V984=11, "Nov", V984=12, "Dec")</f>
        <v>Dec</v>
      </c>
      <c r="V984" s="9">
        <f t="shared" si="93"/>
        <v>12</v>
      </c>
      <c r="W984" s="9">
        <f t="shared" si="94"/>
        <v>17</v>
      </c>
      <c r="X984" s="9">
        <f t="shared" si="95"/>
        <v>2018</v>
      </c>
      <c r="Y984" t="b">
        <v>0</v>
      </c>
      <c r="Z984" t="b">
        <v>0</v>
      </c>
      <c r="AA984" t="s">
        <v>23</v>
      </c>
      <c r="AB984" t="s">
        <v>2041</v>
      </c>
      <c r="AC984" t="s">
        <v>2042</v>
      </c>
    </row>
    <row r="985" spans="1:29" ht="17" x14ac:dyDescent="0.2">
      <c r="A985">
        <v>1</v>
      </c>
      <c r="B985">
        <v>750</v>
      </c>
      <c r="C985" t="s">
        <v>1536</v>
      </c>
      <c r="D985" s="1" t="s">
        <v>1537</v>
      </c>
      <c r="E985" s="17">
        <v>100</v>
      </c>
      <c r="F985" s="17">
        <v>1</v>
      </c>
      <c r="G985" s="4">
        <f t="shared" si="90"/>
        <v>0.01</v>
      </c>
      <c r="H985" t="s">
        <v>14</v>
      </c>
      <c r="I985">
        <v>1</v>
      </c>
      <c r="J985" s="2">
        <f t="shared" si="91"/>
        <v>1</v>
      </c>
      <c r="K985" t="s">
        <v>40</v>
      </c>
      <c r="L985" t="s">
        <v>41</v>
      </c>
      <c r="M985">
        <v>1277960400</v>
      </c>
      <c r="N985">
        <v>1280120400</v>
      </c>
      <c r="O985" s="7">
        <f t="shared" si="92"/>
        <v>40360.208333333336</v>
      </c>
      <c r="P985" s="7" t="str" cm="1">
        <f t="array" ref="P985">_xlfn.IFS(Q985=1, "Jan", Q985=2, "Feb", Q985=3, "Mar", Q985=4, "Apr", Q985=5, "May", Q985=6, "June", Q985=7, "July", Q985=8, "Aug", Q985=9, "Sept", Q985=10, "Oct", Q985=11, "Nov", Q985=12, "Dec")</f>
        <v>July</v>
      </c>
      <c r="Q985" s="9">
        <f>MONTH(O985)</f>
        <v>7</v>
      </c>
      <c r="R985" s="9">
        <f>DAY(O985)</f>
        <v>1</v>
      </c>
      <c r="S985" s="9">
        <f>YEAR(O985)</f>
        <v>2010</v>
      </c>
      <c r="T985" s="7">
        <f>(((N985/60)/60)/24)+DATE(1970,1,1)</f>
        <v>40385.208333333336</v>
      </c>
      <c r="U985" s="7" t="str" cm="1">
        <f t="array" ref="U985">_xlfn.IFS(V985=1, "Jan", V985=2, "Feb", V985=3, "Mar", V985=4, "Apr", V985=5, "May", V985=6, "June", V985=7, "July", V985=8, "Aug", V985=9, "Sept", V985=10, "Oct", V985=11, "Nov", V985=12, "Dec")</f>
        <v>July</v>
      </c>
      <c r="V985" s="9">
        <f t="shared" si="93"/>
        <v>7</v>
      </c>
      <c r="W985" s="9">
        <f t="shared" si="94"/>
        <v>26</v>
      </c>
      <c r="X985" s="9">
        <f t="shared" si="95"/>
        <v>2010</v>
      </c>
      <c r="Y985" t="b">
        <v>0</v>
      </c>
      <c r="Z985" t="b">
        <v>0</v>
      </c>
      <c r="AA985" t="s">
        <v>50</v>
      </c>
      <c r="AB985" t="s">
        <v>2041</v>
      </c>
      <c r="AC985" t="s">
        <v>2043</v>
      </c>
    </row>
    <row r="986" spans="1:29" ht="17" x14ac:dyDescent="0.2">
      <c r="A986">
        <v>1</v>
      </c>
      <c r="B986">
        <v>800</v>
      </c>
      <c r="C986" t="s">
        <v>1635</v>
      </c>
      <c r="D986" s="1" t="s">
        <v>1636</v>
      </c>
      <c r="E986" s="17">
        <v>100</v>
      </c>
      <c r="F986" s="17">
        <v>1</v>
      </c>
      <c r="G986" s="4">
        <f t="shared" si="90"/>
        <v>0.01</v>
      </c>
      <c r="H986" t="s">
        <v>14</v>
      </c>
      <c r="I986">
        <v>1</v>
      </c>
      <c r="J986" s="2">
        <f t="shared" si="91"/>
        <v>1</v>
      </c>
      <c r="K986" t="s">
        <v>98</v>
      </c>
      <c r="L986" t="s">
        <v>99</v>
      </c>
      <c r="M986">
        <v>1434085200</v>
      </c>
      <c r="N986">
        <v>1434430800</v>
      </c>
      <c r="O986" s="7">
        <f t="shared" si="92"/>
        <v>42167.208333333328</v>
      </c>
      <c r="P986" s="7" t="str" cm="1">
        <f t="array" ref="P986">_xlfn.IFS(Q986=1, "Jan", Q986=2, "Feb", Q986=3, "Mar", Q986=4, "Apr", Q986=5, "May", Q986=6, "June", Q986=7, "July", Q986=8, "Aug", Q986=9, "Sept", Q986=10, "Oct", Q986=11, "Nov", Q986=12, "Dec")</f>
        <v>June</v>
      </c>
      <c r="Q986" s="9">
        <f>MONTH(O986)</f>
        <v>6</v>
      </c>
      <c r="R986" s="9">
        <f>DAY(O986)</f>
        <v>12</v>
      </c>
      <c r="S986" s="9">
        <f>YEAR(O986)</f>
        <v>2015</v>
      </c>
      <c r="T986" s="7">
        <f>(((N986/60)/60)/24)+DATE(1970,1,1)</f>
        <v>42171.208333333328</v>
      </c>
      <c r="U986" s="7" t="str" cm="1">
        <f t="array" ref="U986">_xlfn.IFS(V986=1, "Jan", V986=2, "Feb", V986=3, "Mar", V986=4, "Apr", V986=5, "May", V986=6, "June", V986=7, "July", V986=8, "Aug", V986=9, "Sept", V986=10, "Oct", V986=11, "Nov", V986=12, "Dec")</f>
        <v>June</v>
      </c>
      <c r="V986" s="9">
        <f t="shared" si="93"/>
        <v>6</v>
      </c>
      <c r="W986" s="9">
        <f t="shared" si="94"/>
        <v>16</v>
      </c>
      <c r="X986" s="9">
        <f t="shared" si="95"/>
        <v>2015</v>
      </c>
      <c r="Y986" t="b">
        <v>0</v>
      </c>
      <c r="Z986" t="b">
        <v>0</v>
      </c>
      <c r="AA986" t="s">
        <v>23</v>
      </c>
      <c r="AB986" t="s">
        <v>2041</v>
      </c>
      <c r="AC986" t="s">
        <v>2042</v>
      </c>
    </row>
    <row r="987" spans="1:29" ht="34" x14ac:dyDescent="0.2">
      <c r="A987">
        <v>1</v>
      </c>
      <c r="B987">
        <v>850</v>
      </c>
      <c r="C987" t="s">
        <v>1733</v>
      </c>
      <c r="D987" s="1" t="s">
        <v>1734</v>
      </c>
      <c r="E987" s="17">
        <v>100</v>
      </c>
      <c r="F987" s="17">
        <v>1</v>
      </c>
      <c r="G987" s="4">
        <f t="shared" si="90"/>
        <v>0.01</v>
      </c>
      <c r="H987" t="s">
        <v>14</v>
      </c>
      <c r="I987">
        <v>1</v>
      </c>
      <c r="J987" s="2">
        <f t="shared" si="91"/>
        <v>1</v>
      </c>
      <c r="K987" t="s">
        <v>21</v>
      </c>
      <c r="L987" t="s">
        <v>22</v>
      </c>
      <c r="M987">
        <v>1321682400</v>
      </c>
      <c r="N987">
        <v>1322978400</v>
      </c>
      <c r="O987" s="7">
        <f t="shared" si="92"/>
        <v>40866.25</v>
      </c>
      <c r="P987" s="7" t="str" cm="1">
        <f t="array" ref="P987">_xlfn.IFS(Q987=1, "Jan", Q987=2, "Feb", Q987=3, "Mar", Q987=4, "Apr", Q987=5, "May", Q987=6, "June", Q987=7, "July", Q987=8, "Aug", Q987=9, "Sept", Q987=10, "Oct", Q987=11, "Nov", Q987=12, "Dec")</f>
        <v>Nov</v>
      </c>
      <c r="Q987" s="9">
        <f>MONTH(O987)</f>
        <v>11</v>
      </c>
      <c r="R987" s="9">
        <f>DAY(O987)</f>
        <v>19</v>
      </c>
      <c r="S987" s="9">
        <f>YEAR(O987)</f>
        <v>2011</v>
      </c>
      <c r="T987" s="7">
        <f>(((N987/60)/60)/24)+DATE(1970,1,1)</f>
        <v>40881.25</v>
      </c>
      <c r="U987" s="7" t="str" cm="1">
        <f t="array" ref="U987">_xlfn.IFS(V987=1, "Jan", V987=2, "Feb", V987=3, "Mar", V987=4, "Apr", V987=5, "May", V987=6, "June", V987=7, "July", V987=8, "Aug", V987=9, "Sept", V987=10, "Oct", V987=11, "Nov", V987=12, "Dec")</f>
        <v>Dec</v>
      </c>
      <c r="V987" s="9">
        <f t="shared" si="93"/>
        <v>12</v>
      </c>
      <c r="W987" s="9">
        <f t="shared" si="94"/>
        <v>4</v>
      </c>
      <c r="X987" s="9">
        <f t="shared" si="95"/>
        <v>2011</v>
      </c>
      <c r="Y987" t="b">
        <v>1</v>
      </c>
      <c r="Z987" t="b">
        <v>0</v>
      </c>
      <c r="AA987" t="s">
        <v>23</v>
      </c>
      <c r="AB987" t="s">
        <v>2041</v>
      </c>
      <c r="AC987" t="s">
        <v>2042</v>
      </c>
    </row>
    <row r="988" spans="1:29" ht="34" x14ac:dyDescent="0.2">
      <c r="A988">
        <v>1</v>
      </c>
      <c r="B988">
        <v>50</v>
      </c>
      <c r="C988" t="s">
        <v>146</v>
      </c>
      <c r="D988" s="1" t="s">
        <v>147</v>
      </c>
      <c r="E988" s="17">
        <v>100</v>
      </c>
      <c r="F988" s="17">
        <v>2</v>
      </c>
      <c r="G988" s="4">
        <f t="shared" si="90"/>
        <v>0.02</v>
      </c>
      <c r="H988" t="s">
        <v>14</v>
      </c>
      <c r="I988">
        <v>1</v>
      </c>
      <c r="J988" s="2">
        <f t="shared" si="91"/>
        <v>2</v>
      </c>
      <c r="K988" t="s">
        <v>107</v>
      </c>
      <c r="L988" t="s">
        <v>108</v>
      </c>
      <c r="M988">
        <v>1375333200</v>
      </c>
      <c r="N988">
        <v>1377752400</v>
      </c>
      <c r="O988" s="7">
        <f t="shared" si="92"/>
        <v>41487.208333333336</v>
      </c>
      <c r="P988" s="7" t="str" cm="1">
        <f t="array" ref="P988">_xlfn.IFS(Q988=1, "Jan", Q988=2, "Feb", Q988=3, "Mar", Q988=4, "Apr", Q988=5, "May", Q988=6, "June", Q988=7, "July", Q988=8, "Aug", Q988=9, "Sept", Q988=10, "Oct", Q988=11, "Nov", Q988=12, "Dec")</f>
        <v>Aug</v>
      </c>
      <c r="Q988" s="9">
        <f>MONTH(O988)</f>
        <v>8</v>
      </c>
      <c r="R988" s="9">
        <f>DAY(O988)</f>
        <v>1</v>
      </c>
      <c r="S988" s="9">
        <f>YEAR(O988)</f>
        <v>2013</v>
      </c>
      <c r="T988" s="7">
        <f>(((N988/60)/60)/24)+DATE(1970,1,1)</f>
        <v>41515.208333333336</v>
      </c>
      <c r="U988" s="7" t="str" cm="1">
        <f t="array" ref="U988">_xlfn.IFS(V988=1, "Jan", V988=2, "Feb", V988=3, "Mar", V988=4, "Apr", V988=5, "May", V988=6, "June", V988=7, "July", V988=8, "Aug", V988=9, "Sept", V988=10, "Oct", V988=11, "Nov", V988=12, "Dec")</f>
        <v>Aug</v>
      </c>
      <c r="V988" s="9">
        <f t="shared" si="93"/>
        <v>8</v>
      </c>
      <c r="W988" s="9">
        <f t="shared" si="94"/>
        <v>29</v>
      </c>
      <c r="X988" s="9">
        <f t="shared" si="95"/>
        <v>2013</v>
      </c>
      <c r="Y988" t="b">
        <v>0</v>
      </c>
      <c r="Z988" t="b">
        <v>0</v>
      </c>
      <c r="AA988" t="s">
        <v>148</v>
      </c>
      <c r="AB988" t="s">
        <v>2041</v>
      </c>
      <c r="AC988" t="s">
        <v>2048</v>
      </c>
    </row>
    <row r="989" spans="1:29" ht="17" x14ac:dyDescent="0.2">
      <c r="A989">
        <v>1</v>
      </c>
      <c r="B989">
        <v>200</v>
      </c>
      <c r="C989" t="s">
        <v>452</v>
      </c>
      <c r="D989" s="1" t="s">
        <v>453</v>
      </c>
      <c r="E989" s="17">
        <v>100</v>
      </c>
      <c r="F989" s="17">
        <v>2</v>
      </c>
      <c r="G989" s="4">
        <f t="shared" si="90"/>
        <v>0.02</v>
      </c>
      <c r="H989" t="s">
        <v>14</v>
      </c>
      <c r="I989">
        <v>1</v>
      </c>
      <c r="J989" s="2">
        <f t="shared" si="91"/>
        <v>2</v>
      </c>
      <c r="K989" t="s">
        <v>15</v>
      </c>
      <c r="L989" t="s">
        <v>16</v>
      </c>
      <c r="M989">
        <v>1269493200</v>
      </c>
      <c r="N989">
        <v>1270443600</v>
      </c>
      <c r="O989" s="7">
        <f t="shared" si="92"/>
        <v>40262.208333333336</v>
      </c>
      <c r="P989" s="7" t="str" cm="1">
        <f t="array" ref="P989">_xlfn.IFS(Q989=1, "Jan", Q989=2, "Feb", Q989=3, "Mar", Q989=4, "Apr", Q989=5, "May", Q989=6, "June", Q989=7, "July", Q989=8, "Aug", Q989=9, "Sept", Q989=10, "Oct", Q989=11, "Nov", Q989=12, "Dec")</f>
        <v>Mar</v>
      </c>
      <c r="Q989" s="9">
        <f>MONTH(O989)</f>
        <v>3</v>
      </c>
      <c r="R989" s="9">
        <f>DAY(O989)</f>
        <v>25</v>
      </c>
      <c r="S989" s="9">
        <f>YEAR(O989)</f>
        <v>2010</v>
      </c>
      <c r="T989" s="7">
        <f>(((N989/60)/60)/24)+DATE(1970,1,1)</f>
        <v>40273.208333333336</v>
      </c>
      <c r="U989" s="7" t="str" cm="1">
        <f t="array" ref="U989">_xlfn.IFS(V989=1, "Jan", V989=2, "Feb", V989=3, "Mar", V989=4, "Apr", V989=5, "May", V989=6, "June", V989=7, "July", V989=8, "Aug", V989=9, "Sept", V989=10, "Oct", V989=11, "Nov", V989=12, "Dec")</f>
        <v>Apr</v>
      </c>
      <c r="V989" s="9">
        <f t="shared" si="93"/>
        <v>4</v>
      </c>
      <c r="W989" s="9">
        <f t="shared" si="94"/>
        <v>5</v>
      </c>
      <c r="X989" s="9">
        <f t="shared" si="95"/>
        <v>2010</v>
      </c>
      <c r="Y989" t="b">
        <v>0</v>
      </c>
      <c r="Z989" t="b">
        <v>0</v>
      </c>
      <c r="AA989" t="s">
        <v>33</v>
      </c>
      <c r="AB989" t="s">
        <v>2035</v>
      </c>
      <c r="AC989" t="s">
        <v>2036</v>
      </c>
    </row>
    <row r="990" spans="1:29" ht="34" x14ac:dyDescent="0.2">
      <c r="A990">
        <v>1</v>
      </c>
      <c r="B990">
        <v>400</v>
      </c>
      <c r="C990" t="s">
        <v>851</v>
      </c>
      <c r="D990" s="1" t="s">
        <v>852</v>
      </c>
      <c r="E990" s="17">
        <v>100</v>
      </c>
      <c r="F990" s="17">
        <v>2</v>
      </c>
      <c r="G990" s="4">
        <f t="shared" si="90"/>
        <v>0.02</v>
      </c>
      <c r="H990" t="s">
        <v>14</v>
      </c>
      <c r="I990">
        <v>1</v>
      </c>
      <c r="J990" s="2">
        <f t="shared" si="91"/>
        <v>2</v>
      </c>
      <c r="K990" t="s">
        <v>21</v>
      </c>
      <c r="L990" t="s">
        <v>22</v>
      </c>
      <c r="M990">
        <v>1376629200</v>
      </c>
      <c r="N990">
        <v>1378530000</v>
      </c>
      <c r="O990" s="7">
        <f t="shared" si="92"/>
        <v>41502.208333333336</v>
      </c>
      <c r="P990" s="7" t="str" cm="1">
        <f t="array" ref="P990">_xlfn.IFS(Q990=1, "Jan", Q990=2, "Feb", Q990=3, "Mar", Q990=4, "Apr", Q990=5, "May", Q990=6, "June", Q990=7, "July", Q990=8, "Aug", Q990=9, "Sept", Q990=10, "Oct", Q990=11, "Nov", Q990=12, "Dec")</f>
        <v>Aug</v>
      </c>
      <c r="Q990" s="9">
        <f>MONTH(O990)</f>
        <v>8</v>
      </c>
      <c r="R990" s="9">
        <f>DAY(O990)</f>
        <v>16</v>
      </c>
      <c r="S990" s="9">
        <f>YEAR(O990)</f>
        <v>2013</v>
      </c>
      <c r="T990" s="7">
        <f>(((N990/60)/60)/24)+DATE(1970,1,1)</f>
        <v>41524.208333333336</v>
      </c>
      <c r="U990" s="7" t="str" cm="1">
        <f t="array" ref="U990">_xlfn.IFS(V990=1, "Jan", V990=2, "Feb", V990=3, "Mar", V990=4, "Apr", V990=5, "May", V990=6, "June", V990=7, "July", V990=8, "Aug", V990=9, "Sept", V990=10, "Oct", V990=11, "Nov", V990=12, "Dec")</f>
        <v>Sept</v>
      </c>
      <c r="V990" s="9">
        <f t="shared" si="93"/>
        <v>9</v>
      </c>
      <c r="W990" s="9">
        <f t="shared" si="94"/>
        <v>7</v>
      </c>
      <c r="X990" s="9">
        <f t="shared" si="95"/>
        <v>2013</v>
      </c>
      <c r="Y990" t="b">
        <v>0</v>
      </c>
      <c r="Z990" t="b">
        <v>1</v>
      </c>
      <c r="AA990" t="s">
        <v>122</v>
      </c>
      <c r="AB990" t="s">
        <v>2044</v>
      </c>
      <c r="AC990" t="s">
        <v>2045</v>
      </c>
    </row>
    <row r="991" spans="1:29" ht="17" x14ac:dyDescent="0.2">
      <c r="A991">
        <v>1</v>
      </c>
      <c r="B991">
        <v>650</v>
      </c>
      <c r="C991" t="s">
        <v>1342</v>
      </c>
      <c r="D991" s="1" t="s">
        <v>1343</v>
      </c>
      <c r="E991" s="17">
        <v>100</v>
      </c>
      <c r="F991" s="17">
        <v>2</v>
      </c>
      <c r="G991" s="4">
        <f t="shared" si="90"/>
        <v>0.02</v>
      </c>
      <c r="H991" t="s">
        <v>14</v>
      </c>
      <c r="I991">
        <v>1</v>
      </c>
      <c r="J991" s="2">
        <f t="shared" si="91"/>
        <v>2</v>
      </c>
      <c r="K991" t="s">
        <v>21</v>
      </c>
      <c r="L991" t="s">
        <v>22</v>
      </c>
      <c r="M991">
        <v>1404795600</v>
      </c>
      <c r="N991">
        <v>1407128400</v>
      </c>
      <c r="O991" s="7">
        <f t="shared" si="92"/>
        <v>41828.208333333336</v>
      </c>
      <c r="P991" s="7" t="str" cm="1">
        <f t="array" ref="P991">_xlfn.IFS(Q991=1, "Jan", Q991=2, "Feb", Q991=3, "Mar", Q991=4, "Apr", Q991=5, "May", Q991=6, "June", Q991=7, "July", Q991=8, "Aug", Q991=9, "Sept", Q991=10, "Oct", Q991=11, "Nov", Q991=12, "Dec")</f>
        <v>July</v>
      </c>
      <c r="Q991" s="9">
        <f>MONTH(O991)</f>
        <v>7</v>
      </c>
      <c r="R991" s="9">
        <f>DAY(O991)</f>
        <v>8</v>
      </c>
      <c r="S991" s="9">
        <f>YEAR(O991)</f>
        <v>2014</v>
      </c>
      <c r="T991" s="7">
        <f>(((N991/60)/60)/24)+DATE(1970,1,1)</f>
        <v>41855.208333333336</v>
      </c>
      <c r="U991" s="7" t="str" cm="1">
        <f t="array" ref="U991">_xlfn.IFS(V991=1, "Jan", V991=2, "Feb", V991=3, "Mar", V991=4, "Apr", V991=5, "May", V991=6, "June", V991=7, "July", V991=8, "Aug", V991=9, "Sept", V991=10, "Oct", V991=11, "Nov", V991=12, "Dec")</f>
        <v>Aug</v>
      </c>
      <c r="V991" s="9">
        <f t="shared" si="93"/>
        <v>8</v>
      </c>
      <c r="W991" s="9">
        <f t="shared" si="94"/>
        <v>4</v>
      </c>
      <c r="X991" s="9">
        <f t="shared" si="95"/>
        <v>2014</v>
      </c>
      <c r="Y991" t="b">
        <v>0</v>
      </c>
      <c r="Z991" t="b">
        <v>0</v>
      </c>
      <c r="AA991" t="s">
        <v>159</v>
      </c>
      <c r="AB991" t="s">
        <v>2041</v>
      </c>
      <c r="AC991" t="s">
        <v>2049</v>
      </c>
    </row>
    <row r="992" spans="1:29" ht="17" x14ac:dyDescent="0.2">
      <c r="A992">
        <v>1</v>
      </c>
      <c r="B992">
        <v>900</v>
      </c>
      <c r="C992" t="s">
        <v>1832</v>
      </c>
      <c r="D992" s="1" t="s">
        <v>1833</v>
      </c>
      <c r="E992" s="17">
        <v>100</v>
      </c>
      <c r="F992" s="17">
        <v>2</v>
      </c>
      <c r="G992" s="4">
        <f t="shared" si="90"/>
        <v>0.02</v>
      </c>
      <c r="H992" t="s">
        <v>14</v>
      </c>
      <c r="I992">
        <v>1</v>
      </c>
      <c r="J992" s="2">
        <f t="shared" si="91"/>
        <v>2</v>
      </c>
      <c r="K992" t="s">
        <v>21</v>
      </c>
      <c r="L992" t="s">
        <v>22</v>
      </c>
      <c r="M992">
        <v>1411102800</v>
      </c>
      <c r="N992">
        <v>1411189200</v>
      </c>
      <c r="O992" s="7">
        <f t="shared" si="92"/>
        <v>41901.208333333336</v>
      </c>
      <c r="P992" s="7" t="str" cm="1">
        <f t="array" ref="P992">_xlfn.IFS(Q992=1, "Jan", Q992=2, "Feb", Q992=3, "Mar", Q992=4, "Apr", Q992=5, "May", Q992=6, "June", Q992=7, "July", Q992=8, "Aug", Q992=9, "Sept", Q992=10, "Oct", Q992=11, "Nov", Q992=12, "Dec")</f>
        <v>Sept</v>
      </c>
      <c r="Q992" s="9">
        <f>MONTH(O992)</f>
        <v>9</v>
      </c>
      <c r="R992" s="9">
        <f>DAY(O992)</f>
        <v>19</v>
      </c>
      <c r="S992" s="9">
        <f>YEAR(O992)</f>
        <v>2014</v>
      </c>
      <c r="T992" s="7">
        <f>(((N992/60)/60)/24)+DATE(1970,1,1)</f>
        <v>41902.208333333336</v>
      </c>
      <c r="U992" s="7" t="str" cm="1">
        <f t="array" ref="U992">_xlfn.IFS(V992=1, "Jan", V992=2, "Feb", V992=3, "Mar", V992=4, "Apr", V992=5, "May", V992=6, "June", V992=7, "July", V992=8, "Aug", V992=9, "Sept", V992=10, "Oct", V992=11, "Nov", V992=12, "Dec")</f>
        <v>Sept</v>
      </c>
      <c r="V992" s="9">
        <f t="shared" si="93"/>
        <v>9</v>
      </c>
      <c r="W992" s="9">
        <f t="shared" si="94"/>
        <v>20</v>
      </c>
      <c r="X992" s="9">
        <f t="shared" si="95"/>
        <v>2014</v>
      </c>
      <c r="Y992" t="b">
        <v>0</v>
      </c>
      <c r="Z992" t="b">
        <v>1</v>
      </c>
      <c r="AA992" t="s">
        <v>28</v>
      </c>
      <c r="AB992" t="s">
        <v>2037</v>
      </c>
      <c r="AC992" t="s">
        <v>2038</v>
      </c>
    </row>
    <row r="993" spans="1:29" ht="17" x14ac:dyDescent="0.2">
      <c r="A993">
        <v>1</v>
      </c>
      <c r="B993">
        <v>250</v>
      </c>
      <c r="C993" t="s">
        <v>552</v>
      </c>
      <c r="D993" s="1" t="s">
        <v>553</v>
      </c>
      <c r="E993" s="17">
        <v>100</v>
      </c>
      <c r="F993" s="17">
        <v>3</v>
      </c>
      <c r="G993" s="4">
        <f t="shared" si="90"/>
        <v>0.03</v>
      </c>
      <c r="H993" t="s">
        <v>14</v>
      </c>
      <c r="I993">
        <v>1</v>
      </c>
      <c r="J993" s="2">
        <f t="shared" si="91"/>
        <v>3</v>
      </c>
      <c r="K993" t="s">
        <v>21</v>
      </c>
      <c r="L993" t="s">
        <v>22</v>
      </c>
      <c r="M993">
        <v>1264399200</v>
      </c>
      <c r="N993">
        <v>1267423200</v>
      </c>
      <c r="O993" s="7">
        <f t="shared" si="92"/>
        <v>40203.25</v>
      </c>
      <c r="P993" s="7" t="str" cm="1">
        <f t="array" ref="P993">_xlfn.IFS(Q993=1, "Jan", Q993=2, "Feb", Q993=3, "Mar", Q993=4, "Apr", Q993=5, "May", Q993=6, "June", Q993=7, "July", Q993=8, "Aug", Q993=9, "Sept", Q993=10, "Oct", Q993=11, "Nov", Q993=12, "Dec")</f>
        <v>Jan</v>
      </c>
      <c r="Q993" s="9">
        <f>MONTH(O993)</f>
        <v>1</v>
      </c>
      <c r="R993" s="9">
        <f>DAY(O993)</f>
        <v>25</v>
      </c>
      <c r="S993" s="9">
        <f>YEAR(O993)</f>
        <v>2010</v>
      </c>
      <c r="T993" s="7">
        <f>(((N993/60)/60)/24)+DATE(1970,1,1)</f>
        <v>40238.25</v>
      </c>
      <c r="U993" s="7" t="str" cm="1">
        <f t="array" ref="U993">_xlfn.IFS(V993=1, "Jan", V993=2, "Feb", V993=3, "Mar", V993=4, "Apr", V993=5, "May", V993=6, "June", V993=7, "July", V993=8, "Aug", V993=9, "Sept", V993=10, "Oct", V993=11, "Nov", V993=12, "Dec")</f>
        <v>Mar</v>
      </c>
      <c r="V993" s="9">
        <f t="shared" si="93"/>
        <v>3</v>
      </c>
      <c r="W993" s="9">
        <f t="shared" si="94"/>
        <v>1</v>
      </c>
      <c r="X993" s="9">
        <f t="shared" si="95"/>
        <v>2010</v>
      </c>
      <c r="Y993" t="b">
        <v>0</v>
      </c>
      <c r="Z993" t="b">
        <v>0</v>
      </c>
      <c r="AA993" t="s">
        <v>23</v>
      </c>
      <c r="AB993" t="s">
        <v>2041</v>
      </c>
      <c r="AC993" t="s">
        <v>2042</v>
      </c>
    </row>
    <row r="994" spans="1:29" ht="34" x14ac:dyDescent="0.2">
      <c r="A994">
        <v>1</v>
      </c>
      <c r="B994">
        <v>700</v>
      </c>
      <c r="C994" t="s">
        <v>1438</v>
      </c>
      <c r="D994" s="1" t="s">
        <v>1439</v>
      </c>
      <c r="E994" s="17">
        <v>100</v>
      </c>
      <c r="F994" s="17">
        <v>3</v>
      </c>
      <c r="G994" s="4">
        <f t="shared" si="90"/>
        <v>0.03</v>
      </c>
      <c r="H994" t="s">
        <v>14</v>
      </c>
      <c r="I994">
        <v>1</v>
      </c>
      <c r="J994" s="2">
        <f t="shared" si="91"/>
        <v>3</v>
      </c>
      <c r="K994" t="s">
        <v>21</v>
      </c>
      <c r="L994" t="s">
        <v>22</v>
      </c>
      <c r="M994">
        <v>1264399200</v>
      </c>
      <c r="N994">
        <v>1265695200</v>
      </c>
      <c r="O994" s="7">
        <f t="shared" si="92"/>
        <v>40203.25</v>
      </c>
      <c r="P994" s="7" t="str" cm="1">
        <f t="array" ref="P994">_xlfn.IFS(Q994=1, "Jan", Q994=2, "Feb", Q994=3, "Mar", Q994=4, "Apr", Q994=5, "May", Q994=6, "June", Q994=7, "July", Q994=8, "Aug", Q994=9, "Sept", Q994=10, "Oct", Q994=11, "Nov", Q994=12, "Dec")</f>
        <v>Jan</v>
      </c>
      <c r="Q994" s="9">
        <f>MONTH(O994)</f>
        <v>1</v>
      </c>
      <c r="R994" s="9">
        <f>DAY(O994)</f>
        <v>25</v>
      </c>
      <c r="S994" s="9">
        <f>YEAR(O994)</f>
        <v>2010</v>
      </c>
      <c r="T994" s="7">
        <f>(((N994/60)/60)/24)+DATE(1970,1,1)</f>
        <v>40218.25</v>
      </c>
      <c r="U994" s="7" t="str" cm="1">
        <f t="array" ref="U994">_xlfn.IFS(V994=1, "Jan", V994=2, "Feb", V994=3, "Mar", V994=4, "Apr", V994=5, "May", V994=6, "June", V994=7, "July", V994=8, "Aug", V994=9, "Sept", V994=10, "Oct", V994=11, "Nov", V994=12, "Dec")</f>
        <v>Feb</v>
      </c>
      <c r="V994" s="9">
        <f t="shared" si="93"/>
        <v>2</v>
      </c>
      <c r="W994" s="9">
        <f t="shared" si="94"/>
        <v>9</v>
      </c>
      <c r="X994" s="9">
        <f t="shared" si="95"/>
        <v>2010</v>
      </c>
      <c r="Y994" t="b">
        <v>0</v>
      </c>
      <c r="Z994" t="b">
        <v>0</v>
      </c>
      <c r="AA994" t="s">
        <v>65</v>
      </c>
      <c r="AB994" t="s">
        <v>2037</v>
      </c>
      <c r="AC994" t="s">
        <v>2051</v>
      </c>
    </row>
    <row r="995" spans="1:29" ht="17" x14ac:dyDescent="0.2">
      <c r="A995">
        <v>1</v>
      </c>
      <c r="B995">
        <v>450</v>
      </c>
      <c r="C995" t="s">
        <v>948</v>
      </c>
      <c r="D995" s="1" t="s">
        <v>949</v>
      </c>
      <c r="E995" s="17">
        <v>100</v>
      </c>
      <c r="F995" s="17">
        <v>4</v>
      </c>
      <c r="G995" s="4">
        <f t="shared" si="90"/>
        <v>0.04</v>
      </c>
      <c r="H995" t="s">
        <v>14</v>
      </c>
      <c r="I995">
        <v>1</v>
      </c>
      <c r="J995" s="2">
        <f t="shared" si="91"/>
        <v>4</v>
      </c>
      <c r="K995" t="s">
        <v>15</v>
      </c>
      <c r="L995" t="s">
        <v>16</v>
      </c>
      <c r="M995">
        <v>1540098000</v>
      </c>
      <c r="N995">
        <v>1542088800</v>
      </c>
      <c r="O995" s="7">
        <f t="shared" si="92"/>
        <v>43394.208333333328</v>
      </c>
      <c r="P995" s="7" t="str" cm="1">
        <f t="array" ref="P995">_xlfn.IFS(Q995=1, "Jan", Q995=2, "Feb", Q995=3, "Mar", Q995=4, "Apr", Q995=5, "May", Q995=6, "June", Q995=7, "July", Q995=8, "Aug", Q995=9, "Sept", Q995=10, "Oct", Q995=11, "Nov", Q995=12, "Dec")</f>
        <v>Oct</v>
      </c>
      <c r="Q995" s="9">
        <f>MONTH(O995)</f>
        <v>10</v>
      </c>
      <c r="R995" s="9">
        <f>DAY(O995)</f>
        <v>21</v>
      </c>
      <c r="S995" s="9">
        <f>YEAR(O995)</f>
        <v>2018</v>
      </c>
      <c r="T995" s="7">
        <f>(((N995/60)/60)/24)+DATE(1970,1,1)</f>
        <v>43417.25</v>
      </c>
      <c r="U995" s="7" t="str" cm="1">
        <f t="array" ref="U995">_xlfn.IFS(V995=1, "Jan", V995=2, "Feb", V995=3, "Mar", V995=4, "Apr", V995=5, "May", V995=6, "June", V995=7, "July", V995=8, "Aug", V995=9, "Sept", V995=10, "Oct", V995=11, "Nov", V995=12, "Dec")</f>
        <v>Nov</v>
      </c>
      <c r="V995" s="9">
        <f t="shared" si="93"/>
        <v>11</v>
      </c>
      <c r="W995" s="9">
        <f t="shared" si="94"/>
        <v>13</v>
      </c>
      <c r="X995" s="9">
        <f t="shared" si="95"/>
        <v>2018</v>
      </c>
      <c r="Y995" t="b">
        <v>0</v>
      </c>
      <c r="Z995" t="b">
        <v>0</v>
      </c>
      <c r="AA995" t="s">
        <v>71</v>
      </c>
      <c r="AB995" t="s">
        <v>2039</v>
      </c>
      <c r="AC995" t="s">
        <v>2040</v>
      </c>
    </row>
    <row r="996" spans="1:29" ht="17" x14ac:dyDescent="0.2">
      <c r="A996">
        <v>1</v>
      </c>
      <c r="B996">
        <v>300</v>
      </c>
      <c r="C996" t="s">
        <v>652</v>
      </c>
      <c r="D996" s="1" t="s">
        <v>653</v>
      </c>
      <c r="E996" s="17">
        <v>100</v>
      </c>
      <c r="F996" s="17">
        <v>5</v>
      </c>
      <c r="G996" s="4">
        <f t="shared" si="90"/>
        <v>0.05</v>
      </c>
      <c r="H996" t="s">
        <v>14</v>
      </c>
      <c r="I996">
        <v>1</v>
      </c>
      <c r="J996" s="2">
        <f t="shared" si="91"/>
        <v>5</v>
      </c>
      <c r="K996" t="s">
        <v>36</v>
      </c>
      <c r="L996" t="s">
        <v>37</v>
      </c>
      <c r="M996">
        <v>1504069200</v>
      </c>
      <c r="N996">
        <v>1504155600</v>
      </c>
      <c r="O996" s="7">
        <f t="shared" si="92"/>
        <v>42977.208333333328</v>
      </c>
      <c r="P996" s="7" t="str" cm="1">
        <f t="array" ref="P996">_xlfn.IFS(Q996=1, "Jan", Q996=2, "Feb", Q996=3, "Mar", Q996=4, "Apr", Q996=5, "May", Q996=6, "June", Q996=7, "July", Q996=8, "Aug", Q996=9, "Sept", Q996=10, "Oct", Q996=11, "Nov", Q996=12, "Dec")</f>
        <v>Aug</v>
      </c>
      <c r="Q996" s="9">
        <f>MONTH(O996)</f>
        <v>8</v>
      </c>
      <c r="R996" s="9">
        <f>DAY(O996)</f>
        <v>30</v>
      </c>
      <c r="S996" s="9">
        <f>YEAR(O996)</f>
        <v>2017</v>
      </c>
      <c r="T996" s="7">
        <f>(((N996/60)/60)/24)+DATE(1970,1,1)</f>
        <v>42978.208333333328</v>
      </c>
      <c r="U996" s="7" t="str" cm="1">
        <f t="array" ref="U996">_xlfn.IFS(V996=1, "Jan", V996=2, "Feb", V996=3, "Mar", V996=4, "Apr", V996=5, "May", V996=6, "June", V996=7, "July", V996=8, "Aug", V996=9, "Sept", V996=10, "Oct", V996=11, "Nov", V996=12, "Dec")</f>
        <v>Aug</v>
      </c>
      <c r="V996" s="9">
        <f t="shared" si="93"/>
        <v>8</v>
      </c>
      <c r="W996" s="9">
        <f t="shared" si="94"/>
        <v>31</v>
      </c>
      <c r="X996" s="9">
        <f t="shared" si="95"/>
        <v>2017</v>
      </c>
      <c r="Y996" t="b">
        <v>0</v>
      </c>
      <c r="Z996" t="b">
        <v>1</v>
      </c>
      <c r="AA996" t="s">
        <v>68</v>
      </c>
      <c r="AB996" t="s">
        <v>2046</v>
      </c>
      <c r="AC996" t="s">
        <v>2047</v>
      </c>
    </row>
    <row r="997" spans="1:29" ht="17" x14ac:dyDescent="0.2">
      <c r="A997">
        <v>1</v>
      </c>
      <c r="B997">
        <v>350</v>
      </c>
      <c r="C997" t="s">
        <v>752</v>
      </c>
      <c r="D997" s="1" t="s">
        <v>753</v>
      </c>
      <c r="E997" s="17">
        <v>100</v>
      </c>
      <c r="F997" s="17">
        <v>5</v>
      </c>
      <c r="G997" s="4">
        <f t="shared" si="90"/>
        <v>0.05</v>
      </c>
      <c r="H997" t="s">
        <v>14</v>
      </c>
      <c r="I997">
        <v>1</v>
      </c>
      <c r="J997" s="2">
        <f t="shared" si="91"/>
        <v>5</v>
      </c>
      <c r="K997" t="s">
        <v>21</v>
      </c>
      <c r="L997" t="s">
        <v>22</v>
      </c>
      <c r="M997">
        <v>1432098000</v>
      </c>
      <c r="N997">
        <v>1433653200</v>
      </c>
      <c r="O997" s="7">
        <f t="shared" si="92"/>
        <v>42144.208333333328</v>
      </c>
      <c r="P997" s="7" t="str" cm="1">
        <f t="array" ref="P997">_xlfn.IFS(Q997=1, "Jan", Q997=2, "Feb", Q997=3, "Mar", Q997=4, "Apr", Q997=5, "May", Q997=6, "June", Q997=7, "July", Q997=8, "Aug", Q997=9, "Sept", Q997=10, "Oct", Q997=11, "Nov", Q997=12, "Dec")</f>
        <v>May</v>
      </c>
      <c r="Q997" s="9">
        <f>MONTH(O997)</f>
        <v>5</v>
      </c>
      <c r="R997" s="9">
        <f>DAY(O997)</f>
        <v>20</v>
      </c>
      <c r="S997" s="9">
        <f>YEAR(O997)</f>
        <v>2015</v>
      </c>
      <c r="T997" s="7">
        <f>(((N997/60)/60)/24)+DATE(1970,1,1)</f>
        <v>42162.208333333328</v>
      </c>
      <c r="U997" s="7" t="str" cm="1">
        <f t="array" ref="U997">_xlfn.IFS(V997=1, "Jan", V997=2, "Feb", V997=3, "Mar", V997=4, "Apr", V997=5, "May", V997=6, "June", V997=7, "July", V997=8, "Aug", V997=9, "Sept", V997=10, "Oct", V997=11, "Nov", V997=12, "Dec")</f>
        <v>June</v>
      </c>
      <c r="V997" s="9">
        <f t="shared" si="93"/>
        <v>6</v>
      </c>
      <c r="W997" s="9">
        <f t="shared" si="94"/>
        <v>7</v>
      </c>
      <c r="X997" s="9">
        <f t="shared" si="95"/>
        <v>2015</v>
      </c>
      <c r="Y997" t="b">
        <v>0</v>
      </c>
      <c r="Z997" t="b">
        <v>1</v>
      </c>
      <c r="AA997" t="s">
        <v>159</v>
      </c>
      <c r="AB997" t="s">
        <v>2041</v>
      </c>
      <c r="AC997" t="s">
        <v>2049</v>
      </c>
    </row>
    <row r="998" spans="1:29" ht="17" x14ac:dyDescent="0.2">
      <c r="A998">
        <v>1</v>
      </c>
      <c r="B998">
        <v>600</v>
      </c>
      <c r="C998" t="s">
        <v>1242</v>
      </c>
      <c r="D998" s="1" t="s">
        <v>1243</v>
      </c>
      <c r="E998" s="17">
        <v>100</v>
      </c>
      <c r="F998" s="17">
        <v>5</v>
      </c>
      <c r="G998" s="4">
        <f t="shared" si="90"/>
        <v>0.05</v>
      </c>
      <c r="H998" t="s">
        <v>14</v>
      </c>
      <c r="I998">
        <v>1</v>
      </c>
      <c r="J998" s="2">
        <f t="shared" si="91"/>
        <v>5</v>
      </c>
      <c r="K998" t="s">
        <v>40</v>
      </c>
      <c r="L998" t="s">
        <v>41</v>
      </c>
      <c r="M998">
        <v>1375160400</v>
      </c>
      <c r="N998">
        <v>1376197200</v>
      </c>
      <c r="O998" s="7">
        <f t="shared" si="92"/>
        <v>41485.208333333336</v>
      </c>
      <c r="P998" s="7" t="str" cm="1">
        <f t="array" ref="P998">_xlfn.IFS(Q998=1, "Jan", Q998=2, "Feb", Q998=3, "Mar", Q998=4, "Apr", Q998=5, "May", Q998=6, "June", Q998=7, "July", Q998=8, "Aug", Q998=9, "Sept", Q998=10, "Oct", Q998=11, "Nov", Q998=12, "Dec")</f>
        <v>July</v>
      </c>
      <c r="Q998" s="9">
        <f>MONTH(O998)</f>
        <v>7</v>
      </c>
      <c r="R998" s="9">
        <f>DAY(O998)</f>
        <v>30</v>
      </c>
      <c r="S998" s="9">
        <f>YEAR(O998)</f>
        <v>2013</v>
      </c>
      <c r="T998" s="7">
        <f>(((N998/60)/60)/24)+DATE(1970,1,1)</f>
        <v>41497.208333333336</v>
      </c>
      <c r="U998" s="7" t="str" cm="1">
        <f t="array" ref="U998">_xlfn.IFS(V998=1, "Jan", V998=2, "Feb", V998=3, "Mar", V998=4, "Apr", V998=5, "May", V998=6, "June", V998=7, "July", V998=8, "Aug", V998=9, "Sept", V998=10, "Oct", V998=11, "Nov", V998=12, "Dec")</f>
        <v>Aug</v>
      </c>
      <c r="V998" s="9">
        <f t="shared" si="93"/>
        <v>8</v>
      </c>
      <c r="W998" s="9">
        <f t="shared" si="94"/>
        <v>11</v>
      </c>
      <c r="X998" s="9">
        <f t="shared" si="95"/>
        <v>2013</v>
      </c>
      <c r="Y998" t="b">
        <v>0</v>
      </c>
      <c r="Z998" t="b">
        <v>0</v>
      </c>
      <c r="AA998" t="s">
        <v>17</v>
      </c>
      <c r="AB998" t="s">
        <v>2033</v>
      </c>
      <c r="AC998" t="s">
        <v>2034</v>
      </c>
    </row>
    <row r="999" spans="1:29" ht="17" x14ac:dyDescent="0.2">
      <c r="A999">
        <v>1</v>
      </c>
      <c r="B999">
        <v>950</v>
      </c>
      <c r="C999" t="s">
        <v>1930</v>
      </c>
      <c r="D999" s="1" t="s">
        <v>1931</v>
      </c>
      <c r="E999" s="17">
        <v>100</v>
      </c>
      <c r="F999" s="17">
        <v>5</v>
      </c>
      <c r="G999" s="4">
        <f t="shared" si="90"/>
        <v>0.05</v>
      </c>
      <c r="H999" t="s">
        <v>14</v>
      </c>
      <c r="I999">
        <v>1</v>
      </c>
      <c r="J999" s="2">
        <f t="shared" si="91"/>
        <v>5</v>
      </c>
      <c r="K999" t="s">
        <v>21</v>
      </c>
      <c r="L999" t="s">
        <v>22</v>
      </c>
      <c r="M999">
        <v>1555390800</v>
      </c>
      <c r="N999">
        <v>1555822800</v>
      </c>
      <c r="O999" s="7">
        <f t="shared" si="92"/>
        <v>43571.208333333328</v>
      </c>
      <c r="P999" s="7" t="str" cm="1">
        <f t="array" ref="P999">_xlfn.IFS(Q999=1, "Jan", Q999=2, "Feb", Q999=3, "Mar", Q999=4, "Apr", Q999=5, "May", Q999=6, "June", Q999=7, "July", Q999=8, "Aug", Q999=9, "Sept", Q999=10, "Oct", Q999=11, "Nov", Q999=12, "Dec")</f>
        <v>Apr</v>
      </c>
      <c r="Q999" s="9">
        <f>MONTH(O999)</f>
        <v>4</v>
      </c>
      <c r="R999" s="9">
        <f>DAY(O999)</f>
        <v>16</v>
      </c>
      <c r="S999" s="9">
        <f>YEAR(O999)</f>
        <v>2019</v>
      </c>
      <c r="T999" s="7">
        <f>(((N999/60)/60)/24)+DATE(1970,1,1)</f>
        <v>43576.208333333328</v>
      </c>
      <c r="U999" s="7" t="str" cm="1">
        <f t="array" ref="U999">_xlfn.IFS(V999=1, "Jan", V999=2, "Feb", V999=3, "Mar", V999=4, "Apr", V999=5, "May", V999=6, "June", V999=7, "July", V999=8, "Aug", V999=9, "Sept", V999=10, "Oct", V999=11, "Nov", V999=12, "Dec")</f>
        <v>Apr</v>
      </c>
      <c r="V999" s="9">
        <f t="shared" si="93"/>
        <v>4</v>
      </c>
      <c r="W999" s="9">
        <f t="shared" si="94"/>
        <v>21</v>
      </c>
      <c r="X999" s="9">
        <f t="shared" si="95"/>
        <v>2019</v>
      </c>
      <c r="Y999" t="b">
        <v>0</v>
      </c>
      <c r="Z999" t="b">
        <v>1</v>
      </c>
      <c r="AA999" t="s">
        <v>33</v>
      </c>
      <c r="AB999" t="s">
        <v>2035</v>
      </c>
      <c r="AC999" t="s">
        <v>2036</v>
      </c>
    </row>
    <row r="1000" spans="1:29" ht="17" x14ac:dyDescent="0.2">
      <c r="A1000">
        <v>1</v>
      </c>
      <c r="B1000">
        <v>0</v>
      </c>
      <c r="C1000" t="s">
        <v>12</v>
      </c>
      <c r="D1000" s="1" t="s">
        <v>13</v>
      </c>
      <c r="E1000" s="17">
        <v>100</v>
      </c>
      <c r="F1000" s="17">
        <v>0</v>
      </c>
      <c r="G1000" s="4">
        <f t="shared" si="90"/>
        <v>0</v>
      </c>
      <c r="H1000" t="s">
        <v>14</v>
      </c>
      <c r="I1000">
        <v>0</v>
      </c>
      <c r="J1000" s="2" t="e">
        <f t="shared" si="91"/>
        <v>#DIV/0!</v>
      </c>
      <c r="K1000" t="s">
        <v>15</v>
      </c>
      <c r="L1000" t="s">
        <v>16</v>
      </c>
      <c r="M1000">
        <v>1448690400</v>
      </c>
      <c r="N1000">
        <v>1450159200</v>
      </c>
      <c r="O1000" s="7">
        <f t="shared" si="92"/>
        <v>42336.25</v>
      </c>
      <c r="P1000" s="7" t="str" cm="1">
        <f t="array" ref="P1000">_xlfn.IFS(Q1000=1, "Jan", Q1000=2, "Feb", Q1000=3, "Mar", Q1000=4, "Apr", Q1000=5, "May", Q1000=6, "June", Q1000=7, "July", Q1000=8, "Aug", Q1000=9, "Sept", Q1000=10, "Oct", Q1000=11, "Nov", Q1000=12, "Dec")</f>
        <v>Nov</v>
      </c>
      <c r="Q1000" s="9">
        <f>MONTH(O1000)</f>
        <v>11</v>
      </c>
      <c r="R1000" s="9">
        <f>DAY(O1000)</f>
        <v>28</v>
      </c>
      <c r="S1000" s="9">
        <f>YEAR(O1000)</f>
        <v>2015</v>
      </c>
      <c r="T1000" s="7">
        <f>(((N1000/60)/60)/24)+DATE(1970,1,1)</f>
        <v>42353.25</v>
      </c>
      <c r="U1000" s="7" t="str" cm="1">
        <f t="array" ref="U1000">_xlfn.IFS(V1000=1, "Jan", V1000=2, "Feb", V1000=3, "Mar", V1000=4, "Apr", V1000=5, "May", V1000=6, "June", V1000=7, "July", V1000=8, "Aug", V1000=9, "Sept", V1000=10, "Oct", V1000=11, "Nov", V1000=12, "Dec")</f>
        <v>Dec</v>
      </c>
      <c r="V1000" s="9">
        <f t="shared" si="93"/>
        <v>12</v>
      </c>
      <c r="W1000" s="9">
        <f t="shared" si="94"/>
        <v>15</v>
      </c>
      <c r="X1000" s="9">
        <f t="shared" si="95"/>
        <v>2015</v>
      </c>
      <c r="Y1000" t="b">
        <v>0</v>
      </c>
      <c r="Z1000" t="b">
        <v>0</v>
      </c>
      <c r="AA1000" t="s">
        <v>17</v>
      </c>
      <c r="AB1000" t="s">
        <v>2033</v>
      </c>
      <c r="AC1000" t="s">
        <v>2034</v>
      </c>
    </row>
    <row r="1001" spans="1:29" ht="17" x14ac:dyDescent="0.2">
      <c r="A1001">
        <v>1</v>
      </c>
      <c r="B1001">
        <v>500</v>
      </c>
      <c r="C1001" t="s">
        <v>1048</v>
      </c>
      <c r="D1001" s="1" t="s">
        <v>1049</v>
      </c>
      <c r="E1001" s="17">
        <v>100</v>
      </c>
      <c r="F1001" s="17">
        <v>0</v>
      </c>
      <c r="G1001" s="4">
        <f t="shared" si="90"/>
        <v>0</v>
      </c>
      <c r="H1001" t="s">
        <v>14</v>
      </c>
      <c r="I1001">
        <v>0</v>
      </c>
      <c r="J1001" s="2" t="e">
        <f t="shared" si="91"/>
        <v>#DIV/0!</v>
      </c>
      <c r="K1001" t="s">
        <v>21</v>
      </c>
      <c r="L1001" t="s">
        <v>22</v>
      </c>
      <c r="M1001">
        <v>1367384400</v>
      </c>
      <c r="N1001">
        <v>1369803600</v>
      </c>
      <c r="O1001" s="7">
        <f t="shared" si="92"/>
        <v>41395.208333333336</v>
      </c>
      <c r="P1001" s="7" t="str" cm="1">
        <f t="array" ref="P1001">_xlfn.IFS(Q1001=1, "Jan", Q1001=2, "Feb", Q1001=3, "Mar", Q1001=4, "Apr", Q1001=5, "May", Q1001=6, "June", Q1001=7, "July", Q1001=8, "Aug", Q1001=9, "Sept", Q1001=10, "Oct", Q1001=11, "Nov", Q1001=12, "Dec")</f>
        <v>May</v>
      </c>
      <c r="Q1001" s="9">
        <f>MONTH(O1001)</f>
        <v>5</v>
      </c>
      <c r="R1001" s="9">
        <f>DAY(O1001)</f>
        <v>1</v>
      </c>
      <c r="S1001" s="9">
        <f>YEAR(O1001)</f>
        <v>2013</v>
      </c>
      <c r="T1001" s="7">
        <f>(((N1001/60)/60)/24)+DATE(1970,1,1)</f>
        <v>41423.208333333336</v>
      </c>
      <c r="U1001" s="7" t="str" cm="1">
        <f t="array" ref="U1001">_xlfn.IFS(V1001=1, "Jan", V1001=2, "Feb", V1001=3, "Mar", V1001=4, "Apr", V1001=5, "May", V1001=6, "June", V1001=7, "July", V1001=8, "Aug", V1001=9, "Sept", V1001=10, "Oct", V1001=11, "Nov", V1001=12, "Dec")</f>
        <v>May</v>
      </c>
      <c r="V1001" s="9">
        <f t="shared" si="93"/>
        <v>5</v>
      </c>
      <c r="W1001" s="9">
        <f t="shared" si="94"/>
        <v>29</v>
      </c>
      <c r="X1001" s="9">
        <f t="shared" si="95"/>
        <v>2013</v>
      </c>
      <c r="Y1001" t="b">
        <v>0</v>
      </c>
      <c r="Z1001" t="b">
        <v>1</v>
      </c>
      <c r="AA1001" t="s">
        <v>33</v>
      </c>
      <c r="AB1001" t="s">
        <v>2035</v>
      </c>
      <c r="AC1001" t="s">
        <v>2036</v>
      </c>
    </row>
  </sheetData>
  <autoFilter ref="A1:AD1001" xr:uid="{00000000-0001-0000-0000-000000000000}">
    <sortState xmlns:xlrd2="http://schemas.microsoft.com/office/spreadsheetml/2017/richdata2" ref="A2:AC1001">
      <sortCondition descending="1" ref="I1:I1001"/>
    </sortState>
  </autoFilter>
  <conditionalFormatting sqref="G1:G1048576">
    <cfRule type="colorScale" priority="1">
      <colorScale>
        <cfvo type="min"/>
        <cfvo type="percentile" val="50"/>
        <cfvo type="max"/>
        <color rgb="FFC00000"/>
        <color rgb="FF92D050"/>
        <color rgb="FF0070C0"/>
      </colorScale>
    </cfRule>
  </conditionalFormatting>
  <conditionalFormatting sqref="H1:H1048576">
    <cfRule type="containsText" dxfId="15" priority="2" operator="containsText" text="failed">
      <formula>NOT(ISERROR(SEARCH("failed",H1)))</formula>
    </cfRule>
    <cfRule type="containsText" dxfId="14" priority="3" operator="containsText" text="successful">
      <formula>NOT(ISERROR(SEARCH("successful",H1)))</formula>
    </cfRule>
    <cfRule type="containsText" dxfId="13" priority="4" operator="containsText" text="canceled">
      <formula>NOT(ISERROR(SEARCH("canceled",H1)))</formula>
    </cfRule>
    <cfRule type="containsText" dxfId="12" priority="5" operator="containsText" text="live">
      <formula>NOT(ISERROR(SEARCH("live",H1)))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Parent-Cat PV</vt:lpstr>
      <vt:lpstr>Sub-Cat PV</vt:lpstr>
      <vt:lpstr>Monthly PV</vt:lpstr>
      <vt:lpstr>Goal Calc</vt:lpstr>
      <vt:lpstr>Success v. Non Success Backers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Joseph Nieves</cp:lastModifiedBy>
  <dcterms:created xsi:type="dcterms:W3CDTF">2021-09-29T18:52:28Z</dcterms:created>
  <dcterms:modified xsi:type="dcterms:W3CDTF">2024-06-18T22:15:17Z</dcterms:modified>
</cp:coreProperties>
</file>