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b6f05bed7ba6a1/Documents/Data Analytics/Module_1_JWhite/"/>
    </mc:Choice>
  </mc:AlternateContent>
  <xr:revisionPtr revIDLastSave="455" documentId="8_{EFE59B59-518F-4DD4-B0A9-62614146E654}" xr6:coauthVersionLast="47" xr6:coauthVersionMax="47" xr10:uidLastSave="{275A1A82-2EE1-42F1-8852-FA78B1C8438D}"/>
  <bookViews>
    <workbookView xWindow="-108" yWindow="-108" windowWidth="23256" windowHeight="12456" xr2:uid="{00000000-000D-0000-FFFF-FFFF00000000}"/>
  </bookViews>
  <sheets>
    <sheet name="Statistical Analysis" sheetId="8" r:id="rId1"/>
    <sheet name="Goal Analysis" sheetId="7" r:id="rId2"/>
    <sheet name="Date table" sheetId="6" r:id="rId3"/>
    <sheet name="SubCategory" sheetId="3" r:id="rId4"/>
    <sheet name="Parent Category" sheetId="2" r:id="rId5"/>
    <sheet name="Crowdfunding" sheetId="1" r:id="rId6"/>
  </sheets>
  <definedNames>
    <definedName name="_xlnm._FilterDatabase" localSheetId="5" hidden="1">Crowdfunding!$A$1:$T$1001</definedName>
    <definedName name="_xlcn.WorksheetConnection_CrowdfundingGT1" hidden="1">Crowdfunding!$G:$T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G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8" l="1"/>
  <c r="N2" i="8"/>
  <c r="M2" i="8"/>
  <c r="F2" i="8"/>
  <c r="L5" i="8"/>
  <c r="L2" i="8"/>
  <c r="K2" i="8"/>
  <c r="E5" i="8"/>
  <c r="C2" i="8"/>
  <c r="E2" i="8"/>
  <c r="D2" i="8"/>
  <c r="J2" i="8"/>
  <c r="D12" i="7"/>
  <c r="D11" i="7"/>
  <c r="D10" i="7"/>
  <c r="D9" i="7"/>
  <c r="D8" i="7"/>
  <c r="D7" i="7"/>
  <c r="D6" i="7"/>
  <c r="D5" i="7"/>
  <c r="D4" i="7"/>
  <c r="D3" i="7"/>
  <c r="C12" i="7"/>
  <c r="C11" i="7"/>
  <c r="C10" i="7"/>
  <c r="C9" i="7"/>
  <c r="C8" i="7"/>
  <c r="C7" i="7"/>
  <c r="C6" i="7"/>
  <c r="C5" i="7"/>
  <c r="C4" i="7"/>
  <c r="C3" i="7"/>
  <c r="B3" i="7"/>
  <c r="B12" i="7"/>
  <c r="B11" i="7"/>
  <c r="B10" i="7"/>
  <c r="B9" i="7"/>
  <c r="B8" i="7"/>
  <c r="B7" i="7"/>
  <c r="B6" i="7"/>
  <c r="B5" i="7"/>
  <c r="B4" i="7"/>
  <c r="D13" i="7"/>
  <c r="C13" i="7"/>
  <c r="B13" i="7"/>
  <c r="B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I2" i="1"/>
  <c r="F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E2" i="7" l="1"/>
  <c r="E3" i="7"/>
  <c r="G3" i="7" s="1"/>
  <c r="E8" i="7"/>
  <c r="H8" i="7" s="1"/>
  <c r="E9" i="7"/>
  <c r="F9" i="7" s="1"/>
  <c r="E10" i="7"/>
  <c r="G10" i="7" s="1"/>
  <c r="E11" i="7"/>
  <c r="G11" i="7" s="1"/>
  <c r="E12" i="7"/>
  <c r="H12" i="7" s="1"/>
  <c r="E4" i="7"/>
  <c r="F4" i="7" s="1"/>
  <c r="E5" i="7"/>
  <c r="H5" i="7" s="1"/>
  <c r="G8" i="7"/>
  <c r="E13" i="7"/>
  <c r="E6" i="7"/>
  <c r="F6" i="7" s="1"/>
  <c r="E7" i="7"/>
  <c r="H2" i="7"/>
  <c r="G2" i="7"/>
  <c r="F2" i="7"/>
  <c r="F10" i="7" l="1"/>
  <c r="F11" i="7"/>
  <c r="H10" i="7"/>
  <c r="H3" i="7"/>
  <c r="F3" i="7"/>
  <c r="F12" i="7"/>
  <c r="G9" i="7"/>
  <c r="H9" i="7"/>
  <c r="F8" i="7"/>
  <c r="G12" i="7"/>
  <c r="G4" i="7"/>
  <c r="H4" i="7"/>
  <c r="F5" i="7"/>
  <c r="G5" i="7"/>
  <c r="H11" i="7"/>
  <c r="H13" i="7"/>
  <c r="G13" i="7"/>
  <c r="F13" i="7"/>
  <c r="G7" i="7"/>
  <c r="H7" i="7"/>
  <c r="F7" i="7"/>
  <c r="G6" i="7"/>
  <c r="H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AD2212-C9A6-40A9-9F22-A9A664D0C1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14135A-3D21-4EB2-83D4-7EA7B51F2393}" name="WorksheetConnection_Crowdfunding!$G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G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<sst xmlns="http://schemas.openxmlformats.org/spreadsheetml/2006/main" count="9066" uniqueCount="2113">
  <si>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</si>
  <si>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</si>
  <si>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</si>
  <si>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</si>
  <si>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</si>
  <si>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</si>
  <si>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</si>
  <si>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</si>
  <si>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</si>
  <si>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</si>
  <si>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</si>
  <si>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</si>
  <si>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</si>
  <si>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</si>
  <si>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</si>
  <si>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</si>
  <si>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</si>
  <si>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</si>
  <si>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</si>
  <si>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</si>
  <si>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</si>
  <si>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</si>
  <si>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</si>
  <si>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</si>
  <si>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</si>
  <si>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</si>
  <si>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</si>
  <si>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</si>
  <si>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</si>
  <si>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</si>
  <si>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</si>
  <si>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</si>
  <si>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</si>
  <si>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</si>
  <si>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</si>
  <si>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</si>
  <si>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</si>
  <si>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</si>
  <si>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</si>
  <si>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</si>
  <si>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</si>
  <si>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</si>
  <si>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</si>
  <si>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</si>
  <si>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</si>
  <si>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</si>
  <si>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</si>
  <si>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</si>
  <si>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</si>
  <si>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</si>
  <si>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</si>
  <si>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</si>
  <si>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</si>
  <si>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</si>
  <si>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</si>
  <si>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</si>
  <si>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</si>
  <si>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</si>
  <si>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</si>
  <si>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</si>
  <si>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</si>
  <si>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</si>
  <si>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</si>
  <si>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</si>
  <si>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</si>
  <si>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</si>
  <si>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</si>
  <si>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</si>
  <si>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</si>
  <si>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</si>
  <si>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</si>
  <si>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</si>
  <si>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</si>
  <si>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</si>
  <si>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</si>
  <si>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</si>
  <si>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</si>
  <si>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</si>
  <si>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</si>
  <si>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</si>
  <si>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</si>
  <si>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</si>
  <si>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</si>
  <si>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</si>
  <si>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</si>
  <si>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</si>
  <si>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</si>
  <si>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</si>
  <si>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</si>
  <si>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</si>
  <si>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</si>
  <si>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</si>
  <si>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</si>
  <si>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</si>
  <si>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</si>
  <si>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</si>
  <si>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</si>
  <si>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</si>
  <si>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</si>
  <si>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</si>
  <si>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</si>
  <si>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</si>
  <si>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</si>
  <si>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</si>
  <si>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</si>
  <si>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</si>
  <si>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</si>
  <si>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</si>
  <si>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</si>
  <si>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</si>
  <si>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</si>
  <si>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</si>
  <si>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</si>
  <si>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</si>
  <si>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</si>
  <si>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</si>
  <si>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</si>
  <si>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</si>
  <si>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</si>
  <si>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</si>
  <si>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</si>
  <si>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</si>
  <si>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</si>
  <si>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</si>
  <si>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</si>
  <si>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</si>
  <si>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</si>
  <si>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</si>
  <si>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</si>
  <si>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</si>
  <si>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</si>
  <si>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</si>
  <si>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</si>
  <si>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</si>
  <si>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</si>
  <si>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</si>
  <si>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</si>
  <si>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</si>
  <si>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</si>
  <si>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</si>
  <si>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</si>
  <si>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</si>
  <si>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</si>
  <si>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</si>
  <si>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</si>
  <si>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</si>
  <si>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</si>
  <si>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</si>
  <si>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</si>
  <si>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</si>
  <si>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</si>
  <si>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</si>
  <si>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</si>
  <si>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</si>
  <si>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</si>
  <si>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</si>
  <si>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</si>
  <si>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</si>
  <si>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</si>
  <si>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</si>
  <si>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</si>
  <si>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</si>
  <si>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</si>
  <si>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</si>
  <si>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</si>
  <si>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</si>
  <si>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</si>
  <si>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</si>
  <si>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</si>
  <si>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</si>
  <si>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</si>
  <si>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</si>
  <si>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</si>
  <si>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</si>
  <si>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</si>
  <si>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</si>
  <si>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</si>
  <si>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</si>
  <si>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</si>
  <si>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</si>
  <si>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</si>
  <si>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</si>
  <si>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</si>
  <si>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</si>
  <si>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</si>
  <si>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</si>
  <si>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</si>
  <si>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</si>
  <si>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</si>
  <si>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</si>
  <si>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</si>
  <si>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</si>
  <si>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</si>
  <si>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</si>
  <si>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</si>
  <si>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</si>
  <si>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</si>
  <si>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</si>
  <si>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</si>
  <si>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</si>
  <si>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</si>
  <si>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</si>
  <si>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</si>
  <si>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</si>
  <si>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</si>
  <si>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</si>
  <si>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</si>
  <si>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</si>
  <si>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</si>
  <si>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</si>
  <si>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</si>
  <si>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</si>
  <si>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</si>
  <si>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</si>
  <si>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</si>
  <si>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</si>
  <si>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</si>
  <si>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</si>
  <si>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</si>
  <si>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</si>
  <si>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</si>
  <si>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</si>
  <si>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</si>
  <si>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</si>
  <si>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</si>
  <si>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</si>
  <si>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</si>
  <si>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</si>
  <si>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</si>
  <si>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</si>
  <si>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</si>
  <si>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</si>
  <si>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</si>
  <si>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</si>
  <si>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</si>
  <si>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</si>
  <si>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</si>
  <si>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</si>
  <si>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</si>
  <si>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</si>
  <si>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</si>
  <si>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</si>
  <si>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</si>
  <si>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</si>
  <si>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</si>
  <si>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</si>
  <si>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</si>
  <si>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</si>
  <si>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</si>
  <si>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</si>
  <si>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</si>
  <si>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</si>
  <si>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</si>
  <si>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</si>
  <si>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</si>
  <si>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</si>
  <si>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</si>
  <si>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</si>
  <si>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</si>
  <si>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</si>
  <si>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</si>
  <si>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</si>
  <si>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</si>
  <si>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</si>
  <si>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</si>
  <si>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</si>
  <si>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</si>
  <si>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</si>
  <si>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</si>
  <si>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</si>
  <si>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</si>
  <si>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</si>
  <si>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</si>
  <si>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</si>
  <si>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</si>
  <si>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</si>
  <si>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</si>
  <si>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</si>
  <si>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</si>
  <si>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</si>
  <si>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</si>
  <si>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</si>
  <si>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</si>
  <si>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</si>
  <si>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</si>
  <si>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</si>
  <si>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</si>
  <si>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</si>
  <si>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</si>
  <si>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</si>
  <si>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</si>
  <si>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</si>
  <si>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</si>
  <si>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</si>
  <si>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</si>
  <si>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</si>
  <si>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</si>
  <si>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</si>
  <si>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</si>
  <si>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</si>
  <si>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</si>
  <si>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</si>
  <si>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</si>
  <si>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</si>
  <si>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</si>
  <si>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</si>
  <si>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</si>
  <si>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</si>
  <si>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</si>
  <si>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</si>
  <si>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</si>
  <si>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</si>
  <si>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</si>
  <si>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</si>
  <si>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</si>
  <si>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</si>
  <si>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</si>
  <si>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</si>
  <si>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</si>
  <si>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</si>
  <si>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</si>
  <si>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</si>
  <si>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</si>
  <si>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</si>
  <si>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</si>
  <si>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</si>
  <si>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</si>
  <si>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</si>
  <si>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</si>
  <si>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</si>
  <si>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</si>
  <si>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</si>
  <si>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</si>
  <si>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</si>
  <si>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</si>
  <si>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</si>
  <si>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</si>
  <si>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</si>
  <si>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</si>
  <si>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</si>
  <si>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</si>
  <si>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</si>
  <si>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</si>
  <si>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</si>
  <si>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</si>
  <si>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</si>
  <si>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</si>
  <si>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</si>
  <si>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</si>
  <si>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</si>
  <si>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</si>
  <si>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</si>
  <si>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</si>
  <si>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</si>
  <si>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</si>
  <si>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</si>
  <si>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</si>
  <si>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</si>
  <si>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</si>
  <si>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</si>
  <si>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</si>
  <si>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</si>
  <si>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</si>
  <si>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</si>
  <si>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</si>
  <si>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</si>
  <si>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</si>
  <si>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</si>
  <si>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</si>
  <si>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</si>
  <si>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</si>
  <si>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</si>
  <si>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</si>
  <si>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</si>
  <si>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</si>
  <si>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</si>
  <si>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</si>
  <si>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</si>
  <si>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</si>
  <si>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</si>
  <si>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</si>
  <si>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</si>
  <si>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</si>
  <si>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</si>
  <si>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</si>
  <si>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</si>
  <si>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</si>
  <si>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</si>
  <si>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</si>
  <si>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</si>
  <si>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</si>
  <si>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</si>
  <si>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</si>
  <si>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</si>
  <si>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</si>
  <si>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</si>
  <si>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</si>
  <si>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</si>
  <si>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</si>
  <si>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</si>
  <si>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</si>
  <si>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</si>
  <si>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</si>
  <si>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</si>
  <si>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</si>
  <si>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</si>
  <si>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</si>
  <si>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</si>
  <si>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</si>
  <si>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</si>
  <si>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</si>
  <si>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</si>
  <si>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</si>
  <si>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</si>
  <si>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</si>
  <si>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</si>
  <si>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</si>
  <si>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</si>
  <si>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</si>
  <si>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</si>
  <si>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</si>
  <si>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</si>
  <si>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</si>
  <si>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</si>
  <si>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</si>
  <si>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</si>
  <si>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</si>
  <si>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</si>
  <si>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</si>
  <si>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</si>
  <si>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</si>
  <si>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</si>
  <si>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</si>
  <si>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</si>
  <si>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</si>
  <si>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</si>
  <si>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</si>
  <si>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</si>
  <si>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</si>
  <si>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</si>
  <si>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</si>
  <si>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</si>
  <si>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</si>
  <si>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</si>
  <si>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</si>
  <si>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</si>
  <si>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</si>
  <si>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</si>
  <si>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</si>
  <si>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</si>
  <si>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</si>
  <si>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</si>
  <si>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</si>
  <si>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</si>
  <si>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</si>
  <si>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</si>
  <si>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</si>
  <si>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</si>
  <si>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</si>
  <si>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</si>
  <si>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</si>
  <si>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</si>
  <si>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</si>
  <si>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</si>
  <si>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</si>
  <si>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</si>
  <si>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</si>
  <si>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</si>
  <si>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</si>
  <si>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</si>
  <si>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</si>
  <si>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</si>
  <si>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</si>
  <si>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</si>
  <si>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</si>
  <si>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</si>
  <si>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</si>
  <si>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</si>
  <si>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</si>
  <si>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</si>
  <si>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</si>
  <si>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</si>
  <si>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</si>
  <si>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</si>
  <si>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</si>
  <si>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</si>
  <si>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</si>
  <si>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</si>
  <si>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</si>
  <si>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</si>
  <si>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</si>
  <si>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</si>
  <si>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</si>
  <si>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</si>
  <si>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</si>
  <si>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</si>
  <si>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</si>
  <si>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</si>
  <si>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</si>
  <si>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</si>
  <si>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</si>
  <si>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</si>
  <si>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</si>
  <si>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</si>
  <si>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</si>
  <si>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</si>
  <si>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</si>
  <si>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</si>
  <si>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</si>
  <si>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</si>
  <si>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</si>
  <si>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</si>
  <si>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</si>
  <si>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</si>
  <si>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</si>
  <si>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</si>
  <si>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</si>
  <si>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</si>
  <si>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</si>
  <si>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</si>
  <si>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</si>
  <si>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</si>
  <si>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</si>
  <si>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</si>
  <si>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</si>
  <si>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</si>
  <si>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</si>
  <si>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</si>
  <si>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</si>
  <si>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</si>
  <si>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</si>
  <si>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</si>
  <si>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</si>
  <si>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</si>
  <si>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</si>
  <si>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</si>
  <si>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</si>
  <si>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</si>
  <si>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</si>
  <si>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</si>
  <si>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</si>
  <si>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</si>
  <si>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</si>
  <si>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</si>
  <si>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</si>
  <si>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</si>
  <si>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</si>
  <si>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</si>
  <si>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</si>
  <si>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</si>
  <si>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</si>
  <si>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</si>
  <si>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</si>
  <si>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</si>
  <si>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</si>
  <si>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</si>
  <si>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</si>
  <si>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</si>
  <si>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</si>
  <si>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</si>
  <si>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</si>
  <si>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</si>
  <si>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</si>
  <si>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</si>
  <si>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</si>
  <si>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</si>
  <si>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</si>
  <si>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</si>
  <si>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</si>
  <si>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</si>
  <si>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</si>
  <si>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</si>
  <si>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</si>
  <si>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</si>
  <si>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</si>
  <si>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</si>
  <si>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</si>
  <si>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</si>
  <si>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</si>
  <si>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</si>
  <si>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</si>
  <si>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</si>
  <si>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</si>
  <si>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</si>
  <si>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</si>
  <si>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</si>
  <si>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</si>
  <si>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</si>
  <si>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</si>
  <si>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</si>
  <si>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</si>
  <si>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</si>
  <si>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</si>
  <si>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</si>
  <si>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</si>
  <si>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</si>
  <si>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</si>
  <si>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</si>
  <si>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</si>
  <si>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</si>
  <si>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</si>
  <si>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</si>
  <si>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</si>
  <si>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</si>
  <si>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</si>
  <si>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</si>
  <si>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</si>
  <si>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</si>
  <si>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</si>
  <si>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</si>
  <si>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</si>
  <si>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</si>
  <si>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</si>
  <si>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</si>
  <si>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</si>
  <si>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</si>
  <si>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</si>
  <si>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</si>
  <si>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</si>
  <si>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</si>
  <si>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</si>
  <si>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</si>
  <si>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</si>
  <si>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</si>
  <si>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</si>
  <si>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</si>
  <si>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</si>
  <si>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</si>
  <si>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</si>
  <si>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</si>
  <si>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</si>
  <si>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</si>
  <si>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</si>
  <si>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</si>
  <si>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</si>
  <si>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</si>
  <si>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</si>
  <si>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</si>
  <si>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</si>
  <si>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</si>
  <si>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</si>
  <si>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</si>
  <si>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</si>
  <si>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</si>
  <si>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</si>
  <si>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</si>
  <si>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</si>
  <si>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</si>
  <si>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</si>
  <si>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</si>
  <si>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</si>
  <si>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</si>
  <si>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</si>
  <si>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</si>
  <si>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</si>
  <si>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</si>
  <si>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</si>
  <si>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</si>
  <si>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</si>
  <si>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</si>
  <si>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</si>
  <si>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</si>
  <si>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</si>
  <si>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</si>
  <si>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</si>
  <si>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</si>
  <si>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</si>
  <si>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</si>
  <si>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</si>
  <si>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</si>
  <si>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</si>
  <si>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</si>
  <si>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</si>
  <si>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</si>
  <si>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</si>
  <si>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</si>
  <si>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</si>
  <si>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</si>
  <si>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</si>
  <si>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</si>
  <si>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</si>
  <si>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</si>
  <si>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</si>
  <si>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</si>
  <si>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</si>
  <si>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</si>
  <si>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</si>
  <si>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</si>
  <si>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</si>
  <si>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</si>
  <si>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</si>
  <si>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</si>
  <si>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</si>
  <si>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</si>
  <si>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</si>
  <si>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</si>
  <si>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</si>
  <si>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</si>
  <si>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</si>
  <si>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</si>
  <si>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</si>
  <si>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</si>
  <si>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</si>
  <si>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</si>
  <si>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</si>
  <si>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</si>
  <si>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</si>
  <si>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</si>
  <si>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</si>
  <si>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</si>
  <si>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</si>
  <si>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</si>
  <si>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</si>
  <si>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</si>
  <si>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</si>
  <si>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</si>
  <si>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</si>
  <si>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</si>
  <si>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</si>
  <si>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</si>
  <si>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</si>
  <si>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</si>
  <si>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</si>
  <si>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</si>
  <si>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</si>
  <si>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</si>
  <si>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</si>
  <si>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</si>
  <si>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</si>
  <si>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</si>
  <si>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</si>
  <si>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</si>
  <si>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</si>
  <si>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</si>
  <si>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</si>
  <si>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</si>
  <si>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</si>
  <si>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</si>
  <si>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</si>
  <si>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</si>
  <si>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</si>
  <si>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</si>
  <si>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</si>
  <si>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</si>
  <si>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</si>
  <si>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</si>
  <si>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</si>
  <si>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</si>
  <si>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</si>
  <si>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</si>
  <si>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</si>
  <si>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</si>
  <si>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</si>
  <si>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</si>
  <si>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</si>
  <si>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</si>
  <si>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</si>
  <si>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</si>
  <si>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</si>
  <si>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</si>
  <si>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</si>
  <si>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</si>
  <si>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</si>
  <si>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</si>
  <si>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</si>
  <si>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</si>
  <si>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</si>
  <si>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</si>
  <si>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</si>
  <si>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</si>
  <si>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</si>
  <si>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</si>
  <si>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</si>
  <si>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</si>
  <si>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</si>
  <si>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</si>
  <si>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</si>
  <si>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</si>
  <si>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</si>
  <si>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</si>
  <si>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</si>
  <si>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</si>
  <si>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</si>
  <si>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</si>
  <si>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</si>
  <si>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</si>
  <si>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</si>
  <si>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</si>
  <si>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</si>
  <si>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</si>
  <si>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</si>
  <si>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</si>
  <si>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</si>
  <si>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</si>
  <si>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</si>
  <si>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</si>
  <si>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</si>
  <si>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</si>
  <si>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</si>
  <si>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</si>
  <si>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</si>
  <si>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</si>
  <si>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</si>
  <si>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</si>
  <si>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</si>
  <si>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</si>
  <si>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</si>
  <si>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</si>
  <si>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</si>
  <si>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</si>
  <si>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</si>
  <si>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</si>
  <si>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</si>
  <si>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</si>
  <si>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</si>
  <si>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</si>
  <si>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</si>
  <si>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</si>
  <si>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</si>
  <si>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</si>
  <si>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</si>
  <si>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</si>
  <si>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</si>
  <si>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</si>
  <si>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</si>
  <si>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</si>
  <si>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</si>
  <si>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</si>
  <si>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</si>
  <si>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</si>
  <si>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</si>
  <si>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</si>
  <si>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</si>
  <si>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</si>
  <si>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</si>
  <si>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</si>
  <si>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</si>
  <si>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</si>
  <si>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</si>
  <si>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</si>
  <si>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</si>
  <si>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</si>
  <si>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</si>
  <si>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</si>
  <si>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</si>
  <si>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</si>
  <si>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</si>
  <si>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</si>
  <si>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</si>
  <si>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</si>
  <si>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</si>
  <si>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</si>
  <si>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</si>
  <si>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</si>
  <si>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</si>
  <si>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</si>
  <si>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</si>
  <si>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</si>
  <si>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</si>
  <si>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</si>
  <si>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</si>
  <si>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</si>
  <si>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</si>
  <si>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</si>
  <si>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</si>
  <si>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</si>
  <si>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</si>
  <si>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</si>
  <si>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</si>
  <si>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</si>
  <si>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</si>
  <si>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</si>
  <si>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</si>
  <si>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</si>
  <si>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</si>
  <si>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</si>
  <si>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</si>
  <si>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</si>
  <si>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</si>
  <si>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</si>
  <si>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</si>
  <si>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</si>
  <si>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</si>
  <si>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</si>
  <si>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</si>
  <si>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</si>
  <si>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</si>
  <si>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</si>
  <si>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</si>
  <si>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</si>
  <si>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</si>
  <si>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</si>
  <si>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</si>
  <si>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</si>
  <si>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</si>
  <si>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</si>
  <si>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</si>
  <si>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</si>
  <si>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</si>
  <si>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</si>
  <si>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</si>
  <si>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</si>
  <si>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</si>
  <si>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</si>
  <si>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</si>
  <si>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</si>
  <si>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</si>
  <si>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</si>
  <si>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</si>
  <si>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</si>
  <si>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</si>
  <si>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</si>
  <si>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</si>
  <si>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</si>
  <si>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</si>
  <si>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</si>
  <si>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</si>
  <si>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</si>
  <si>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</si>
  <si>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</si>
  <si>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</si>
  <si>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</si>
  <si>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</si>
  <si>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</si>
  <si>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</si>
  <si>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</si>
  <si>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</si>
  <si>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</si>
  <si>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</si>
  <si>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</si>
  <si>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</si>
  <si>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</si>
  <si>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</si>
  <si>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</si>
  <si>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</si>
  <si>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</si>
  <si>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</si>
  <si>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</si>
  <si>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</si>
  <si>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</si>
  <si>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</si>
  <si>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</si>
  <si>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</si>
  <si>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</si>
  <si>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</si>
  <si>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</si>
  <si>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</si>
  <si>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</si>
  <si>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</si>
  <si>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</si>
  <si>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</si>
  <si>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</si>
  <si>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</si>
  <si>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</si>
  <si>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</si>
  <si>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</si>
  <si>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</si>
  <si>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</si>
  <si>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</si>
  <si>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</si>
  <si>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</si>
  <si>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</si>
  <si>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</si>
  <si>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</si>
  <si>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</si>
  <si>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</si>
  <si>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</si>
  <si>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</si>
  <si>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</si>
  <si>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</si>
  <si>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</si>
  <si>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</si>
  <si>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</si>
  <si>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</si>
  <si>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</si>
  <si>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</si>
  <si>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</si>
  <si>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</si>
  <si>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</si>
  <si>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</si>
  <si>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</si>
  <si>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</si>
  <si>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</si>
  <si>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</si>
  <si>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</si>
  <si>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</si>
  <si>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</si>
  <si>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</si>
  <si>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</si>
  <si>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</si>
  <si>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</si>
  <si>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</si>
  <si>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</si>
  <si>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</si>
  <si>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</si>
  <si>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</si>
  <si>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</si>
  <si>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</si>
  <si>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</si>
  <si>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</si>
  <si>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</si>
  <si>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</si>
  <si>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</si>
  <si>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</si>
  <si>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</si>
  <si>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</si>
  <si>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</si>
  <si>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</si>
  <si>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</si>
  <si>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</si>
  <si>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</si>
  <si>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</si>
  <si>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</si>
  <si>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</si>
  <si>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</si>
  <si>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</si>
  <si>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</si>
  <si>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</si>
  <si>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</si>
  <si>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</si>
  <si>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</si>
  <si>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</si>
  <si>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</si>
  <si>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</si>
  <si>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</si>
  <si>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</si>
  <si>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</si>
  <si>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</si>
  <si>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</si>
  <si>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</si>
  <si>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</si>
  <si>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</si>
  <si>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</si>
  <si>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</si>
  <si>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</si>
  <si>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</si>
  <si>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</si>
  <si>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</si>
  <si>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</si>
  <si>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</si>
  <si>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</si>
  <si>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</si>
  <si>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</si>
  <si>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</si>
  <si>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</si>
  <si>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</si>
  <si>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</si>
  <si>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</si>
  <si>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</si>
  <si>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</si>
  <si>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</si>
  <si>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</si>
  <si>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</si>
  <si>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</si>
  <si>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</si>
  <si>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</si>
  <si>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</si>
  <si>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</si>
  <si>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</si>
  <si>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</si>
  <si>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</si>
  <si>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</si>
  <si>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</si>
  <si>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</si>
  <si>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</si>
  <si>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</si>
  <si>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</si>
  <si>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</si>
  <si>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</si>
  <si>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</si>
  <si>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</si>
  <si>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</si>
  <si>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</si>
  <si>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</si>
  <si>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</si>
  <si>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</si>
  <si>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</si>
  <si>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</si>
  <si>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</si>
  <si>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</si>
  <si>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</si>
  <si>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</si>
  <si>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</si>
  <si>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</si>
  <si>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</si>
  <si>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</si>
  <si>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</si>
  <si>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</si>
  <si>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</si>
  <si>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</si>
  <si>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</si>
  <si>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</si>
  <si>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</si>
  <si>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</si>
  <si>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</si>
  <si>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</si>
  <si>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</si>
  <si>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</si>
  <si>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</si>
  <si>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</si>
  <si>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</si>
  <si>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</si>
  <si>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</si>
  <si>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</si>
  <si>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</si>
  <si>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</si>
  <si>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</si>
  <si>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</si>
  <si>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</si>
  <si>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</si>
  <si>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</si>
  <si>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</si>
  <si>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</si>
  <si>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</si>
  <si>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</si>
  <si>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</si>
  <si>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</si>
  <si>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</si>
  <si>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</si>
  <si>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</si>
  <si>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</si>
  <si>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</si>
  <si>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</si>
  <si>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</si>
  <si>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</si>
  <si>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</si>
  <si>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</si>
  <si>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</si>
  <si>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</si>
  <si>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</si>
  <si>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</si>
  <si>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</si>
  <si>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</si>
  <si>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</si>
  <si>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</si>
  <si>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</si>
  <si>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</si>
  <si>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</si>
  <si>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</si>
  <si>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</si>
  <si>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</si>
  <si>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</si>
  <si>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</si>
  <si>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</si>
  <si>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</si>
  <si>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</si>
  <si>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</si>
  <si>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</si>
  <si>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</si>
  <si>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</si>
  <si>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</si>
  <si>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</si>
  <si>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</si>
  <si>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</si>
  <si>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</si>
  <si>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</si>
  <si>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</si>
  <si>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</si>
  <si>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</si>
  <si>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</si>
  <si>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</si>
  <si>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</si>
  <si>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</si>
  <si>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</si>
  <si>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</si>
  <si>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</si>
  <si>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</si>
  <si>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</si>
  <si>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</si>
  <si>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</si>
  <si>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</si>
  <si>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</si>
  <si>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</si>
  <si>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</si>
  <si>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</si>
  <si>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</si>
  <si>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</si>
  <si>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</si>
  <si>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</si>
  <si>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</si>
  <si>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</si>
  <si>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</si>
  <si>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</si>
  <si>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</si>
  <si>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</si>
  <si>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</si>
  <si>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</si>
  <si>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</si>
  <si>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</si>
  <si>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</si>
  <si>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</si>
  <si>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</si>
  <si>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</si>
  <si>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</si>
  <si>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</si>
  <si>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</si>
  <si>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</si>
  <si>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</si>
  <si>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</si>
  <si>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</si>
  <si>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</si>
  <si>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</si>
  <si>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</si>
  <si>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</si>
  <si>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</si>
  <si>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</si>
  <si>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</si>
  <si>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</si>
  <si>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</si>
  <si>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</si>
  <si>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</si>
  <si>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</si>
  <si>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</si>
  <si>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</si>
  <si>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</si>
  <si>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</si>
  <si>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</si>
  <si>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</si>
  <si>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</si>
  <si>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</si>
  <si>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</si>
  <si>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</si>
  <si>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</si>
  <si>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</si>
  <si>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</si>
  <si>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</si>
  <si>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</si>
  <si>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</si>
  <si>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</si>
  <si>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</si>
  <si>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</si>
  <si>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</si>
  <si>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</si>
  <si>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</si>
  <si>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</si>
  <si>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</si>
  <si>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</si>
  <si>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</si>
  <si>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</si>
  <si>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</si>
  <si>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</si>
  <si>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</si>
  <si>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</si>
  <si>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</si>
  <si>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</si>
  <si>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</si>
  <si>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</si>
  <si>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</si>
  <si>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</si>
  <si>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</si>
  <si>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</si>
  <si>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</si>
  <si>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</si>
  <si>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</si>
  <si>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</si>
  <si>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</si>
  <si>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</si>
  <si>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</si>
  <si>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</si>
  <si>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</si>
  <si>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</si>
  <si>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</si>
  <si>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</si>
  <si>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</si>
  <si>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</si>
  <si>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</si>
  <si>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</si>
  <si>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</si>
  <si>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</si>
  <si>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</si>
  <si>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</si>
  <si>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</si>
  <si>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</si>
  <si>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</si>
  <si>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</si>
  <si>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</si>
  <si>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</si>
  <si>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</si>
  <si>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</si>
  <si>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</si>
  <si>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</si>
  <si>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</si>
  <si>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</si>
  <si>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</si>
  <si>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</si>
  <si>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</si>
  <si>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</si>
  <si>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</si>
  <si>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</si>
  <si>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</si>
  <si>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</si>
  <si>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</si>
  <si>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</si>
  <si>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</si>
  <si>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</si>
  <si>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</si>
  <si>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</si>
  <si>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</si>
  <si>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</si>
  <si>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</si>
  <si>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</si>
  <si>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</si>
  <si>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</si>
  <si>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</si>
  <si>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</si>
  <si>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</si>
  <si>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</si>
  <si>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</si>
  <si>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</si>
  <si>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</si>
  <si>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</si>
  <si>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</si>
  <si>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</si>
  <si>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</si>
  <si>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</si>
  <si>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</si>
  <si>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</si>
  <si>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</si>
  <si>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</si>
  <si>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</si>
  <si>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</si>
  <si>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</si>
  <si>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</si>
  <si>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</si>
  <si>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</si>
  <si>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</si>
  <si>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</si>
  <si>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</si>
  <si>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</si>
  <si>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</si>
  <si>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</si>
  <si>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</si>
  <si>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</si>
  <si>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</si>
  <si>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</si>
  <si>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</si>
  <si>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</si>
  <si>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</si>
  <si>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</si>
  <si>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</si>
  <si>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</si>
  <si>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</si>
  <si>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</si>
  <si>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</si>
  <si>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</si>
  <si>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</si>
  <si>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</si>
  <si>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</si>
  <si>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</si>
  <si>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</si>
  <si>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</si>
  <si>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</si>
  <si>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</si>
  <si>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</si>
  <si>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</si>
  <si>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</si>
  <si>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</si>
  <si>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</si>
  <si>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</si>
  <si>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</si>
  <si>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</si>
  <si>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</si>
  <si>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</si>
  <si>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</si>
  <si>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</si>
  <si>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</si>
  <si>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</si>
  <si>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</si>
  <si>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</si>
  <si>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</si>
  <si>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</si>
  <si>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</si>
  <si>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</si>
  <si>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</si>
  <si>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</si>
  <si>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</si>
  <si>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</si>
  <si>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</si>
  <si>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</si>
  <si>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</si>
  <si>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</si>
  <si>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</si>
  <si>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</si>
  <si>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</si>
  <si>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</si>
  <si>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</si>
  <si>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</si>
  <si>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</si>
  <si>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</si>
  <si>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</si>
  <si>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</si>
  <si>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</si>
  <si>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</si>
  <si>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</si>
  <si>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</si>
  <si>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</si>
  <si>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</si>
  <si>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</si>
  <si>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</si>
  <si>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</si>
  <si>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</si>
  <si>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</si>
  <si>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</si>
  <si>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</si>
  <si>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</si>
  <si>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</si>
  <si>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</si>
  <si>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</si>
  <si>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</si>
  <si>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</si>
  <si>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</si>
  <si>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</si>
  <si>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</si>
  <si>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</si>
  <si>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</si>
  <si>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</si>
  <si>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</si>
  <si>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</si>
  <si>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</si>
  <si>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</si>
  <si>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</si>
  <si>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</si>
  <si>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</si>
  <si>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</si>
  <si>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</si>
  <si>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</si>
  <si>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</si>
  <si>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</si>
  <si>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</si>
  <si>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</si>
  <si>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</si>
  <si>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</si>
  <si>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</si>
  <si>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</si>
  <si>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</si>
  <si>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</si>
  <si>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</si>
  <si>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</si>
  <si>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</si>
  <si>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</si>
  <si>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</si>
  <si>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</si>
  <si>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</si>
  <si>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</si>
  <si>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</si>
  <si>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</si>
  <si>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</si>
  <si>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</si>
  <si>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</si>
  <si>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</si>
  <si>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</si>
  <si>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</si>
  <si>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</si>
  <si>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</si>
  <si>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</si>
  <si>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</si>
  <si>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</si>
  <si>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</si>
  <si>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</si>
  <si>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</si>
  <si>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</si>
  <si>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</si>
  <si>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</si>
  <si>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</si>
  <si>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</si>
  <si>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</si>
  <si>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</si>
  <si>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</si>
  <si>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</si>
  <si>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</si>
  <si>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</si>
  <si>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</si>
  <si>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</si>
  <si>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</si>
  <si>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</si>
  <si>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</si>
  <si>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</si>
  <si>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</si>
  <si>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</si>
  <si>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</si>
  <si>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</si>
  <si>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</si>
  <si>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</si>
  <si>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</si>
  <si>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</si>
  <si>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</si>
  <si>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</si>
  <si>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</si>
  <si>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</si>
  <si>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</si>
  <si>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</si>
  <si>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</si>
  <si>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</si>
  <si>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</si>
  <si>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</si>
  <si>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</si>
  <si>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</si>
  <si>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</si>
  <si>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</si>
  <si>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</si>
  <si>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</si>
  <si>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</si>
  <si>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</si>
  <si>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</si>
  <si>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</si>
  <si>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</si>
  <si>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</si>
  <si>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</si>
  <si>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</si>
  <si>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</si>
  <si>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</si>
  <si>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</si>
  <si>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</si>
  <si>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</si>
  <si>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</si>
  <si>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</si>
  <si>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</si>
  <si>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</si>
  <si>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</si>
  <si>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</si>
  <si>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</si>
  <si>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</si>
  <si>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</si>
  <si>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</si>
  <si>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</si>
  <si>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</si>
  <si>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</si>
  <si>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</si>
  <si>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</si>
  <si>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</si>
  <si>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</si>
  <si>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</si>
  <si>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</si>
  <si>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</si>
  <si>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</si>
  <si>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</si>
  <si>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</si>
  <si>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</si>
  <si>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</si>
  <si>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</si>
  <si>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</si>
  <si>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</si>
  <si>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</si>
  <si>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</si>
  <si>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</si>
  <si>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</si>
  <si>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</si>
  <si>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</si>
  <si>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</si>
  <si>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</si>
  <si>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</si>
  <si>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</si>
  <si>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</si>
  <si>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</si>
  <si>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</si>
  <si>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</si>
  <si>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</si>
  <si>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</si>
  <si>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</si>
  <si>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</si>
  <si>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</si>
  <si>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</si>
  <si>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</si>
  <si>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</si>
  <si>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</si>
  <si>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</si>
  <si>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</si>
  <si>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</si>
  <si>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</si>
  <si>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</si>
  <si>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</si>
  <si>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</si>
  <si>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</si>
  <si>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</si>
  <si>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</si>
  <si>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</si>
  <si>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</si>
  <si>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</si>
  <si>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</si>
  <si>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</si>
  <si>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</si>
  <si>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</si>
  <si>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</si>
  <si>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</si>
  <si>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</si>
  <si>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</si>
  <si>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</si>
  <si>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</si>
  <si>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</si>
  <si>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</si>
  <si>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</si>
  <si>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</si>
  <si>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</si>
  <si>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</si>
  <si>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</si>
  <si>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</si>
  <si>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</si>
  <si>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</si>
  <si>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</si>
  <si>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</si>
  <si>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</si>
  <si>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</si>
  <si>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</si>
  <si>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</si>
  <si>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</si>
  <si>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</si>
  <si>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</si>
  <si>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</si>
  <si>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</si>
  <si>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</si>
  <si>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</si>
  <si>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</si>
  <si>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</si>
  <si>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</si>
  <si>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</si>
  <si>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</si>
  <si>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</si>
  <si>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</si>
  <si>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</si>
  <si>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</si>
  <si>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</si>
  <si>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</si>
  <si>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</si>
  <si>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</si>
  <si>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</si>
  <si>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</si>
  <si>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</si>
  <si>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</si>
  <si>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</si>
  <si>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</si>
  <si>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</si>
  <si>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</si>
  <si>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</si>
  <si>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</si>
  <si>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</si>
  <si>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</si>
  <si>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</si>
  <si>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</si>
  <si>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</si>
  <si>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</si>
  <si>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</si>
  <si>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</si>
  <si>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</si>
  <si>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</si>
  <si>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</si>
  <si>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</si>
  <si>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</si>
  <si>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</si>
  <si>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</si>
  <si>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</si>
  <si>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</si>
  <si>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</si>
  <si>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</si>
  <si>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</si>
  <si>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</si>
  <si>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</si>
  <si>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</si>
  <si>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</si>
  <si>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</si>
  <si>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</si>
  <si>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</si>
  <si>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</si>
  <si>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</si>
  <si>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</si>
  <si>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</si>
  <si>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</si>
  <si>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</si>
  <si>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</si>
  <si>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</si>
  <si>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</si>
  <si>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</si>
  <si>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</si>
  <si>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</si>
  <si>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</si>
  <si>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</si>
  <si>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</si>
  <si>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</si>
  <si>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</si>
  <si>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</si>
  <si>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</si>
  <si>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</si>
  <si>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</si>
  <si>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</si>
  <si>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</si>
  <si>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</si>
  <si>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</si>
  <si>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</si>
  <si>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</si>
  <si>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</si>
  <si>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</si>
  <si>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</si>
  <si>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</si>
  <si>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</si>
  <si>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</si>
  <si>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</si>
  <si>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</si>
  <si>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</si>
  <si>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</si>
  <si>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</si>
  <si>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</si>
  <si>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</si>
  <si>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</si>
  <si>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</si>
  <si>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</si>
  <si>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</si>
  <si>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</si>
  <si>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</si>
  <si>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</si>
  <si>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</si>
  <si>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</si>
  <si>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</si>
  <si>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</si>
  <si>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</si>
  <si>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</si>
  <si>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</si>
  <si>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</si>
  <si>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</si>
  <si>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</si>
  <si>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</si>
  <si>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</si>
  <si>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</si>
  <si>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</si>
  <si>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</si>
  <si>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</si>
  <si>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</si>
  <si>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</si>
  <si>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</si>
  <si>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</si>
  <si>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</si>
  <si>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</si>
  <si>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</si>
  <si>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</si>
  <si>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</si>
  <si>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</si>
  <si>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</si>
  <si>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</si>
  <si>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</si>
  <si>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</si>
  <si>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</si>
  <si>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</si>
  <si>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</si>
  <si>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</si>
  <si>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</si>
  <si>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</si>
  <si>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</si>
  <si>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</si>
  <si>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</si>
  <si>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</si>
  <si>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</si>
  <si>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</si>
  <si>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</si>
  <si>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</si>
  <si>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</si>
  <si>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</si>
  <si>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</si>
  <si>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</si>
  <si>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</si>
  <si>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</si>
  <si>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</si>
  <si>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</si>
  <si>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</si>
  <si>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</si>
  <si>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</si>
  <si>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</si>
  <si>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</si>
  <si>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</si>
  <si>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</si>
  <si>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</si>
  <si>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</si>
  <si>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</si>
  <si>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</si>
  <si>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</si>
  <si>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</si>
  <si>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</si>
  <si>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</si>
  <si>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</si>
  <si>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</si>
  <si>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</si>
  <si>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</si>
  <si>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</si>
  <si>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</si>
  <si>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</si>
  <si>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</si>
  <si>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</si>
  <si>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</si>
  <si>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</si>
  <si>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</si>
  <si>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</si>
  <si>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</si>
  <si>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</si>
  <si>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</si>
  <si>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</si>
  <si>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</si>
  <si>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</si>
  <si>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</si>
  <si>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</si>
  <si>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</si>
  <si>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</si>
  <si>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</si>
  <si>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</si>
  <si>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</si>
  <si>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</si>
  <si>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</si>
  <si>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</si>
  <si>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</si>
  <si>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</si>
  <si>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</si>
  <si>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</si>
  <si>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</si>
  <si>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</si>
  <si>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</si>
  <si>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</si>
  <si>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</si>
  <si>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</si>
  <si>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</si>
  <si>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</si>
  <si>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</si>
  <si>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</si>
  <si>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</si>
  <si>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</si>
  <si>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</si>
  <si>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</si>
  <si>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</si>
  <si>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</si>
  <si>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</si>
  <si>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</si>
  <si>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</si>
  <si>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</si>
  <si>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</si>
  <si>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</si>
  <si>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</si>
  <si>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</si>
  <si>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</si>
  <si>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</si>
  <si>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</si>
  <si>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</si>
  <si>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</si>
  <si>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</si>
  <si>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</si>
  <si>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</si>
  <si>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</si>
  <si>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</si>
  <si>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</si>
  <si>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</si>
  <si>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</si>
  <si>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</si>
  <si>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</si>
  <si>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</si>
  <si>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</si>
  <si>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</si>
  <si>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</si>
  <si>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</si>
  <si>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</si>
  <si>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</si>
  <si>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</si>
  <si>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</si>
  <si>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</si>
  <si>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</si>
  <si>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</si>
  <si>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</si>
  <si>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</si>
  <si>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</si>
  <si>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</si>
  <si>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</si>
  <si>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</si>
  <si>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</si>
  <si>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</si>
  <si>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</si>
  <si>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</si>
  <si>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</si>
  <si>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</si>
  <si>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</si>
  <si>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</si>
  <si>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</si>
  <si>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</si>
  <si>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</si>
  <si>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</si>
  <si>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</si>
  <si>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</si>
  <si>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</si>
  <si>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</si>
  <si>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</si>
  <si>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</si>
  <si>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</si>
  <si>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</si>
  <si>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</si>
  <si>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</si>
  <si>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</si>
  <si>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</si>
  <si>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</si>
  <si>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</si>
  <si>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</si>
  <si>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</si>
  <si>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</si>
  <si>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</si>
  <si>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</si>
  <si>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</si>
  <si>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</si>
  <si>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</si>
  <si>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</si>
  <si>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</si>
  <si>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</si>
  <si>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</si>
  <si>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</si>
  <si>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</si>
  <si>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</si>
  <si>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</si>
  <si>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</si>
  <si>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</si>
  <si>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</si>
  <si>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</si>
  <si>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</si>
  <si>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</si>
  <si>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</si>
  <si>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</si>
  <si>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</si>
  <si>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</si>
  <si>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</si>
  <si>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</si>
  <si>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</si>
  <si>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</si>
  <si>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</si>
  <si>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</si>
  <si>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</si>
  <si>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</si>
  <si>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</si>
  <si>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</si>
  <si>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</si>
  <si>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</si>
  <si>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</si>
  <si>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</si>
  <si>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</si>
  <si>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</si>
  <si>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</si>
  <si>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</si>
  <si>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</si>
  <si>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</si>
  <si>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</si>
  <si>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</si>
  <si>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</si>
  <si>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</si>
  <si>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</si>
  <si>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</si>
  <si>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</si>
  <si>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</si>
  <si>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</si>
  <si>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</si>
  <si>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</si>
  <si>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</si>
  <si>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</si>
  <si>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</si>
  <si>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</si>
  <si>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</si>
  <si>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</si>
  <si>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</si>
  <si>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</si>
  <si>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</si>
  <si>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</si>
  <si>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</si>
  <si>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</si>
  <si>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</si>
  <si>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</si>
  <si>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</si>
  <si>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</si>
  <si>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</si>
  <si>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</si>
  <si>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</si>
  <si>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</si>
  <si>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</si>
  <si>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</si>
  <si>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</si>
  <si>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</si>
  <si>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</si>
  <si>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</si>
  <si>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</si>
  <si>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</si>
  <si>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</si>
  <si>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</si>
  <si>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</si>
  <si>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</si>
  <si>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</si>
  <si>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</si>
  <si>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</si>
  <si>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</si>
  <si>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</si>
  <si>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</si>
  <si>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</si>
  <si>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</si>
  <si>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</si>
  <si>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</si>
  <si>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</si>
  <si>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</si>
  <si>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</si>
  <si>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</si>
  <si>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</si>
  <si>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</si>
  <si>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</si>
  <si>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</si>
  <si>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</si>
  <si>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</si>
  <si>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</si>
  <si>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</si>
  <si>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</si>
  <si>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</si>
  <si>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</si>
  <si>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</si>
  <si>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</si>
  <si>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</si>
  <si>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</si>
  <si>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</si>
  <si>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</si>
  <si>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</si>
  <si>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</si>
  <si>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</si>
  <si>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</si>
  <si>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</si>
  <si>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</si>
  <si>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</si>
  <si>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</si>
  <si>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</si>
  <si>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</si>
  <si>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</si>
  <si>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</si>
  <si>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</si>
  <si>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</si>
  <si>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</si>
  <si>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</si>
  <si>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</si>
  <si>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</si>
  <si>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</si>
  <si>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</si>
  <si>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</si>
  <si>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</si>
  <si>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</si>
  <si>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</si>
  <si>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</si>
  <si>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</si>
  <si>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</si>
  <si>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</si>
  <si>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</si>
  <si>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</si>
  <si>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</si>
  <si>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</si>
  <si>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</si>
  <si>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</si>
  <si>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</si>
  <si>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</si>
  <si>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</si>
  <si>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</si>
  <si>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</si>
  <si>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</si>
  <si>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</si>
  <si>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</si>
  <si>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</si>
  <si>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</si>
  <si>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</si>
  <si>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</si>
  <si>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</si>
  <si>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</si>
  <si>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</si>
  <si>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</si>
  <si>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</si>
  <si>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</si>
  <si>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</si>
  <si>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</si>
  <si>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</si>
  <si>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</si>
  <si>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</si>
  <si>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</si>
  <si>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</si>
  <si>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</si>
  <si>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</si>
  <si>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</si>
  <si>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All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</si>
  <si>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</si>
  <si>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</si>
  <si>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</si>
  <si>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</si>
  <si>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</si>
  <si>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</si>
  <si>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</si>
  <si>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</si>
  <si>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</si>
  <si>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</si>
  <si>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</si>
  <si>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</si>
  <si>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</si>
  <si>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</si>
  <si>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</si>
  <si>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</si>
  <si>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</si>
  <si>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</si>
  <si>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</si>
  <si>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</si>
  <si>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</si>
  <si>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</si>
  <si>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</si>
  <si>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</si>
  <si>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</si>
  <si>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</si>
  <si>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</si>
  <si>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</si>
  <si>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</si>
  <si>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</si>
  <si>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</si>
  <si>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</si>
  <si>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 50000</t>
  </si>
  <si>
    <t>mean</t>
  </si>
  <si>
    <t>median</t>
  </si>
  <si>
    <t>variance</t>
  </si>
  <si>
    <t>std 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</si>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</sst>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1"/>
      <color rgb="FF2B2B2B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2" fontId="17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7" fillId="0" borderId="0" xfId="0" applyNumberFormat="1" applyFont="1" applyAlignment="1">
      <alignment horizontal="center"/>
    </xf>
    <xf numFmtId="14" fontId="19" fillId="0" borderId="0" xfId="0" applyNumberFormat="1" applyFont="1"/>
    <xf numFmtId="14" fontId="0" fillId="0" borderId="0" xfId="0" applyNumberFormat="1"/>
    <xf numFmtId="0" fontId="21" fillId="0" borderId="0" xfId="0" applyFont="1"/>
    <xf numFmtId="0" fontId="17" fillId="0" borderId="0" xfId="0" applyFont="1"/>
    <xf numFmtId="9" fontId="17" fillId="0" borderId="0" xfId="42" applyFont="1"/>
    <xf numFmtId="9" fontId="0" fillId="0" borderId="0" xfId="42" applyFont="1"/>
    <xf numFmtId="0" fontId="20" fillId="0" borderId="0" xfId="0" applyFont="1" applyAlignment="1">
      <alignment horizontal="left" vertical="center" wrapText="1"/>
    </xf>
    <xf numFmtId="2" fontId="0" fillId="0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3-4F77-8DB7-795053553957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3-4F77-8DB7-795053553957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3-4F77-8DB7-795053553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30767"/>
        <c:axId val="140719391"/>
      </c:lineChart>
      <c:catAx>
        <c:axId val="17113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9391"/>
        <c:crosses val="autoZero"/>
        <c:auto val="1"/>
        <c:lblAlgn val="ctr"/>
        <c:lblOffset val="100"/>
        <c:noMultiLvlLbl val="0"/>
      </c:catAx>
      <c:valAx>
        <c:axId val="1407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[CrowdfundingBook_JWhite.xlsx]Date table!PivotTable5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2-4998-A1BD-5AB7F6C5A55C}"/>
            </c:ext>
          </c:extLst>
        </c:ser>
        <c:ser>
          <c:idx val="1"/>
          <c:order val="1"/>
          <c:tx>
            <c:strRef>
              <c:f>'Date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2-4998-A1BD-5AB7F6C5A55C}"/>
            </c:ext>
          </c:extLst>
        </c:ser>
        <c:ser>
          <c:idx val="2"/>
          <c:order val="2"/>
          <c:tx>
            <c:strRef>
              <c:f>'Date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2-4998-A1BD-5AB7F6C5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33103"/>
        <c:axId val="139948079"/>
      </c:lineChart>
      <c:catAx>
        <c:axId val="13543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8079"/>
        <c:crosses val="autoZero"/>
        <c:auto val="1"/>
        <c:lblAlgn val="ctr"/>
        <c:lblOffset val="100"/>
        <c:noMultiLvlLbl val="0"/>
      </c:catAx>
      <c:valAx>
        <c:axId val="1399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[CrowdfundingBook_JWhite.xlsx]SubCategory!PivotTable2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6-43A2-A645-65CF49B5515A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6-43A2-A645-65CF49B5515A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6-43A2-A645-65CF49B5515A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F6-43A2-A645-65CF49B5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973359"/>
        <c:axId val="1267657263"/>
      </c:barChart>
      <c:catAx>
        <c:axId val="12497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57263"/>
        <c:crosses val="autoZero"/>
        <c:auto val="1"/>
        <c:lblAlgn val="ctr"/>
        <c:lblOffset val="100"/>
        <c:noMultiLvlLbl val="0"/>
      </c:catAx>
      <c:valAx>
        <c:axId val="12676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[CrowdfundingBook_JWhite.xlsx]Parent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C0E-9D76-6B59FDE3B683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C0E-9D76-6B59FDE3B683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C0E-9D76-6B59FDE3B683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C0E-9D76-6B59FDE3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9357727"/>
        <c:axId val="1267649647"/>
      </c:barChart>
      <c:catAx>
        <c:axId val="180935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49647"/>
        <c:crosses val="autoZero"/>
        <c:auto val="1"/>
        <c:lblAlgn val="ctr"/>
        <c:lblOffset val="100"/>
        <c:noMultiLvlLbl val="0"/>
      </c:catAx>
      <c:valAx>
        <c:axId val="12676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206692</xdr:colOff>
      <xdr:row>13</xdr:row>
      <xdr:rowOff>172402</xdr:rowOff>
    </xdr:from>
    <xdr:to>
      <xdr:col>7</xdr:col>
      <xdr:colOff>1114425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67473C-B9EA-33C2-832C-1E710BF55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</xdr:colOff>
      <xdr:row>18</xdr:row>
      <xdr:rowOff>177165</xdr:rowOff>
    </xdr:from>
    <xdr:to>
      <xdr:col>6</xdr:col>
      <xdr:colOff>9525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BBF1C-7F06-2A3F-19E2-2BB25A3A1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30</xdr:row>
      <xdr:rowOff>129540</xdr:rowOff>
    </xdr:from>
    <xdr:to>
      <xdr:col>11</xdr:col>
      <xdr:colOff>657225</xdr:colOff>
      <xdr:row>60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D6104-7410-29D6-F437-27AFDCB4D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</xdr:colOff>
      <xdr:row>14</xdr:row>
      <xdr:rowOff>97154</xdr:rowOff>
    </xdr:from>
    <xdr:to>
      <xdr:col>8</xdr:col>
      <xdr:colOff>0</xdr:colOff>
      <xdr:row>43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15E1E-058B-0D10-F21B-A9429891B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White" refreshedDate="45201.96257210648" createdVersion="8" refreshedVersion="8" minRefreshableVersion="3" recordCount="1001" xr:uid="{16D05F49-1A6A-4D54-BD93-8009CFE6DA1E}">
  <cacheSource type="worksheet">
    <worksheetSource ref="G1:T1048576" sheet="Crowdfunding"/>
  </cacheSource>
  <cacheFields count="12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nifer White" refreshedDate="45201.97854895833" backgroundQuery="1" createdVersion="8" refreshedVersion="8" minRefreshableVersion="3" recordCount="0" supportSubquery="1" supportAdvancedDrill="1" xr:uid="{2DEF6FB0-234A-44E6-900D-02EAE0B408FA}">
  <cacheSource type="external" connectionId="1"/>
  <cacheFields count="5">
    <cacheField name="[Range].[Date Created Conversion (Year)].[Date Created Conversion (Year)]" caption="Date Created Conversion (Year)" numFmtId="0" hierarchy="14" level="1">
      <sharedItems containsSemiMixedTypes="0" containsNonDate="0" containsString="0"/>
    </cacheField>
    <cacheField name="[Range].[Parent category].[Parent category]" caption="Parent category" numFmtId="0" hierarchy="12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0" level="32767"/>
    <cacheField name="[Range].[outcome].[outcome]" caption="outcome" numFmtId="0" level="1">
      <sharedItems count="3">
        <s v="canceled"/>
        <s v="failed"/>
        <s v="successful"/>
      </sharedItems>
    </cacheField>
  </cacheFields>
  <cacheHierarchies count="22"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ate Created Conversion]" caption="Count of Date Created Conversion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x v="0"/>
    <s v="CAD"/>
    <x v="0"/>
    <n v="1450159200"/>
    <b v="0"/>
    <b v="0"/>
    <s v="food/food trucks"/>
    <x v="0"/>
    <x v="0"/>
  </r>
  <r>
    <x v="1"/>
    <n v="158"/>
    <n v="92.151898734177209"/>
    <x v="1"/>
    <s v="USD"/>
    <x v="1"/>
    <n v="1408597200"/>
    <b v="0"/>
    <b v="1"/>
    <s v="music/rock"/>
    <x v="1"/>
    <x v="1"/>
  </r>
  <r>
    <x v="1"/>
    <n v="1425"/>
    <n v="100.01614035087719"/>
    <x v="2"/>
    <s v="AUD"/>
    <x v="2"/>
    <n v="1384840800"/>
    <b v="0"/>
    <b v="0"/>
    <s v="technology/web"/>
    <x v="2"/>
    <x v="2"/>
  </r>
  <r>
    <x v="0"/>
    <n v="24"/>
    <n v="103.20833333333333"/>
    <x v="1"/>
    <s v="USD"/>
    <x v="3"/>
    <n v="1568955600"/>
    <b v="0"/>
    <b v="0"/>
    <s v="music/rock"/>
    <x v="1"/>
    <x v="1"/>
  </r>
  <r>
    <x v="0"/>
    <n v="53"/>
    <n v="99.339622641509436"/>
    <x v="1"/>
    <s v="USD"/>
    <x v="4"/>
    <n v="1548309600"/>
    <b v="0"/>
    <b v="0"/>
    <s v="theater/plays"/>
    <x v="3"/>
    <x v="3"/>
  </r>
  <r>
    <x v="1"/>
    <n v="174"/>
    <n v="75.833333333333329"/>
    <x v="3"/>
    <s v="DKK"/>
    <x v="5"/>
    <n v="1347080400"/>
    <b v="0"/>
    <b v="0"/>
    <s v="theater/plays"/>
    <x v="3"/>
    <x v="3"/>
  </r>
  <r>
    <x v="0"/>
    <n v="18"/>
    <n v="60.555555555555557"/>
    <x v="4"/>
    <s v="GBP"/>
    <x v="6"/>
    <n v="1505365200"/>
    <b v="0"/>
    <b v="0"/>
    <s v="film &amp; video/documentary"/>
    <x v="4"/>
    <x v="4"/>
  </r>
  <r>
    <x v="1"/>
    <n v="227"/>
    <n v="64.93832599118943"/>
    <x v="3"/>
    <s v="DKK"/>
    <x v="7"/>
    <n v="1439614800"/>
    <b v="0"/>
    <b v="0"/>
    <s v="theater/plays"/>
    <x v="3"/>
    <x v="3"/>
  </r>
  <r>
    <x v="2"/>
    <n v="708"/>
    <n v="30.997175141242938"/>
    <x v="3"/>
    <s v="DKK"/>
    <x v="8"/>
    <n v="1281502800"/>
    <b v="0"/>
    <b v="0"/>
    <s v="theater/plays"/>
    <x v="3"/>
    <x v="3"/>
  </r>
  <r>
    <x v="0"/>
    <n v="44"/>
    <n v="72.909090909090907"/>
    <x v="1"/>
    <s v="USD"/>
    <x v="9"/>
    <n v="1383804000"/>
    <b v="0"/>
    <b v="0"/>
    <s v="music/electric music"/>
    <x v="1"/>
    <x v="5"/>
  </r>
  <r>
    <x v="1"/>
    <n v="220"/>
    <n v="62.9"/>
    <x v="1"/>
    <s v="USD"/>
    <x v="10"/>
    <n v="1285909200"/>
    <b v="0"/>
    <b v="0"/>
    <s v="film &amp; video/drama"/>
    <x v="4"/>
    <x v="6"/>
  </r>
  <r>
    <x v="0"/>
    <n v="27"/>
    <n v="112.22222222222223"/>
    <x v="1"/>
    <s v="USD"/>
    <x v="11"/>
    <n v="1285563600"/>
    <b v="0"/>
    <b v="1"/>
    <s v="theater/plays"/>
    <x v="3"/>
    <x v="3"/>
  </r>
  <r>
    <x v="0"/>
    <n v="55"/>
    <n v="102.34545454545454"/>
    <x v="1"/>
    <s v="USD"/>
    <x v="12"/>
    <n v="1572411600"/>
    <b v="0"/>
    <b v="0"/>
    <s v="film &amp; video/drama"/>
    <x v="4"/>
    <x v="6"/>
  </r>
  <r>
    <x v="1"/>
    <n v="98"/>
    <n v="105.05102040816327"/>
    <x v="1"/>
    <s v="USD"/>
    <x v="13"/>
    <n v="1466658000"/>
    <b v="0"/>
    <b v="0"/>
    <s v="music/indie rock"/>
    <x v="1"/>
    <x v="7"/>
  </r>
  <r>
    <x v="0"/>
    <n v="200"/>
    <n v="94.144999999999996"/>
    <x v="1"/>
    <s v="USD"/>
    <x v="14"/>
    <n v="1333342800"/>
    <b v="0"/>
    <b v="0"/>
    <s v="music/indie rock"/>
    <x v="1"/>
    <x v="7"/>
  </r>
  <r>
    <x v="0"/>
    <n v="452"/>
    <n v="84.986725663716811"/>
    <x v="1"/>
    <s v="USD"/>
    <x v="15"/>
    <n v="1576303200"/>
    <b v="0"/>
    <b v="0"/>
    <s v="technology/wearables"/>
    <x v="2"/>
    <x v="8"/>
  </r>
  <r>
    <x v="1"/>
    <n v="100"/>
    <n v="110.41"/>
    <x v="1"/>
    <s v="USD"/>
    <x v="16"/>
    <n v="1392271200"/>
    <b v="0"/>
    <b v="0"/>
    <s v="publishing/nonfiction"/>
    <x v="5"/>
    <x v="9"/>
  </r>
  <r>
    <x v="1"/>
    <n v="1249"/>
    <n v="107.96236989591674"/>
    <x v="1"/>
    <s v="USD"/>
    <x v="17"/>
    <n v="1294898400"/>
    <b v="0"/>
    <b v="0"/>
    <s v="film &amp; video/animation"/>
    <x v="4"/>
    <x v="10"/>
  </r>
  <r>
    <x v="3"/>
    <n v="135"/>
    <n v="45.103703703703701"/>
    <x v="1"/>
    <s v="USD"/>
    <x v="18"/>
    <n v="1537074000"/>
    <b v="0"/>
    <b v="0"/>
    <s v="theater/plays"/>
    <x v="3"/>
    <x v="3"/>
  </r>
  <r>
    <x v="0"/>
    <n v="674"/>
    <n v="45.001483679525222"/>
    <x v="1"/>
    <s v="USD"/>
    <x v="19"/>
    <n v="1553490000"/>
    <b v="0"/>
    <b v="1"/>
    <s v="theater/plays"/>
    <x v="3"/>
    <x v="3"/>
  </r>
  <r>
    <x v="1"/>
    <n v="1396"/>
    <n v="105.97134670487107"/>
    <x v="1"/>
    <s v="USD"/>
    <x v="20"/>
    <n v="1406523600"/>
    <b v="0"/>
    <b v="0"/>
    <s v="film &amp; video/drama"/>
    <x v="4"/>
    <x v="6"/>
  </r>
  <r>
    <x v="0"/>
    <n v="558"/>
    <n v="69.055555555555557"/>
    <x v="1"/>
    <s v="USD"/>
    <x v="21"/>
    <n v="1316322000"/>
    <b v="0"/>
    <b v="0"/>
    <s v="theater/plays"/>
    <x v="3"/>
    <x v="3"/>
  </r>
  <r>
    <x v="1"/>
    <n v="890"/>
    <n v="85.044943820224717"/>
    <x v="1"/>
    <s v="USD"/>
    <x v="22"/>
    <n v="1524027600"/>
    <b v="0"/>
    <b v="0"/>
    <s v="theater/plays"/>
    <x v="3"/>
    <x v="3"/>
  </r>
  <r>
    <x v="1"/>
    <n v="142"/>
    <n v="105.22535211267606"/>
    <x v="4"/>
    <s v="GBP"/>
    <x v="23"/>
    <n v="1554699600"/>
    <b v="0"/>
    <b v="0"/>
    <s v="film &amp; video/documentary"/>
    <x v="4"/>
    <x v="4"/>
  </r>
  <r>
    <x v="1"/>
    <n v="2673"/>
    <n v="39.003741114852225"/>
    <x v="1"/>
    <s v="USD"/>
    <x v="24"/>
    <n v="1403499600"/>
    <b v="0"/>
    <b v="0"/>
    <s v="technology/wearables"/>
    <x v="2"/>
    <x v="8"/>
  </r>
  <r>
    <x v="1"/>
    <n v="163"/>
    <n v="73.030674846625772"/>
    <x v="1"/>
    <s v="USD"/>
    <x v="25"/>
    <n v="1307422800"/>
    <b v="0"/>
    <b v="1"/>
    <s v="games/video games"/>
    <x v="6"/>
    <x v="11"/>
  </r>
  <r>
    <x v="3"/>
    <n v="1480"/>
    <n v="35.009459459459457"/>
    <x v="1"/>
    <s v="USD"/>
    <x v="26"/>
    <n v="1535346000"/>
    <b v="0"/>
    <b v="0"/>
    <s v="theater/plays"/>
    <x v="3"/>
    <x v="3"/>
  </r>
  <r>
    <x v="0"/>
    <n v="15"/>
    <n v="106.6"/>
    <x v="1"/>
    <s v="USD"/>
    <x v="27"/>
    <n v="1444539600"/>
    <b v="0"/>
    <b v="0"/>
    <s v="music/rock"/>
    <x v="1"/>
    <x v="1"/>
  </r>
  <r>
    <x v="1"/>
    <n v="2220"/>
    <n v="61.997747747747745"/>
    <x v="1"/>
    <s v="USD"/>
    <x v="28"/>
    <n v="1267682400"/>
    <b v="0"/>
    <b v="1"/>
    <s v="theater/plays"/>
    <x v="3"/>
    <x v="3"/>
  </r>
  <r>
    <x v="1"/>
    <n v="1606"/>
    <n v="94.000622665006233"/>
    <x v="5"/>
    <s v="CHF"/>
    <x v="29"/>
    <n v="1535518800"/>
    <b v="0"/>
    <b v="0"/>
    <s v="film &amp; video/shorts"/>
    <x v="4"/>
    <x v="12"/>
  </r>
  <r>
    <x v="1"/>
    <n v="129"/>
    <n v="112.05426356589147"/>
    <x v="1"/>
    <s v="USD"/>
    <x v="30"/>
    <n v="1559106000"/>
    <b v="0"/>
    <b v="0"/>
    <s v="film &amp; video/animation"/>
    <x v="4"/>
    <x v="10"/>
  </r>
  <r>
    <x v="1"/>
    <n v="226"/>
    <n v="48.008849557522126"/>
    <x v="4"/>
    <s v="GBP"/>
    <x v="31"/>
    <n v="1454392800"/>
    <b v="0"/>
    <b v="0"/>
    <s v="games/video games"/>
    <x v="6"/>
    <x v="11"/>
  </r>
  <r>
    <x v="0"/>
    <n v="2307"/>
    <n v="38.004334633723452"/>
    <x v="6"/>
    <s v="EUR"/>
    <x v="32"/>
    <n v="1517896800"/>
    <b v="0"/>
    <b v="0"/>
    <s v="film &amp; video/documentary"/>
    <x v="4"/>
    <x v="4"/>
  </r>
  <r>
    <x v="1"/>
    <n v="5419"/>
    <n v="35.000184535892231"/>
    <x v="1"/>
    <s v="USD"/>
    <x v="33"/>
    <n v="1415685600"/>
    <b v="0"/>
    <b v="0"/>
    <s v="theater/plays"/>
    <x v="3"/>
    <x v="3"/>
  </r>
  <r>
    <x v="1"/>
    <n v="165"/>
    <n v="85"/>
    <x v="1"/>
    <s v="USD"/>
    <x v="34"/>
    <n v="1490677200"/>
    <b v="0"/>
    <b v="0"/>
    <s v="film &amp; video/documentary"/>
    <x v="4"/>
    <x v="4"/>
  </r>
  <r>
    <x v="1"/>
    <n v="1965"/>
    <n v="95.993893129770996"/>
    <x v="3"/>
    <s v="DKK"/>
    <x v="35"/>
    <n v="1551506400"/>
    <b v="0"/>
    <b v="1"/>
    <s v="film &amp; video/drama"/>
    <x v="4"/>
    <x v="6"/>
  </r>
  <r>
    <x v="1"/>
    <n v="16"/>
    <n v="68.8125"/>
    <x v="1"/>
    <s v="USD"/>
    <x v="36"/>
    <n v="1300856400"/>
    <b v="0"/>
    <b v="0"/>
    <s v="theater/plays"/>
    <x v="3"/>
    <x v="3"/>
  </r>
  <r>
    <x v="1"/>
    <n v="107"/>
    <n v="105.97196261682242"/>
    <x v="1"/>
    <s v="USD"/>
    <x v="37"/>
    <n v="1573192800"/>
    <b v="0"/>
    <b v="1"/>
    <s v="publishing/fiction"/>
    <x v="5"/>
    <x v="13"/>
  </r>
  <r>
    <x v="1"/>
    <n v="134"/>
    <n v="75.261194029850742"/>
    <x v="1"/>
    <s v="USD"/>
    <x v="38"/>
    <n v="1287810000"/>
    <b v="0"/>
    <b v="0"/>
    <s v="photography/photography books"/>
    <x v="7"/>
    <x v="14"/>
  </r>
  <r>
    <x v="0"/>
    <n v="88"/>
    <n v="57.125"/>
    <x v="3"/>
    <s v="DKK"/>
    <x v="39"/>
    <n v="1362978000"/>
    <b v="0"/>
    <b v="0"/>
    <s v="theater/plays"/>
    <x v="3"/>
    <x v="3"/>
  </r>
  <r>
    <x v="1"/>
    <n v="198"/>
    <n v="75.141414141414145"/>
    <x v="1"/>
    <s v="USD"/>
    <x v="40"/>
    <n v="1277355600"/>
    <b v="0"/>
    <b v="1"/>
    <s v="technology/wearables"/>
    <x v="2"/>
    <x v="8"/>
  </r>
  <r>
    <x v="1"/>
    <n v="111"/>
    <n v="107.42342342342343"/>
    <x v="6"/>
    <s v="EUR"/>
    <x v="41"/>
    <n v="1348981200"/>
    <b v="0"/>
    <b v="1"/>
    <s v="music/rock"/>
    <x v="1"/>
    <x v="1"/>
  </r>
  <r>
    <x v="1"/>
    <n v="222"/>
    <n v="35.995495495495497"/>
    <x v="1"/>
    <s v="USD"/>
    <x v="42"/>
    <n v="1310533200"/>
    <b v="0"/>
    <b v="0"/>
    <s v="food/food trucks"/>
    <x v="0"/>
    <x v="0"/>
  </r>
  <r>
    <x v="1"/>
    <n v="6212"/>
    <n v="26.998873148744366"/>
    <x v="1"/>
    <s v="USD"/>
    <x v="43"/>
    <n v="1407560400"/>
    <b v="0"/>
    <b v="0"/>
    <s v="publishing/radio &amp; podcasts"/>
    <x v="5"/>
    <x v="15"/>
  </r>
  <r>
    <x v="1"/>
    <n v="98"/>
    <n v="107.56122448979592"/>
    <x v="3"/>
    <s v="DKK"/>
    <x v="44"/>
    <n v="1552885200"/>
    <b v="0"/>
    <b v="0"/>
    <s v="publishing/fiction"/>
    <x v="5"/>
    <x v="13"/>
  </r>
  <r>
    <x v="0"/>
    <n v="48"/>
    <n v="94.375"/>
    <x v="1"/>
    <s v="USD"/>
    <x v="45"/>
    <n v="1479362400"/>
    <b v="0"/>
    <b v="1"/>
    <s v="theater/plays"/>
    <x v="3"/>
    <x v="3"/>
  </r>
  <r>
    <x v="1"/>
    <n v="92"/>
    <n v="46.163043478260867"/>
    <x v="1"/>
    <s v="USD"/>
    <x v="46"/>
    <n v="1280552400"/>
    <b v="0"/>
    <b v="0"/>
    <s v="music/rock"/>
    <x v="1"/>
    <x v="1"/>
  </r>
  <r>
    <x v="1"/>
    <n v="149"/>
    <n v="47.845637583892618"/>
    <x v="1"/>
    <s v="USD"/>
    <x v="47"/>
    <n v="1398661200"/>
    <b v="0"/>
    <b v="0"/>
    <s v="theater/plays"/>
    <x v="3"/>
    <x v="3"/>
  </r>
  <r>
    <x v="1"/>
    <n v="2431"/>
    <n v="53.007815713698065"/>
    <x v="1"/>
    <s v="USD"/>
    <x v="48"/>
    <n v="1436245200"/>
    <b v="0"/>
    <b v="0"/>
    <s v="theater/plays"/>
    <x v="3"/>
    <x v="3"/>
  </r>
  <r>
    <x v="1"/>
    <n v="303"/>
    <n v="45.059405940594061"/>
    <x v="1"/>
    <s v="USD"/>
    <x v="49"/>
    <n v="1575439200"/>
    <b v="0"/>
    <b v="0"/>
    <s v="music/rock"/>
    <x v="1"/>
    <x v="1"/>
  </r>
  <r>
    <x v="0"/>
    <n v="1"/>
    <n v="2"/>
    <x v="6"/>
    <s v="EUR"/>
    <x v="50"/>
    <n v="1377752400"/>
    <b v="0"/>
    <b v="0"/>
    <s v="music/metal"/>
    <x v="1"/>
    <x v="16"/>
  </r>
  <r>
    <x v="0"/>
    <n v="1467"/>
    <n v="99.006816632583508"/>
    <x v="4"/>
    <s v="GBP"/>
    <x v="51"/>
    <n v="1334206800"/>
    <b v="0"/>
    <b v="1"/>
    <s v="technology/wearables"/>
    <x v="2"/>
    <x v="8"/>
  </r>
  <r>
    <x v="0"/>
    <n v="75"/>
    <n v="32.786666666666669"/>
    <x v="1"/>
    <s v="USD"/>
    <x v="52"/>
    <n v="1284872400"/>
    <b v="0"/>
    <b v="0"/>
    <s v="theater/plays"/>
    <x v="3"/>
    <x v="3"/>
  </r>
  <r>
    <x v="1"/>
    <n v="209"/>
    <n v="59.119617224880386"/>
    <x v="1"/>
    <s v="USD"/>
    <x v="53"/>
    <n v="1403931600"/>
    <b v="0"/>
    <b v="0"/>
    <s v="film &amp; video/drama"/>
    <x v="4"/>
    <x v="6"/>
  </r>
  <r>
    <x v="0"/>
    <n v="120"/>
    <n v="44.93333333333333"/>
    <x v="1"/>
    <s v="USD"/>
    <x v="54"/>
    <n v="1521262800"/>
    <b v="0"/>
    <b v="0"/>
    <s v="technology/wearables"/>
    <x v="2"/>
    <x v="8"/>
  </r>
  <r>
    <x v="1"/>
    <n v="131"/>
    <n v="89.664122137404576"/>
    <x v="1"/>
    <s v="USD"/>
    <x v="55"/>
    <n v="1533358800"/>
    <b v="0"/>
    <b v="0"/>
    <s v="music/jazz"/>
    <x v="1"/>
    <x v="17"/>
  </r>
  <r>
    <x v="1"/>
    <n v="164"/>
    <n v="70.079268292682926"/>
    <x v="1"/>
    <s v="USD"/>
    <x v="56"/>
    <n v="1421474400"/>
    <b v="0"/>
    <b v="0"/>
    <s v="technology/wearables"/>
    <x v="2"/>
    <x v="8"/>
  </r>
  <r>
    <x v="1"/>
    <n v="201"/>
    <n v="31.059701492537314"/>
    <x v="1"/>
    <s v="USD"/>
    <x v="57"/>
    <n v="1505278800"/>
    <b v="0"/>
    <b v="0"/>
    <s v="games/video games"/>
    <x v="6"/>
    <x v="11"/>
  </r>
  <r>
    <x v="1"/>
    <n v="211"/>
    <n v="29.061611374407583"/>
    <x v="1"/>
    <s v="USD"/>
    <x v="58"/>
    <n v="1443934800"/>
    <b v="0"/>
    <b v="0"/>
    <s v="theater/plays"/>
    <x v="3"/>
    <x v="3"/>
  </r>
  <r>
    <x v="1"/>
    <n v="128"/>
    <n v="30.0859375"/>
    <x v="1"/>
    <s v="USD"/>
    <x v="59"/>
    <n v="1498539600"/>
    <b v="0"/>
    <b v="1"/>
    <s v="theater/plays"/>
    <x v="3"/>
    <x v="3"/>
  </r>
  <r>
    <x v="1"/>
    <n v="1600"/>
    <n v="84.998125000000002"/>
    <x v="0"/>
    <s v="CAD"/>
    <x v="60"/>
    <n v="1342760400"/>
    <b v="0"/>
    <b v="0"/>
    <s v="theater/plays"/>
    <x v="3"/>
    <x v="3"/>
  </r>
  <r>
    <x v="0"/>
    <n v="2253"/>
    <n v="82.001775410563695"/>
    <x v="0"/>
    <s v="CAD"/>
    <x v="61"/>
    <n v="1301720400"/>
    <b v="0"/>
    <b v="0"/>
    <s v="theater/plays"/>
    <x v="3"/>
    <x v="3"/>
  </r>
  <r>
    <x v="1"/>
    <n v="249"/>
    <n v="58.040160642570278"/>
    <x v="1"/>
    <s v="USD"/>
    <x v="62"/>
    <n v="1433566800"/>
    <b v="0"/>
    <b v="0"/>
    <s v="technology/web"/>
    <x v="2"/>
    <x v="2"/>
  </r>
  <r>
    <x v="0"/>
    <n v="5"/>
    <n v="111.4"/>
    <x v="1"/>
    <s v="USD"/>
    <x v="63"/>
    <n v="1493874000"/>
    <b v="0"/>
    <b v="0"/>
    <s v="theater/plays"/>
    <x v="3"/>
    <x v="3"/>
  </r>
  <r>
    <x v="0"/>
    <n v="38"/>
    <n v="71.94736842105263"/>
    <x v="1"/>
    <s v="USD"/>
    <x v="64"/>
    <n v="1531803600"/>
    <b v="0"/>
    <b v="1"/>
    <s v="technology/web"/>
    <x v="2"/>
    <x v="2"/>
  </r>
  <r>
    <x v="1"/>
    <n v="236"/>
    <n v="61.038135593220339"/>
    <x v="1"/>
    <s v="USD"/>
    <x v="65"/>
    <n v="1296712800"/>
    <b v="0"/>
    <b v="0"/>
    <s v="theater/plays"/>
    <x v="3"/>
    <x v="3"/>
  </r>
  <r>
    <x v="0"/>
    <n v="12"/>
    <n v="108.91666666666667"/>
    <x v="1"/>
    <s v="USD"/>
    <x v="66"/>
    <n v="1428901200"/>
    <b v="0"/>
    <b v="1"/>
    <s v="theater/plays"/>
    <x v="3"/>
    <x v="3"/>
  </r>
  <r>
    <x v="1"/>
    <n v="4065"/>
    <n v="29.001722017220171"/>
    <x v="4"/>
    <s v="GBP"/>
    <x v="67"/>
    <n v="1264831200"/>
    <b v="0"/>
    <b v="1"/>
    <s v="technology/wearables"/>
    <x v="2"/>
    <x v="8"/>
  </r>
  <r>
    <x v="1"/>
    <n v="246"/>
    <n v="58.975609756097562"/>
    <x v="6"/>
    <s v="EUR"/>
    <x v="68"/>
    <n v="1505192400"/>
    <b v="0"/>
    <b v="1"/>
    <s v="theater/plays"/>
    <x v="3"/>
    <x v="3"/>
  </r>
  <r>
    <x v="3"/>
    <n v="17"/>
    <n v="111.82352941176471"/>
    <x v="1"/>
    <s v="USD"/>
    <x v="69"/>
    <n v="1295676000"/>
    <b v="0"/>
    <b v="0"/>
    <s v="theater/plays"/>
    <x v="3"/>
    <x v="3"/>
  </r>
  <r>
    <x v="1"/>
    <n v="2475"/>
    <n v="63.995555555555555"/>
    <x v="6"/>
    <s v="EUR"/>
    <x v="70"/>
    <n v="1292911200"/>
    <b v="0"/>
    <b v="1"/>
    <s v="theater/plays"/>
    <x v="3"/>
    <x v="3"/>
  </r>
  <r>
    <x v="1"/>
    <n v="76"/>
    <n v="85.315789473684205"/>
    <x v="1"/>
    <s v="USD"/>
    <x v="71"/>
    <n v="1575439200"/>
    <b v="0"/>
    <b v="0"/>
    <s v="theater/plays"/>
    <x v="3"/>
    <x v="3"/>
  </r>
  <r>
    <x v="1"/>
    <n v="54"/>
    <n v="74.481481481481481"/>
    <x v="1"/>
    <s v="USD"/>
    <x v="72"/>
    <n v="1438837200"/>
    <b v="0"/>
    <b v="0"/>
    <s v="film &amp; video/animation"/>
    <x v="4"/>
    <x v="10"/>
  </r>
  <r>
    <x v="1"/>
    <n v="88"/>
    <n v="105.14772727272727"/>
    <x v="1"/>
    <s v="USD"/>
    <x v="73"/>
    <n v="1480485600"/>
    <b v="0"/>
    <b v="0"/>
    <s v="music/jazz"/>
    <x v="1"/>
    <x v="17"/>
  </r>
  <r>
    <x v="1"/>
    <n v="85"/>
    <n v="56.188235294117646"/>
    <x v="4"/>
    <s v="GBP"/>
    <x v="74"/>
    <n v="1459141200"/>
    <b v="0"/>
    <b v="0"/>
    <s v="music/metal"/>
    <x v="1"/>
    <x v="16"/>
  </r>
  <r>
    <x v="1"/>
    <n v="170"/>
    <n v="85.917647058823533"/>
    <x v="1"/>
    <s v="USD"/>
    <x v="75"/>
    <n v="1532322000"/>
    <b v="0"/>
    <b v="0"/>
    <s v="photography/photography books"/>
    <x v="7"/>
    <x v="14"/>
  </r>
  <r>
    <x v="0"/>
    <n v="1684"/>
    <n v="57.00296912114014"/>
    <x v="1"/>
    <s v="USD"/>
    <x v="76"/>
    <n v="1426222800"/>
    <b v="1"/>
    <b v="1"/>
    <s v="theater/plays"/>
    <x v="3"/>
    <x v="3"/>
  </r>
  <r>
    <x v="0"/>
    <n v="56"/>
    <n v="79.642857142857139"/>
    <x v="1"/>
    <s v="USD"/>
    <x v="77"/>
    <n v="1286773200"/>
    <b v="0"/>
    <b v="1"/>
    <s v="film &amp; video/animation"/>
    <x v="4"/>
    <x v="10"/>
  </r>
  <r>
    <x v="1"/>
    <n v="330"/>
    <n v="41.018181818181816"/>
    <x v="1"/>
    <s v="USD"/>
    <x v="78"/>
    <n v="1523941200"/>
    <b v="0"/>
    <b v="0"/>
    <s v="publishing/translations"/>
    <x v="5"/>
    <x v="18"/>
  </r>
  <r>
    <x v="0"/>
    <n v="838"/>
    <n v="48.004773269689736"/>
    <x v="1"/>
    <s v="USD"/>
    <x v="79"/>
    <n v="1529557200"/>
    <b v="0"/>
    <b v="0"/>
    <s v="theater/plays"/>
    <x v="3"/>
    <x v="3"/>
  </r>
  <r>
    <x v="1"/>
    <n v="127"/>
    <n v="55.212598425196852"/>
    <x v="1"/>
    <s v="USD"/>
    <x v="80"/>
    <n v="1506574800"/>
    <b v="0"/>
    <b v="0"/>
    <s v="games/video games"/>
    <x v="6"/>
    <x v="11"/>
  </r>
  <r>
    <x v="1"/>
    <n v="411"/>
    <n v="92.109489051094897"/>
    <x v="1"/>
    <s v="USD"/>
    <x v="81"/>
    <n v="1513576800"/>
    <b v="0"/>
    <b v="0"/>
    <s v="music/rock"/>
    <x v="1"/>
    <x v="1"/>
  </r>
  <r>
    <x v="1"/>
    <n v="180"/>
    <n v="83.183333333333337"/>
    <x v="4"/>
    <s v="GBP"/>
    <x v="82"/>
    <n v="1548309600"/>
    <b v="0"/>
    <b v="1"/>
    <s v="games/video games"/>
    <x v="6"/>
    <x v="11"/>
  </r>
  <r>
    <x v="0"/>
    <n v="1000"/>
    <n v="39.996000000000002"/>
    <x v="1"/>
    <s v="USD"/>
    <x v="83"/>
    <n v="1471582800"/>
    <b v="0"/>
    <b v="0"/>
    <s v="music/electric music"/>
    <x v="1"/>
    <x v="5"/>
  </r>
  <r>
    <x v="1"/>
    <n v="374"/>
    <n v="111.1336898395722"/>
    <x v="1"/>
    <s v="USD"/>
    <x v="84"/>
    <n v="1344315600"/>
    <b v="0"/>
    <b v="0"/>
    <s v="technology/wearables"/>
    <x v="2"/>
    <x v="8"/>
  </r>
  <r>
    <x v="1"/>
    <n v="71"/>
    <n v="90.563380281690144"/>
    <x v="2"/>
    <s v="AUD"/>
    <x v="85"/>
    <n v="1316408400"/>
    <b v="0"/>
    <b v="0"/>
    <s v="music/indie rock"/>
    <x v="1"/>
    <x v="7"/>
  </r>
  <r>
    <x v="1"/>
    <n v="203"/>
    <n v="61.108374384236456"/>
    <x v="1"/>
    <s v="USD"/>
    <x v="86"/>
    <n v="1431838800"/>
    <b v="1"/>
    <b v="0"/>
    <s v="theater/plays"/>
    <x v="3"/>
    <x v="3"/>
  </r>
  <r>
    <x v="0"/>
    <n v="1482"/>
    <n v="83.022941970310384"/>
    <x v="2"/>
    <s v="AUD"/>
    <x v="87"/>
    <n v="1300510800"/>
    <b v="0"/>
    <b v="1"/>
    <s v="music/rock"/>
    <x v="1"/>
    <x v="1"/>
  </r>
  <r>
    <x v="1"/>
    <n v="113"/>
    <n v="110.76106194690266"/>
    <x v="1"/>
    <s v="USD"/>
    <x v="88"/>
    <n v="1431061200"/>
    <b v="0"/>
    <b v="0"/>
    <s v="publishing/translations"/>
    <x v="5"/>
    <x v="18"/>
  </r>
  <r>
    <x v="1"/>
    <n v="96"/>
    <n v="89.458333333333329"/>
    <x v="1"/>
    <s v="USD"/>
    <x v="89"/>
    <n v="1271480400"/>
    <b v="0"/>
    <b v="0"/>
    <s v="theater/plays"/>
    <x v="3"/>
    <x v="3"/>
  </r>
  <r>
    <x v="0"/>
    <n v="106"/>
    <n v="57.849056603773583"/>
    <x v="1"/>
    <s v="USD"/>
    <x v="90"/>
    <n v="1456380000"/>
    <b v="0"/>
    <b v="1"/>
    <s v="theater/plays"/>
    <x v="3"/>
    <x v="3"/>
  </r>
  <r>
    <x v="0"/>
    <n v="679"/>
    <n v="109.99705449189985"/>
    <x v="6"/>
    <s v="EUR"/>
    <x v="91"/>
    <n v="1472878800"/>
    <b v="0"/>
    <b v="0"/>
    <s v="publishing/translations"/>
    <x v="5"/>
    <x v="18"/>
  </r>
  <r>
    <x v="1"/>
    <n v="498"/>
    <n v="103.96586345381526"/>
    <x v="5"/>
    <s v="CHF"/>
    <x v="92"/>
    <n v="1277355600"/>
    <b v="0"/>
    <b v="1"/>
    <s v="games/video games"/>
    <x v="6"/>
    <x v="11"/>
  </r>
  <r>
    <x v="3"/>
    <n v="610"/>
    <n v="107.99508196721311"/>
    <x v="1"/>
    <s v="USD"/>
    <x v="93"/>
    <n v="1351054800"/>
    <b v="0"/>
    <b v="1"/>
    <s v="theater/plays"/>
    <x v="3"/>
    <x v="3"/>
  </r>
  <r>
    <x v="1"/>
    <n v="180"/>
    <n v="48.927777777777777"/>
    <x v="4"/>
    <s v="GBP"/>
    <x v="94"/>
    <n v="1555563600"/>
    <b v="0"/>
    <b v="0"/>
    <s v="technology/web"/>
    <x v="2"/>
    <x v="2"/>
  </r>
  <r>
    <x v="1"/>
    <n v="27"/>
    <n v="37.666666666666664"/>
    <x v="1"/>
    <s v="USD"/>
    <x v="95"/>
    <n v="1571634000"/>
    <b v="0"/>
    <b v="0"/>
    <s v="film &amp; video/documentary"/>
    <x v="4"/>
    <x v="4"/>
  </r>
  <r>
    <x v="1"/>
    <n v="2331"/>
    <n v="64.999141999141997"/>
    <x v="1"/>
    <s v="USD"/>
    <x v="96"/>
    <n v="1300856400"/>
    <b v="0"/>
    <b v="0"/>
    <s v="theater/plays"/>
    <x v="3"/>
    <x v="3"/>
  </r>
  <r>
    <x v="1"/>
    <n v="113"/>
    <n v="106.61061946902655"/>
    <x v="1"/>
    <s v="USD"/>
    <x v="48"/>
    <n v="1439874000"/>
    <b v="0"/>
    <b v="0"/>
    <s v="food/food trucks"/>
    <x v="0"/>
    <x v="0"/>
  </r>
  <r>
    <x v="0"/>
    <n v="1220"/>
    <n v="27.009016393442622"/>
    <x v="2"/>
    <s v="AUD"/>
    <x v="97"/>
    <n v="1438318800"/>
    <b v="0"/>
    <b v="0"/>
    <s v="games/video games"/>
    <x v="6"/>
    <x v="11"/>
  </r>
  <r>
    <x v="1"/>
    <n v="164"/>
    <n v="91.16463414634147"/>
    <x v="1"/>
    <s v="USD"/>
    <x v="98"/>
    <n v="1419400800"/>
    <b v="0"/>
    <b v="0"/>
    <s v="theater/plays"/>
    <x v="3"/>
    <x v="3"/>
  </r>
  <r>
    <x v="0"/>
    <n v="1"/>
    <n v="1"/>
    <x v="1"/>
    <s v="USD"/>
    <x v="99"/>
    <n v="1320555600"/>
    <b v="0"/>
    <b v="0"/>
    <s v="theater/plays"/>
    <x v="3"/>
    <x v="3"/>
  </r>
  <r>
    <x v="1"/>
    <n v="164"/>
    <n v="56.054878048780488"/>
    <x v="1"/>
    <s v="USD"/>
    <x v="100"/>
    <n v="1425103200"/>
    <b v="0"/>
    <b v="1"/>
    <s v="music/electric music"/>
    <x v="1"/>
    <x v="5"/>
  </r>
  <r>
    <x v="1"/>
    <n v="336"/>
    <n v="31.017857142857142"/>
    <x v="1"/>
    <s v="USD"/>
    <x v="101"/>
    <n v="1526878800"/>
    <b v="0"/>
    <b v="1"/>
    <s v="technology/wearables"/>
    <x v="2"/>
    <x v="8"/>
  </r>
  <r>
    <x v="0"/>
    <n v="37"/>
    <n v="66.513513513513516"/>
    <x v="6"/>
    <s v="EUR"/>
    <x v="102"/>
    <n v="1288674000"/>
    <b v="0"/>
    <b v="0"/>
    <s v="music/electric music"/>
    <x v="1"/>
    <x v="5"/>
  </r>
  <r>
    <x v="1"/>
    <n v="1917"/>
    <n v="89.005216484089729"/>
    <x v="1"/>
    <s v="USD"/>
    <x v="103"/>
    <n v="1495602000"/>
    <b v="0"/>
    <b v="0"/>
    <s v="music/indie rock"/>
    <x v="1"/>
    <x v="7"/>
  </r>
  <r>
    <x v="1"/>
    <n v="95"/>
    <n v="103.46315789473684"/>
    <x v="1"/>
    <s v="USD"/>
    <x v="104"/>
    <n v="1366434000"/>
    <b v="0"/>
    <b v="0"/>
    <s v="technology/web"/>
    <x v="2"/>
    <x v="2"/>
  </r>
  <r>
    <x v="1"/>
    <n v="147"/>
    <n v="95.278911564625844"/>
    <x v="1"/>
    <s v="USD"/>
    <x v="105"/>
    <n v="1568350800"/>
    <b v="0"/>
    <b v="0"/>
    <s v="theater/plays"/>
    <x v="3"/>
    <x v="3"/>
  </r>
  <r>
    <x v="1"/>
    <n v="86"/>
    <n v="75.895348837209298"/>
    <x v="1"/>
    <s v="USD"/>
    <x v="106"/>
    <n v="1525928400"/>
    <b v="0"/>
    <b v="1"/>
    <s v="theater/plays"/>
    <x v="3"/>
    <x v="3"/>
  </r>
  <r>
    <x v="1"/>
    <n v="83"/>
    <n v="107.57831325301204"/>
    <x v="1"/>
    <s v="USD"/>
    <x v="107"/>
    <n v="1336885200"/>
    <b v="0"/>
    <b v="0"/>
    <s v="film &amp; video/documentary"/>
    <x v="4"/>
    <x v="4"/>
  </r>
  <r>
    <x v="0"/>
    <n v="60"/>
    <n v="51.31666666666667"/>
    <x v="1"/>
    <s v="USD"/>
    <x v="108"/>
    <n v="1389679200"/>
    <b v="0"/>
    <b v="0"/>
    <s v="film &amp; video/television"/>
    <x v="4"/>
    <x v="19"/>
  </r>
  <r>
    <x v="0"/>
    <n v="296"/>
    <n v="71.983108108108112"/>
    <x v="1"/>
    <s v="USD"/>
    <x v="109"/>
    <n v="1538283600"/>
    <b v="0"/>
    <b v="0"/>
    <s v="food/food trucks"/>
    <x v="0"/>
    <x v="0"/>
  </r>
  <r>
    <x v="1"/>
    <n v="676"/>
    <n v="108.95414201183432"/>
    <x v="1"/>
    <s v="USD"/>
    <x v="110"/>
    <n v="1348808400"/>
    <b v="0"/>
    <b v="0"/>
    <s v="publishing/radio &amp; podcasts"/>
    <x v="5"/>
    <x v="15"/>
  </r>
  <r>
    <x v="1"/>
    <n v="361"/>
    <n v="35"/>
    <x v="2"/>
    <s v="AUD"/>
    <x v="111"/>
    <n v="1410152400"/>
    <b v="0"/>
    <b v="0"/>
    <s v="technology/web"/>
    <x v="2"/>
    <x v="2"/>
  </r>
  <r>
    <x v="1"/>
    <n v="131"/>
    <n v="94.938931297709928"/>
    <x v="1"/>
    <s v="USD"/>
    <x v="112"/>
    <n v="1505797200"/>
    <b v="0"/>
    <b v="0"/>
    <s v="food/food trucks"/>
    <x v="0"/>
    <x v="0"/>
  </r>
  <r>
    <x v="1"/>
    <n v="126"/>
    <n v="109.65079365079364"/>
    <x v="1"/>
    <s v="USD"/>
    <x v="113"/>
    <n v="1554872400"/>
    <b v="0"/>
    <b v="1"/>
    <s v="technology/wearables"/>
    <x v="2"/>
    <x v="8"/>
  </r>
  <r>
    <x v="0"/>
    <n v="3304"/>
    <n v="44.001815980629537"/>
    <x v="6"/>
    <s v="EUR"/>
    <x v="114"/>
    <n v="1513922400"/>
    <b v="0"/>
    <b v="0"/>
    <s v="publishing/fiction"/>
    <x v="5"/>
    <x v="13"/>
  </r>
  <r>
    <x v="0"/>
    <n v="73"/>
    <n v="86.794520547945211"/>
    <x v="1"/>
    <s v="USD"/>
    <x v="115"/>
    <n v="1442638800"/>
    <b v="0"/>
    <b v="0"/>
    <s v="theater/plays"/>
    <x v="3"/>
    <x v="3"/>
  </r>
  <r>
    <x v="1"/>
    <n v="275"/>
    <n v="30.992727272727272"/>
    <x v="1"/>
    <s v="USD"/>
    <x v="116"/>
    <n v="1317186000"/>
    <b v="0"/>
    <b v="0"/>
    <s v="film &amp; video/television"/>
    <x v="4"/>
    <x v="19"/>
  </r>
  <r>
    <x v="1"/>
    <n v="67"/>
    <n v="94.791044776119406"/>
    <x v="1"/>
    <s v="USD"/>
    <x v="117"/>
    <n v="1391234400"/>
    <b v="0"/>
    <b v="0"/>
    <s v="photography/photography books"/>
    <x v="7"/>
    <x v="14"/>
  </r>
  <r>
    <x v="1"/>
    <n v="154"/>
    <n v="69.79220779220779"/>
    <x v="1"/>
    <s v="USD"/>
    <x v="118"/>
    <n v="1404363600"/>
    <b v="0"/>
    <b v="1"/>
    <s v="film &amp; video/documentary"/>
    <x v="4"/>
    <x v="4"/>
  </r>
  <r>
    <x v="1"/>
    <n v="1782"/>
    <n v="63.003367003367003"/>
    <x v="1"/>
    <s v="USD"/>
    <x v="119"/>
    <n v="1429592400"/>
    <b v="0"/>
    <b v="1"/>
    <s v="games/mobile games"/>
    <x v="6"/>
    <x v="20"/>
  </r>
  <r>
    <x v="1"/>
    <n v="903"/>
    <n v="110.0343300110742"/>
    <x v="1"/>
    <s v="USD"/>
    <x v="33"/>
    <n v="1413608400"/>
    <b v="0"/>
    <b v="0"/>
    <s v="games/video games"/>
    <x v="6"/>
    <x v="11"/>
  </r>
  <r>
    <x v="0"/>
    <n v="3387"/>
    <n v="25.997933274284026"/>
    <x v="1"/>
    <s v="USD"/>
    <x v="120"/>
    <n v="1419400800"/>
    <b v="0"/>
    <b v="0"/>
    <s v="publishing/fiction"/>
    <x v="5"/>
    <x v="13"/>
  </r>
  <r>
    <x v="0"/>
    <n v="662"/>
    <n v="49.987915407854985"/>
    <x v="0"/>
    <s v="CAD"/>
    <x v="121"/>
    <n v="1448604000"/>
    <b v="1"/>
    <b v="0"/>
    <s v="theater/plays"/>
    <x v="3"/>
    <x v="3"/>
  </r>
  <r>
    <x v="1"/>
    <n v="94"/>
    <n v="101.72340425531915"/>
    <x v="6"/>
    <s v="EUR"/>
    <x v="122"/>
    <n v="1562302800"/>
    <b v="0"/>
    <b v="0"/>
    <s v="photography/photography books"/>
    <x v="7"/>
    <x v="14"/>
  </r>
  <r>
    <x v="1"/>
    <n v="180"/>
    <n v="47.083333333333336"/>
    <x v="1"/>
    <s v="USD"/>
    <x v="123"/>
    <n v="1537678800"/>
    <b v="0"/>
    <b v="0"/>
    <s v="theater/plays"/>
    <x v="3"/>
    <x v="3"/>
  </r>
  <r>
    <x v="0"/>
    <n v="774"/>
    <n v="89.944444444444443"/>
    <x v="1"/>
    <s v="USD"/>
    <x v="124"/>
    <n v="1473570000"/>
    <b v="0"/>
    <b v="1"/>
    <s v="theater/plays"/>
    <x v="3"/>
    <x v="3"/>
  </r>
  <r>
    <x v="0"/>
    <n v="672"/>
    <n v="78.96875"/>
    <x v="0"/>
    <s v="CAD"/>
    <x v="125"/>
    <n v="1273899600"/>
    <b v="0"/>
    <b v="0"/>
    <s v="theater/plays"/>
    <x v="3"/>
    <x v="3"/>
  </r>
  <r>
    <x v="3"/>
    <n v="532"/>
    <n v="80.067669172932327"/>
    <x v="1"/>
    <s v="USD"/>
    <x v="126"/>
    <n v="1284008400"/>
    <b v="0"/>
    <b v="0"/>
    <s v="music/rock"/>
    <x v="1"/>
    <x v="1"/>
  </r>
  <r>
    <x v="3"/>
    <n v="55"/>
    <n v="86.472727272727269"/>
    <x v="2"/>
    <s v="AUD"/>
    <x v="127"/>
    <n v="1425103200"/>
    <b v="0"/>
    <b v="0"/>
    <s v="food/food trucks"/>
    <x v="0"/>
    <x v="0"/>
  </r>
  <r>
    <x v="1"/>
    <n v="533"/>
    <n v="28.001876172607879"/>
    <x v="3"/>
    <s v="DKK"/>
    <x v="128"/>
    <n v="1320991200"/>
    <b v="0"/>
    <b v="0"/>
    <s v="film &amp; video/drama"/>
    <x v="4"/>
    <x v="6"/>
  </r>
  <r>
    <x v="1"/>
    <n v="2443"/>
    <n v="67.996725337699544"/>
    <x v="4"/>
    <s v="GBP"/>
    <x v="129"/>
    <n v="1386828000"/>
    <b v="0"/>
    <b v="0"/>
    <s v="technology/web"/>
    <x v="2"/>
    <x v="2"/>
  </r>
  <r>
    <x v="1"/>
    <n v="89"/>
    <n v="43.078651685393261"/>
    <x v="1"/>
    <s v="USD"/>
    <x v="130"/>
    <n v="1517119200"/>
    <b v="0"/>
    <b v="1"/>
    <s v="theater/plays"/>
    <x v="3"/>
    <x v="3"/>
  </r>
  <r>
    <x v="1"/>
    <n v="159"/>
    <n v="87.95597484276729"/>
    <x v="1"/>
    <s v="USD"/>
    <x v="131"/>
    <n v="1315026000"/>
    <b v="0"/>
    <b v="0"/>
    <s v="music/world music"/>
    <x v="1"/>
    <x v="21"/>
  </r>
  <r>
    <x v="0"/>
    <n v="940"/>
    <n v="94.987234042553197"/>
    <x v="5"/>
    <s v="CHF"/>
    <x v="132"/>
    <n v="1312693200"/>
    <b v="0"/>
    <b v="1"/>
    <s v="film &amp; video/documentary"/>
    <x v="4"/>
    <x v="4"/>
  </r>
  <r>
    <x v="0"/>
    <n v="117"/>
    <n v="46.905982905982903"/>
    <x v="1"/>
    <s v="USD"/>
    <x v="133"/>
    <n v="1363064400"/>
    <b v="0"/>
    <b v="1"/>
    <s v="theater/plays"/>
    <x v="3"/>
    <x v="3"/>
  </r>
  <r>
    <x v="3"/>
    <n v="58"/>
    <n v="46.913793103448278"/>
    <x v="1"/>
    <s v="USD"/>
    <x v="134"/>
    <n v="1403154000"/>
    <b v="0"/>
    <b v="1"/>
    <s v="film &amp; video/drama"/>
    <x v="4"/>
    <x v="6"/>
  </r>
  <r>
    <x v="1"/>
    <n v="50"/>
    <n v="94.24"/>
    <x v="1"/>
    <s v="USD"/>
    <x v="135"/>
    <n v="1286859600"/>
    <b v="0"/>
    <b v="0"/>
    <s v="publishing/nonfiction"/>
    <x v="5"/>
    <x v="9"/>
  </r>
  <r>
    <x v="0"/>
    <n v="115"/>
    <n v="80.139130434782615"/>
    <x v="1"/>
    <s v="USD"/>
    <x v="136"/>
    <n v="1349326800"/>
    <b v="0"/>
    <b v="0"/>
    <s v="games/mobile games"/>
    <x v="6"/>
    <x v="20"/>
  </r>
  <r>
    <x v="0"/>
    <n v="326"/>
    <n v="59.036809815950917"/>
    <x v="1"/>
    <s v="USD"/>
    <x v="137"/>
    <n v="1430974800"/>
    <b v="0"/>
    <b v="1"/>
    <s v="technology/wearables"/>
    <x v="2"/>
    <x v="8"/>
  </r>
  <r>
    <x v="1"/>
    <n v="186"/>
    <n v="65.989247311827953"/>
    <x v="1"/>
    <s v="USD"/>
    <x v="138"/>
    <n v="1519970400"/>
    <b v="0"/>
    <b v="0"/>
    <s v="film &amp; video/documentary"/>
    <x v="4"/>
    <x v="4"/>
  </r>
  <r>
    <x v="1"/>
    <n v="1071"/>
    <n v="60.992530345471522"/>
    <x v="1"/>
    <s v="USD"/>
    <x v="139"/>
    <n v="1434603600"/>
    <b v="0"/>
    <b v="0"/>
    <s v="technology/web"/>
    <x v="2"/>
    <x v="2"/>
  </r>
  <r>
    <x v="1"/>
    <n v="117"/>
    <n v="98.307692307692307"/>
    <x v="1"/>
    <s v="USD"/>
    <x v="107"/>
    <n v="1337230800"/>
    <b v="0"/>
    <b v="0"/>
    <s v="technology/web"/>
    <x v="2"/>
    <x v="2"/>
  </r>
  <r>
    <x v="1"/>
    <n v="70"/>
    <n v="104.6"/>
    <x v="1"/>
    <s v="USD"/>
    <x v="140"/>
    <n v="1279429200"/>
    <b v="0"/>
    <b v="0"/>
    <s v="music/indie rock"/>
    <x v="1"/>
    <x v="7"/>
  </r>
  <r>
    <x v="1"/>
    <n v="135"/>
    <n v="86.066666666666663"/>
    <x v="1"/>
    <s v="USD"/>
    <x v="141"/>
    <n v="1561438800"/>
    <b v="0"/>
    <b v="0"/>
    <s v="theater/plays"/>
    <x v="3"/>
    <x v="3"/>
  </r>
  <r>
    <x v="1"/>
    <n v="768"/>
    <n v="76.989583333333329"/>
    <x v="5"/>
    <s v="CHF"/>
    <x v="142"/>
    <n v="1410498000"/>
    <b v="0"/>
    <b v="0"/>
    <s v="technology/wearables"/>
    <x v="2"/>
    <x v="8"/>
  </r>
  <r>
    <x v="3"/>
    <n v="51"/>
    <n v="29.764705882352942"/>
    <x v="1"/>
    <s v="USD"/>
    <x v="143"/>
    <n v="1322460000"/>
    <b v="0"/>
    <b v="0"/>
    <s v="theater/plays"/>
    <x v="3"/>
    <x v="3"/>
  </r>
  <r>
    <x v="1"/>
    <n v="199"/>
    <n v="46.91959798994975"/>
    <x v="1"/>
    <s v="USD"/>
    <x v="144"/>
    <n v="1466312400"/>
    <b v="0"/>
    <b v="1"/>
    <s v="theater/plays"/>
    <x v="3"/>
    <x v="3"/>
  </r>
  <r>
    <x v="1"/>
    <n v="107"/>
    <n v="105.18691588785046"/>
    <x v="1"/>
    <s v="USD"/>
    <x v="145"/>
    <n v="1501736400"/>
    <b v="0"/>
    <b v="0"/>
    <s v="technology/wearables"/>
    <x v="2"/>
    <x v="8"/>
  </r>
  <r>
    <x v="1"/>
    <n v="195"/>
    <n v="69.907692307692301"/>
    <x v="1"/>
    <s v="USD"/>
    <x v="146"/>
    <n v="1361512800"/>
    <b v="0"/>
    <b v="0"/>
    <s v="music/indie rock"/>
    <x v="1"/>
    <x v="7"/>
  </r>
  <r>
    <x v="0"/>
    <n v="1"/>
    <n v="1"/>
    <x v="1"/>
    <s v="USD"/>
    <x v="147"/>
    <n v="1545026400"/>
    <b v="0"/>
    <b v="0"/>
    <s v="music/rock"/>
    <x v="1"/>
    <x v="1"/>
  </r>
  <r>
    <x v="0"/>
    <n v="1467"/>
    <n v="60.011588275391958"/>
    <x v="1"/>
    <s v="USD"/>
    <x v="148"/>
    <n v="1406696400"/>
    <b v="0"/>
    <b v="0"/>
    <s v="music/electric music"/>
    <x v="1"/>
    <x v="5"/>
  </r>
  <r>
    <x v="1"/>
    <n v="3376"/>
    <n v="52.006220379146917"/>
    <x v="1"/>
    <s v="USD"/>
    <x v="149"/>
    <n v="1487916000"/>
    <b v="0"/>
    <b v="0"/>
    <s v="music/indie rock"/>
    <x v="1"/>
    <x v="7"/>
  </r>
  <r>
    <x v="0"/>
    <n v="5681"/>
    <n v="31.000176025347649"/>
    <x v="1"/>
    <s v="USD"/>
    <x v="150"/>
    <n v="1351141200"/>
    <b v="0"/>
    <b v="0"/>
    <s v="theater/plays"/>
    <x v="3"/>
    <x v="3"/>
  </r>
  <r>
    <x v="0"/>
    <n v="1059"/>
    <n v="95.042492917847028"/>
    <x v="1"/>
    <s v="USD"/>
    <x v="151"/>
    <n v="1465016400"/>
    <b v="0"/>
    <b v="1"/>
    <s v="music/indie rock"/>
    <x v="1"/>
    <x v="7"/>
  </r>
  <r>
    <x v="0"/>
    <n v="1194"/>
    <n v="75.968174204355108"/>
    <x v="1"/>
    <s v="USD"/>
    <x v="152"/>
    <n v="1270789200"/>
    <b v="0"/>
    <b v="0"/>
    <s v="theater/plays"/>
    <x v="3"/>
    <x v="3"/>
  </r>
  <r>
    <x v="3"/>
    <n v="379"/>
    <n v="71.013192612137203"/>
    <x v="2"/>
    <s v="AUD"/>
    <x v="153"/>
    <n v="1572325200"/>
    <b v="0"/>
    <b v="0"/>
    <s v="music/rock"/>
    <x v="1"/>
    <x v="1"/>
  </r>
  <r>
    <x v="0"/>
    <n v="30"/>
    <n v="73.733333333333334"/>
    <x v="2"/>
    <s v="AUD"/>
    <x v="154"/>
    <n v="1389420000"/>
    <b v="0"/>
    <b v="0"/>
    <s v="photography/photography books"/>
    <x v="7"/>
    <x v="14"/>
  </r>
  <r>
    <x v="1"/>
    <n v="41"/>
    <n v="113.17073170731707"/>
    <x v="1"/>
    <s v="USD"/>
    <x v="155"/>
    <n v="1449640800"/>
    <b v="0"/>
    <b v="0"/>
    <s v="music/rock"/>
    <x v="1"/>
    <x v="1"/>
  </r>
  <r>
    <x v="1"/>
    <n v="1821"/>
    <n v="105.00933552992861"/>
    <x v="1"/>
    <s v="USD"/>
    <x v="156"/>
    <n v="1555218000"/>
    <b v="0"/>
    <b v="1"/>
    <s v="theater/plays"/>
    <x v="3"/>
    <x v="3"/>
  </r>
  <r>
    <x v="1"/>
    <n v="164"/>
    <n v="79.176829268292678"/>
    <x v="1"/>
    <s v="USD"/>
    <x v="157"/>
    <n v="1557723600"/>
    <b v="0"/>
    <b v="0"/>
    <s v="technology/wearables"/>
    <x v="2"/>
    <x v="8"/>
  </r>
  <r>
    <x v="0"/>
    <n v="75"/>
    <n v="57.333333333333336"/>
    <x v="1"/>
    <s v="USD"/>
    <x v="158"/>
    <n v="1443502800"/>
    <b v="0"/>
    <b v="1"/>
    <s v="technology/web"/>
    <x v="2"/>
    <x v="2"/>
  </r>
  <r>
    <x v="1"/>
    <n v="157"/>
    <n v="58.178343949044589"/>
    <x v="5"/>
    <s v="CHF"/>
    <x v="159"/>
    <n v="1546840800"/>
    <b v="0"/>
    <b v="0"/>
    <s v="music/rock"/>
    <x v="1"/>
    <x v="1"/>
  </r>
  <r>
    <x v="1"/>
    <n v="246"/>
    <n v="36.032520325203251"/>
    <x v="1"/>
    <s v="USD"/>
    <x v="160"/>
    <n v="1512712800"/>
    <b v="0"/>
    <b v="1"/>
    <s v="photography/photography books"/>
    <x v="7"/>
    <x v="14"/>
  </r>
  <r>
    <x v="1"/>
    <n v="1396"/>
    <n v="107.99068767908309"/>
    <x v="1"/>
    <s v="USD"/>
    <x v="161"/>
    <n v="1507525200"/>
    <b v="0"/>
    <b v="0"/>
    <s v="theater/plays"/>
    <x v="3"/>
    <x v="3"/>
  </r>
  <r>
    <x v="1"/>
    <n v="2506"/>
    <n v="44.005985634477256"/>
    <x v="1"/>
    <s v="USD"/>
    <x v="162"/>
    <n v="1504328400"/>
    <b v="0"/>
    <b v="0"/>
    <s v="technology/web"/>
    <x v="2"/>
    <x v="2"/>
  </r>
  <r>
    <x v="1"/>
    <n v="244"/>
    <n v="55.077868852459019"/>
    <x v="1"/>
    <s v="USD"/>
    <x v="163"/>
    <n v="1293343200"/>
    <b v="0"/>
    <b v="0"/>
    <s v="photography/photography books"/>
    <x v="7"/>
    <x v="14"/>
  </r>
  <r>
    <x v="1"/>
    <n v="146"/>
    <n v="74"/>
    <x v="2"/>
    <s v="AUD"/>
    <x v="164"/>
    <n v="1371704400"/>
    <b v="0"/>
    <b v="0"/>
    <s v="theater/plays"/>
    <x v="3"/>
    <x v="3"/>
  </r>
  <r>
    <x v="0"/>
    <n v="955"/>
    <n v="41.996858638743454"/>
    <x v="3"/>
    <s v="DKK"/>
    <x v="165"/>
    <n v="1552798800"/>
    <b v="0"/>
    <b v="1"/>
    <s v="music/indie rock"/>
    <x v="1"/>
    <x v="7"/>
  </r>
  <r>
    <x v="1"/>
    <n v="1267"/>
    <n v="77.988161010260455"/>
    <x v="1"/>
    <s v="USD"/>
    <x v="166"/>
    <n v="1342328400"/>
    <b v="0"/>
    <b v="1"/>
    <s v="film &amp; video/shorts"/>
    <x v="4"/>
    <x v="12"/>
  </r>
  <r>
    <x v="0"/>
    <n v="67"/>
    <n v="82.507462686567166"/>
    <x v="1"/>
    <s v="USD"/>
    <x v="167"/>
    <n v="1502341200"/>
    <b v="0"/>
    <b v="0"/>
    <s v="music/indie rock"/>
    <x v="1"/>
    <x v="7"/>
  </r>
  <r>
    <x v="0"/>
    <n v="5"/>
    <n v="104.2"/>
    <x v="1"/>
    <s v="USD"/>
    <x v="168"/>
    <n v="1397192400"/>
    <b v="0"/>
    <b v="0"/>
    <s v="publishing/translations"/>
    <x v="5"/>
    <x v="18"/>
  </r>
  <r>
    <x v="0"/>
    <n v="26"/>
    <n v="25.5"/>
    <x v="1"/>
    <s v="USD"/>
    <x v="169"/>
    <n v="1407042000"/>
    <b v="0"/>
    <b v="1"/>
    <s v="film &amp; video/documentary"/>
    <x v="4"/>
    <x v="4"/>
  </r>
  <r>
    <x v="1"/>
    <n v="1561"/>
    <n v="100.98334401024984"/>
    <x v="1"/>
    <s v="USD"/>
    <x v="170"/>
    <n v="1369371600"/>
    <b v="0"/>
    <b v="0"/>
    <s v="theater/plays"/>
    <x v="3"/>
    <x v="3"/>
  </r>
  <r>
    <x v="1"/>
    <n v="48"/>
    <n v="111.83333333333333"/>
    <x v="1"/>
    <s v="USD"/>
    <x v="171"/>
    <n v="1444107600"/>
    <b v="0"/>
    <b v="1"/>
    <s v="technology/wearables"/>
    <x v="2"/>
    <x v="8"/>
  </r>
  <r>
    <x v="0"/>
    <n v="1130"/>
    <n v="41.999115044247787"/>
    <x v="1"/>
    <s v="USD"/>
    <x v="172"/>
    <n v="1474261200"/>
    <b v="0"/>
    <b v="0"/>
    <s v="theater/plays"/>
    <x v="3"/>
    <x v="3"/>
  </r>
  <r>
    <x v="0"/>
    <n v="782"/>
    <n v="110.05115089514067"/>
    <x v="1"/>
    <s v="USD"/>
    <x v="173"/>
    <n v="1473656400"/>
    <b v="0"/>
    <b v="0"/>
    <s v="theater/plays"/>
    <x v="3"/>
    <x v="3"/>
  </r>
  <r>
    <x v="1"/>
    <n v="2739"/>
    <n v="58.997079225994888"/>
    <x v="1"/>
    <s v="USD"/>
    <x v="174"/>
    <n v="1291960800"/>
    <b v="0"/>
    <b v="0"/>
    <s v="theater/plays"/>
    <x v="3"/>
    <x v="3"/>
  </r>
  <r>
    <x v="0"/>
    <n v="210"/>
    <n v="32.985714285714288"/>
    <x v="1"/>
    <s v="USD"/>
    <x v="175"/>
    <n v="1506747600"/>
    <b v="0"/>
    <b v="0"/>
    <s v="food/food trucks"/>
    <x v="0"/>
    <x v="0"/>
  </r>
  <r>
    <x v="1"/>
    <n v="3537"/>
    <n v="45.005654509471306"/>
    <x v="0"/>
    <s v="CAD"/>
    <x v="176"/>
    <n v="1363582800"/>
    <b v="0"/>
    <b v="1"/>
    <s v="theater/plays"/>
    <x v="3"/>
    <x v="3"/>
  </r>
  <r>
    <x v="1"/>
    <n v="2107"/>
    <n v="81.98196487897485"/>
    <x v="2"/>
    <s v="AUD"/>
    <x v="177"/>
    <n v="1269666000"/>
    <b v="0"/>
    <b v="0"/>
    <s v="technology/wearables"/>
    <x v="2"/>
    <x v="8"/>
  </r>
  <r>
    <x v="0"/>
    <n v="136"/>
    <n v="39.080882352941174"/>
    <x v="1"/>
    <s v="USD"/>
    <x v="178"/>
    <n v="1508648400"/>
    <b v="0"/>
    <b v="0"/>
    <s v="technology/web"/>
    <x v="2"/>
    <x v="2"/>
  </r>
  <r>
    <x v="1"/>
    <n v="3318"/>
    <n v="58.996383363471971"/>
    <x v="3"/>
    <s v="DKK"/>
    <x v="179"/>
    <n v="1561957200"/>
    <b v="0"/>
    <b v="0"/>
    <s v="theater/plays"/>
    <x v="3"/>
    <x v="3"/>
  </r>
  <r>
    <x v="0"/>
    <n v="86"/>
    <n v="40.988372093023258"/>
    <x v="0"/>
    <s v="CAD"/>
    <x v="180"/>
    <n v="1285131600"/>
    <b v="0"/>
    <b v="0"/>
    <s v="music/rock"/>
    <x v="1"/>
    <x v="1"/>
  </r>
  <r>
    <x v="1"/>
    <n v="340"/>
    <n v="31.029411764705884"/>
    <x v="1"/>
    <s v="USD"/>
    <x v="181"/>
    <n v="1556946000"/>
    <b v="0"/>
    <b v="0"/>
    <s v="theater/plays"/>
    <x v="3"/>
    <x v="3"/>
  </r>
  <r>
    <x v="0"/>
    <n v="19"/>
    <n v="37.789473684210527"/>
    <x v="1"/>
    <s v="USD"/>
    <x v="182"/>
    <n v="1527138000"/>
    <b v="0"/>
    <b v="0"/>
    <s v="film &amp; video/television"/>
    <x v="4"/>
    <x v="19"/>
  </r>
  <r>
    <x v="0"/>
    <n v="886"/>
    <n v="32.006772009029348"/>
    <x v="1"/>
    <s v="USD"/>
    <x v="183"/>
    <n v="1402117200"/>
    <b v="0"/>
    <b v="0"/>
    <s v="theater/plays"/>
    <x v="3"/>
    <x v="3"/>
  </r>
  <r>
    <x v="1"/>
    <n v="1442"/>
    <n v="95.966712898751737"/>
    <x v="0"/>
    <s v="CAD"/>
    <x v="184"/>
    <n v="1364014800"/>
    <b v="0"/>
    <b v="1"/>
    <s v="film &amp; video/shorts"/>
    <x v="4"/>
    <x v="12"/>
  </r>
  <r>
    <x v="0"/>
    <n v="35"/>
    <n v="75"/>
    <x v="6"/>
    <s v="EUR"/>
    <x v="185"/>
    <n v="1417586400"/>
    <b v="0"/>
    <b v="0"/>
    <s v="theater/plays"/>
    <x v="3"/>
    <x v="3"/>
  </r>
  <r>
    <x v="3"/>
    <n v="441"/>
    <n v="102.0498866213152"/>
    <x v="1"/>
    <s v="USD"/>
    <x v="186"/>
    <n v="1457071200"/>
    <b v="0"/>
    <b v="0"/>
    <s v="theater/plays"/>
    <x v="3"/>
    <x v="3"/>
  </r>
  <r>
    <x v="0"/>
    <n v="24"/>
    <n v="105.75"/>
    <x v="1"/>
    <s v="USD"/>
    <x v="187"/>
    <n v="1370408400"/>
    <b v="0"/>
    <b v="1"/>
    <s v="theater/plays"/>
    <x v="3"/>
    <x v="3"/>
  </r>
  <r>
    <x v="0"/>
    <n v="86"/>
    <n v="37.069767441860463"/>
    <x v="6"/>
    <s v="EUR"/>
    <x v="188"/>
    <n v="1552626000"/>
    <b v="0"/>
    <b v="0"/>
    <s v="theater/plays"/>
    <x v="3"/>
    <x v="3"/>
  </r>
  <r>
    <x v="0"/>
    <n v="243"/>
    <n v="35.049382716049379"/>
    <x v="1"/>
    <s v="USD"/>
    <x v="189"/>
    <n v="1404190800"/>
    <b v="0"/>
    <b v="0"/>
    <s v="music/rock"/>
    <x v="1"/>
    <x v="1"/>
  </r>
  <r>
    <x v="0"/>
    <n v="65"/>
    <n v="46.338461538461537"/>
    <x v="1"/>
    <s v="USD"/>
    <x v="190"/>
    <n v="1523509200"/>
    <b v="1"/>
    <b v="0"/>
    <s v="music/indie rock"/>
    <x v="1"/>
    <x v="7"/>
  </r>
  <r>
    <x v="1"/>
    <n v="126"/>
    <n v="69.174603174603178"/>
    <x v="1"/>
    <s v="USD"/>
    <x v="191"/>
    <n v="1443589200"/>
    <b v="0"/>
    <b v="0"/>
    <s v="music/metal"/>
    <x v="1"/>
    <x v="16"/>
  </r>
  <r>
    <x v="1"/>
    <n v="524"/>
    <n v="109.07824427480917"/>
    <x v="1"/>
    <s v="USD"/>
    <x v="192"/>
    <n v="1533445200"/>
    <b v="0"/>
    <b v="0"/>
    <s v="music/electric music"/>
    <x v="1"/>
    <x v="5"/>
  </r>
  <r>
    <x v="0"/>
    <n v="100"/>
    <n v="51.78"/>
    <x v="3"/>
    <s v="DKK"/>
    <x v="173"/>
    <n v="1474520400"/>
    <b v="0"/>
    <b v="0"/>
    <s v="technology/wearables"/>
    <x v="2"/>
    <x v="8"/>
  </r>
  <r>
    <x v="1"/>
    <n v="1989"/>
    <n v="82.010055304172951"/>
    <x v="1"/>
    <s v="USD"/>
    <x v="193"/>
    <n v="1499403600"/>
    <b v="0"/>
    <b v="0"/>
    <s v="film &amp; video/drama"/>
    <x v="4"/>
    <x v="6"/>
  </r>
  <r>
    <x v="0"/>
    <n v="168"/>
    <n v="35.958333333333336"/>
    <x v="1"/>
    <s v="USD"/>
    <x v="194"/>
    <n v="1283576400"/>
    <b v="0"/>
    <b v="0"/>
    <s v="music/electric music"/>
    <x v="1"/>
    <x v="5"/>
  </r>
  <r>
    <x v="0"/>
    <n v="13"/>
    <n v="74.461538461538467"/>
    <x v="1"/>
    <s v="USD"/>
    <x v="195"/>
    <n v="1436590800"/>
    <b v="0"/>
    <b v="0"/>
    <s v="music/rock"/>
    <x v="1"/>
    <x v="1"/>
  </r>
  <r>
    <x v="0"/>
    <n v="1"/>
    <n v="2"/>
    <x v="0"/>
    <s v="CAD"/>
    <x v="152"/>
    <n v="1270443600"/>
    <b v="0"/>
    <b v="0"/>
    <s v="theater/plays"/>
    <x v="3"/>
    <x v="3"/>
  </r>
  <r>
    <x v="1"/>
    <n v="157"/>
    <n v="91.114649681528661"/>
    <x v="1"/>
    <s v="USD"/>
    <x v="196"/>
    <n v="1407819600"/>
    <b v="0"/>
    <b v="0"/>
    <s v="technology/web"/>
    <x v="2"/>
    <x v="2"/>
  </r>
  <r>
    <x v="3"/>
    <n v="82"/>
    <n v="79.792682926829272"/>
    <x v="1"/>
    <s v="USD"/>
    <x v="197"/>
    <n v="1317877200"/>
    <b v="0"/>
    <b v="0"/>
    <s v="food/food trucks"/>
    <x v="0"/>
    <x v="0"/>
  </r>
  <r>
    <x v="1"/>
    <n v="4498"/>
    <n v="42.999777678968428"/>
    <x v="2"/>
    <s v="AUD"/>
    <x v="198"/>
    <n v="1484805600"/>
    <b v="0"/>
    <b v="0"/>
    <s v="theater/plays"/>
    <x v="3"/>
    <x v="3"/>
  </r>
  <r>
    <x v="0"/>
    <n v="40"/>
    <n v="63.225000000000001"/>
    <x v="1"/>
    <s v="USD"/>
    <x v="199"/>
    <n v="1302670800"/>
    <b v="0"/>
    <b v="0"/>
    <s v="music/jazz"/>
    <x v="1"/>
    <x v="17"/>
  </r>
  <r>
    <x v="1"/>
    <n v="80"/>
    <n v="70.174999999999997"/>
    <x v="1"/>
    <s v="USD"/>
    <x v="200"/>
    <n v="1540789200"/>
    <b v="1"/>
    <b v="0"/>
    <s v="theater/plays"/>
    <x v="3"/>
    <x v="3"/>
  </r>
  <r>
    <x v="3"/>
    <n v="57"/>
    <n v="61.333333333333336"/>
    <x v="1"/>
    <s v="USD"/>
    <x v="201"/>
    <n v="1268028000"/>
    <b v="0"/>
    <b v="0"/>
    <s v="publishing/fiction"/>
    <x v="5"/>
    <x v="13"/>
  </r>
  <r>
    <x v="1"/>
    <n v="43"/>
    <n v="99"/>
    <x v="1"/>
    <s v="USD"/>
    <x v="202"/>
    <n v="1537160400"/>
    <b v="0"/>
    <b v="1"/>
    <s v="music/rock"/>
    <x v="1"/>
    <x v="1"/>
  </r>
  <r>
    <x v="1"/>
    <n v="2053"/>
    <n v="96.984900146127615"/>
    <x v="1"/>
    <s v="USD"/>
    <x v="203"/>
    <n v="1512280800"/>
    <b v="0"/>
    <b v="0"/>
    <s v="film &amp; video/documentary"/>
    <x v="4"/>
    <x v="4"/>
  </r>
  <r>
    <x v="2"/>
    <n v="808"/>
    <n v="51.004950495049506"/>
    <x v="2"/>
    <s v="AUD"/>
    <x v="204"/>
    <n v="1463115600"/>
    <b v="0"/>
    <b v="0"/>
    <s v="film &amp; video/documentary"/>
    <x v="4"/>
    <x v="4"/>
  </r>
  <r>
    <x v="0"/>
    <n v="226"/>
    <n v="28.044247787610619"/>
    <x v="3"/>
    <s v="DKK"/>
    <x v="205"/>
    <n v="1490850000"/>
    <b v="0"/>
    <b v="0"/>
    <s v="film &amp; video/science fiction"/>
    <x v="4"/>
    <x v="22"/>
  </r>
  <r>
    <x v="0"/>
    <n v="1625"/>
    <n v="60.984615384615381"/>
    <x v="1"/>
    <s v="USD"/>
    <x v="206"/>
    <n v="1379653200"/>
    <b v="0"/>
    <b v="0"/>
    <s v="theater/plays"/>
    <x v="3"/>
    <x v="3"/>
  </r>
  <r>
    <x v="1"/>
    <n v="168"/>
    <n v="73.214285714285708"/>
    <x v="1"/>
    <s v="USD"/>
    <x v="207"/>
    <n v="1580364000"/>
    <b v="0"/>
    <b v="0"/>
    <s v="theater/plays"/>
    <x v="3"/>
    <x v="3"/>
  </r>
  <r>
    <x v="1"/>
    <n v="4289"/>
    <n v="39.997435299603637"/>
    <x v="1"/>
    <s v="USD"/>
    <x v="208"/>
    <n v="1289714400"/>
    <b v="0"/>
    <b v="1"/>
    <s v="music/indie rock"/>
    <x v="1"/>
    <x v="7"/>
  </r>
  <r>
    <x v="1"/>
    <n v="165"/>
    <n v="86.812121212121212"/>
    <x v="1"/>
    <s v="USD"/>
    <x v="209"/>
    <n v="1282712400"/>
    <b v="0"/>
    <b v="0"/>
    <s v="music/rock"/>
    <x v="1"/>
    <x v="1"/>
  </r>
  <r>
    <x v="0"/>
    <n v="143"/>
    <n v="42.125874125874127"/>
    <x v="1"/>
    <s v="USD"/>
    <x v="210"/>
    <n v="1550210400"/>
    <b v="0"/>
    <b v="0"/>
    <s v="theater/plays"/>
    <x v="3"/>
    <x v="3"/>
  </r>
  <r>
    <x v="1"/>
    <n v="1815"/>
    <n v="103.97851239669421"/>
    <x v="1"/>
    <s v="USD"/>
    <x v="211"/>
    <n v="1322114400"/>
    <b v="0"/>
    <b v="0"/>
    <s v="theater/plays"/>
    <x v="3"/>
    <x v="3"/>
  </r>
  <r>
    <x v="0"/>
    <n v="934"/>
    <n v="62.003211991434689"/>
    <x v="1"/>
    <s v="USD"/>
    <x v="212"/>
    <n v="1557205200"/>
    <b v="0"/>
    <b v="0"/>
    <s v="film &amp; video/science fiction"/>
    <x v="4"/>
    <x v="22"/>
  </r>
  <r>
    <x v="1"/>
    <n v="397"/>
    <n v="31.005037783375315"/>
    <x v="4"/>
    <s v="GBP"/>
    <x v="213"/>
    <n v="1323928800"/>
    <b v="0"/>
    <b v="1"/>
    <s v="film &amp; video/shorts"/>
    <x v="4"/>
    <x v="12"/>
  </r>
  <r>
    <x v="1"/>
    <n v="1539"/>
    <n v="89.991552956465242"/>
    <x v="1"/>
    <s v="USD"/>
    <x v="214"/>
    <n v="1346130000"/>
    <b v="0"/>
    <b v="0"/>
    <s v="film &amp; video/animation"/>
    <x v="4"/>
    <x v="10"/>
  </r>
  <r>
    <x v="0"/>
    <n v="17"/>
    <n v="39.235294117647058"/>
    <x v="1"/>
    <s v="USD"/>
    <x v="215"/>
    <n v="1311051600"/>
    <b v="1"/>
    <b v="0"/>
    <s v="theater/plays"/>
    <x v="3"/>
    <x v="3"/>
  </r>
  <r>
    <x v="0"/>
    <n v="2179"/>
    <n v="54.993116108306566"/>
    <x v="1"/>
    <s v="USD"/>
    <x v="216"/>
    <n v="1340427600"/>
    <b v="1"/>
    <b v="0"/>
    <s v="food/food trucks"/>
    <x v="0"/>
    <x v="0"/>
  </r>
  <r>
    <x v="1"/>
    <n v="138"/>
    <n v="47.992753623188406"/>
    <x v="1"/>
    <s v="USD"/>
    <x v="217"/>
    <n v="1412312400"/>
    <b v="0"/>
    <b v="0"/>
    <s v="photography/photography books"/>
    <x v="7"/>
    <x v="14"/>
  </r>
  <r>
    <x v="0"/>
    <n v="931"/>
    <n v="87.966702470461868"/>
    <x v="1"/>
    <s v="USD"/>
    <x v="218"/>
    <n v="1459314000"/>
    <b v="0"/>
    <b v="0"/>
    <s v="theater/plays"/>
    <x v="3"/>
    <x v="3"/>
  </r>
  <r>
    <x v="1"/>
    <n v="3594"/>
    <n v="51.999165275459099"/>
    <x v="1"/>
    <s v="USD"/>
    <x v="219"/>
    <n v="1415426400"/>
    <b v="0"/>
    <b v="0"/>
    <s v="film &amp; video/science fiction"/>
    <x v="4"/>
    <x v="22"/>
  </r>
  <r>
    <x v="1"/>
    <n v="5880"/>
    <n v="29.999659863945578"/>
    <x v="1"/>
    <s v="USD"/>
    <x v="220"/>
    <n v="1399093200"/>
    <b v="1"/>
    <b v="0"/>
    <s v="music/rock"/>
    <x v="1"/>
    <x v="1"/>
  </r>
  <r>
    <x v="1"/>
    <n v="112"/>
    <n v="98.205357142857139"/>
    <x v="1"/>
    <s v="USD"/>
    <x v="221"/>
    <n v="1273899600"/>
    <b v="0"/>
    <b v="0"/>
    <s v="photography/photography books"/>
    <x v="7"/>
    <x v="14"/>
  </r>
  <r>
    <x v="1"/>
    <n v="943"/>
    <n v="108.96182396606575"/>
    <x v="1"/>
    <s v="USD"/>
    <x v="222"/>
    <n v="1432184400"/>
    <b v="0"/>
    <b v="0"/>
    <s v="games/mobile games"/>
    <x v="6"/>
    <x v="20"/>
  </r>
  <r>
    <x v="1"/>
    <n v="2468"/>
    <n v="66.998379254457049"/>
    <x v="1"/>
    <s v="USD"/>
    <x v="172"/>
    <n v="1474779600"/>
    <b v="0"/>
    <b v="0"/>
    <s v="film &amp; video/animation"/>
    <x v="4"/>
    <x v="10"/>
  </r>
  <r>
    <x v="1"/>
    <n v="2551"/>
    <n v="64.99333594668758"/>
    <x v="1"/>
    <s v="USD"/>
    <x v="223"/>
    <n v="1500440400"/>
    <b v="0"/>
    <b v="1"/>
    <s v="games/mobile games"/>
    <x v="6"/>
    <x v="20"/>
  </r>
  <r>
    <x v="1"/>
    <n v="101"/>
    <n v="99.841584158415841"/>
    <x v="1"/>
    <s v="USD"/>
    <x v="224"/>
    <n v="1575612000"/>
    <b v="0"/>
    <b v="0"/>
    <s v="games/video games"/>
    <x v="6"/>
    <x v="11"/>
  </r>
  <r>
    <x v="3"/>
    <n v="67"/>
    <n v="82.432835820895519"/>
    <x v="1"/>
    <s v="USD"/>
    <x v="225"/>
    <n v="1374123600"/>
    <b v="0"/>
    <b v="0"/>
    <s v="theater/plays"/>
    <x v="3"/>
    <x v="3"/>
  </r>
  <r>
    <x v="1"/>
    <n v="92"/>
    <n v="63.293478260869563"/>
    <x v="1"/>
    <s v="USD"/>
    <x v="226"/>
    <n v="1469509200"/>
    <b v="0"/>
    <b v="0"/>
    <s v="theater/plays"/>
    <x v="3"/>
    <x v="3"/>
  </r>
  <r>
    <x v="1"/>
    <n v="62"/>
    <n v="96.774193548387103"/>
    <x v="1"/>
    <s v="USD"/>
    <x v="227"/>
    <n v="1309237200"/>
    <b v="0"/>
    <b v="0"/>
    <s v="film &amp; video/animation"/>
    <x v="4"/>
    <x v="10"/>
  </r>
  <r>
    <x v="1"/>
    <n v="149"/>
    <n v="54.906040268456373"/>
    <x v="6"/>
    <s v="EUR"/>
    <x v="228"/>
    <n v="1503982800"/>
    <b v="0"/>
    <b v="1"/>
    <s v="games/video games"/>
    <x v="6"/>
    <x v="11"/>
  </r>
  <r>
    <x v="0"/>
    <n v="92"/>
    <n v="39.010869565217391"/>
    <x v="1"/>
    <s v="USD"/>
    <x v="229"/>
    <n v="1487397600"/>
    <b v="0"/>
    <b v="0"/>
    <s v="film &amp; video/animation"/>
    <x v="4"/>
    <x v="10"/>
  </r>
  <r>
    <x v="0"/>
    <n v="57"/>
    <n v="75.84210526315789"/>
    <x v="2"/>
    <s v="AUD"/>
    <x v="230"/>
    <n v="1562043600"/>
    <b v="0"/>
    <b v="1"/>
    <s v="music/rock"/>
    <x v="1"/>
    <x v="1"/>
  </r>
  <r>
    <x v="1"/>
    <n v="329"/>
    <n v="45.051671732522799"/>
    <x v="1"/>
    <s v="USD"/>
    <x v="231"/>
    <n v="1398574800"/>
    <b v="0"/>
    <b v="0"/>
    <s v="film &amp; video/animation"/>
    <x v="4"/>
    <x v="10"/>
  </r>
  <r>
    <x v="1"/>
    <n v="97"/>
    <n v="104.51546391752578"/>
    <x v="3"/>
    <s v="DKK"/>
    <x v="232"/>
    <n v="1515391200"/>
    <b v="0"/>
    <b v="1"/>
    <s v="theater/plays"/>
    <x v="3"/>
    <x v="3"/>
  </r>
  <r>
    <x v="0"/>
    <n v="41"/>
    <n v="76.268292682926827"/>
    <x v="1"/>
    <s v="USD"/>
    <x v="233"/>
    <n v="1441170000"/>
    <b v="0"/>
    <b v="0"/>
    <s v="technology/wearables"/>
    <x v="2"/>
    <x v="8"/>
  </r>
  <r>
    <x v="1"/>
    <n v="1784"/>
    <n v="69.015695067264573"/>
    <x v="1"/>
    <s v="USD"/>
    <x v="194"/>
    <n v="1281157200"/>
    <b v="0"/>
    <b v="0"/>
    <s v="theater/plays"/>
    <x v="3"/>
    <x v="3"/>
  </r>
  <r>
    <x v="1"/>
    <n v="1684"/>
    <n v="101.97684085510689"/>
    <x v="2"/>
    <s v="AUD"/>
    <x v="234"/>
    <n v="1398229200"/>
    <b v="0"/>
    <b v="1"/>
    <s v="publishing/nonfiction"/>
    <x v="5"/>
    <x v="9"/>
  </r>
  <r>
    <x v="1"/>
    <n v="250"/>
    <n v="42.915999999999997"/>
    <x v="1"/>
    <s v="USD"/>
    <x v="235"/>
    <n v="1495256400"/>
    <b v="0"/>
    <b v="1"/>
    <s v="music/rock"/>
    <x v="1"/>
    <x v="1"/>
  </r>
  <r>
    <x v="1"/>
    <n v="238"/>
    <n v="43.025210084033617"/>
    <x v="1"/>
    <s v="USD"/>
    <x v="236"/>
    <n v="1520402400"/>
    <b v="0"/>
    <b v="0"/>
    <s v="theater/plays"/>
    <x v="3"/>
    <x v="3"/>
  </r>
  <r>
    <x v="1"/>
    <n v="53"/>
    <n v="75.245283018867923"/>
    <x v="1"/>
    <s v="USD"/>
    <x v="237"/>
    <n v="1409806800"/>
    <b v="0"/>
    <b v="0"/>
    <s v="theater/plays"/>
    <x v="3"/>
    <x v="3"/>
  </r>
  <r>
    <x v="1"/>
    <n v="214"/>
    <n v="69.023364485981304"/>
    <x v="1"/>
    <s v="USD"/>
    <x v="238"/>
    <n v="1396933200"/>
    <b v="0"/>
    <b v="0"/>
    <s v="theater/plays"/>
    <x v="3"/>
    <x v="3"/>
  </r>
  <r>
    <x v="1"/>
    <n v="222"/>
    <n v="65.986486486486484"/>
    <x v="1"/>
    <s v="USD"/>
    <x v="239"/>
    <n v="1376024400"/>
    <b v="0"/>
    <b v="0"/>
    <s v="technology/web"/>
    <x v="2"/>
    <x v="2"/>
  </r>
  <r>
    <x v="1"/>
    <n v="1884"/>
    <n v="98.013800424628457"/>
    <x v="1"/>
    <s v="USD"/>
    <x v="240"/>
    <n v="1483682400"/>
    <b v="0"/>
    <b v="1"/>
    <s v="publishing/fiction"/>
    <x v="5"/>
    <x v="13"/>
  </r>
  <r>
    <x v="1"/>
    <n v="218"/>
    <n v="60.105504587155963"/>
    <x v="2"/>
    <s v="AUD"/>
    <x v="241"/>
    <n v="1420437600"/>
    <b v="0"/>
    <b v="0"/>
    <s v="games/mobile games"/>
    <x v="6"/>
    <x v="20"/>
  </r>
  <r>
    <x v="1"/>
    <n v="6465"/>
    <n v="26.000773395204948"/>
    <x v="1"/>
    <s v="USD"/>
    <x v="242"/>
    <n v="1420783200"/>
    <b v="0"/>
    <b v="0"/>
    <s v="publishing/translations"/>
    <x v="5"/>
    <x v="18"/>
  </r>
  <r>
    <x v="0"/>
    <n v="1"/>
    <n v="3"/>
    <x v="1"/>
    <s v="USD"/>
    <x v="67"/>
    <n v="1267423200"/>
    <b v="0"/>
    <b v="0"/>
    <s v="music/rock"/>
    <x v="1"/>
    <x v="1"/>
  </r>
  <r>
    <x v="0"/>
    <n v="101"/>
    <n v="38.019801980198018"/>
    <x v="1"/>
    <s v="USD"/>
    <x v="243"/>
    <n v="1355205600"/>
    <b v="0"/>
    <b v="0"/>
    <s v="theater/plays"/>
    <x v="3"/>
    <x v="3"/>
  </r>
  <r>
    <x v="1"/>
    <n v="59"/>
    <n v="106.15254237288136"/>
    <x v="1"/>
    <s v="USD"/>
    <x v="244"/>
    <n v="1383109200"/>
    <b v="0"/>
    <b v="0"/>
    <s v="theater/plays"/>
    <x v="3"/>
    <x v="3"/>
  </r>
  <r>
    <x v="0"/>
    <n v="1335"/>
    <n v="81.019475655430711"/>
    <x v="0"/>
    <s v="CAD"/>
    <x v="245"/>
    <n v="1303275600"/>
    <b v="0"/>
    <b v="0"/>
    <s v="film &amp; video/drama"/>
    <x v="4"/>
    <x v="6"/>
  </r>
  <r>
    <x v="1"/>
    <n v="88"/>
    <n v="96.647727272727266"/>
    <x v="1"/>
    <s v="USD"/>
    <x v="246"/>
    <n v="1487829600"/>
    <b v="0"/>
    <b v="0"/>
    <s v="publishing/nonfiction"/>
    <x v="5"/>
    <x v="9"/>
  </r>
  <r>
    <x v="1"/>
    <n v="1697"/>
    <n v="57.003535651149086"/>
    <x v="1"/>
    <s v="USD"/>
    <x v="247"/>
    <n v="1298268000"/>
    <b v="0"/>
    <b v="1"/>
    <s v="music/rock"/>
    <x v="1"/>
    <x v="1"/>
  </r>
  <r>
    <x v="0"/>
    <n v="15"/>
    <n v="63.93333333333333"/>
    <x v="4"/>
    <s v="GBP"/>
    <x v="248"/>
    <n v="1456812000"/>
    <b v="0"/>
    <b v="0"/>
    <s v="music/rock"/>
    <x v="1"/>
    <x v="1"/>
  </r>
  <r>
    <x v="1"/>
    <n v="92"/>
    <n v="90.456521739130437"/>
    <x v="1"/>
    <s v="USD"/>
    <x v="249"/>
    <n v="1363669200"/>
    <b v="0"/>
    <b v="0"/>
    <s v="theater/plays"/>
    <x v="3"/>
    <x v="3"/>
  </r>
  <r>
    <x v="1"/>
    <n v="186"/>
    <n v="72.172043010752688"/>
    <x v="1"/>
    <s v="USD"/>
    <x v="250"/>
    <n v="1482904800"/>
    <b v="0"/>
    <b v="1"/>
    <s v="theater/plays"/>
    <x v="3"/>
    <x v="3"/>
  </r>
  <r>
    <x v="1"/>
    <n v="138"/>
    <n v="77.934782608695656"/>
    <x v="1"/>
    <s v="USD"/>
    <x v="251"/>
    <n v="1356588000"/>
    <b v="1"/>
    <b v="0"/>
    <s v="photography/photography books"/>
    <x v="7"/>
    <x v="14"/>
  </r>
  <r>
    <x v="1"/>
    <n v="261"/>
    <n v="38.065134099616856"/>
    <x v="1"/>
    <s v="USD"/>
    <x v="136"/>
    <n v="1349845200"/>
    <b v="0"/>
    <b v="0"/>
    <s v="music/rock"/>
    <x v="1"/>
    <x v="1"/>
  </r>
  <r>
    <x v="0"/>
    <n v="454"/>
    <n v="57.936123348017624"/>
    <x v="1"/>
    <s v="USD"/>
    <x v="252"/>
    <n v="1283058000"/>
    <b v="0"/>
    <b v="1"/>
    <s v="music/rock"/>
    <x v="1"/>
    <x v="1"/>
  </r>
  <r>
    <x v="1"/>
    <n v="107"/>
    <n v="49.794392523364486"/>
    <x v="1"/>
    <s v="USD"/>
    <x v="253"/>
    <n v="1304226000"/>
    <b v="0"/>
    <b v="1"/>
    <s v="music/indie rock"/>
    <x v="1"/>
    <x v="7"/>
  </r>
  <r>
    <x v="1"/>
    <n v="199"/>
    <n v="54.050251256281406"/>
    <x v="1"/>
    <s v="USD"/>
    <x v="254"/>
    <n v="1263016800"/>
    <b v="0"/>
    <b v="0"/>
    <s v="photography/photography books"/>
    <x v="7"/>
    <x v="14"/>
  </r>
  <r>
    <x v="1"/>
    <n v="5512"/>
    <n v="30.002721335268504"/>
    <x v="1"/>
    <s v="USD"/>
    <x v="255"/>
    <n v="1362031200"/>
    <b v="0"/>
    <b v="0"/>
    <s v="theater/plays"/>
    <x v="3"/>
    <x v="3"/>
  </r>
  <r>
    <x v="1"/>
    <n v="86"/>
    <n v="70.127906976744185"/>
    <x v="1"/>
    <s v="USD"/>
    <x v="256"/>
    <n v="1455602400"/>
    <b v="0"/>
    <b v="0"/>
    <s v="theater/plays"/>
    <x v="3"/>
    <x v="3"/>
  </r>
  <r>
    <x v="0"/>
    <n v="3182"/>
    <n v="26.996228786926462"/>
    <x v="6"/>
    <s v="EUR"/>
    <x v="257"/>
    <n v="1418191200"/>
    <b v="0"/>
    <b v="1"/>
    <s v="music/jazz"/>
    <x v="1"/>
    <x v="17"/>
  </r>
  <r>
    <x v="1"/>
    <n v="2768"/>
    <n v="51.990606936416185"/>
    <x v="2"/>
    <s v="AUD"/>
    <x v="258"/>
    <n v="1352440800"/>
    <b v="0"/>
    <b v="0"/>
    <s v="theater/plays"/>
    <x v="3"/>
    <x v="3"/>
  </r>
  <r>
    <x v="1"/>
    <n v="48"/>
    <n v="56.416666666666664"/>
    <x v="1"/>
    <s v="USD"/>
    <x v="259"/>
    <n v="1353304800"/>
    <b v="0"/>
    <b v="0"/>
    <s v="film &amp; video/documentary"/>
    <x v="4"/>
    <x v="4"/>
  </r>
  <r>
    <x v="1"/>
    <n v="87"/>
    <n v="101.63218390804597"/>
    <x v="1"/>
    <s v="USD"/>
    <x v="260"/>
    <n v="1550728800"/>
    <b v="0"/>
    <b v="0"/>
    <s v="film &amp; video/television"/>
    <x v="4"/>
    <x v="19"/>
  </r>
  <r>
    <x v="3"/>
    <n v="1890"/>
    <n v="25.005291005291006"/>
    <x v="1"/>
    <s v="USD"/>
    <x v="261"/>
    <n v="1291442400"/>
    <b v="0"/>
    <b v="0"/>
    <s v="games/video games"/>
    <x v="6"/>
    <x v="11"/>
  </r>
  <r>
    <x v="2"/>
    <n v="61"/>
    <n v="32.016393442622949"/>
    <x v="1"/>
    <s v="USD"/>
    <x v="262"/>
    <n v="1452146400"/>
    <b v="0"/>
    <b v="0"/>
    <s v="photography/photography books"/>
    <x v="7"/>
    <x v="14"/>
  </r>
  <r>
    <x v="1"/>
    <n v="1894"/>
    <n v="82.021647307286173"/>
    <x v="1"/>
    <s v="USD"/>
    <x v="263"/>
    <n v="1564894800"/>
    <b v="0"/>
    <b v="1"/>
    <s v="theater/plays"/>
    <x v="3"/>
    <x v="3"/>
  </r>
  <r>
    <x v="1"/>
    <n v="282"/>
    <n v="37.957446808510639"/>
    <x v="0"/>
    <s v="CAD"/>
    <x v="264"/>
    <n v="1505883600"/>
    <b v="0"/>
    <b v="0"/>
    <s v="theater/plays"/>
    <x v="3"/>
    <x v="3"/>
  </r>
  <r>
    <x v="0"/>
    <n v="15"/>
    <n v="51.533333333333331"/>
    <x v="1"/>
    <s v="USD"/>
    <x v="265"/>
    <n v="1510380000"/>
    <b v="0"/>
    <b v="0"/>
    <s v="theater/plays"/>
    <x v="3"/>
    <x v="3"/>
  </r>
  <r>
    <x v="1"/>
    <n v="116"/>
    <n v="81.198275862068968"/>
    <x v="1"/>
    <s v="USD"/>
    <x v="266"/>
    <n v="1555218000"/>
    <b v="0"/>
    <b v="0"/>
    <s v="publishing/translations"/>
    <x v="5"/>
    <x v="18"/>
  </r>
  <r>
    <x v="0"/>
    <n v="133"/>
    <n v="40.030075187969928"/>
    <x v="1"/>
    <s v="USD"/>
    <x v="267"/>
    <n v="1335243600"/>
    <b v="0"/>
    <b v="1"/>
    <s v="games/video games"/>
    <x v="6"/>
    <x v="11"/>
  </r>
  <r>
    <x v="1"/>
    <n v="83"/>
    <n v="89.939759036144579"/>
    <x v="1"/>
    <s v="USD"/>
    <x v="268"/>
    <n v="1279688400"/>
    <b v="0"/>
    <b v="0"/>
    <s v="theater/plays"/>
    <x v="3"/>
    <x v="3"/>
  </r>
  <r>
    <x v="1"/>
    <n v="91"/>
    <n v="96.692307692307693"/>
    <x v="1"/>
    <s v="USD"/>
    <x v="269"/>
    <n v="1356069600"/>
    <b v="0"/>
    <b v="0"/>
    <s v="technology/web"/>
    <x v="2"/>
    <x v="2"/>
  </r>
  <r>
    <x v="1"/>
    <n v="546"/>
    <n v="25.010989010989011"/>
    <x v="1"/>
    <s v="USD"/>
    <x v="270"/>
    <n v="1536210000"/>
    <b v="0"/>
    <b v="0"/>
    <s v="theater/plays"/>
    <x v="3"/>
    <x v="3"/>
  </r>
  <r>
    <x v="1"/>
    <n v="393"/>
    <n v="36.987277353689571"/>
    <x v="1"/>
    <s v="USD"/>
    <x v="271"/>
    <n v="1511762400"/>
    <b v="0"/>
    <b v="0"/>
    <s v="film &amp; video/animation"/>
    <x v="4"/>
    <x v="10"/>
  </r>
  <r>
    <x v="0"/>
    <n v="2062"/>
    <n v="73.012609117361791"/>
    <x v="1"/>
    <s v="USD"/>
    <x v="272"/>
    <n v="1333256400"/>
    <b v="0"/>
    <b v="1"/>
    <s v="theater/plays"/>
    <x v="3"/>
    <x v="3"/>
  </r>
  <r>
    <x v="1"/>
    <n v="133"/>
    <n v="68.240601503759393"/>
    <x v="1"/>
    <s v="USD"/>
    <x v="73"/>
    <n v="1480744800"/>
    <b v="0"/>
    <b v="1"/>
    <s v="film &amp; video/television"/>
    <x v="4"/>
    <x v="19"/>
  </r>
  <r>
    <x v="0"/>
    <n v="29"/>
    <n v="52.310344827586206"/>
    <x v="3"/>
    <s v="DKK"/>
    <x v="273"/>
    <n v="1465016400"/>
    <b v="0"/>
    <b v="0"/>
    <s v="music/rock"/>
    <x v="1"/>
    <x v="1"/>
  </r>
  <r>
    <x v="0"/>
    <n v="132"/>
    <n v="61.765151515151516"/>
    <x v="1"/>
    <s v="USD"/>
    <x v="274"/>
    <n v="1336280400"/>
    <b v="0"/>
    <b v="0"/>
    <s v="technology/web"/>
    <x v="2"/>
    <x v="2"/>
  </r>
  <r>
    <x v="1"/>
    <n v="254"/>
    <n v="25.027559055118111"/>
    <x v="1"/>
    <s v="USD"/>
    <x v="275"/>
    <n v="1476766800"/>
    <b v="0"/>
    <b v="0"/>
    <s v="theater/plays"/>
    <x v="3"/>
    <x v="3"/>
  </r>
  <r>
    <x v="3"/>
    <n v="184"/>
    <n v="106.28804347826087"/>
    <x v="1"/>
    <s v="USD"/>
    <x v="276"/>
    <n v="1480485600"/>
    <b v="0"/>
    <b v="0"/>
    <s v="theater/plays"/>
    <x v="3"/>
    <x v="3"/>
  </r>
  <r>
    <x v="1"/>
    <n v="176"/>
    <n v="75.07386363636364"/>
    <x v="1"/>
    <s v="USD"/>
    <x v="277"/>
    <n v="1430197200"/>
    <b v="0"/>
    <b v="0"/>
    <s v="music/electric music"/>
    <x v="1"/>
    <x v="5"/>
  </r>
  <r>
    <x v="0"/>
    <n v="137"/>
    <n v="39.970802919708028"/>
    <x v="3"/>
    <s v="DKK"/>
    <x v="278"/>
    <n v="1331787600"/>
    <b v="0"/>
    <b v="1"/>
    <s v="music/metal"/>
    <x v="1"/>
    <x v="16"/>
  </r>
  <r>
    <x v="1"/>
    <n v="337"/>
    <n v="39.982195845697326"/>
    <x v="0"/>
    <s v="CAD"/>
    <x v="279"/>
    <n v="1438837200"/>
    <b v="0"/>
    <b v="0"/>
    <s v="theater/plays"/>
    <x v="3"/>
    <x v="3"/>
  </r>
  <r>
    <x v="0"/>
    <n v="908"/>
    <n v="101.01541850220265"/>
    <x v="1"/>
    <s v="USD"/>
    <x v="280"/>
    <n v="1370926800"/>
    <b v="0"/>
    <b v="1"/>
    <s v="film &amp; video/documentary"/>
    <x v="4"/>
    <x v="4"/>
  </r>
  <r>
    <x v="1"/>
    <n v="107"/>
    <n v="76.813084112149539"/>
    <x v="1"/>
    <s v="USD"/>
    <x v="281"/>
    <n v="1319000400"/>
    <b v="1"/>
    <b v="0"/>
    <s v="technology/web"/>
    <x v="2"/>
    <x v="2"/>
  </r>
  <r>
    <x v="0"/>
    <n v="10"/>
    <n v="71.7"/>
    <x v="1"/>
    <s v="USD"/>
    <x v="282"/>
    <n v="1333429200"/>
    <b v="0"/>
    <b v="0"/>
    <s v="food/food trucks"/>
    <x v="0"/>
    <x v="0"/>
  </r>
  <r>
    <x v="3"/>
    <n v="32"/>
    <n v="33.28125"/>
    <x v="6"/>
    <s v="EUR"/>
    <x v="283"/>
    <n v="1287032400"/>
    <b v="0"/>
    <b v="0"/>
    <s v="theater/plays"/>
    <x v="3"/>
    <x v="3"/>
  </r>
  <r>
    <x v="1"/>
    <n v="183"/>
    <n v="43.923497267759565"/>
    <x v="1"/>
    <s v="USD"/>
    <x v="284"/>
    <n v="1541570400"/>
    <b v="0"/>
    <b v="0"/>
    <s v="theater/plays"/>
    <x v="3"/>
    <x v="3"/>
  </r>
  <r>
    <x v="0"/>
    <n v="1910"/>
    <n v="36.004712041884815"/>
    <x v="5"/>
    <s v="CHF"/>
    <x v="285"/>
    <n v="1383976800"/>
    <b v="0"/>
    <b v="0"/>
    <s v="theater/plays"/>
    <x v="3"/>
    <x v="3"/>
  </r>
  <r>
    <x v="0"/>
    <n v="38"/>
    <n v="88.21052631578948"/>
    <x v="2"/>
    <s v="AUD"/>
    <x v="286"/>
    <n v="1550556000"/>
    <b v="0"/>
    <b v="0"/>
    <s v="theater/plays"/>
    <x v="3"/>
    <x v="3"/>
  </r>
  <r>
    <x v="0"/>
    <n v="104"/>
    <n v="65.240384615384613"/>
    <x v="2"/>
    <s v="AUD"/>
    <x v="287"/>
    <n v="1390456800"/>
    <b v="0"/>
    <b v="1"/>
    <s v="theater/plays"/>
    <x v="3"/>
    <x v="3"/>
  </r>
  <r>
    <x v="1"/>
    <n v="72"/>
    <n v="69.958333333333329"/>
    <x v="1"/>
    <s v="USD"/>
    <x v="288"/>
    <n v="1458018000"/>
    <b v="0"/>
    <b v="1"/>
    <s v="music/rock"/>
    <x v="1"/>
    <x v="1"/>
  </r>
  <r>
    <x v="0"/>
    <n v="49"/>
    <n v="39.877551020408163"/>
    <x v="1"/>
    <s v="USD"/>
    <x v="289"/>
    <n v="1461819600"/>
    <b v="0"/>
    <b v="0"/>
    <s v="food/food trucks"/>
    <x v="0"/>
    <x v="0"/>
  </r>
  <r>
    <x v="0"/>
    <n v="1"/>
    <n v="5"/>
    <x v="3"/>
    <s v="DKK"/>
    <x v="290"/>
    <n v="1504155600"/>
    <b v="0"/>
    <b v="1"/>
    <s v="publishing/nonfiction"/>
    <x v="5"/>
    <x v="9"/>
  </r>
  <r>
    <x v="1"/>
    <n v="295"/>
    <n v="41.023728813559323"/>
    <x v="1"/>
    <s v="USD"/>
    <x v="291"/>
    <n v="1426395600"/>
    <b v="0"/>
    <b v="0"/>
    <s v="film &amp; video/documentary"/>
    <x v="4"/>
    <x v="4"/>
  </r>
  <r>
    <x v="0"/>
    <n v="245"/>
    <n v="98.914285714285711"/>
    <x v="1"/>
    <s v="USD"/>
    <x v="292"/>
    <n v="1537074000"/>
    <b v="0"/>
    <b v="0"/>
    <s v="theater/plays"/>
    <x v="3"/>
    <x v="3"/>
  </r>
  <r>
    <x v="0"/>
    <n v="32"/>
    <n v="87.78125"/>
    <x v="1"/>
    <s v="USD"/>
    <x v="293"/>
    <n v="1452578400"/>
    <b v="0"/>
    <b v="0"/>
    <s v="music/indie rock"/>
    <x v="1"/>
    <x v="7"/>
  </r>
  <r>
    <x v="1"/>
    <n v="142"/>
    <n v="80.767605633802816"/>
    <x v="1"/>
    <s v="USD"/>
    <x v="294"/>
    <n v="1474088400"/>
    <b v="0"/>
    <b v="0"/>
    <s v="film &amp; video/documentary"/>
    <x v="4"/>
    <x v="4"/>
  </r>
  <r>
    <x v="1"/>
    <n v="85"/>
    <n v="94.28235294117647"/>
    <x v="1"/>
    <s v="USD"/>
    <x v="295"/>
    <n v="1461906000"/>
    <b v="0"/>
    <b v="0"/>
    <s v="theater/plays"/>
    <x v="3"/>
    <x v="3"/>
  </r>
  <r>
    <x v="0"/>
    <n v="7"/>
    <n v="73.428571428571431"/>
    <x v="1"/>
    <s v="USD"/>
    <x v="296"/>
    <n v="1500267600"/>
    <b v="0"/>
    <b v="1"/>
    <s v="theater/plays"/>
    <x v="3"/>
    <x v="3"/>
  </r>
  <r>
    <x v="1"/>
    <n v="659"/>
    <n v="65.968133535660087"/>
    <x v="3"/>
    <s v="DKK"/>
    <x v="297"/>
    <n v="1340686800"/>
    <b v="0"/>
    <b v="1"/>
    <s v="publishing/fiction"/>
    <x v="5"/>
    <x v="13"/>
  </r>
  <r>
    <x v="0"/>
    <n v="803"/>
    <n v="109.04109589041096"/>
    <x v="1"/>
    <s v="USD"/>
    <x v="298"/>
    <n v="1303189200"/>
    <b v="0"/>
    <b v="0"/>
    <s v="theater/plays"/>
    <x v="3"/>
    <x v="3"/>
  </r>
  <r>
    <x v="3"/>
    <n v="75"/>
    <n v="41.16"/>
    <x v="1"/>
    <s v="USD"/>
    <x v="299"/>
    <n v="1318309200"/>
    <b v="0"/>
    <b v="1"/>
    <s v="music/indie rock"/>
    <x v="1"/>
    <x v="7"/>
  </r>
  <r>
    <x v="0"/>
    <n v="16"/>
    <n v="99.125"/>
    <x v="1"/>
    <s v="USD"/>
    <x v="300"/>
    <n v="1272171600"/>
    <b v="0"/>
    <b v="0"/>
    <s v="games/video games"/>
    <x v="6"/>
    <x v="11"/>
  </r>
  <r>
    <x v="1"/>
    <n v="121"/>
    <n v="105.88429752066116"/>
    <x v="1"/>
    <s v="USD"/>
    <x v="247"/>
    <n v="1298872800"/>
    <b v="0"/>
    <b v="0"/>
    <s v="theater/plays"/>
    <x v="3"/>
    <x v="3"/>
  </r>
  <r>
    <x v="1"/>
    <n v="3742"/>
    <n v="48.996525921966864"/>
    <x v="1"/>
    <s v="USD"/>
    <x v="244"/>
    <n v="1383282000"/>
    <b v="0"/>
    <b v="0"/>
    <s v="theater/plays"/>
    <x v="3"/>
    <x v="3"/>
  </r>
  <r>
    <x v="1"/>
    <n v="223"/>
    <n v="39"/>
    <x v="1"/>
    <s v="USD"/>
    <x v="301"/>
    <n v="1330495200"/>
    <b v="0"/>
    <b v="0"/>
    <s v="music/rock"/>
    <x v="1"/>
    <x v="1"/>
  </r>
  <r>
    <x v="1"/>
    <n v="133"/>
    <n v="31.022556390977442"/>
    <x v="1"/>
    <s v="USD"/>
    <x v="188"/>
    <n v="1552798800"/>
    <b v="0"/>
    <b v="1"/>
    <s v="film &amp; video/documentary"/>
    <x v="4"/>
    <x v="4"/>
  </r>
  <r>
    <x v="0"/>
    <n v="31"/>
    <n v="103.87096774193549"/>
    <x v="1"/>
    <s v="USD"/>
    <x v="302"/>
    <n v="1403413200"/>
    <b v="0"/>
    <b v="0"/>
    <s v="theater/plays"/>
    <x v="3"/>
    <x v="3"/>
  </r>
  <r>
    <x v="0"/>
    <n v="108"/>
    <n v="59.268518518518519"/>
    <x v="6"/>
    <s v="EUR"/>
    <x v="303"/>
    <n v="1574229600"/>
    <b v="0"/>
    <b v="1"/>
    <s v="food/food trucks"/>
    <x v="0"/>
    <x v="0"/>
  </r>
  <r>
    <x v="0"/>
    <n v="30"/>
    <n v="42.3"/>
    <x v="1"/>
    <s v="USD"/>
    <x v="304"/>
    <n v="1495861200"/>
    <b v="0"/>
    <b v="0"/>
    <s v="theater/plays"/>
    <x v="3"/>
    <x v="3"/>
  </r>
  <r>
    <x v="0"/>
    <n v="17"/>
    <n v="53.117647058823529"/>
    <x v="1"/>
    <s v="USD"/>
    <x v="305"/>
    <n v="1392530400"/>
    <b v="0"/>
    <b v="0"/>
    <s v="music/rock"/>
    <x v="1"/>
    <x v="1"/>
  </r>
  <r>
    <x v="3"/>
    <n v="64"/>
    <n v="50.796875"/>
    <x v="1"/>
    <s v="USD"/>
    <x v="306"/>
    <n v="1283662800"/>
    <b v="0"/>
    <b v="0"/>
    <s v="technology/web"/>
    <x v="2"/>
    <x v="2"/>
  </r>
  <r>
    <x v="0"/>
    <n v="80"/>
    <n v="101.15"/>
    <x v="1"/>
    <s v="USD"/>
    <x v="307"/>
    <n v="1305781200"/>
    <b v="0"/>
    <b v="0"/>
    <s v="publishing/fiction"/>
    <x v="5"/>
    <x v="13"/>
  </r>
  <r>
    <x v="0"/>
    <n v="2468"/>
    <n v="65.000810372771468"/>
    <x v="1"/>
    <s v="USD"/>
    <x v="308"/>
    <n v="1302325200"/>
    <b v="0"/>
    <b v="0"/>
    <s v="film &amp; video/shorts"/>
    <x v="4"/>
    <x v="12"/>
  </r>
  <r>
    <x v="1"/>
    <n v="5168"/>
    <n v="37.998645510835914"/>
    <x v="1"/>
    <s v="USD"/>
    <x v="309"/>
    <n v="1291788000"/>
    <b v="0"/>
    <b v="0"/>
    <s v="theater/plays"/>
    <x v="3"/>
    <x v="3"/>
  </r>
  <r>
    <x v="0"/>
    <n v="26"/>
    <n v="82.615384615384613"/>
    <x v="4"/>
    <s v="GBP"/>
    <x v="310"/>
    <n v="1396069200"/>
    <b v="0"/>
    <b v="0"/>
    <s v="film &amp; video/documentary"/>
    <x v="4"/>
    <x v="4"/>
  </r>
  <r>
    <x v="1"/>
    <n v="307"/>
    <n v="37.941368078175898"/>
    <x v="1"/>
    <s v="USD"/>
    <x v="311"/>
    <n v="1435899600"/>
    <b v="0"/>
    <b v="1"/>
    <s v="theater/plays"/>
    <x v="3"/>
    <x v="3"/>
  </r>
  <r>
    <x v="0"/>
    <n v="73"/>
    <n v="80.780821917808225"/>
    <x v="1"/>
    <s v="USD"/>
    <x v="79"/>
    <n v="1531112400"/>
    <b v="0"/>
    <b v="1"/>
    <s v="theater/plays"/>
    <x v="3"/>
    <x v="3"/>
  </r>
  <r>
    <x v="0"/>
    <n v="128"/>
    <n v="25.984375"/>
    <x v="1"/>
    <s v="USD"/>
    <x v="312"/>
    <n v="1451628000"/>
    <b v="0"/>
    <b v="0"/>
    <s v="film &amp; video/animation"/>
    <x v="4"/>
    <x v="10"/>
  </r>
  <r>
    <x v="0"/>
    <n v="33"/>
    <n v="30.363636363636363"/>
    <x v="1"/>
    <s v="USD"/>
    <x v="313"/>
    <n v="1567314000"/>
    <b v="0"/>
    <b v="1"/>
    <s v="theater/plays"/>
    <x v="3"/>
    <x v="3"/>
  </r>
  <r>
    <x v="1"/>
    <n v="2441"/>
    <n v="54.004916018025398"/>
    <x v="1"/>
    <s v="USD"/>
    <x v="314"/>
    <n v="1544508000"/>
    <b v="0"/>
    <b v="0"/>
    <s v="music/rock"/>
    <x v="1"/>
    <x v="1"/>
  </r>
  <r>
    <x v="2"/>
    <n v="211"/>
    <n v="101.78672985781991"/>
    <x v="1"/>
    <s v="USD"/>
    <x v="315"/>
    <n v="1482472800"/>
    <b v="0"/>
    <b v="0"/>
    <s v="games/video games"/>
    <x v="6"/>
    <x v="11"/>
  </r>
  <r>
    <x v="1"/>
    <n v="1385"/>
    <n v="45.003610108303249"/>
    <x v="4"/>
    <s v="GBP"/>
    <x v="316"/>
    <n v="1512799200"/>
    <b v="0"/>
    <b v="0"/>
    <s v="film &amp; video/documentary"/>
    <x v="4"/>
    <x v="4"/>
  </r>
  <r>
    <x v="1"/>
    <n v="190"/>
    <n v="77.068421052631578"/>
    <x v="1"/>
    <s v="USD"/>
    <x v="317"/>
    <n v="1324360800"/>
    <b v="0"/>
    <b v="0"/>
    <s v="food/food trucks"/>
    <x v="0"/>
    <x v="0"/>
  </r>
  <r>
    <x v="1"/>
    <n v="470"/>
    <n v="88.076595744680844"/>
    <x v="1"/>
    <s v="USD"/>
    <x v="318"/>
    <n v="1364533200"/>
    <b v="0"/>
    <b v="0"/>
    <s v="technology/wearables"/>
    <x v="2"/>
    <x v="8"/>
  </r>
  <r>
    <x v="1"/>
    <n v="253"/>
    <n v="47.035573122529641"/>
    <x v="1"/>
    <s v="USD"/>
    <x v="319"/>
    <n v="1545112800"/>
    <b v="0"/>
    <b v="0"/>
    <s v="theater/plays"/>
    <x v="3"/>
    <x v="3"/>
  </r>
  <r>
    <x v="1"/>
    <n v="1113"/>
    <n v="110.99550763701707"/>
    <x v="1"/>
    <s v="USD"/>
    <x v="32"/>
    <n v="1516168800"/>
    <b v="0"/>
    <b v="0"/>
    <s v="music/rock"/>
    <x v="1"/>
    <x v="1"/>
  </r>
  <r>
    <x v="1"/>
    <n v="2283"/>
    <n v="87.003066141042481"/>
    <x v="1"/>
    <s v="USD"/>
    <x v="320"/>
    <n v="1574920800"/>
    <b v="0"/>
    <b v="0"/>
    <s v="music/rock"/>
    <x v="1"/>
    <x v="1"/>
  </r>
  <r>
    <x v="0"/>
    <n v="1072"/>
    <n v="63.994402985074629"/>
    <x v="1"/>
    <s v="USD"/>
    <x v="321"/>
    <n v="1292479200"/>
    <b v="0"/>
    <b v="1"/>
    <s v="music/rock"/>
    <x v="1"/>
    <x v="1"/>
  </r>
  <r>
    <x v="1"/>
    <n v="1095"/>
    <n v="105.9945205479452"/>
    <x v="1"/>
    <s v="USD"/>
    <x v="322"/>
    <n v="1573538400"/>
    <b v="0"/>
    <b v="0"/>
    <s v="theater/plays"/>
    <x v="3"/>
    <x v="3"/>
  </r>
  <r>
    <x v="1"/>
    <n v="1690"/>
    <n v="73.989349112426041"/>
    <x v="1"/>
    <s v="USD"/>
    <x v="323"/>
    <n v="1320382800"/>
    <b v="0"/>
    <b v="0"/>
    <s v="theater/plays"/>
    <x v="3"/>
    <x v="3"/>
  </r>
  <r>
    <x v="3"/>
    <n v="1297"/>
    <n v="84.02004626060139"/>
    <x v="0"/>
    <s v="CAD"/>
    <x v="324"/>
    <n v="1502859600"/>
    <b v="0"/>
    <b v="0"/>
    <s v="theater/plays"/>
    <x v="3"/>
    <x v="3"/>
  </r>
  <r>
    <x v="0"/>
    <n v="393"/>
    <n v="88.966921119592882"/>
    <x v="1"/>
    <s v="USD"/>
    <x v="325"/>
    <n v="1323756000"/>
    <b v="0"/>
    <b v="0"/>
    <s v="photography/photography books"/>
    <x v="7"/>
    <x v="14"/>
  </r>
  <r>
    <x v="0"/>
    <n v="1257"/>
    <n v="76.990453460620529"/>
    <x v="1"/>
    <s v="USD"/>
    <x v="326"/>
    <n v="1441342800"/>
    <b v="0"/>
    <b v="0"/>
    <s v="music/indie rock"/>
    <x v="1"/>
    <x v="7"/>
  </r>
  <r>
    <x v="0"/>
    <n v="328"/>
    <n v="97.146341463414629"/>
    <x v="1"/>
    <s v="USD"/>
    <x v="327"/>
    <n v="1375333200"/>
    <b v="0"/>
    <b v="0"/>
    <s v="theater/plays"/>
    <x v="3"/>
    <x v="3"/>
  </r>
  <r>
    <x v="0"/>
    <n v="147"/>
    <n v="33.013605442176868"/>
    <x v="1"/>
    <s v="USD"/>
    <x v="328"/>
    <n v="1389420000"/>
    <b v="0"/>
    <b v="0"/>
    <s v="theater/plays"/>
    <x v="3"/>
    <x v="3"/>
  </r>
  <r>
    <x v="0"/>
    <n v="830"/>
    <n v="99.950602409638549"/>
    <x v="1"/>
    <s v="USD"/>
    <x v="329"/>
    <n v="1520056800"/>
    <b v="0"/>
    <b v="0"/>
    <s v="games/video games"/>
    <x v="6"/>
    <x v="11"/>
  </r>
  <r>
    <x v="0"/>
    <n v="331"/>
    <n v="69.966767371601208"/>
    <x v="4"/>
    <s v="GBP"/>
    <x v="330"/>
    <n v="1436504400"/>
    <b v="0"/>
    <b v="0"/>
    <s v="film &amp; video/drama"/>
    <x v="4"/>
    <x v="6"/>
  </r>
  <r>
    <x v="0"/>
    <n v="25"/>
    <n v="110.32"/>
    <x v="1"/>
    <s v="USD"/>
    <x v="331"/>
    <n v="1508302800"/>
    <b v="0"/>
    <b v="1"/>
    <s v="music/indie rock"/>
    <x v="1"/>
    <x v="7"/>
  </r>
  <r>
    <x v="1"/>
    <n v="191"/>
    <n v="66.005235602094245"/>
    <x v="1"/>
    <s v="USD"/>
    <x v="332"/>
    <n v="1425708000"/>
    <b v="0"/>
    <b v="0"/>
    <s v="technology/web"/>
    <x v="2"/>
    <x v="2"/>
  </r>
  <r>
    <x v="0"/>
    <n v="3483"/>
    <n v="41.005742176284812"/>
    <x v="1"/>
    <s v="USD"/>
    <x v="333"/>
    <n v="1488348000"/>
    <b v="0"/>
    <b v="0"/>
    <s v="food/food trucks"/>
    <x v="0"/>
    <x v="0"/>
  </r>
  <r>
    <x v="0"/>
    <n v="923"/>
    <n v="103.96316359696641"/>
    <x v="1"/>
    <s v="USD"/>
    <x v="296"/>
    <n v="1502600400"/>
    <b v="0"/>
    <b v="0"/>
    <s v="theater/plays"/>
    <x v="3"/>
    <x v="3"/>
  </r>
  <r>
    <x v="0"/>
    <n v="1"/>
    <n v="5"/>
    <x v="1"/>
    <s v="USD"/>
    <x v="334"/>
    <n v="1433653200"/>
    <b v="0"/>
    <b v="1"/>
    <s v="music/jazz"/>
    <x v="1"/>
    <x v="17"/>
  </r>
  <r>
    <x v="1"/>
    <n v="2013"/>
    <n v="47.009935419771487"/>
    <x v="1"/>
    <s v="USD"/>
    <x v="335"/>
    <n v="1441602000"/>
    <b v="0"/>
    <b v="0"/>
    <s v="music/rock"/>
    <x v="1"/>
    <x v="1"/>
  </r>
  <r>
    <x v="0"/>
    <n v="33"/>
    <n v="29.606060606060606"/>
    <x v="0"/>
    <s v="CAD"/>
    <x v="336"/>
    <n v="1447567200"/>
    <b v="0"/>
    <b v="0"/>
    <s v="theater/plays"/>
    <x v="3"/>
    <x v="3"/>
  </r>
  <r>
    <x v="1"/>
    <n v="1703"/>
    <n v="81.010569583088667"/>
    <x v="1"/>
    <s v="USD"/>
    <x v="337"/>
    <n v="1562389200"/>
    <b v="0"/>
    <b v="0"/>
    <s v="theater/plays"/>
    <x v="3"/>
    <x v="3"/>
  </r>
  <r>
    <x v="1"/>
    <n v="80"/>
    <n v="94.35"/>
    <x v="3"/>
    <s v="DKK"/>
    <x v="338"/>
    <n v="1378789200"/>
    <b v="0"/>
    <b v="0"/>
    <s v="film &amp; video/documentary"/>
    <x v="4"/>
    <x v="4"/>
  </r>
  <r>
    <x v="2"/>
    <n v="86"/>
    <n v="26.058139534883722"/>
    <x v="1"/>
    <s v="USD"/>
    <x v="339"/>
    <n v="1488520800"/>
    <b v="0"/>
    <b v="0"/>
    <s v="technology/wearables"/>
    <x v="2"/>
    <x v="8"/>
  </r>
  <r>
    <x v="0"/>
    <n v="40"/>
    <n v="85.775000000000006"/>
    <x v="6"/>
    <s v="EUR"/>
    <x v="340"/>
    <n v="1327298400"/>
    <b v="0"/>
    <b v="0"/>
    <s v="theater/plays"/>
    <x v="3"/>
    <x v="3"/>
  </r>
  <r>
    <x v="1"/>
    <n v="41"/>
    <n v="103.73170731707317"/>
    <x v="1"/>
    <s v="USD"/>
    <x v="341"/>
    <n v="1443416400"/>
    <b v="0"/>
    <b v="0"/>
    <s v="games/video games"/>
    <x v="6"/>
    <x v="11"/>
  </r>
  <r>
    <x v="0"/>
    <n v="23"/>
    <n v="49.826086956521742"/>
    <x v="0"/>
    <s v="CAD"/>
    <x v="342"/>
    <n v="1534136400"/>
    <b v="1"/>
    <b v="0"/>
    <s v="photography/photography books"/>
    <x v="7"/>
    <x v="14"/>
  </r>
  <r>
    <x v="1"/>
    <n v="187"/>
    <n v="63.893048128342244"/>
    <x v="1"/>
    <s v="USD"/>
    <x v="343"/>
    <n v="1315026000"/>
    <b v="0"/>
    <b v="0"/>
    <s v="film &amp; video/animation"/>
    <x v="4"/>
    <x v="10"/>
  </r>
  <r>
    <x v="1"/>
    <n v="2875"/>
    <n v="47.002434782608695"/>
    <x v="4"/>
    <s v="GBP"/>
    <x v="344"/>
    <n v="1295071200"/>
    <b v="0"/>
    <b v="1"/>
    <s v="theater/plays"/>
    <x v="3"/>
    <x v="3"/>
  </r>
  <r>
    <x v="1"/>
    <n v="88"/>
    <n v="108.47727272727273"/>
    <x v="1"/>
    <s v="USD"/>
    <x v="345"/>
    <n v="1509426000"/>
    <b v="0"/>
    <b v="0"/>
    <s v="theater/plays"/>
    <x v="3"/>
    <x v="3"/>
  </r>
  <r>
    <x v="1"/>
    <n v="191"/>
    <n v="72.015706806282722"/>
    <x v="1"/>
    <s v="USD"/>
    <x v="65"/>
    <n v="1299391200"/>
    <b v="0"/>
    <b v="0"/>
    <s v="music/rock"/>
    <x v="1"/>
    <x v="1"/>
  </r>
  <r>
    <x v="1"/>
    <n v="139"/>
    <n v="59.928057553956833"/>
    <x v="1"/>
    <s v="USD"/>
    <x v="346"/>
    <n v="1325052000"/>
    <b v="0"/>
    <b v="0"/>
    <s v="music/rock"/>
    <x v="1"/>
    <x v="1"/>
  </r>
  <r>
    <x v="1"/>
    <n v="186"/>
    <n v="78.209677419354833"/>
    <x v="1"/>
    <s v="USD"/>
    <x v="347"/>
    <n v="1522818000"/>
    <b v="0"/>
    <b v="0"/>
    <s v="music/indie rock"/>
    <x v="1"/>
    <x v="7"/>
  </r>
  <r>
    <x v="1"/>
    <n v="112"/>
    <n v="104.77678571428571"/>
    <x v="2"/>
    <s v="AUD"/>
    <x v="348"/>
    <n v="1485324000"/>
    <b v="0"/>
    <b v="0"/>
    <s v="theater/plays"/>
    <x v="3"/>
    <x v="3"/>
  </r>
  <r>
    <x v="1"/>
    <n v="101"/>
    <n v="105.52475247524752"/>
    <x v="1"/>
    <s v="USD"/>
    <x v="349"/>
    <n v="1294120800"/>
    <b v="0"/>
    <b v="1"/>
    <s v="theater/plays"/>
    <x v="3"/>
    <x v="3"/>
  </r>
  <r>
    <x v="0"/>
    <n v="75"/>
    <n v="24.933333333333334"/>
    <x v="1"/>
    <s v="USD"/>
    <x v="350"/>
    <n v="1415685600"/>
    <b v="0"/>
    <b v="1"/>
    <s v="theater/plays"/>
    <x v="3"/>
    <x v="3"/>
  </r>
  <r>
    <x v="1"/>
    <n v="206"/>
    <n v="69.873786407766985"/>
    <x v="4"/>
    <s v="GBP"/>
    <x v="351"/>
    <n v="1288933200"/>
    <b v="0"/>
    <b v="1"/>
    <s v="film &amp; video/documentary"/>
    <x v="4"/>
    <x v="4"/>
  </r>
  <r>
    <x v="1"/>
    <n v="154"/>
    <n v="95.733766233766232"/>
    <x v="1"/>
    <s v="USD"/>
    <x v="352"/>
    <n v="1363237200"/>
    <b v="0"/>
    <b v="1"/>
    <s v="film &amp; video/television"/>
    <x v="4"/>
    <x v="19"/>
  </r>
  <r>
    <x v="1"/>
    <n v="5966"/>
    <n v="29.997485752598056"/>
    <x v="1"/>
    <s v="USD"/>
    <x v="353"/>
    <n v="1555822800"/>
    <b v="0"/>
    <b v="0"/>
    <s v="theater/plays"/>
    <x v="3"/>
    <x v="3"/>
  </r>
  <r>
    <x v="0"/>
    <n v="2176"/>
    <n v="59.011948529411768"/>
    <x v="1"/>
    <s v="USD"/>
    <x v="354"/>
    <n v="1427778000"/>
    <b v="0"/>
    <b v="0"/>
    <s v="theater/plays"/>
    <x v="3"/>
    <x v="3"/>
  </r>
  <r>
    <x v="1"/>
    <n v="169"/>
    <n v="84.757396449704146"/>
    <x v="1"/>
    <s v="USD"/>
    <x v="355"/>
    <n v="1422424800"/>
    <b v="0"/>
    <b v="1"/>
    <s v="film &amp; video/documentary"/>
    <x v="4"/>
    <x v="4"/>
  </r>
  <r>
    <x v="1"/>
    <n v="2106"/>
    <n v="78.010921177587846"/>
    <x v="1"/>
    <s v="USD"/>
    <x v="356"/>
    <n v="1503637200"/>
    <b v="0"/>
    <b v="0"/>
    <s v="theater/plays"/>
    <x v="3"/>
    <x v="3"/>
  </r>
  <r>
    <x v="0"/>
    <n v="441"/>
    <n v="50.05215419501134"/>
    <x v="1"/>
    <s v="USD"/>
    <x v="357"/>
    <n v="1547618400"/>
    <b v="0"/>
    <b v="1"/>
    <s v="film &amp; video/documentary"/>
    <x v="4"/>
    <x v="4"/>
  </r>
  <r>
    <x v="0"/>
    <n v="25"/>
    <n v="59.16"/>
    <x v="1"/>
    <s v="USD"/>
    <x v="358"/>
    <n v="1449900000"/>
    <b v="0"/>
    <b v="0"/>
    <s v="music/indie rock"/>
    <x v="1"/>
    <x v="7"/>
  </r>
  <r>
    <x v="1"/>
    <n v="131"/>
    <n v="93.702290076335885"/>
    <x v="1"/>
    <s v="USD"/>
    <x v="359"/>
    <n v="1405141200"/>
    <b v="0"/>
    <b v="0"/>
    <s v="music/rock"/>
    <x v="1"/>
    <x v="1"/>
  </r>
  <r>
    <x v="0"/>
    <n v="127"/>
    <n v="40.14173228346457"/>
    <x v="1"/>
    <s v="USD"/>
    <x v="12"/>
    <n v="1572933600"/>
    <b v="0"/>
    <b v="0"/>
    <s v="theater/plays"/>
    <x v="3"/>
    <x v="3"/>
  </r>
  <r>
    <x v="0"/>
    <n v="355"/>
    <n v="70.090140845070422"/>
    <x v="1"/>
    <s v="USD"/>
    <x v="360"/>
    <n v="1530162000"/>
    <b v="0"/>
    <b v="0"/>
    <s v="film &amp; video/documentary"/>
    <x v="4"/>
    <x v="4"/>
  </r>
  <r>
    <x v="0"/>
    <n v="44"/>
    <n v="66.181818181818187"/>
    <x v="4"/>
    <s v="GBP"/>
    <x v="361"/>
    <n v="1320904800"/>
    <b v="0"/>
    <b v="0"/>
    <s v="theater/plays"/>
    <x v="3"/>
    <x v="3"/>
  </r>
  <r>
    <x v="1"/>
    <n v="84"/>
    <n v="47.714285714285715"/>
    <x v="1"/>
    <s v="USD"/>
    <x v="362"/>
    <n v="1372395600"/>
    <b v="0"/>
    <b v="0"/>
    <s v="theater/plays"/>
    <x v="3"/>
    <x v="3"/>
  </r>
  <r>
    <x v="1"/>
    <n v="155"/>
    <n v="62.896774193548389"/>
    <x v="1"/>
    <s v="USD"/>
    <x v="363"/>
    <n v="1437714000"/>
    <b v="0"/>
    <b v="0"/>
    <s v="theater/plays"/>
    <x v="3"/>
    <x v="3"/>
  </r>
  <r>
    <x v="0"/>
    <n v="67"/>
    <n v="86.611940298507463"/>
    <x v="1"/>
    <s v="USD"/>
    <x v="364"/>
    <n v="1509771600"/>
    <b v="0"/>
    <b v="0"/>
    <s v="photography/photography books"/>
    <x v="7"/>
    <x v="14"/>
  </r>
  <r>
    <x v="1"/>
    <n v="189"/>
    <n v="75.126984126984127"/>
    <x v="1"/>
    <s v="USD"/>
    <x v="210"/>
    <n v="1550556000"/>
    <b v="0"/>
    <b v="1"/>
    <s v="food/food trucks"/>
    <x v="0"/>
    <x v="0"/>
  </r>
  <r>
    <x v="1"/>
    <n v="4799"/>
    <n v="41.004167534903104"/>
    <x v="1"/>
    <s v="USD"/>
    <x v="365"/>
    <n v="1489039200"/>
    <b v="1"/>
    <b v="1"/>
    <s v="film &amp; video/documentary"/>
    <x v="4"/>
    <x v="4"/>
  </r>
  <r>
    <x v="1"/>
    <n v="1137"/>
    <n v="50.007915567282325"/>
    <x v="1"/>
    <s v="USD"/>
    <x v="366"/>
    <n v="1556600400"/>
    <b v="0"/>
    <b v="0"/>
    <s v="publishing/nonfiction"/>
    <x v="5"/>
    <x v="9"/>
  </r>
  <r>
    <x v="0"/>
    <n v="1068"/>
    <n v="96.960674157303373"/>
    <x v="1"/>
    <s v="USD"/>
    <x v="367"/>
    <n v="1278565200"/>
    <b v="0"/>
    <b v="0"/>
    <s v="theater/plays"/>
    <x v="3"/>
    <x v="3"/>
  </r>
  <r>
    <x v="0"/>
    <n v="424"/>
    <n v="100.93160377358491"/>
    <x v="1"/>
    <s v="USD"/>
    <x v="368"/>
    <n v="1339909200"/>
    <b v="0"/>
    <b v="0"/>
    <s v="technology/wearables"/>
    <x v="2"/>
    <x v="8"/>
  </r>
  <r>
    <x v="3"/>
    <n v="145"/>
    <n v="89.227586206896547"/>
    <x v="5"/>
    <s v="CHF"/>
    <x v="369"/>
    <n v="1325829600"/>
    <b v="0"/>
    <b v="0"/>
    <s v="music/indie rock"/>
    <x v="1"/>
    <x v="7"/>
  </r>
  <r>
    <x v="1"/>
    <n v="1152"/>
    <n v="87.979166666666671"/>
    <x v="1"/>
    <s v="USD"/>
    <x v="370"/>
    <n v="1290578400"/>
    <b v="0"/>
    <b v="0"/>
    <s v="theater/plays"/>
    <x v="3"/>
    <x v="3"/>
  </r>
  <r>
    <x v="1"/>
    <n v="50"/>
    <n v="89.54"/>
    <x v="1"/>
    <s v="USD"/>
    <x v="371"/>
    <n v="1380344400"/>
    <b v="0"/>
    <b v="0"/>
    <s v="photography/photography books"/>
    <x v="7"/>
    <x v="14"/>
  </r>
  <r>
    <x v="0"/>
    <n v="151"/>
    <n v="29.09271523178808"/>
    <x v="1"/>
    <s v="USD"/>
    <x v="287"/>
    <n v="1389852000"/>
    <b v="0"/>
    <b v="0"/>
    <s v="publishing/nonfiction"/>
    <x v="5"/>
    <x v="9"/>
  </r>
  <r>
    <x v="0"/>
    <n v="1608"/>
    <n v="42.006218905472636"/>
    <x v="1"/>
    <s v="USD"/>
    <x v="372"/>
    <n v="1294466400"/>
    <b v="0"/>
    <b v="0"/>
    <s v="technology/wearables"/>
    <x v="2"/>
    <x v="8"/>
  </r>
  <r>
    <x v="1"/>
    <n v="3059"/>
    <n v="47.004903563255965"/>
    <x v="0"/>
    <s v="CAD"/>
    <x v="373"/>
    <n v="1500354000"/>
    <b v="0"/>
    <b v="0"/>
    <s v="music/jazz"/>
    <x v="1"/>
    <x v="17"/>
  </r>
  <r>
    <x v="1"/>
    <n v="34"/>
    <n v="110.44117647058823"/>
    <x v="1"/>
    <s v="USD"/>
    <x v="374"/>
    <n v="1375938000"/>
    <b v="0"/>
    <b v="1"/>
    <s v="film &amp; video/documentary"/>
    <x v="4"/>
    <x v="4"/>
  </r>
  <r>
    <x v="1"/>
    <n v="220"/>
    <n v="41.990909090909092"/>
    <x v="1"/>
    <s v="USD"/>
    <x v="375"/>
    <n v="1323410400"/>
    <b v="1"/>
    <b v="0"/>
    <s v="theater/plays"/>
    <x v="3"/>
    <x v="3"/>
  </r>
  <r>
    <x v="1"/>
    <n v="1604"/>
    <n v="48.012468827930178"/>
    <x v="2"/>
    <s v="AUD"/>
    <x v="376"/>
    <n v="1539406800"/>
    <b v="0"/>
    <b v="0"/>
    <s v="film &amp; video/drama"/>
    <x v="4"/>
    <x v="6"/>
  </r>
  <r>
    <x v="1"/>
    <n v="454"/>
    <n v="31.019823788546255"/>
    <x v="1"/>
    <s v="USD"/>
    <x v="377"/>
    <n v="1369803600"/>
    <b v="0"/>
    <b v="0"/>
    <s v="music/rock"/>
    <x v="1"/>
    <x v="1"/>
  </r>
  <r>
    <x v="1"/>
    <n v="123"/>
    <n v="99.203252032520325"/>
    <x v="6"/>
    <s v="EUR"/>
    <x v="378"/>
    <n v="1525928400"/>
    <b v="0"/>
    <b v="1"/>
    <s v="film &amp; video/animation"/>
    <x v="4"/>
    <x v="10"/>
  </r>
  <r>
    <x v="0"/>
    <n v="941"/>
    <n v="66.022316684378325"/>
    <x v="1"/>
    <s v="USD"/>
    <x v="379"/>
    <n v="1297231200"/>
    <b v="0"/>
    <b v="0"/>
    <s v="music/indie rock"/>
    <x v="1"/>
    <x v="7"/>
  </r>
  <r>
    <x v="0"/>
    <n v="1"/>
    <n v="2"/>
    <x v="1"/>
    <s v="USD"/>
    <x v="380"/>
    <n v="1378530000"/>
    <b v="0"/>
    <b v="1"/>
    <s v="photography/photography books"/>
    <x v="7"/>
    <x v="14"/>
  </r>
  <r>
    <x v="1"/>
    <n v="299"/>
    <n v="46.060200668896321"/>
    <x v="1"/>
    <s v="USD"/>
    <x v="381"/>
    <n v="1572152400"/>
    <b v="0"/>
    <b v="0"/>
    <s v="theater/plays"/>
    <x v="3"/>
    <x v="3"/>
  </r>
  <r>
    <x v="0"/>
    <n v="40"/>
    <n v="73.650000000000006"/>
    <x v="1"/>
    <s v="USD"/>
    <x v="382"/>
    <n v="1329890400"/>
    <b v="0"/>
    <b v="1"/>
    <s v="film &amp; video/shorts"/>
    <x v="4"/>
    <x v="12"/>
  </r>
  <r>
    <x v="0"/>
    <n v="3015"/>
    <n v="55.99336650082919"/>
    <x v="0"/>
    <s v="CAD"/>
    <x v="125"/>
    <n v="1276750800"/>
    <b v="0"/>
    <b v="1"/>
    <s v="theater/plays"/>
    <x v="3"/>
    <x v="3"/>
  </r>
  <r>
    <x v="1"/>
    <n v="2237"/>
    <n v="68.985695127402778"/>
    <x v="1"/>
    <s v="USD"/>
    <x v="383"/>
    <n v="1510898400"/>
    <b v="0"/>
    <b v="0"/>
    <s v="theater/plays"/>
    <x v="3"/>
    <x v="3"/>
  </r>
  <r>
    <x v="0"/>
    <n v="435"/>
    <n v="60.981609195402299"/>
    <x v="1"/>
    <s v="USD"/>
    <x v="384"/>
    <n v="1532408400"/>
    <b v="0"/>
    <b v="0"/>
    <s v="theater/plays"/>
    <x v="3"/>
    <x v="3"/>
  </r>
  <r>
    <x v="1"/>
    <n v="645"/>
    <n v="110.98139534883721"/>
    <x v="1"/>
    <s v="USD"/>
    <x v="385"/>
    <n v="1360562400"/>
    <b v="1"/>
    <b v="0"/>
    <s v="film &amp; video/documentary"/>
    <x v="4"/>
    <x v="4"/>
  </r>
  <r>
    <x v="1"/>
    <n v="484"/>
    <n v="25"/>
    <x v="3"/>
    <s v="DKK"/>
    <x v="386"/>
    <n v="1571547600"/>
    <b v="0"/>
    <b v="0"/>
    <s v="theater/plays"/>
    <x v="3"/>
    <x v="3"/>
  </r>
  <r>
    <x v="1"/>
    <n v="154"/>
    <n v="78.759740259740255"/>
    <x v="0"/>
    <s v="CAD"/>
    <x v="387"/>
    <n v="1468126800"/>
    <b v="0"/>
    <b v="0"/>
    <s v="film &amp; video/documentary"/>
    <x v="4"/>
    <x v="4"/>
  </r>
  <r>
    <x v="0"/>
    <n v="714"/>
    <n v="87.960784313725483"/>
    <x v="1"/>
    <s v="USD"/>
    <x v="388"/>
    <n v="1492837200"/>
    <b v="0"/>
    <b v="0"/>
    <s v="music/rock"/>
    <x v="1"/>
    <x v="1"/>
  </r>
  <r>
    <x v="2"/>
    <n v="1111"/>
    <n v="49.987398739873989"/>
    <x v="1"/>
    <s v="USD"/>
    <x v="277"/>
    <n v="1430197200"/>
    <b v="0"/>
    <b v="0"/>
    <s v="games/mobile games"/>
    <x v="6"/>
    <x v="20"/>
  </r>
  <r>
    <x v="1"/>
    <n v="82"/>
    <n v="99.524390243902445"/>
    <x v="1"/>
    <s v="USD"/>
    <x v="389"/>
    <n v="1496206800"/>
    <b v="0"/>
    <b v="0"/>
    <s v="theater/plays"/>
    <x v="3"/>
    <x v="3"/>
  </r>
  <r>
    <x v="1"/>
    <n v="134"/>
    <n v="104.82089552238806"/>
    <x v="1"/>
    <s v="USD"/>
    <x v="390"/>
    <n v="1389592800"/>
    <b v="0"/>
    <b v="0"/>
    <s v="publishing/fiction"/>
    <x v="5"/>
    <x v="13"/>
  </r>
  <r>
    <x v="2"/>
    <n v="1089"/>
    <n v="108.01469237832875"/>
    <x v="1"/>
    <s v="USD"/>
    <x v="391"/>
    <n v="1545631200"/>
    <b v="0"/>
    <b v="0"/>
    <s v="film &amp; video/animation"/>
    <x v="4"/>
    <x v="10"/>
  </r>
  <r>
    <x v="0"/>
    <n v="5497"/>
    <n v="28.998544660724033"/>
    <x v="1"/>
    <s v="USD"/>
    <x v="392"/>
    <n v="1272430800"/>
    <b v="0"/>
    <b v="1"/>
    <s v="food/food trucks"/>
    <x v="0"/>
    <x v="0"/>
  </r>
  <r>
    <x v="0"/>
    <n v="418"/>
    <n v="30.028708133971293"/>
    <x v="1"/>
    <s v="USD"/>
    <x v="393"/>
    <n v="1327903200"/>
    <b v="0"/>
    <b v="0"/>
    <s v="theater/plays"/>
    <x v="3"/>
    <x v="3"/>
  </r>
  <r>
    <x v="0"/>
    <n v="1439"/>
    <n v="41.005559416261292"/>
    <x v="1"/>
    <s v="USD"/>
    <x v="394"/>
    <n v="1296021600"/>
    <b v="0"/>
    <b v="1"/>
    <s v="film &amp; video/documentary"/>
    <x v="4"/>
    <x v="4"/>
  </r>
  <r>
    <x v="0"/>
    <n v="15"/>
    <n v="62.866666666666667"/>
    <x v="1"/>
    <s v="USD"/>
    <x v="395"/>
    <n v="1543298400"/>
    <b v="0"/>
    <b v="0"/>
    <s v="theater/plays"/>
    <x v="3"/>
    <x v="3"/>
  </r>
  <r>
    <x v="0"/>
    <n v="1999"/>
    <n v="47.005002501250623"/>
    <x v="0"/>
    <s v="CAD"/>
    <x v="396"/>
    <n v="1336366800"/>
    <b v="0"/>
    <b v="0"/>
    <s v="film &amp; video/documentary"/>
    <x v="4"/>
    <x v="4"/>
  </r>
  <r>
    <x v="1"/>
    <n v="5203"/>
    <n v="26.997693638285604"/>
    <x v="1"/>
    <s v="USD"/>
    <x v="397"/>
    <n v="1325052000"/>
    <b v="0"/>
    <b v="0"/>
    <s v="technology/web"/>
    <x v="2"/>
    <x v="2"/>
  </r>
  <r>
    <x v="1"/>
    <n v="94"/>
    <n v="68.329787234042556"/>
    <x v="1"/>
    <s v="USD"/>
    <x v="398"/>
    <n v="1499576400"/>
    <b v="0"/>
    <b v="0"/>
    <s v="theater/plays"/>
    <x v="3"/>
    <x v="3"/>
  </r>
  <r>
    <x v="0"/>
    <n v="118"/>
    <n v="50.974576271186443"/>
    <x v="1"/>
    <s v="USD"/>
    <x v="399"/>
    <n v="1501304400"/>
    <b v="0"/>
    <b v="1"/>
    <s v="technology/wearables"/>
    <x v="2"/>
    <x v="8"/>
  </r>
  <r>
    <x v="1"/>
    <n v="205"/>
    <n v="54.024390243902438"/>
    <x v="1"/>
    <s v="USD"/>
    <x v="400"/>
    <n v="1273208400"/>
    <b v="0"/>
    <b v="1"/>
    <s v="theater/plays"/>
    <x v="3"/>
    <x v="3"/>
  </r>
  <r>
    <x v="0"/>
    <n v="162"/>
    <n v="97.055555555555557"/>
    <x v="1"/>
    <s v="USD"/>
    <x v="116"/>
    <n v="1316840400"/>
    <b v="0"/>
    <b v="1"/>
    <s v="food/food trucks"/>
    <x v="0"/>
    <x v="0"/>
  </r>
  <r>
    <x v="0"/>
    <n v="83"/>
    <n v="24.867469879518072"/>
    <x v="1"/>
    <s v="USD"/>
    <x v="401"/>
    <n v="1524546000"/>
    <b v="0"/>
    <b v="0"/>
    <s v="music/indie rock"/>
    <x v="1"/>
    <x v="7"/>
  </r>
  <r>
    <x v="1"/>
    <n v="92"/>
    <n v="84.423913043478265"/>
    <x v="1"/>
    <s v="USD"/>
    <x v="402"/>
    <n v="1438578000"/>
    <b v="0"/>
    <b v="0"/>
    <s v="photography/photography books"/>
    <x v="7"/>
    <x v="14"/>
  </r>
  <r>
    <x v="1"/>
    <n v="219"/>
    <n v="47.091324200913242"/>
    <x v="1"/>
    <s v="USD"/>
    <x v="403"/>
    <n v="1362549600"/>
    <b v="0"/>
    <b v="0"/>
    <s v="theater/plays"/>
    <x v="3"/>
    <x v="3"/>
  </r>
  <r>
    <x v="1"/>
    <n v="2526"/>
    <n v="77.996041171813147"/>
    <x v="1"/>
    <s v="USD"/>
    <x v="404"/>
    <n v="1413349200"/>
    <b v="0"/>
    <b v="1"/>
    <s v="theater/plays"/>
    <x v="3"/>
    <x v="3"/>
  </r>
  <r>
    <x v="0"/>
    <n v="747"/>
    <n v="62.967871485943775"/>
    <x v="1"/>
    <s v="USD"/>
    <x v="405"/>
    <n v="1298008800"/>
    <b v="0"/>
    <b v="0"/>
    <s v="film &amp; video/animation"/>
    <x v="4"/>
    <x v="10"/>
  </r>
  <r>
    <x v="3"/>
    <n v="2138"/>
    <n v="81.006080449017773"/>
    <x v="1"/>
    <s v="USD"/>
    <x v="406"/>
    <n v="1394427600"/>
    <b v="0"/>
    <b v="1"/>
    <s v="photography/photography books"/>
    <x v="7"/>
    <x v="14"/>
  </r>
  <r>
    <x v="0"/>
    <n v="84"/>
    <n v="65.321428571428569"/>
    <x v="1"/>
    <s v="USD"/>
    <x v="407"/>
    <n v="1572670800"/>
    <b v="0"/>
    <b v="0"/>
    <s v="theater/plays"/>
    <x v="3"/>
    <x v="3"/>
  </r>
  <r>
    <x v="1"/>
    <n v="94"/>
    <n v="104.43617021276596"/>
    <x v="1"/>
    <s v="USD"/>
    <x v="408"/>
    <n v="1531112400"/>
    <b v="1"/>
    <b v="0"/>
    <s v="theater/plays"/>
    <x v="3"/>
    <x v="3"/>
  </r>
  <r>
    <x v="0"/>
    <n v="91"/>
    <n v="69.989010989010993"/>
    <x v="1"/>
    <s v="USD"/>
    <x v="409"/>
    <n v="1400734800"/>
    <b v="0"/>
    <b v="0"/>
    <s v="theater/plays"/>
    <x v="3"/>
    <x v="3"/>
  </r>
  <r>
    <x v="0"/>
    <n v="792"/>
    <n v="83.023989898989896"/>
    <x v="1"/>
    <s v="USD"/>
    <x v="410"/>
    <n v="1386741600"/>
    <b v="0"/>
    <b v="1"/>
    <s v="film &amp; video/documentary"/>
    <x v="4"/>
    <x v="4"/>
  </r>
  <r>
    <x v="3"/>
    <n v="10"/>
    <n v="90.3"/>
    <x v="0"/>
    <s v="CAD"/>
    <x v="411"/>
    <n v="1481781600"/>
    <b v="1"/>
    <b v="0"/>
    <s v="theater/plays"/>
    <x v="3"/>
    <x v="3"/>
  </r>
  <r>
    <x v="1"/>
    <n v="1713"/>
    <n v="103.98131932282546"/>
    <x v="6"/>
    <s v="EUR"/>
    <x v="412"/>
    <n v="1419660000"/>
    <b v="0"/>
    <b v="1"/>
    <s v="theater/plays"/>
    <x v="3"/>
    <x v="3"/>
  </r>
  <r>
    <x v="1"/>
    <n v="249"/>
    <n v="54.931726907630519"/>
    <x v="1"/>
    <s v="USD"/>
    <x v="413"/>
    <n v="1555822800"/>
    <b v="0"/>
    <b v="0"/>
    <s v="music/jazz"/>
    <x v="1"/>
    <x v="17"/>
  </r>
  <r>
    <x v="1"/>
    <n v="192"/>
    <n v="51.921875"/>
    <x v="1"/>
    <s v="USD"/>
    <x v="414"/>
    <n v="1442379600"/>
    <b v="0"/>
    <b v="1"/>
    <s v="film &amp; video/animation"/>
    <x v="4"/>
    <x v="10"/>
  </r>
  <r>
    <x v="1"/>
    <n v="247"/>
    <n v="60.02834008097166"/>
    <x v="1"/>
    <s v="USD"/>
    <x v="415"/>
    <n v="1364965200"/>
    <b v="0"/>
    <b v="0"/>
    <s v="theater/plays"/>
    <x v="3"/>
    <x v="3"/>
  </r>
  <r>
    <x v="1"/>
    <n v="2293"/>
    <n v="44.003488879197555"/>
    <x v="1"/>
    <s v="USD"/>
    <x v="416"/>
    <n v="1479016800"/>
    <b v="0"/>
    <b v="0"/>
    <s v="film &amp; video/science fiction"/>
    <x v="4"/>
    <x v="22"/>
  </r>
  <r>
    <x v="1"/>
    <n v="3131"/>
    <n v="53.003513254551258"/>
    <x v="1"/>
    <s v="USD"/>
    <x v="417"/>
    <n v="1499662800"/>
    <b v="0"/>
    <b v="0"/>
    <s v="film &amp; video/television"/>
    <x v="4"/>
    <x v="19"/>
  </r>
  <r>
    <x v="0"/>
    <n v="32"/>
    <n v="54.5"/>
    <x v="1"/>
    <s v="USD"/>
    <x v="418"/>
    <n v="1337835600"/>
    <b v="0"/>
    <b v="0"/>
    <s v="technology/wearables"/>
    <x v="2"/>
    <x v="8"/>
  </r>
  <r>
    <x v="1"/>
    <n v="143"/>
    <n v="75.04195804195804"/>
    <x v="6"/>
    <s v="EUR"/>
    <x v="419"/>
    <n v="1505710800"/>
    <b v="0"/>
    <b v="0"/>
    <s v="theater/plays"/>
    <x v="3"/>
    <x v="3"/>
  </r>
  <r>
    <x v="3"/>
    <n v="90"/>
    <n v="35.911111111111111"/>
    <x v="1"/>
    <s v="USD"/>
    <x v="420"/>
    <n v="1287464400"/>
    <b v="0"/>
    <b v="0"/>
    <s v="theater/plays"/>
    <x v="3"/>
    <x v="3"/>
  </r>
  <r>
    <x v="1"/>
    <n v="296"/>
    <n v="36.952702702702702"/>
    <x v="1"/>
    <s v="USD"/>
    <x v="421"/>
    <n v="1311656400"/>
    <b v="0"/>
    <b v="1"/>
    <s v="music/indie rock"/>
    <x v="1"/>
    <x v="7"/>
  </r>
  <r>
    <x v="1"/>
    <n v="170"/>
    <n v="63.170588235294119"/>
    <x v="1"/>
    <s v="USD"/>
    <x v="422"/>
    <n v="1293170400"/>
    <b v="0"/>
    <b v="1"/>
    <s v="theater/plays"/>
    <x v="3"/>
    <x v="3"/>
  </r>
  <r>
    <x v="0"/>
    <n v="186"/>
    <n v="29.99462365591398"/>
    <x v="1"/>
    <s v="USD"/>
    <x v="423"/>
    <n v="1355983200"/>
    <b v="0"/>
    <b v="0"/>
    <s v="technology/wearables"/>
    <x v="2"/>
    <x v="8"/>
  </r>
  <r>
    <x v="3"/>
    <n v="439"/>
    <n v="86"/>
    <x v="4"/>
    <s v="GBP"/>
    <x v="424"/>
    <n v="1515045600"/>
    <b v="0"/>
    <b v="0"/>
    <s v="film &amp; video/television"/>
    <x v="4"/>
    <x v="19"/>
  </r>
  <r>
    <x v="0"/>
    <n v="605"/>
    <n v="75.014876033057845"/>
    <x v="1"/>
    <s v="USD"/>
    <x v="425"/>
    <n v="1366088400"/>
    <b v="0"/>
    <b v="1"/>
    <s v="games/video games"/>
    <x v="6"/>
    <x v="11"/>
  </r>
  <r>
    <x v="1"/>
    <n v="86"/>
    <n v="101.19767441860465"/>
    <x v="3"/>
    <s v="DKK"/>
    <x v="426"/>
    <n v="1553317200"/>
    <b v="0"/>
    <b v="0"/>
    <s v="games/video games"/>
    <x v="6"/>
    <x v="11"/>
  </r>
  <r>
    <x v="0"/>
    <n v="1"/>
    <n v="4"/>
    <x v="0"/>
    <s v="CAD"/>
    <x v="427"/>
    <n v="1542088800"/>
    <b v="0"/>
    <b v="0"/>
    <s v="film &amp; video/animation"/>
    <x v="4"/>
    <x v="10"/>
  </r>
  <r>
    <x v="1"/>
    <n v="6286"/>
    <n v="29.001272669424118"/>
    <x v="1"/>
    <s v="USD"/>
    <x v="428"/>
    <n v="1503118800"/>
    <b v="0"/>
    <b v="0"/>
    <s v="music/rock"/>
    <x v="1"/>
    <x v="1"/>
  </r>
  <r>
    <x v="0"/>
    <n v="31"/>
    <n v="98.225806451612897"/>
    <x v="1"/>
    <s v="USD"/>
    <x v="429"/>
    <n v="1278478800"/>
    <b v="0"/>
    <b v="0"/>
    <s v="film &amp; video/drama"/>
    <x v="4"/>
    <x v="6"/>
  </r>
  <r>
    <x v="0"/>
    <n v="1181"/>
    <n v="87.001693480101608"/>
    <x v="1"/>
    <s v="USD"/>
    <x v="411"/>
    <n v="1484114400"/>
    <b v="0"/>
    <b v="0"/>
    <s v="film &amp; video/science fiction"/>
    <x v="4"/>
    <x v="22"/>
  </r>
  <r>
    <x v="0"/>
    <n v="39"/>
    <n v="45.205128205128204"/>
    <x v="1"/>
    <s v="USD"/>
    <x v="430"/>
    <n v="1385445600"/>
    <b v="0"/>
    <b v="1"/>
    <s v="film &amp; video/drama"/>
    <x v="4"/>
    <x v="6"/>
  </r>
  <r>
    <x v="1"/>
    <n v="3727"/>
    <n v="37.001341561577675"/>
    <x v="1"/>
    <s v="USD"/>
    <x v="431"/>
    <n v="1318741200"/>
    <b v="0"/>
    <b v="0"/>
    <s v="theater/plays"/>
    <x v="3"/>
    <x v="3"/>
  </r>
  <r>
    <x v="1"/>
    <n v="1605"/>
    <n v="94.976947040498445"/>
    <x v="1"/>
    <s v="USD"/>
    <x v="432"/>
    <n v="1518242400"/>
    <b v="0"/>
    <b v="1"/>
    <s v="music/indie rock"/>
    <x v="1"/>
    <x v="7"/>
  </r>
  <r>
    <x v="0"/>
    <n v="46"/>
    <n v="28.956521739130434"/>
    <x v="1"/>
    <s v="USD"/>
    <x v="433"/>
    <n v="1476594000"/>
    <b v="0"/>
    <b v="0"/>
    <s v="theater/plays"/>
    <x v="3"/>
    <x v="3"/>
  </r>
  <r>
    <x v="1"/>
    <n v="2120"/>
    <n v="55.993396226415094"/>
    <x v="1"/>
    <s v="USD"/>
    <x v="434"/>
    <n v="1273554000"/>
    <b v="0"/>
    <b v="0"/>
    <s v="theater/plays"/>
    <x v="3"/>
    <x v="3"/>
  </r>
  <r>
    <x v="0"/>
    <n v="105"/>
    <n v="54.038095238095238"/>
    <x v="1"/>
    <s v="USD"/>
    <x v="435"/>
    <n v="1421906400"/>
    <b v="0"/>
    <b v="0"/>
    <s v="film &amp; video/documentary"/>
    <x v="4"/>
    <x v="4"/>
  </r>
  <r>
    <x v="1"/>
    <n v="50"/>
    <n v="82.38"/>
    <x v="1"/>
    <s v="USD"/>
    <x v="8"/>
    <n v="1281589200"/>
    <b v="0"/>
    <b v="0"/>
    <s v="theater/plays"/>
    <x v="3"/>
    <x v="3"/>
  </r>
  <r>
    <x v="1"/>
    <n v="2080"/>
    <n v="66.997115384615384"/>
    <x v="1"/>
    <s v="USD"/>
    <x v="436"/>
    <n v="1400389200"/>
    <b v="0"/>
    <b v="0"/>
    <s v="film &amp; video/drama"/>
    <x v="4"/>
    <x v="6"/>
  </r>
  <r>
    <x v="0"/>
    <n v="535"/>
    <n v="107.91401869158878"/>
    <x v="1"/>
    <s v="USD"/>
    <x v="385"/>
    <n v="1362808800"/>
    <b v="0"/>
    <b v="0"/>
    <s v="games/mobile games"/>
    <x v="6"/>
    <x v="20"/>
  </r>
  <r>
    <x v="1"/>
    <n v="2105"/>
    <n v="69.009501187648453"/>
    <x v="1"/>
    <s v="USD"/>
    <x v="437"/>
    <n v="1388815200"/>
    <b v="0"/>
    <b v="0"/>
    <s v="film &amp; video/animation"/>
    <x v="4"/>
    <x v="10"/>
  </r>
  <r>
    <x v="1"/>
    <n v="2436"/>
    <n v="39.006568144499177"/>
    <x v="1"/>
    <s v="USD"/>
    <x v="438"/>
    <n v="1519538400"/>
    <b v="0"/>
    <b v="0"/>
    <s v="theater/plays"/>
    <x v="3"/>
    <x v="3"/>
  </r>
  <r>
    <x v="1"/>
    <n v="80"/>
    <n v="110.3625"/>
    <x v="1"/>
    <s v="USD"/>
    <x v="439"/>
    <n v="1517810400"/>
    <b v="0"/>
    <b v="0"/>
    <s v="publishing/translations"/>
    <x v="5"/>
    <x v="18"/>
  </r>
  <r>
    <x v="1"/>
    <n v="42"/>
    <n v="94.857142857142861"/>
    <x v="1"/>
    <s v="USD"/>
    <x v="440"/>
    <n v="1370581200"/>
    <b v="0"/>
    <b v="1"/>
    <s v="technology/wearables"/>
    <x v="2"/>
    <x v="8"/>
  </r>
  <r>
    <x v="1"/>
    <n v="139"/>
    <n v="57.935251798561154"/>
    <x v="0"/>
    <s v="CAD"/>
    <x v="441"/>
    <n v="1448863200"/>
    <b v="0"/>
    <b v="1"/>
    <s v="technology/web"/>
    <x v="2"/>
    <x v="2"/>
  </r>
  <r>
    <x v="0"/>
    <n v="16"/>
    <n v="101.25"/>
    <x v="1"/>
    <s v="USD"/>
    <x v="442"/>
    <n v="1556600400"/>
    <b v="0"/>
    <b v="0"/>
    <s v="theater/plays"/>
    <x v="3"/>
    <x v="3"/>
  </r>
  <r>
    <x v="1"/>
    <n v="159"/>
    <n v="64.95597484276729"/>
    <x v="1"/>
    <s v="USD"/>
    <x v="443"/>
    <n v="1432098000"/>
    <b v="0"/>
    <b v="0"/>
    <s v="film &amp; video/drama"/>
    <x v="4"/>
    <x v="6"/>
  </r>
  <r>
    <x v="1"/>
    <n v="381"/>
    <n v="27.00524934383202"/>
    <x v="1"/>
    <s v="USD"/>
    <x v="315"/>
    <n v="1482127200"/>
    <b v="0"/>
    <b v="0"/>
    <s v="technology/wearables"/>
    <x v="2"/>
    <x v="8"/>
  </r>
  <r>
    <x v="1"/>
    <n v="194"/>
    <n v="50.97422680412371"/>
    <x v="4"/>
    <s v="GBP"/>
    <x v="444"/>
    <n v="1335934800"/>
    <b v="0"/>
    <b v="1"/>
    <s v="food/food trucks"/>
    <x v="0"/>
    <x v="0"/>
  </r>
  <r>
    <x v="0"/>
    <n v="575"/>
    <n v="104.94260869565217"/>
    <x v="1"/>
    <s v="USD"/>
    <x v="445"/>
    <n v="1556946000"/>
    <b v="0"/>
    <b v="0"/>
    <s v="music/rock"/>
    <x v="1"/>
    <x v="1"/>
  </r>
  <r>
    <x v="1"/>
    <n v="106"/>
    <n v="84.028301886792448"/>
    <x v="1"/>
    <s v="USD"/>
    <x v="446"/>
    <n v="1530075600"/>
    <b v="0"/>
    <b v="0"/>
    <s v="music/electric music"/>
    <x v="1"/>
    <x v="5"/>
  </r>
  <r>
    <x v="1"/>
    <n v="142"/>
    <n v="102.85915492957747"/>
    <x v="1"/>
    <s v="USD"/>
    <x v="447"/>
    <n v="1418796000"/>
    <b v="0"/>
    <b v="0"/>
    <s v="film &amp; video/television"/>
    <x v="4"/>
    <x v="19"/>
  </r>
  <r>
    <x v="1"/>
    <n v="211"/>
    <n v="39.962085308056871"/>
    <x v="1"/>
    <s v="USD"/>
    <x v="448"/>
    <n v="1372482000"/>
    <b v="0"/>
    <b v="1"/>
    <s v="publishing/translations"/>
    <x v="5"/>
    <x v="18"/>
  </r>
  <r>
    <x v="0"/>
    <n v="1120"/>
    <n v="51.001785714285717"/>
    <x v="1"/>
    <s v="USD"/>
    <x v="342"/>
    <n v="1534395600"/>
    <b v="0"/>
    <b v="0"/>
    <s v="publishing/fiction"/>
    <x v="5"/>
    <x v="13"/>
  </r>
  <r>
    <x v="0"/>
    <n v="113"/>
    <n v="40.823008849557525"/>
    <x v="1"/>
    <s v="USD"/>
    <x v="449"/>
    <n v="1311397200"/>
    <b v="0"/>
    <b v="0"/>
    <s v="film &amp; video/science fiction"/>
    <x v="4"/>
    <x v="22"/>
  </r>
  <r>
    <x v="1"/>
    <n v="2756"/>
    <n v="58.999637155297535"/>
    <x v="1"/>
    <s v="USD"/>
    <x v="450"/>
    <n v="1426914000"/>
    <b v="0"/>
    <b v="0"/>
    <s v="technology/wearables"/>
    <x v="2"/>
    <x v="8"/>
  </r>
  <r>
    <x v="1"/>
    <n v="173"/>
    <n v="71.156069364161851"/>
    <x v="4"/>
    <s v="GBP"/>
    <x v="451"/>
    <n v="1501477200"/>
    <b v="0"/>
    <b v="0"/>
    <s v="food/food trucks"/>
    <x v="0"/>
    <x v="0"/>
  </r>
  <r>
    <x v="1"/>
    <n v="87"/>
    <n v="99.494252873563212"/>
    <x v="1"/>
    <s v="USD"/>
    <x v="452"/>
    <n v="1269061200"/>
    <b v="0"/>
    <b v="1"/>
    <s v="photography/photography books"/>
    <x v="7"/>
    <x v="14"/>
  </r>
  <r>
    <x v="0"/>
    <n v="1538"/>
    <n v="103.98634590377114"/>
    <x v="1"/>
    <s v="USD"/>
    <x v="453"/>
    <n v="1415772000"/>
    <b v="0"/>
    <b v="1"/>
    <s v="theater/plays"/>
    <x v="3"/>
    <x v="3"/>
  </r>
  <r>
    <x v="0"/>
    <n v="9"/>
    <n v="76.555555555555557"/>
    <x v="1"/>
    <s v="USD"/>
    <x v="454"/>
    <n v="1331013600"/>
    <b v="0"/>
    <b v="1"/>
    <s v="publishing/fiction"/>
    <x v="5"/>
    <x v="13"/>
  </r>
  <r>
    <x v="0"/>
    <n v="554"/>
    <n v="87.068592057761734"/>
    <x v="1"/>
    <s v="USD"/>
    <x v="455"/>
    <n v="1576735200"/>
    <b v="0"/>
    <b v="0"/>
    <s v="theater/plays"/>
    <x v="3"/>
    <x v="3"/>
  </r>
  <r>
    <x v="1"/>
    <n v="1572"/>
    <n v="48.99554707379135"/>
    <x v="4"/>
    <s v="GBP"/>
    <x v="456"/>
    <n v="1411362000"/>
    <b v="0"/>
    <b v="1"/>
    <s v="food/food trucks"/>
    <x v="0"/>
    <x v="0"/>
  </r>
  <r>
    <x v="0"/>
    <n v="648"/>
    <n v="42.969135802469133"/>
    <x v="4"/>
    <s v="GBP"/>
    <x v="457"/>
    <n v="1563685200"/>
    <b v="0"/>
    <b v="0"/>
    <s v="theater/plays"/>
    <x v="3"/>
    <x v="3"/>
  </r>
  <r>
    <x v="0"/>
    <n v="21"/>
    <n v="33.428571428571431"/>
    <x v="4"/>
    <s v="GBP"/>
    <x v="458"/>
    <n v="1521867600"/>
    <b v="0"/>
    <b v="1"/>
    <s v="publishing/translations"/>
    <x v="5"/>
    <x v="18"/>
  </r>
  <r>
    <x v="1"/>
    <n v="2346"/>
    <n v="83.982949701619773"/>
    <x v="1"/>
    <s v="USD"/>
    <x v="459"/>
    <n v="1495515600"/>
    <b v="0"/>
    <b v="0"/>
    <s v="theater/plays"/>
    <x v="3"/>
    <x v="3"/>
  </r>
  <r>
    <x v="1"/>
    <n v="115"/>
    <n v="101.41739130434783"/>
    <x v="1"/>
    <s v="USD"/>
    <x v="460"/>
    <n v="1455948000"/>
    <b v="0"/>
    <b v="0"/>
    <s v="theater/plays"/>
    <x v="3"/>
    <x v="3"/>
  </r>
  <r>
    <x v="1"/>
    <n v="85"/>
    <n v="109.87058823529412"/>
    <x v="6"/>
    <s v="EUR"/>
    <x v="461"/>
    <n v="1282366800"/>
    <b v="0"/>
    <b v="0"/>
    <s v="technology/wearables"/>
    <x v="2"/>
    <x v="8"/>
  </r>
  <r>
    <x v="1"/>
    <n v="144"/>
    <n v="31.916666666666668"/>
    <x v="1"/>
    <s v="USD"/>
    <x v="462"/>
    <n v="1574575200"/>
    <b v="0"/>
    <b v="0"/>
    <s v="journalism/audio"/>
    <x v="8"/>
    <x v="23"/>
  </r>
  <r>
    <x v="1"/>
    <n v="2443"/>
    <n v="70.993450675399103"/>
    <x v="1"/>
    <s v="USD"/>
    <x v="463"/>
    <n v="1374901200"/>
    <b v="0"/>
    <b v="1"/>
    <s v="food/food trucks"/>
    <x v="0"/>
    <x v="0"/>
  </r>
  <r>
    <x v="3"/>
    <n v="595"/>
    <n v="77.026890756302521"/>
    <x v="1"/>
    <s v="USD"/>
    <x v="464"/>
    <n v="1278910800"/>
    <b v="1"/>
    <b v="1"/>
    <s v="film &amp; video/shorts"/>
    <x v="4"/>
    <x v="12"/>
  </r>
  <r>
    <x v="1"/>
    <n v="64"/>
    <n v="101.78125"/>
    <x v="1"/>
    <s v="USD"/>
    <x v="465"/>
    <n v="1562907600"/>
    <b v="0"/>
    <b v="0"/>
    <s v="photography/photography books"/>
    <x v="7"/>
    <x v="14"/>
  </r>
  <r>
    <x v="1"/>
    <n v="268"/>
    <n v="51.059701492537314"/>
    <x v="1"/>
    <s v="USD"/>
    <x v="466"/>
    <n v="1332478800"/>
    <b v="0"/>
    <b v="0"/>
    <s v="technology/wearables"/>
    <x v="2"/>
    <x v="8"/>
  </r>
  <r>
    <x v="1"/>
    <n v="195"/>
    <n v="68.02051282051282"/>
    <x v="3"/>
    <s v="DKK"/>
    <x v="467"/>
    <n v="1402722000"/>
    <b v="0"/>
    <b v="0"/>
    <s v="theater/plays"/>
    <x v="3"/>
    <x v="3"/>
  </r>
  <r>
    <x v="0"/>
    <n v="54"/>
    <n v="30.87037037037037"/>
    <x v="1"/>
    <s v="USD"/>
    <x v="468"/>
    <n v="1496811600"/>
    <b v="0"/>
    <b v="0"/>
    <s v="film &amp; video/animation"/>
    <x v="4"/>
    <x v="10"/>
  </r>
  <r>
    <x v="0"/>
    <n v="120"/>
    <n v="27.908333333333335"/>
    <x v="1"/>
    <s v="USD"/>
    <x v="469"/>
    <n v="1482213600"/>
    <b v="0"/>
    <b v="1"/>
    <s v="technology/wearables"/>
    <x v="2"/>
    <x v="8"/>
  </r>
  <r>
    <x v="0"/>
    <n v="579"/>
    <n v="79.994818652849744"/>
    <x v="3"/>
    <s v="DKK"/>
    <x v="470"/>
    <n v="1420264800"/>
    <b v="0"/>
    <b v="0"/>
    <s v="technology/web"/>
    <x v="2"/>
    <x v="2"/>
  </r>
  <r>
    <x v="0"/>
    <n v="2072"/>
    <n v="38.003378378378379"/>
    <x v="1"/>
    <s v="USD"/>
    <x v="471"/>
    <n v="1458450000"/>
    <b v="0"/>
    <b v="1"/>
    <s v="film &amp; video/documentary"/>
    <x v="4"/>
    <x v="4"/>
  </r>
  <r>
    <x v="0"/>
    <n v="0"/>
    <e v="#DIV/0!"/>
    <x v="1"/>
    <s v="USD"/>
    <x v="472"/>
    <n v="1369803600"/>
    <b v="0"/>
    <b v="1"/>
    <s v="theater/plays"/>
    <x v="3"/>
    <x v="3"/>
  </r>
  <r>
    <x v="0"/>
    <n v="1796"/>
    <n v="59.990534521158132"/>
    <x v="1"/>
    <s v="USD"/>
    <x v="473"/>
    <n v="1363237200"/>
    <b v="0"/>
    <b v="0"/>
    <s v="film &amp; video/documentary"/>
    <x v="4"/>
    <x v="4"/>
  </r>
  <r>
    <x v="1"/>
    <n v="186"/>
    <n v="37.037634408602152"/>
    <x v="2"/>
    <s v="AUD"/>
    <x v="474"/>
    <n v="1345870800"/>
    <b v="0"/>
    <b v="1"/>
    <s v="games/video games"/>
    <x v="6"/>
    <x v="11"/>
  </r>
  <r>
    <x v="1"/>
    <n v="460"/>
    <n v="99.963043478260872"/>
    <x v="1"/>
    <s v="USD"/>
    <x v="72"/>
    <n v="1437454800"/>
    <b v="0"/>
    <b v="0"/>
    <s v="film &amp; video/drama"/>
    <x v="4"/>
    <x v="6"/>
  </r>
  <r>
    <x v="0"/>
    <n v="62"/>
    <n v="111.6774193548387"/>
    <x v="6"/>
    <s v="EUR"/>
    <x v="443"/>
    <n v="1432011600"/>
    <b v="0"/>
    <b v="0"/>
    <s v="music/rock"/>
    <x v="1"/>
    <x v="1"/>
  </r>
  <r>
    <x v="0"/>
    <n v="347"/>
    <n v="36.014409221902014"/>
    <x v="1"/>
    <s v="USD"/>
    <x v="475"/>
    <n v="1366347600"/>
    <b v="0"/>
    <b v="1"/>
    <s v="publishing/radio &amp; podcasts"/>
    <x v="5"/>
    <x v="15"/>
  </r>
  <r>
    <x v="1"/>
    <n v="2528"/>
    <n v="66.010284810126578"/>
    <x v="1"/>
    <s v="USD"/>
    <x v="81"/>
    <n v="1512885600"/>
    <b v="0"/>
    <b v="1"/>
    <s v="theater/plays"/>
    <x v="3"/>
    <x v="3"/>
  </r>
  <r>
    <x v="0"/>
    <n v="19"/>
    <n v="44.05263157894737"/>
    <x v="1"/>
    <s v="USD"/>
    <x v="476"/>
    <n v="1369717200"/>
    <b v="0"/>
    <b v="1"/>
    <s v="technology/web"/>
    <x v="2"/>
    <x v="2"/>
  </r>
  <r>
    <x v="1"/>
    <n v="3657"/>
    <n v="52.999726551818434"/>
    <x v="1"/>
    <s v="USD"/>
    <x v="192"/>
    <n v="1534654800"/>
    <b v="0"/>
    <b v="0"/>
    <s v="theater/plays"/>
    <x v="3"/>
    <x v="3"/>
  </r>
  <r>
    <x v="0"/>
    <n v="1258"/>
    <n v="95"/>
    <x v="1"/>
    <s v="USD"/>
    <x v="477"/>
    <n v="1337058000"/>
    <b v="0"/>
    <b v="0"/>
    <s v="theater/plays"/>
    <x v="3"/>
    <x v="3"/>
  </r>
  <r>
    <x v="1"/>
    <n v="131"/>
    <n v="70.908396946564892"/>
    <x v="2"/>
    <s v="AUD"/>
    <x v="478"/>
    <n v="1529816400"/>
    <b v="0"/>
    <b v="0"/>
    <s v="film &amp; video/drama"/>
    <x v="4"/>
    <x v="6"/>
  </r>
  <r>
    <x v="0"/>
    <n v="362"/>
    <n v="98.060773480662988"/>
    <x v="1"/>
    <s v="USD"/>
    <x v="479"/>
    <n v="1564894800"/>
    <b v="0"/>
    <b v="0"/>
    <s v="theater/plays"/>
    <x v="3"/>
    <x v="3"/>
  </r>
  <r>
    <x v="1"/>
    <n v="239"/>
    <n v="53.046025104602514"/>
    <x v="1"/>
    <s v="USD"/>
    <x v="480"/>
    <n v="1404622800"/>
    <b v="0"/>
    <b v="1"/>
    <s v="games/video games"/>
    <x v="6"/>
    <x v="11"/>
  </r>
  <r>
    <x v="3"/>
    <n v="35"/>
    <n v="93.142857142857139"/>
    <x v="1"/>
    <s v="USD"/>
    <x v="180"/>
    <n v="1284181200"/>
    <b v="0"/>
    <b v="0"/>
    <s v="film &amp; video/television"/>
    <x v="4"/>
    <x v="19"/>
  </r>
  <r>
    <x v="3"/>
    <n v="528"/>
    <n v="58.945075757575758"/>
    <x v="5"/>
    <s v="CHF"/>
    <x v="481"/>
    <n v="1386741600"/>
    <b v="0"/>
    <b v="1"/>
    <s v="music/rock"/>
    <x v="1"/>
    <x v="1"/>
  </r>
  <r>
    <x v="0"/>
    <n v="133"/>
    <n v="36.067669172932334"/>
    <x v="0"/>
    <s v="CAD"/>
    <x v="482"/>
    <n v="1324792800"/>
    <b v="0"/>
    <b v="1"/>
    <s v="theater/plays"/>
    <x v="3"/>
    <x v="3"/>
  </r>
  <r>
    <x v="0"/>
    <n v="846"/>
    <n v="63.030732860520096"/>
    <x v="1"/>
    <s v="USD"/>
    <x v="194"/>
    <n v="1284354000"/>
    <b v="0"/>
    <b v="0"/>
    <s v="publishing/nonfiction"/>
    <x v="5"/>
    <x v="9"/>
  </r>
  <r>
    <x v="1"/>
    <n v="78"/>
    <n v="84.717948717948715"/>
    <x v="1"/>
    <s v="USD"/>
    <x v="483"/>
    <n v="1494392400"/>
    <b v="0"/>
    <b v="0"/>
    <s v="food/food trucks"/>
    <x v="0"/>
    <x v="0"/>
  </r>
  <r>
    <x v="0"/>
    <n v="10"/>
    <n v="62.2"/>
    <x v="1"/>
    <s v="USD"/>
    <x v="484"/>
    <n v="1519538400"/>
    <b v="0"/>
    <b v="1"/>
    <s v="film &amp; video/animation"/>
    <x v="4"/>
    <x v="10"/>
  </r>
  <r>
    <x v="1"/>
    <n v="1773"/>
    <n v="101.97518330513255"/>
    <x v="1"/>
    <s v="USD"/>
    <x v="355"/>
    <n v="1421906400"/>
    <b v="0"/>
    <b v="1"/>
    <s v="music/rock"/>
    <x v="1"/>
    <x v="1"/>
  </r>
  <r>
    <x v="1"/>
    <n v="32"/>
    <n v="106.4375"/>
    <x v="1"/>
    <s v="USD"/>
    <x v="485"/>
    <n v="1555909200"/>
    <b v="0"/>
    <b v="0"/>
    <s v="theater/plays"/>
    <x v="3"/>
    <x v="3"/>
  </r>
  <r>
    <x v="1"/>
    <n v="369"/>
    <n v="29.975609756097562"/>
    <x v="1"/>
    <s v="USD"/>
    <x v="486"/>
    <n v="1472446800"/>
    <b v="0"/>
    <b v="1"/>
    <s v="film &amp; video/drama"/>
    <x v="4"/>
    <x v="6"/>
  </r>
  <r>
    <x v="0"/>
    <n v="191"/>
    <n v="85.806282722513089"/>
    <x v="1"/>
    <s v="USD"/>
    <x v="487"/>
    <n v="1342328400"/>
    <b v="0"/>
    <b v="0"/>
    <s v="film &amp; video/shorts"/>
    <x v="4"/>
    <x v="12"/>
  </r>
  <r>
    <x v="1"/>
    <n v="89"/>
    <n v="70.82022471910112"/>
    <x v="1"/>
    <s v="USD"/>
    <x v="488"/>
    <n v="1268114400"/>
    <b v="0"/>
    <b v="0"/>
    <s v="film &amp; video/shorts"/>
    <x v="4"/>
    <x v="12"/>
  </r>
  <r>
    <x v="0"/>
    <n v="1979"/>
    <n v="40.998484082870135"/>
    <x v="1"/>
    <s v="USD"/>
    <x v="489"/>
    <n v="1273381200"/>
    <b v="0"/>
    <b v="0"/>
    <s v="theater/plays"/>
    <x v="3"/>
    <x v="3"/>
  </r>
  <r>
    <x v="0"/>
    <n v="63"/>
    <n v="28.063492063492063"/>
    <x v="1"/>
    <s v="USD"/>
    <x v="490"/>
    <n v="1290837600"/>
    <b v="0"/>
    <b v="0"/>
    <s v="technology/wearables"/>
    <x v="2"/>
    <x v="8"/>
  </r>
  <r>
    <x v="1"/>
    <n v="147"/>
    <n v="88.054421768707485"/>
    <x v="1"/>
    <s v="USD"/>
    <x v="312"/>
    <n v="1454306400"/>
    <b v="0"/>
    <b v="1"/>
    <s v="theater/plays"/>
    <x v="3"/>
    <x v="3"/>
  </r>
  <r>
    <x v="0"/>
    <n v="6080"/>
    <n v="31"/>
    <x v="0"/>
    <s v="CAD"/>
    <x v="491"/>
    <n v="1457762400"/>
    <b v="0"/>
    <b v="0"/>
    <s v="film &amp; video/animation"/>
    <x v="4"/>
    <x v="10"/>
  </r>
  <r>
    <x v="0"/>
    <n v="80"/>
    <n v="90.337500000000006"/>
    <x v="4"/>
    <s v="GBP"/>
    <x v="492"/>
    <n v="1389074400"/>
    <b v="0"/>
    <b v="0"/>
    <s v="music/indie rock"/>
    <x v="1"/>
    <x v="7"/>
  </r>
  <r>
    <x v="0"/>
    <n v="9"/>
    <n v="63.777777777777779"/>
    <x v="1"/>
    <s v="USD"/>
    <x v="493"/>
    <n v="1402117200"/>
    <b v="0"/>
    <b v="0"/>
    <s v="games/video games"/>
    <x v="6"/>
    <x v="11"/>
  </r>
  <r>
    <x v="0"/>
    <n v="1784"/>
    <n v="53.995515695067262"/>
    <x v="1"/>
    <s v="USD"/>
    <x v="494"/>
    <n v="1284440400"/>
    <b v="0"/>
    <b v="1"/>
    <s v="publishing/fiction"/>
    <x v="5"/>
    <x v="13"/>
  </r>
  <r>
    <x v="2"/>
    <n v="3640"/>
    <n v="48.993956043956047"/>
    <x v="5"/>
    <s v="CHF"/>
    <x v="495"/>
    <n v="1388988000"/>
    <b v="0"/>
    <b v="0"/>
    <s v="games/video games"/>
    <x v="6"/>
    <x v="11"/>
  </r>
  <r>
    <x v="1"/>
    <n v="126"/>
    <n v="63.857142857142854"/>
    <x v="0"/>
    <s v="CAD"/>
    <x v="496"/>
    <n v="1516946400"/>
    <b v="0"/>
    <b v="0"/>
    <s v="theater/plays"/>
    <x v="3"/>
    <x v="3"/>
  </r>
  <r>
    <x v="1"/>
    <n v="2218"/>
    <n v="82.996393146979258"/>
    <x v="4"/>
    <s v="GBP"/>
    <x v="497"/>
    <n v="1377752400"/>
    <b v="0"/>
    <b v="0"/>
    <s v="music/indie rock"/>
    <x v="1"/>
    <x v="7"/>
  </r>
  <r>
    <x v="0"/>
    <n v="243"/>
    <n v="55.08230452674897"/>
    <x v="1"/>
    <s v="USD"/>
    <x v="498"/>
    <n v="1534568400"/>
    <b v="0"/>
    <b v="1"/>
    <s v="film &amp; video/drama"/>
    <x v="4"/>
    <x v="6"/>
  </r>
  <r>
    <x v="1"/>
    <n v="202"/>
    <n v="62.044554455445542"/>
    <x v="6"/>
    <s v="EUR"/>
    <x v="499"/>
    <n v="1528606800"/>
    <b v="0"/>
    <b v="1"/>
    <s v="theater/plays"/>
    <x v="3"/>
    <x v="3"/>
  </r>
  <r>
    <x v="1"/>
    <n v="140"/>
    <n v="104.97857142857143"/>
    <x v="6"/>
    <s v="EUR"/>
    <x v="500"/>
    <n v="1284872400"/>
    <b v="0"/>
    <b v="0"/>
    <s v="publishing/fiction"/>
    <x v="5"/>
    <x v="13"/>
  </r>
  <r>
    <x v="1"/>
    <n v="1052"/>
    <n v="94.044676806083643"/>
    <x v="3"/>
    <s v="DKK"/>
    <x v="501"/>
    <n v="1537592400"/>
    <b v="1"/>
    <b v="1"/>
    <s v="film &amp; video/documentary"/>
    <x v="4"/>
    <x v="4"/>
  </r>
  <r>
    <x v="0"/>
    <n v="1296"/>
    <n v="44.007716049382715"/>
    <x v="1"/>
    <s v="USD"/>
    <x v="502"/>
    <n v="1381208400"/>
    <b v="0"/>
    <b v="0"/>
    <s v="games/mobile games"/>
    <x v="6"/>
    <x v="20"/>
  </r>
  <r>
    <x v="0"/>
    <n v="77"/>
    <n v="92.467532467532465"/>
    <x v="1"/>
    <s v="USD"/>
    <x v="503"/>
    <n v="1562475600"/>
    <b v="0"/>
    <b v="1"/>
    <s v="food/food trucks"/>
    <x v="0"/>
    <x v="0"/>
  </r>
  <r>
    <x v="1"/>
    <n v="247"/>
    <n v="57.072874493927124"/>
    <x v="1"/>
    <s v="USD"/>
    <x v="504"/>
    <n v="1527397200"/>
    <b v="0"/>
    <b v="0"/>
    <s v="photography/photography books"/>
    <x v="7"/>
    <x v="14"/>
  </r>
  <r>
    <x v="0"/>
    <n v="395"/>
    <n v="109.07848101265823"/>
    <x v="6"/>
    <s v="EUR"/>
    <x v="505"/>
    <n v="1436158800"/>
    <b v="0"/>
    <b v="0"/>
    <s v="games/mobile games"/>
    <x v="6"/>
    <x v="20"/>
  </r>
  <r>
    <x v="0"/>
    <n v="49"/>
    <n v="39.387755102040813"/>
    <x v="4"/>
    <s v="GBP"/>
    <x v="506"/>
    <n v="1456034400"/>
    <b v="0"/>
    <b v="0"/>
    <s v="music/indie rock"/>
    <x v="1"/>
    <x v="7"/>
  </r>
  <r>
    <x v="0"/>
    <n v="180"/>
    <n v="77.022222222222226"/>
    <x v="1"/>
    <s v="USD"/>
    <x v="507"/>
    <n v="1380171600"/>
    <b v="0"/>
    <b v="0"/>
    <s v="games/video games"/>
    <x v="6"/>
    <x v="11"/>
  </r>
  <r>
    <x v="1"/>
    <n v="84"/>
    <n v="92.166666666666671"/>
    <x v="1"/>
    <s v="USD"/>
    <x v="508"/>
    <n v="1453356000"/>
    <b v="0"/>
    <b v="0"/>
    <s v="music/rock"/>
    <x v="1"/>
    <x v="1"/>
  </r>
  <r>
    <x v="0"/>
    <n v="2690"/>
    <n v="61.007063197026021"/>
    <x v="1"/>
    <s v="USD"/>
    <x v="509"/>
    <n v="1578981600"/>
    <b v="0"/>
    <b v="0"/>
    <s v="theater/plays"/>
    <x v="3"/>
    <x v="3"/>
  </r>
  <r>
    <x v="1"/>
    <n v="88"/>
    <n v="78.068181818181813"/>
    <x v="1"/>
    <s v="USD"/>
    <x v="510"/>
    <n v="1537419600"/>
    <b v="0"/>
    <b v="1"/>
    <s v="theater/plays"/>
    <x v="3"/>
    <x v="3"/>
  </r>
  <r>
    <x v="1"/>
    <n v="156"/>
    <n v="80.75"/>
    <x v="1"/>
    <s v="USD"/>
    <x v="511"/>
    <n v="1423202400"/>
    <b v="0"/>
    <b v="0"/>
    <s v="film &amp; video/drama"/>
    <x v="4"/>
    <x v="6"/>
  </r>
  <r>
    <x v="1"/>
    <n v="2985"/>
    <n v="59.991289782244557"/>
    <x v="1"/>
    <s v="USD"/>
    <x v="512"/>
    <n v="1460610000"/>
    <b v="0"/>
    <b v="0"/>
    <s v="theater/plays"/>
    <x v="3"/>
    <x v="3"/>
  </r>
  <r>
    <x v="1"/>
    <n v="762"/>
    <n v="110.03018372703411"/>
    <x v="1"/>
    <s v="USD"/>
    <x v="513"/>
    <n v="1370494800"/>
    <b v="0"/>
    <b v="0"/>
    <s v="technology/wearables"/>
    <x v="2"/>
    <x v="8"/>
  </r>
  <r>
    <x v="3"/>
    <n v="1"/>
    <n v="4"/>
    <x v="5"/>
    <s v="CHF"/>
    <x v="514"/>
    <n v="1332306000"/>
    <b v="0"/>
    <b v="0"/>
    <s v="music/indie rock"/>
    <x v="1"/>
    <x v="7"/>
  </r>
  <r>
    <x v="0"/>
    <n v="2779"/>
    <n v="37.99856063332134"/>
    <x v="2"/>
    <s v="AUD"/>
    <x v="515"/>
    <n v="1422511200"/>
    <b v="0"/>
    <b v="1"/>
    <s v="technology/web"/>
    <x v="2"/>
    <x v="2"/>
  </r>
  <r>
    <x v="0"/>
    <n v="92"/>
    <n v="96.369565217391298"/>
    <x v="1"/>
    <s v="USD"/>
    <x v="516"/>
    <n v="1480312800"/>
    <b v="0"/>
    <b v="0"/>
    <s v="theater/plays"/>
    <x v="3"/>
    <x v="3"/>
  </r>
  <r>
    <x v="0"/>
    <n v="1028"/>
    <n v="72.978599221789878"/>
    <x v="1"/>
    <s v="USD"/>
    <x v="517"/>
    <n v="1294034400"/>
    <b v="0"/>
    <b v="0"/>
    <s v="music/rock"/>
    <x v="1"/>
    <x v="1"/>
  </r>
  <r>
    <x v="1"/>
    <n v="554"/>
    <n v="26.007220216606498"/>
    <x v="0"/>
    <s v="CAD"/>
    <x v="518"/>
    <n v="1482645600"/>
    <b v="0"/>
    <b v="0"/>
    <s v="music/indie rock"/>
    <x v="1"/>
    <x v="7"/>
  </r>
  <r>
    <x v="1"/>
    <n v="135"/>
    <n v="104.36296296296297"/>
    <x v="3"/>
    <s v="DKK"/>
    <x v="519"/>
    <n v="1399093200"/>
    <b v="0"/>
    <b v="0"/>
    <s v="music/rock"/>
    <x v="1"/>
    <x v="1"/>
  </r>
  <r>
    <x v="1"/>
    <n v="122"/>
    <n v="102.18852459016394"/>
    <x v="1"/>
    <s v="USD"/>
    <x v="520"/>
    <n v="1315890000"/>
    <b v="0"/>
    <b v="1"/>
    <s v="publishing/translations"/>
    <x v="5"/>
    <x v="18"/>
  </r>
  <r>
    <x v="1"/>
    <n v="221"/>
    <n v="54.117647058823529"/>
    <x v="1"/>
    <s v="USD"/>
    <x v="521"/>
    <n v="1444021200"/>
    <b v="0"/>
    <b v="1"/>
    <s v="film &amp; video/science fiction"/>
    <x v="4"/>
    <x v="22"/>
  </r>
  <r>
    <x v="1"/>
    <n v="126"/>
    <n v="63.222222222222221"/>
    <x v="1"/>
    <s v="USD"/>
    <x v="522"/>
    <n v="1460005200"/>
    <b v="0"/>
    <b v="0"/>
    <s v="theater/plays"/>
    <x v="3"/>
    <x v="3"/>
  </r>
  <r>
    <x v="1"/>
    <n v="1022"/>
    <n v="104.03228962818004"/>
    <x v="1"/>
    <s v="USD"/>
    <x v="523"/>
    <n v="1470718800"/>
    <b v="0"/>
    <b v="0"/>
    <s v="theater/plays"/>
    <x v="3"/>
    <x v="3"/>
  </r>
  <r>
    <x v="1"/>
    <n v="3177"/>
    <n v="49.994334277620396"/>
    <x v="1"/>
    <s v="USD"/>
    <x v="524"/>
    <n v="1325052000"/>
    <b v="0"/>
    <b v="0"/>
    <s v="film &amp; video/animation"/>
    <x v="4"/>
    <x v="10"/>
  </r>
  <r>
    <x v="1"/>
    <n v="198"/>
    <n v="56.015151515151516"/>
    <x v="5"/>
    <s v="CHF"/>
    <x v="525"/>
    <n v="1319000400"/>
    <b v="0"/>
    <b v="0"/>
    <s v="theater/plays"/>
    <x v="3"/>
    <x v="3"/>
  </r>
  <r>
    <x v="0"/>
    <n v="26"/>
    <n v="48.807692307692307"/>
    <x v="5"/>
    <s v="CHF"/>
    <x v="188"/>
    <n v="1552539600"/>
    <b v="0"/>
    <b v="0"/>
    <s v="music/rock"/>
    <x v="1"/>
    <x v="1"/>
  </r>
  <r>
    <x v="1"/>
    <n v="85"/>
    <n v="60.082352941176474"/>
    <x v="2"/>
    <s v="AUD"/>
    <x v="526"/>
    <n v="1543816800"/>
    <b v="0"/>
    <b v="0"/>
    <s v="film &amp; video/documentary"/>
    <x v="4"/>
    <x v="4"/>
  </r>
  <r>
    <x v="0"/>
    <n v="1790"/>
    <n v="78.990502793296088"/>
    <x v="1"/>
    <s v="USD"/>
    <x v="527"/>
    <n v="1427086800"/>
    <b v="0"/>
    <b v="0"/>
    <s v="theater/plays"/>
    <x v="3"/>
    <x v="3"/>
  </r>
  <r>
    <x v="1"/>
    <n v="3596"/>
    <n v="53.99499443826474"/>
    <x v="1"/>
    <s v="USD"/>
    <x v="528"/>
    <n v="1323064800"/>
    <b v="0"/>
    <b v="0"/>
    <s v="theater/plays"/>
    <x v="3"/>
    <x v="3"/>
  </r>
  <r>
    <x v="0"/>
    <n v="37"/>
    <n v="111.45945945945945"/>
    <x v="1"/>
    <s v="USD"/>
    <x v="522"/>
    <n v="1458277200"/>
    <b v="0"/>
    <b v="1"/>
    <s v="music/electric music"/>
    <x v="1"/>
    <x v="5"/>
  </r>
  <r>
    <x v="1"/>
    <n v="244"/>
    <n v="60.922131147540981"/>
    <x v="1"/>
    <s v="USD"/>
    <x v="529"/>
    <n v="1405141200"/>
    <b v="0"/>
    <b v="0"/>
    <s v="music/rock"/>
    <x v="1"/>
    <x v="1"/>
  </r>
  <r>
    <x v="1"/>
    <n v="5180"/>
    <n v="26.0015444015444"/>
    <x v="1"/>
    <s v="USD"/>
    <x v="530"/>
    <n v="1283058000"/>
    <b v="0"/>
    <b v="0"/>
    <s v="theater/plays"/>
    <x v="3"/>
    <x v="3"/>
  </r>
  <r>
    <x v="1"/>
    <n v="589"/>
    <n v="80.993208828522924"/>
    <x v="6"/>
    <s v="EUR"/>
    <x v="531"/>
    <n v="1295762400"/>
    <b v="0"/>
    <b v="0"/>
    <s v="film &amp; video/animation"/>
    <x v="4"/>
    <x v="10"/>
  </r>
  <r>
    <x v="1"/>
    <n v="2725"/>
    <n v="34.995963302752294"/>
    <x v="1"/>
    <s v="USD"/>
    <x v="515"/>
    <n v="1419573600"/>
    <b v="0"/>
    <b v="1"/>
    <s v="music/rock"/>
    <x v="1"/>
    <x v="1"/>
  </r>
  <r>
    <x v="0"/>
    <n v="35"/>
    <n v="94.142857142857139"/>
    <x v="6"/>
    <s v="EUR"/>
    <x v="532"/>
    <n v="1438750800"/>
    <b v="0"/>
    <b v="0"/>
    <s v="film &amp; video/shorts"/>
    <x v="4"/>
    <x v="12"/>
  </r>
  <r>
    <x v="3"/>
    <n v="94"/>
    <n v="52.085106382978722"/>
    <x v="1"/>
    <s v="USD"/>
    <x v="533"/>
    <n v="1444798800"/>
    <b v="0"/>
    <b v="1"/>
    <s v="music/rock"/>
    <x v="1"/>
    <x v="1"/>
  </r>
  <r>
    <x v="1"/>
    <n v="300"/>
    <n v="24.986666666666668"/>
    <x v="1"/>
    <s v="USD"/>
    <x v="409"/>
    <n v="1399179600"/>
    <b v="0"/>
    <b v="0"/>
    <s v="journalism/audio"/>
    <x v="8"/>
    <x v="23"/>
  </r>
  <r>
    <x v="1"/>
    <n v="144"/>
    <n v="69.215277777777771"/>
    <x v="1"/>
    <s v="USD"/>
    <x v="534"/>
    <n v="1576562400"/>
    <b v="0"/>
    <b v="1"/>
    <s v="food/food trucks"/>
    <x v="0"/>
    <x v="0"/>
  </r>
  <r>
    <x v="0"/>
    <n v="558"/>
    <n v="93.944444444444443"/>
    <x v="1"/>
    <s v="USD"/>
    <x v="53"/>
    <n v="1400821200"/>
    <b v="0"/>
    <b v="1"/>
    <s v="theater/plays"/>
    <x v="3"/>
    <x v="3"/>
  </r>
  <r>
    <x v="0"/>
    <n v="64"/>
    <n v="98.40625"/>
    <x v="1"/>
    <s v="USD"/>
    <x v="535"/>
    <n v="1510984800"/>
    <b v="0"/>
    <b v="0"/>
    <s v="theater/plays"/>
    <x v="3"/>
    <x v="3"/>
  </r>
  <r>
    <x v="3"/>
    <n v="37"/>
    <n v="41.783783783783782"/>
    <x v="1"/>
    <s v="USD"/>
    <x v="536"/>
    <n v="1302066000"/>
    <b v="0"/>
    <b v="0"/>
    <s v="music/jazz"/>
    <x v="1"/>
    <x v="17"/>
  </r>
  <r>
    <x v="0"/>
    <n v="245"/>
    <n v="65.991836734693877"/>
    <x v="1"/>
    <s v="USD"/>
    <x v="537"/>
    <n v="1322978400"/>
    <b v="0"/>
    <b v="0"/>
    <s v="film &amp; video/science fiction"/>
    <x v="4"/>
    <x v="22"/>
  </r>
  <r>
    <x v="1"/>
    <n v="87"/>
    <n v="72.05747126436782"/>
    <x v="1"/>
    <s v="USD"/>
    <x v="538"/>
    <n v="1313730000"/>
    <b v="0"/>
    <b v="0"/>
    <s v="music/jazz"/>
    <x v="1"/>
    <x v="17"/>
  </r>
  <r>
    <x v="1"/>
    <n v="3116"/>
    <n v="48.003209242618745"/>
    <x v="1"/>
    <s v="USD"/>
    <x v="539"/>
    <n v="1394085600"/>
    <b v="0"/>
    <b v="0"/>
    <s v="theater/plays"/>
    <x v="3"/>
    <x v="3"/>
  </r>
  <r>
    <x v="0"/>
    <n v="71"/>
    <n v="54.098591549295776"/>
    <x v="1"/>
    <s v="USD"/>
    <x v="540"/>
    <n v="1305349200"/>
    <b v="0"/>
    <b v="0"/>
    <s v="technology/web"/>
    <x v="2"/>
    <x v="2"/>
  </r>
  <r>
    <x v="0"/>
    <n v="42"/>
    <n v="107.88095238095238"/>
    <x v="1"/>
    <s v="USD"/>
    <x v="505"/>
    <n v="1434344400"/>
    <b v="0"/>
    <b v="1"/>
    <s v="games/video games"/>
    <x v="6"/>
    <x v="11"/>
  </r>
  <r>
    <x v="1"/>
    <n v="909"/>
    <n v="67.034103410341032"/>
    <x v="1"/>
    <s v="USD"/>
    <x v="541"/>
    <n v="1331186400"/>
    <b v="0"/>
    <b v="0"/>
    <s v="film &amp; video/documentary"/>
    <x v="4"/>
    <x v="4"/>
  </r>
  <r>
    <x v="1"/>
    <n v="1613"/>
    <n v="64.01425914445133"/>
    <x v="1"/>
    <s v="USD"/>
    <x v="542"/>
    <n v="1336539600"/>
    <b v="0"/>
    <b v="0"/>
    <s v="technology/web"/>
    <x v="2"/>
    <x v="2"/>
  </r>
  <r>
    <x v="1"/>
    <n v="136"/>
    <n v="96.066176470588232"/>
    <x v="1"/>
    <s v="USD"/>
    <x v="543"/>
    <n v="1269752400"/>
    <b v="0"/>
    <b v="0"/>
    <s v="publishing/translations"/>
    <x v="5"/>
    <x v="18"/>
  </r>
  <r>
    <x v="1"/>
    <n v="130"/>
    <n v="51.184615384615384"/>
    <x v="1"/>
    <s v="USD"/>
    <x v="544"/>
    <n v="1291615200"/>
    <b v="0"/>
    <b v="0"/>
    <s v="music/rock"/>
    <x v="1"/>
    <x v="1"/>
  </r>
  <r>
    <x v="0"/>
    <n v="156"/>
    <n v="43.92307692307692"/>
    <x v="0"/>
    <s v="CAD"/>
    <x v="35"/>
    <n v="1552366800"/>
    <b v="0"/>
    <b v="1"/>
    <s v="food/food trucks"/>
    <x v="0"/>
    <x v="0"/>
  </r>
  <r>
    <x v="0"/>
    <n v="1368"/>
    <n v="91.021198830409361"/>
    <x v="4"/>
    <s v="GBP"/>
    <x v="152"/>
    <n v="1272171600"/>
    <b v="0"/>
    <b v="0"/>
    <s v="theater/plays"/>
    <x v="3"/>
    <x v="3"/>
  </r>
  <r>
    <x v="0"/>
    <n v="102"/>
    <n v="50.127450980392155"/>
    <x v="1"/>
    <s v="USD"/>
    <x v="545"/>
    <n v="1436677200"/>
    <b v="0"/>
    <b v="0"/>
    <s v="film &amp; video/documentary"/>
    <x v="4"/>
    <x v="4"/>
  </r>
  <r>
    <x v="0"/>
    <n v="86"/>
    <n v="67.720930232558146"/>
    <x v="2"/>
    <s v="AUD"/>
    <x v="546"/>
    <n v="1420092000"/>
    <b v="0"/>
    <b v="0"/>
    <s v="publishing/radio &amp; podcasts"/>
    <x v="5"/>
    <x v="15"/>
  </r>
  <r>
    <x v="1"/>
    <n v="102"/>
    <n v="61.03921568627451"/>
    <x v="1"/>
    <s v="USD"/>
    <x v="547"/>
    <n v="1279947600"/>
    <b v="0"/>
    <b v="0"/>
    <s v="games/video games"/>
    <x v="6"/>
    <x v="11"/>
  </r>
  <r>
    <x v="0"/>
    <n v="253"/>
    <n v="80.011857707509876"/>
    <x v="1"/>
    <s v="USD"/>
    <x v="548"/>
    <n v="1402203600"/>
    <b v="0"/>
    <b v="0"/>
    <s v="theater/plays"/>
    <x v="3"/>
    <x v="3"/>
  </r>
  <r>
    <x v="1"/>
    <n v="4006"/>
    <n v="47.001497753369947"/>
    <x v="1"/>
    <s v="USD"/>
    <x v="549"/>
    <n v="1396933200"/>
    <b v="0"/>
    <b v="0"/>
    <s v="film &amp; video/animation"/>
    <x v="4"/>
    <x v="10"/>
  </r>
  <r>
    <x v="0"/>
    <n v="157"/>
    <n v="71.127388535031841"/>
    <x v="1"/>
    <s v="USD"/>
    <x v="550"/>
    <n v="1467262800"/>
    <b v="0"/>
    <b v="1"/>
    <s v="theater/plays"/>
    <x v="3"/>
    <x v="3"/>
  </r>
  <r>
    <x v="1"/>
    <n v="1629"/>
    <n v="89.99079189686924"/>
    <x v="1"/>
    <s v="USD"/>
    <x v="551"/>
    <n v="1270530000"/>
    <b v="0"/>
    <b v="1"/>
    <s v="theater/plays"/>
    <x v="3"/>
    <x v="3"/>
  </r>
  <r>
    <x v="0"/>
    <n v="183"/>
    <n v="43.032786885245905"/>
    <x v="1"/>
    <s v="USD"/>
    <x v="552"/>
    <n v="1457762400"/>
    <b v="0"/>
    <b v="1"/>
    <s v="film &amp; video/drama"/>
    <x v="4"/>
    <x v="6"/>
  </r>
  <r>
    <x v="1"/>
    <n v="2188"/>
    <n v="67.997714808043881"/>
    <x v="1"/>
    <s v="USD"/>
    <x v="462"/>
    <n v="1575525600"/>
    <b v="0"/>
    <b v="0"/>
    <s v="theater/plays"/>
    <x v="3"/>
    <x v="3"/>
  </r>
  <r>
    <x v="1"/>
    <n v="2409"/>
    <n v="73.004566210045667"/>
    <x v="6"/>
    <s v="EUR"/>
    <x v="553"/>
    <n v="1279083600"/>
    <b v="0"/>
    <b v="0"/>
    <s v="music/rock"/>
    <x v="1"/>
    <x v="1"/>
  </r>
  <r>
    <x v="0"/>
    <n v="82"/>
    <n v="62.341463414634148"/>
    <x v="3"/>
    <s v="DKK"/>
    <x v="554"/>
    <n v="1424412000"/>
    <b v="0"/>
    <b v="0"/>
    <s v="film &amp; video/documentary"/>
    <x v="4"/>
    <x v="4"/>
  </r>
  <r>
    <x v="0"/>
    <n v="1"/>
    <n v="5"/>
    <x v="4"/>
    <s v="GBP"/>
    <x v="555"/>
    <n v="1376197200"/>
    <b v="0"/>
    <b v="0"/>
    <s v="food/food trucks"/>
    <x v="0"/>
    <x v="0"/>
  </r>
  <r>
    <x v="1"/>
    <n v="194"/>
    <n v="67.103092783505161"/>
    <x v="1"/>
    <s v="USD"/>
    <x v="548"/>
    <n v="1402894800"/>
    <b v="1"/>
    <b v="0"/>
    <s v="technology/wearables"/>
    <x v="2"/>
    <x v="8"/>
  </r>
  <r>
    <x v="1"/>
    <n v="1140"/>
    <n v="79.978947368421046"/>
    <x v="1"/>
    <s v="USD"/>
    <x v="62"/>
    <n v="1434430800"/>
    <b v="0"/>
    <b v="0"/>
    <s v="theater/plays"/>
    <x v="3"/>
    <x v="3"/>
  </r>
  <r>
    <x v="1"/>
    <n v="102"/>
    <n v="62.176470588235297"/>
    <x v="1"/>
    <s v="USD"/>
    <x v="556"/>
    <n v="1557896400"/>
    <b v="0"/>
    <b v="0"/>
    <s v="theater/plays"/>
    <x v="3"/>
    <x v="3"/>
  </r>
  <r>
    <x v="1"/>
    <n v="2857"/>
    <n v="53.005950297514879"/>
    <x v="1"/>
    <s v="USD"/>
    <x v="557"/>
    <n v="1297490400"/>
    <b v="0"/>
    <b v="0"/>
    <s v="theater/plays"/>
    <x v="3"/>
    <x v="3"/>
  </r>
  <r>
    <x v="1"/>
    <n v="107"/>
    <n v="57.738317757009348"/>
    <x v="1"/>
    <s v="USD"/>
    <x v="27"/>
    <n v="1447394400"/>
    <b v="0"/>
    <b v="0"/>
    <s v="publishing/nonfiction"/>
    <x v="5"/>
    <x v="9"/>
  </r>
  <r>
    <x v="1"/>
    <n v="160"/>
    <n v="40.03125"/>
    <x v="4"/>
    <s v="GBP"/>
    <x v="558"/>
    <n v="1458277200"/>
    <b v="0"/>
    <b v="0"/>
    <s v="music/rock"/>
    <x v="1"/>
    <x v="1"/>
  </r>
  <r>
    <x v="1"/>
    <n v="2230"/>
    <n v="81.016591928251117"/>
    <x v="1"/>
    <s v="USD"/>
    <x v="559"/>
    <n v="1395723600"/>
    <b v="0"/>
    <b v="0"/>
    <s v="food/food trucks"/>
    <x v="0"/>
    <x v="0"/>
  </r>
  <r>
    <x v="1"/>
    <n v="316"/>
    <n v="35.047468354430379"/>
    <x v="1"/>
    <s v="USD"/>
    <x v="426"/>
    <n v="1552197600"/>
    <b v="0"/>
    <b v="1"/>
    <s v="music/jazz"/>
    <x v="1"/>
    <x v="17"/>
  </r>
  <r>
    <x v="1"/>
    <n v="117"/>
    <n v="102.92307692307692"/>
    <x v="1"/>
    <s v="USD"/>
    <x v="560"/>
    <n v="1549087200"/>
    <b v="0"/>
    <b v="0"/>
    <s v="film &amp; video/science fiction"/>
    <x v="4"/>
    <x v="22"/>
  </r>
  <r>
    <x v="1"/>
    <n v="6406"/>
    <n v="27.998126756166094"/>
    <x v="1"/>
    <s v="USD"/>
    <x v="561"/>
    <n v="1356847200"/>
    <b v="0"/>
    <b v="0"/>
    <s v="theater/plays"/>
    <x v="3"/>
    <x v="3"/>
  </r>
  <r>
    <x v="3"/>
    <n v="15"/>
    <n v="75.733333333333334"/>
    <x v="1"/>
    <s v="USD"/>
    <x v="562"/>
    <n v="1375765200"/>
    <b v="0"/>
    <b v="0"/>
    <s v="theater/plays"/>
    <x v="3"/>
    <x v="3"/>
  </r>
  <r>
    <x v="1"/>
    <n v="192"/>
    <n v="45.026041666666664"/>
    <x v="1"/>
    <s v="USD"/>
    <x v="563"/>
    <n v="1289800800"/>
    <b v="0"/>
    <b v="0"/>
    <s v="music/electric music"/>
    <x v="1"/>
    <x v="5"/>
  </r>
  <r>
    <x v="1"/>
    <n v="26"/>
    <n v="73.615384615384613"/>
    <x v="0"/>
    <s v="CAD"/>
    <x v="564"/>
    <n v="1504501200"/>
    <b v="0"/>
    <b v="0"/>
    <s v="theater/plays"/>
    <x v="3"/>
    <x v="3"/>
  </r>
  <r>
    <x v="1"/>
    <n v="723"/>
    <n v="56.991701244813278"/>
    <x v="1"/>
    <s v="USD"/>
    <x v="565"/>
    <n v="1485669600"/>
    <b v="0"/>
    <b v="0"/>
    <s v="theater/plays"/>
    <x v="3"/>
    <x v="3"/>
  </r>
  <r>
    <x v="1"/>
    <n v="170"/>
    <n v="85.223529411764702"/>
    <x v="6"/>
    <s v="EUR"/>
    <x v="566"/>
    <n v="1462770000"/>
    <b v="0"/>
    <b v="0"/>
    <s v="theater/plays"/>
    <x v="3"/>
    <x v="3"/>
  </r>
  <r>
    <x v="1"/>
    <n v="238"/>
    <n v="50.962184873949582"/>
    <x v="4"/>
    <s v="GBP"/>
    <x v="567"/>
    <n v="1379739600"/>
    <b v="0"/>
    <b v="1"/>
    <s v="music/indie rock"/>
    <x v="1"/>
    <x v="7"/>
  </r>
  <r>
    <x v="1"/>
    <n v="55"/>
    <n v="63.563636363636363"/>
    <x v="1"/>
    <s v="USD"/>
    <x v="568"/>
    <n v="1402722000"/>
    <b v="0"/>
    <b v="0"/>
    <s v="theater/plays"/>
    <x v="3"/>
    <x v="3"/>
  </r>
  <r>
    <x v="0"/>
    <n v="1198"/>
    <n v="80.999165275459092"/>
    <x v="1"/>
    <s v="USD"/>
    <x v="569"/>
    <n v="1369285200"/>
    <b v="0"/>
    <b v="0"/>
    <s v="publishing/nonfiction"/>
    <x v="5"/>
    <x v="9"/>
  </r>
  <r>
    <x v="0"/>
    <n v="648"/>
    <n v="86.044753086419746"/>
    <x v="1"/>
    <s v="USD"/>
    <x v="570"/>
    <n v="1304744400"/>
    <b v="1"/>
    <b v="1"/>
    <s v="theater/plays"/>
    <x v="3"/>
    <x v="3"/>
  </r>
  <r>
    <x v="1"/>
    <n v="128"/>
    <n v="90.0390625"/>
    <x v="2"/>
    <s v="AUD"/>
    <x v="571"/>
    <n v="1468299600"/>
    <b v="0"/>
    <b v="0"/>
    <s v="photography/photography books"/>
    <x v="7"/>
    <x v="14"/>
  </r>
  <r>
    <x v="1"/>
    <n v="2144"/>
    <n v="74.006063432835816"/>
    <x v="1"/>
    <s v="USD"/>
    <x v="572"/>
    <n v="1474174800"/>
    <b v="0"/>
    <b v="0"/>
    <s v="theater/plays"/>
    <x v="3"/>
    <x v="3"/>
  </r>
  <r>
    <x v="0"/>
    <n v="64"/>
    <n v="92.4375"/>
    <x v="1"/>
    <s v="USD"/>
    <x v="573"/>
    <n v="1526014800"/>
    <b v="0"/>
    <b v="0"/>
    <s v="music/indie rock"/>
    <x v="1"/>
    <x v="7"/>
  </r>
  <r>
    <x v="1"/>
    <n v="2693"/>
    <n v="55.999257333828446"/>
    <x v="4"/>
    <s v="GBP"/>
    <x v="574"/>
    <n v="1437454800"/>
    <b v="0"/>
    <b v="0"/>
    <s v="theater/plays"/>
    <x v="3"/>
    <x v="3"/>
  </r>
  <r>
    <x v="1"/>
    <n v="432"/>
    <n v="32.983796296296298"/>
    <x v="1"/>
    <s v="USD"/>
    <x v="511"/>
    <n v="1422684000"/>
    <b v="0"/>
    <b v="0"/>
    <s v="photography/photography books"/>
    <x v="7"/>
    <x v="14"/>
  </r>
  <r>
    <x v="0"/>
    <n v="62"/>
    <n v="93.596774193548384"/>
    <x v="1"/>
    <s v="USD"/>
    <x v="575"/>
    <n v="1581314400"/>
    <b v="0"/>
    <b v="0"/>
    <s v="theater/plays"/>
    <x v="3"/>
    <x v="3"/>
  </r>
  <r>
    <x v="1"/>
    <n v="189"/>
    <n v="69.867724867724874"/>
    <x v="1"/>
    <s v="USD"/>
    <x v="576"/>
    <n v="1286427600"/>
    <b v="0"/>
    <b v="1"/>
    <s v="theater/plays"/>
    <x v="3"/>
    <x v="3"/>
  </r>
  <r>
    <x v="1"/>
    <n v="154"/>
    <n v="72.129870129870127"/>
    <x v="4"/>
    <s v="GBP"/>
    <x v="577"/>
    <n v="1278738000"/>
    <b v="1"/>
    <b v="0"/>
    <s v="food/food trucks"/>
    <x v="0"/>
    <x v="0"/>
  </r>
  <r>
    <x v="1"/>
    <n v="96"/>
    <n v="30.041666666666668"/>
    <x v="1"/>
    <s v="USD"/>
    <x v="578"/>
    <n v="1286427600"/>
    <b v="0"/>
    <b v="0"/>
    <s v="music/indie rock"/>
    <x v="1"/>
    <x v="7"/>
  </r>
  <r>
    <x v="0"/>
    <n v="750"/>
    <n v="73.968000000000004"/>
    <x v="1"/>
    <s v="USD"/>
    <x v="579"/>
    <n v="1467954000"/>
    <b v="0"/>
    <b v="1"/>
    <s v="theater/plays"/>
    <x v="3"/>
    <x v="3"/>
  </r>
  <r>
    <x v="3"/>
    <n v="87"/>
    <n v="68.65517241379311"/>
    <x v="1"/>
    <s v="USD"/>
    <x v="580"/>
    <n v="1557637200"/>
    <b v="0"/>
    <b v="1"/>
    <s v="theater/plays"/>
    <x v="3"/>
    <x v="3"/>
  </r>
  <r>
    <x v="1"/>
    <n v="3063"/>
    <n v="59.992164544564154"/>
    <x v="1"/>
    <s v="USD"/>
    <x v="581"/>
    <n v="1553922000"/>
    <b v="0"/>
    <b v="0"/>
    <s v="theater/plays"/>
    <x v="3"/>
    <x v="3"/>
  </r>
  <r>
    <x v="2"/>
    <n v="278"/>
    <n v="111.15827338129496"/>
    <x v="1"/>
    <s v="USD"/>
    <x v="582"/>
    <n v="1416463200"/>
    <b v="0"/>
    <b v="0"/>
    <s v="theater/plays"/>
    <x v="3"/>
    <x v="3"/>
  </r>
  <r>
    <x v="0"/>
    <n v="105"/>
    <n v="53.038095238095238"/>
    <x v="1"/>
    <s v="USD"/>
    <x v="336"/>
    <n v="1447221600"/>
    <b v="0"/>
    <b v="0"/>
    <s v="film &amp; video/animation"/>
    <x v="4"/>
    <x v="10"/>
  </r>
  <r>
    <x v="3"/>
    <n v="1658"/>
    <n v="55.985524728588658"/>
    <x v="1"/>
    <s v="USD"/>
    <x v="583"/>
    <n v="1491627600"/>
    <b v="0"/>
    <b v="0"/>
    <s v="film &amp; video/television"/>
    <x v="4"/>
    <x v="19"/>
  </r>
  <r>
    <x v="1"/>
    <n v="2266"/>
    <n v="69.986760812003524"/>
    <x v="1"/>
    <s v="USD"/>
    <x v="584"/>
    <n v="1363150800"/>
    <b v="0"/>
    <b v="0"/>
    <s v="film &amp; video/television"/>
    <x v="4"/>
    <x v="19"/>
  </r>
  <r>
    <x v="0"/>
    <n v="2604"/>
    <n v="48.998079877112133"/>
    <x v="3"/>
    <s v="DKK"/>
    <x v="585"/>
    <n v="1330754400"/>
    <b v="0"/>
    <b v="1"/>
    <s v="film &amp; video/animation"/>
    <x v="4"/>
    <x v="10"/>
  </r>
  <r>
    <x v="0"/>
    <n v="65"/>
    <n v="103.84615384615384"/>
    <x v="1"/>
    <s v="USD"/>
    <x v="586"/>
    <n v="1479794400"/>
    <b v="0"/>
    <b v="0"/>
    <s v="theater/plays"/>
    <x v="3"/>
    <x v="3"/>
  </r>
  <r>
    <x v="0"/>
    <n v="94"/>
    <n v="99.127659574468083"/>
    <x v="1"/>
    <s v="USD"/>
    <x v="587"/>
    <n v="1281243600"/>
    <b v="0"/>
    <b v="1"/>
    <s v="theater/plays"/>
    <x v="3"/>
    <x v="3"/>
  </r>
  <r>
    <x v="2"/>
    <n v="45"/>
    <n v="107.37777777777778"/>
    <x v="1"/>
    <s v="USD"/>
    <x v="588"/>
    <n v="1532754000"/>
    <b v="0"/>
    <b v="1"/>
    <s v="film &amp; video/drama"/>
    <x v="4"/>
    <x v="6"/>
  </r>
  <r>
    <x v="0"/>
    <n v="257"/>
    <n v="76.922178988326849"/>
    <x v="1"/>
    <s v="USD"/>
    <x v="589"/>
    <n v="1453356000"/>
    <b v="0"/>
    <b v="0"/>
    <s v="theater/plays"/>
    <x v="3"/>
    <x v="3"/>
  </r>
  <r>
    <x v="1"/>
    <n v="194"/>
    <n v="58.128865979381445"/>
    <x v="5"/>
    <s v="CHF"/>
    <x v="590"/>
    <n v="1489986000"/>
    <b v="0"/>
    <b v="0"/>
    <s v="theater/plays"/>
    <x v="3"/>
    <x v="3"/>
  </r>
  <r>
    <x v="1"/>
    <n v="129"/>
    <n v="103.73643410852713"/>
    <x v="0"/>
    <s v="CAD"/>
    <x v="591"/>
    <n v="1545804000"/>
    <b v="0"/>
    <b v="0"/>
    <s v="technology/wearables"/>
    <x v="2"/>
    <x v="8"/>
  </r>
  <r>
    <x v="1"/>
    <n v="375"/>
    <n v="87.962666666666664"/>
    <x v="1"/>
    <s v="USD"/>
    <x v="592"/>
    <n v="1489899600"/>
    <b v="0"/>
    <b v="0"/>
    <s v="theater/plays"/>
    <x v="3"/>
    <x v="3"/>
  </r>
  <r>
    <x v="0"/>
    <n v="2928"/>
    <n v="28"/>
    <x v="0"/>
    <s v="CAD"/>
    <x v="593"/>
    <n v="1546495200"/>
    <b v="0"/>
    <b v="0"/>
    <s v="theater/plays"/>
    <x v="3"/>
    <x v="3"/>
  </r>
  <r>
    <x v="0"/>
    <n v="4697"/>
    <n v="37.999361294443261"/>
    <x v="1"/>
    <s v="USD"/>
    <x v="594"/>
    <n v="1539752400"/>
    <b v="0"/>
    <b v="1"/>
    <s v="music/rock"/>
    <x v="1"/>
    <x v="1"/>
  </r>
  <r>
    <x v="0"/>
    <n v="2915"/>
    <n v="29.999313893653515"/>
    <x v="1"/>
    <s v="USD"/>
    <x v="595"/>
    <n v="1364101200"/>
    <b v="0"/>
    <b v="0"/>
    <s v="games/video games"/>
    <x v="6"/>
    <x v="11"/>
  </r>
  <r>
    <x v="0"/>
    <n v="18"/>
    <n v="103.5"/>
    <x v="1"/>
    <s v="USD"/>
    <x v="596"/>
    <n v="1525323600"/>
    <b v="0"/>
    <b v="0"/>
    <s v="publishing/translations"/>
    <x v="5"/>
    <x v="18"/>
  </r>
  <r>
    <x v="3"/>
    <n v="723"/>
    <n v="85.994467496542185"/>
    <x v="1"/>
    <s v="USD"/>
    <x v="597"/>
    <n v="1500872400"/>
    <b v="1"/>
    <b v="0"/>
    <s v="food/food trucks"/>
    <x v="0"/>
    <x v="0"/>
  </r>
  <r>
    <x v="0"/>
    <n v="602"/>
    <n v="98.011627906976742"/>
    <x v="5"/>
    <s v="CHF"/>
    <x v="598"/>
    <n v="1288501200"/>
    <b v="1"/>
    <b v="1"/>
    <s v="theater/plays"/>
    <x v="3"/>
    <x v="3"/>
  </r>
  <r>
    <x v="0"/>
    <n v="1"/>
    <n v="2"/>
    <x v="1"/>
    <s v="USD"/>
    <x v="599"/>
    <n v="1407128400"/>
    <b v="0"/>
    <b v="0"/>
    <s v="music/jazz"/>
    <x v="1"/>
    <x v="17"/>
  </r>
  <r>
    <x v="0"/>
    <n v="3868"/>
    <n v="44.994570837642193"/>
    <x v="6"/>
    <s v="EUR"/>
    <x v="600"/>
    <n v="1394344800"/>
    <b v="0"/>
    <b v="0"/>
    <s v="film &amp; video/shorts"/>
    <x v="4"/>
    <x v="12"/>
  </r>
  <r>
    <x v="1"/>
    <n v="409"/>
    <n v="31.012224938875306"/>
    <x v="1"/>
    <s v="USD"/>
    <x v="601"/>
    <n v="1474088400"/>
    <b v="0"/>
    <b v="0"/>
    <s v="technology/web"/>
    <x v="2"/>
    <x v="2"/>
  </r>
  <r>
    <x v="1"/>
    <n v="234"/>
    <n v="59.970085470085472"/>
    <x v="1"/>
    <s v="USD"/>
    <x v="602"/>
    <n v="1460264400"/>
    <b v="0"/>
    <b v="0"/>
    <s v="technology/web"/>
    <x v="2"/>
    <x v="2"/>
  </r>
  <r>
    <x v="1"/>
    <n v="3016"/>
    <n v="58.9973474801061"/>
    <x v="1"/>
    <s v="USD"/>
    <x v="335"/>
    <n v="1440824400"/>
    <b v="0"/>
    <b v="0"/>
    <s v="music/metal"/>
    <x v="1"/>
    <x v="16"/>
  </r>
  <r>
    <x v="1"/>
    <n v="264"/>
    <n v="50.045454545454547"/>
    <x v="1"/>
    <s v="USD"/>
    <x v="603"/>
    <n v="1489554000"/>
    <b v="1"/>
    <b v="0"/>
    <s v="photography/photography books"/>
    <x v="7"/>
    <x v="14"/>
  </r>
  <r>
    <x v="0"/>
    <n v="504"/>
    <n v="98.966269841269835"/>
    <x v="2"/>
    <s v="AUD"/>
    <x v="604"/>
    <n v="1514872800"/>
    <b v="0"/>
    <b v="0"/>
    <s v="food/food trucks"/>
    <x v="0"/>
    <x v="0"/>
  </r>
  <r>
    <x v="0"/>
    <n v="14"/>
    <n v="58.857142857142854"/>
    <x v="1"/>
    <s v="USD"/>
    <x v="605"/>
    <n v="1515736800"/>
    <b v="0"/>
    <b v="0"/>
    <s v="film &amp; video/science fiction"/>
    <x v="4"/>
    <x v="22"/>
  </r>
  <r>
    <x v="3"/>
    <n v="390"/>
    <n v="81.010256410256417"/>
    <x v="1"/>
    <s v="USD"/>
    <x v="606"/>
    <n v="1442898000"/>
    <b v="0"/>
    <b v="0"/>
    <s v="music/rock"/>
    <x v="1"/>
    <x v="1"/>
  </r>
  <r>
    <x v="0"/>
    <n v="750"/>
    <n v="76.013333333333335"/>
    <x v="4"/>
    <s v="GBP"/>
    <x v="65"/>
    <n v="1296194400"/>
    <b v="0"/>
    <b v="0"/>
    <s v="film &amp; video/documentary"/>
    <x v="4"/>
    <x v="4"/>
  </r>
  <r>
    <x v="0"/>
    <n v="77"/>
    <n v="96.597402597402592"/>
    <x v="1"/>
    <s v="USD"/>
    <x v="607"/>
    <n v="1440910800"/>
    <b v="1"/>
    <b v="0"/>
    <s v="theater/plays"/>
    <x v="3"/>
    <x v="3"/>
  </r>
  <r>
    <x v="0"/>
    <n v="752"/>
    <n v="76.957446808510639"/>
    <x v="3"/>
    <s v="DKK"/>
    <x v="608"/>
    <n v="1335502800"/>
    <b v="0"/>
    <b v="0"/>
    <s v="music/jazz"/>
    <x v="1"/>
    <x v="17"/>
  </r>
  <r>
    <x v="0"/>
    <n v="131"/>
    <n v="67.984732824427482"/>
    <x v="1"/>
    <s v="USD"/>
    <x v="609"/>
    <n v="1544680800"/>
    <b v="0"/>
    <b v="0"/>
    <s v="theater/plays"/>
    <x v="3"/>
    <x v="3"/>
  </r>
  <r>
    <x v="0"/>
    <n v="87"/>
    <n v="88.781609195402297"/>
    <x v="1"/>
    <s v="USD"/>
    <x v="610"/>
    <n v="1288414800"/>
    <b v="0"/>
    <b v="0"/>
    <s v="theater/plays"/>
    <x v="3"/>
    <x v="3"/>
  </r>
  <r>
    <x v="0"/>
    <n v="1063"/>
    <n v="24.99623706491063"/>
    <x v="1"/>
    <s v="USD"/>
    <x v="541"/>
    <n v="1330581600"/>
    <b v="0"/>
    <b v="0"/>
    <s v="music/jazz"/>
    <x v="1"/>
    <x v="17"/>
  </r>
  <r>
    <x v="1"/>
    <n v="272"/>
    <n v="44.922794117647058"/>
    <x v="1"/>
    <s v="USD"/>
    <x v="611"/>
    <n v="1311397200"/>
    <b v="0"/>
    <b v="1"/>
    <s v="film &amp; video/documentary"/>
    <x v="4"/>
    <x v="4"/>
  </r>
  <r>
    <x v="3"/>
    <n v="25"/>
    <n v="79.400000000000006"/>
    <x v="1"/>
    <s v="USD"/>
    <x v="612"/>
    <n v="1378357200"/>
    <b v="0"/>
    <b v="1"/>
    <s v="theater/plays"/>
    <x v="3"/>
    <x v="3"/>
  </r>
  <r>
    <x v="1"/>
    <n v="419"/>
    <n v="29.009546539379475"/>
    <x v="1"/>
    <s v="USD"/>
    <x v="613"/>
    <n v="1411102800"/>
    <b v="0"/>
    <b v="0"/>
    <s v="journalism/audio"/>
    <x v="8"/>
    <x v="23"/>
  </r>
  <r>
    <x v="0"/>
    <n v="76"/>
    <n v="73.59210526315789"/>
    <x v="1"/>
    <s v="USD"/>
    <x v="614"/>
    <n v="1344834000"/>
    <b v="0"/>
    <b v="0"/>
    <s v="theater/plays"/>
    <x v="3"/>
    <x v="3"/>
  </r>
  <r>
    <x v="1"/>
    <n v="1621"/>
    <n v="107.97038864898211"/>
    <x v="6"/>
    <s v="EUR"/>
    <x v="615"/>
    <n v="1499230800"/>
    <b v="0"/>
    <b v="0"/>
    <s v="theater/plays"/>
    <x v="3"/>
    <x v="3"/>
  </r>
  <r>
    <x v="1"/>
    <n v="1101"/>
    <n v="68.987284287011803"/>
    <x v="1"/>
    <s v="USD"/>
    <x v="90"/>
    <n v="1457416800"/>
    <b v="0"/>
    <b v="0"/>
    <s v="music/indie rock"/>
    <x v="1"/>
    <x v="7"/>
  </r>
  <r>
    <x v="1"/>
    <n v="1073"/>
    <n v="111.02236719478098"/>
    <x v="1"/>
    <s v="USD"/>
    <x v="616"/>
    <n v="1280898000"/>
    <b v="0"/>
    <b v="1"/>
    <s v="theater/plays"/>
    <x v="3"/>
    <x v="3"/>
  </r>
  <r>
    <x v="0"/>
    <n v="4428"/>
    <n v="24.997515808491418"/>
    <x v="2"/>
    <s v="AUD"/>
    <x v="617"/>
    <n v="1522472400"/>
    <b v="0"/>
    <b v="0"/>
    <s v="theater/plays"/>
    <x v="3"/>
    <x v="3"/>
  </r>
  <r>
    <x v="0"/>
    <n v="58"/>
    <n v="42.155172413793103"/>
    <x v="6"/>
    <s v="EUR"/>
    <x v="618"/>
    <n v="1462510800"/>
    <b v="0"/>
    <b v="0"/>
    <s v="music/indie rock"/>
    <x v="1"/>
    <x v="7"/>
  </r>
  <r>
    <x v="3"/>
    <n v="1218"/>
    <n v="47.003284072249592"/>
    <x v="1"/>
    <s v="USD"/>
    <x v="619"/>
    <n v="1317790800"/>
    <b v="0"/>
    <b v="0"/>
    <s v="photography/photography books"/>
    <x v="7"/>
    <x v="14"/>
  </r>
  <r>
    <x v="1"/>
    <n v="331"/>
    <n v="36.0392749244713"/>
    <x v="1"/>
    <s v="USD"/>
    <x v="620"/>
    <n v="1568782800"/>
    <b v="0"/>
    <b v="0"/>
    <s v="journalism/audio"/>
    <x v="8"/>
    <x v="23"/>
  </r>
  <r>
    <x v="1"/>
    <n v="1170"/>
    <n v="101.03760683760684"/>
    <x v="1"/>
    <s v="USD"/>
    <x v="621"/>
    <n v="1349413200"/>
    <b v="0"/>
    <b v="0"/>
    <s v="photography/photography books"/>
    <x v="7"/>
    <x v="14"/>
  </r>
  <r>
    <x v="0"/>
    <n v="111"/>
    <n v="39.927927927927925"/>
    <x v="1"/>
    <s v="USD"/>
    <x v="622"/>
    <n v="1472446800"/>
    <b v="0"/>
    <b v="0"/>
    <s v="publishing/fiction"/>
    <x v="5"/>
    <x v="13"/>
  </r>
  <r>
    <x v="3"/>
    <n v="215"/>
    <n v="83.158139534883716"/>
    <x v="1"/>
    <s v="USD"/>
    <x v="35"/>
    <n v="1548050400"/>
    <b v="0"/>
    <b v="0"/>
    <s v="film &amp; video/drama"/>
    <x v="4"/>
    <x v="6"/>
  </r>
  <r>
    <x v="1"/>
    <n v="363"/>
    <n v="39.97520661157025"/>
    <x v="1"/>
    <s v="USD"/>
    <x v="623"/>
    <n v="1571806800"/>
    <b v="0"/>
    <b v="1"/>
    <s v="food/food trucks"/>
    <x v="0"/>
    <x v="0"/>
  </r>
  <r>
    <x v="0"/>
    <n v="2955"/>
    <n v="47.993908629441627"/>
    <x v="1"/>
    <s v="USD"/>
    <x v="624"/>
    <n v="1576476000"/>
    <b v="0"/>
    <b v="1"/>
    <s v="games/mobile games"/>
    <x v="6"/>
    <x v="20"/>
  </r>
  <r>
    <x v="0"/>
    <n v="1657"/>
    <n v="95.978877489438744"/>
    <x v="1"/>
    <s v="USD"/>
    <x v="625"/>
    <n v="1324965600"/>
    <b v="0"/>
    <b v="0"/>
    <s v="theater/plays"/>
    <x v="3"/>
    <x v="3"/>
  </r>
  <r>
    <x v="1"/>
    <n v="103"/>
    <n v="78.728155339805824"/>
    <x v="1"/>
    <s v="USD"/>
    <x v="626"/>
    <n v="1387519200"/>
    <b v="0"/>
    <b v="0"/>
    <s v="theater/plays"/>
    <x v="3"/>
    <x v="3"/>
  </r>
  <r>
    <x v="1"/>
    <n v="147"/>
    <n v="56.081632653061227"/>
    <x v="1"/>
    <s v="USD"/>
    <x v="627"/>
    <n v="1537246800"/>
    <b v="0"/>
    <b v="0"/>
    <s v="theater/plays"/>
    <x v="3"/>
    <x v="3"/>
  </r>
  <r>
    <x v="1"/>
    <n v="110"/>
    <n v="69.090909090909093"/>
    <x v="0"/>
    <s v="CAD"/>
    <x v="628"/>
    <n v="1279515600"/>
    <b v="0"/>
    <b v="0"/>
    <s v="publishing/nonfiction"/>
    <x v="5"/>
    <x v="9"/>
  </r>
  <r>
    <x v="0"/>
    <n v="926"/>
    <n v="102.05291576673866"/>
    <x v="0"/>
    <s v="CAD"/>
    <x v="629"/>
    <n v="1442379600"/>
    <b v="0"/>
    <b v="0"/>
    <s v="theater/plays"/>
    <x v="3"/>
    <x v="3"/>
  </r>
  <r>
    <x v="1"/>
    <n v="134"/>
    <n v="107.32089552238806"/>
    <x v="1"/>
    <s v="USD"/>
    <x v="630"/>
    <n v="1523077200"/>
    <b v="0"/>
    <b v="0"/>
    <s v="technology/wearables"/>
    <x v="2"/>
    <x v="8"/>
  </r>
  <r>
    <x v="1"/>
    <n v="269"/>
    <n v="51.970260223048328"/>
    <x v="1"/>
    <s v="USD"/>
    <x v="631"/>
    <n v="1489554000"/>
    <b v="0"/>
    <b v="0"/>
    <s v="theater/plays"/>
    <x v="3"/>
    <x v="3"/>
  </r>
  <r>
    <x v="1"/>
    <n v="175"/>
    <n v="71.137142857142862"/>
    <x v="1"/>
    <s v="USD"/>
    <x v="632"/>
    <n v="1548482400"/>
    <b v="0"/>
    <b v="1"/>
    <s v="film &amp; video/television"/>
    <x v="4"/>
    <x v="19"/>
  </r>
  <r>
    <x v="1"/>
    <n v="69"/>
    <n v="106.49275362318841"/>
    <x v="1"/>
    <s v="USD"/>
    <x v="633"/>
    <n v="1384063200"/>
    <b v="0"/>
    <b v="0"/>
    <s v="technology/web"/>
    <x v="2"/>
    <x v="2"/>
  </r>
  <r>
    <x v="1"/>
    <n v="190"/>
    <n v="42.93684210526316"/>
    <x v="1"/>
    <s v="USD"/>
    <x v="634"/>
    <n v="1322892000"/>
    <b v="0"/>
    <b v="1"/>
    <s v="film &amp; video/documentary"/>
    <x v="4"/>
    <x v="4"/>
  </r>
  <r>
    <x v="1"/>
    <n v="237"/>
    <n v="30.037974683544302"/>
    <x v="1"/>
    <s v="USD"/>
    <x v="635"/>
    <n v="1350709200"/>
    <b v="1"/>
    <b v="1"/>
    <s v="film &amp; video/documentary"/>
    <x v="4"/>
    <x v="4"/>
  </r>
  <r>
    <x v="0"/>
    <n v="77"/>
    <n v="70.623376623376629"/>
    <x v="4"/>
    <s v="GBP"/>
    <x v="636"/>
    <n v="1564203600"/>
    <b v="0"/>
    <b v="0"/>
    <s v="music/rock"/>
    <x v="1"/>
    <x v="1"/>
  </r>
  <r>
    <x v="0"/>
    <n v="1748"/>
    <n v="66.016018306636155"/>
    <x v="1"/>
    <s v="USD"/>
    <x v="637"/>
    <n v="1509685200"/>
    <b v="0"/>
    <b v="0"/>
    <s v="theater/plays"/>
    <x v="3"/>
    <x v="3"/>
  </r>
  <r>
    <x v="0"/>
    <n v="79"/>
    <n v="96.911392405063296"/>
    <x v="1"/>
    <s v="USD"/>
    <x v="638"/>
    <n v="1514959200"/>
    <b v="0"/>
    <b v="0"/>
    <s v="theater/plays"/>
    <x v="3"/>
    <x v="3"/>
  </r>
  <r>
    <x v="1"/>
    <n v="196"/>
    <n v="62.867346938775512"/>
    <x v="6"/>
    <s v="EUR"/>
    <x v="639"/>
    <n v="1448863200"/>
    <b v="1"/>
    <b v="0"/>
    <s v="music/rock"/>
    <x v="1"/>
    <x v="1"/>
  </r>
  <r>
    <x v="0"/>
    <n v="889"/>
    <n v="108.98537682789652"/>
    <x v="1"/>
    <s v="USD"/>
    <x v="640"/>
    <n v="1429592400"/>
    <b v="0"/>
    <b v="1"/>
    <s v="theater/plays"/>
    <x v="3"/>
    <x v="3"/>
  </r>
  <r>
    <x v="1"/>
    <n v="7295"/>
    <n v="26.999314599040439"/>
    <x v="1"/>
    <s v="USD"/>
    <x v="641"/>
    <n v="1522645200"/>
    <b v="0"/>
    <b v="0"/>
    <s v="music/electric music"/>
    <x v="1"/>
    <x v="5"/>
  </r>
  <r>
    <x v="1"/>
    <n v="2893"/>
    <n v="65.004147943311438"/>
    <x v="0"/>
    <s v="CAD"/>
    <x v="642"/>
    <n v="1323324000"/>
    <b v="0"/>
    <b v="0"/>
    <s v="technology/wearables"/>
    <x v="2"/>
    <x v="8"/>
  </r>
  <r>
    <x v="0"/>
    <n v="56"/>
    <n v="111.51785714285714"/>
    <x v="1"/>
    <s v="USD"/>
    <x v="230"/>
    <n v="1561525200"/>
    <b v="0"/>
    <b v="0"/>
    <s v="film &amp; video/drama"/>
    <x v="4"/>
    <x v="6"/>
  </r>
  <r>
    <x v="0"/>
    <n v="1"/>
    <n v="3"/>
    <x v="1"/>
    <s v="USD"/>
    <x v="67"/>
    <n v="1265695200"/>
    <b v="0"/>
    <b v="0"/>
    <s v="technology/wearables"/>
    <x v="2"/>
    <x v="8"/>
  </r>
  <r>
    <x v="1"/>
    <n v="820"/>
    <n v="110.99268292682927"/>
    <x v="1"/>
    <s v="USD"/>
    <x v="643"/>
    <n v="1301806800"/>
    <b v="1"/>
    <b v="0"/>
    <s v="theater/plays"/>
    <x v="3"/>
    <x v="3"/>
  </r>
  <r>
    <x v="0"/>
    <n v="83"/>
    <n v="56.746987951807228"/>
    <x v="1"/>
    <s v="USD"/>
    <x v="644"/>
    <n v="1374901200"/>
    <b v="0"/>
    <b v="0"/>
    <s v="technology/wearables"/>
    <x v="2"/>
    <x v="8"/>
  </r>
  <r>
    <x v="1"/>
    <n v="2038"/>
    <n v="97.020608439646708"/>
    <x v="1"/>
    <s v="USD"/>
    <x v="645"/>
    <n v="1336453200"/>
    <b v="1"/>
    <b v="1"/>
    <s v="publishing/translations"/>
    <x v="5"/>
    <x v="18"/>
  </r>
  <r>
    <x v="1"/>
    <n v="116"/>
    <n v="92.08620689655173"/>
    <x v="1"/>
    <s v="USD"/>
    <x v="646"/>
    <n v="1468904400"/>
    <b v="0"/>
    <b v="0"/>
    <s v="film &amp; video/animation"/>
    <x v="4"/>
    <x v="10"/>
  </r>
  <r>
    <x v="0"/>
    <n v="2025"/>
    <n v="82.986666666666665"/>
    <x v="4"/>
    <s v="GBP"/>
    <x v="626"/>
    <n v="1387087200"/>
    <b v="0"/>
    <b v="0"/>
    <s v="publishing/nonfiction"/>
    <x v="5"/>
    <x v="9"/>
  </r>
  <r>
    <x v="1"/>
    <n v="1345"/>
    <n v="103.03791821561339"/>
    <x v="2"/>
    <s v="AUD"/>
    <x v="647"/>
    <n v="1547445600"/>
    <b v="0"/>
    <b v="1"/>
    <s v="technology/web"/>
    <x v="2"/>
    <x v="2"/>
  </r>
  <r>
    <x v="1"/>
    <n v="168"/>
    <n v="68.922619047619051"/>
    <x v="1"/>
    <s v="USD"/>
    <x v="159"/>
    <n v="1547359200"/>
    <b v="0"/>
    <b v="0"/>
    <s v="film &amp; video/drama"/>
    <x v="4"/>
    <x v="6"/>
  </r>
  <r>
    <x v="1"/>
    <n v="137"/>
    <n v="87.737226277372258"/>
    <x v="5"/>
    <s v="CHF"/>
    <x v="648"/>
    <n v="1496293200"/>
    <b v="0"/>
    <b v="0"/>
    <s v="theater/plays"/>
    <x v="3"/>
    <x v="3"/>
  </r>
  <r>
    <x v="1"/>
    <n v="186"/>
    <n v="75.021505376344081"/>
    <x v="6"/>
    <s v="EUR"/>
    <x v="267"/>
    <n v="1335416400"/>
    <b v="0"/>
    <b v="0"/>
    <s v="theater/plays"/>
    <x v="3"/>
    <x v="3"/>
  </r>
  <r>
    <x v="1"/>
    <n v="125"/>
    <n v="50.863999999999997"/>
    <x v="1"/>
    <s v="USD"/>
    <x v="649"/>
    <n v="1532149200"/>
    <b v="0"/>
    <b v="1"/>
    <s v="theater/plays"/>
    <x v="3"/>
    <x v="3"/>
  </r>
  <r>
    <x v="0"/>
    <n v="14"/>
    <n v="90"/>
    <x v="6"/>
    <s v="EUR"/>
    <x v="248"/>
    <n v="1453788000"/>
    <b v="1"/>
    <b v="1"/>
    <s v="theater/plays"/>
    <x v="3"/>
    <x v="3"/>
  </r>
  <r>
    <x v="1"/>
    <n v="202"/>
    <n v="72.896039603960389"/>
    <x v="1"/>
    <s v="USD"/>
    <x v="571"/>
    <n v="1471496400"/>
    <b v="0"/>
    <b v="0"/>
    <s v="theater/plays"/>
    <x v="3"/>
    <x v="3"/>
  </r>
  <r>
    <x v="1"/>
    <n v="103"/>
    <n v="108.48543689320388"/>
    <x v="1"/>
    <s v="USD"/>
    <x v="650"/>
    <n v="1472878800"/>
    <b v="0"/>
    <b v="0"/>
    <s v="publishing/radio &amp; podcasts"/>
    <x v="5"/>
    <x v="15"/>
  </r>
  <r>
    <x v="1"/>
    <n v="1785"/>
    <n v="101.98095238095237"/>
    <x v="1"/>
    <s v="USD"/>
    <x v="1"/>
    <n v="1408510800"/>
    <b v="0"/>
    <b v="0"/>
    <s v="music/rock"/>
    <x v="1"/>
    <x v="1"/>
  </r>
  <r>
    <x v="0"/>
    <n v="656"/>
    <n v="44.009146341463413"/>
    <x v="1"/>
    <s v="USD"/>
    <x v="651"/>
    <n v="1281589200"/>
    <b v="0"/>
    <b v="0"/>
    <s v="games/mobile games"/>
    <x v="6"/>
    <x v="20"/>
  </r>
  <r>
    <x v="1"/>
    <n v="157"/>
    <n v="65.942675159235662"/>
    <x v="1"/>
    <s v="USD"/>
    <x v="652"/>
    <n v="1375851600"/>
    <b v="0"/>
    <b v="1"/>
    <s v="theater/plays"/>
    <x v="3"/>
    <x v="3"/>
  </r>
  <r>
    <x v="1"/>
    <n v="555"/>
    <n v="24.987387387387386"/>
    <x v="1"/>
    <s v="USD"/>
    <x v="653"/>
    <n v="1315803600"/>
    <b v="0"/>
    <b v="0"/>
    <s v="film &amp; video/documentary"/>
    <x v="4"/>
    <x v="4"/>
  </r>
  <r>
    <x v="1"/>
    <n v="297"/>
    <n v="28.003367003367003"/>
    <x v="1"/>
    <s v="USD"/>
    <x v="654"/>
    <n v="1373691600"/>
    <b v="0"/>
    <b v="0"/>
    <s v="technology/wearables"/>
    <x v="2"/>
    <x v="8"/>
  </r>
  <r>
    <x v="1"/>
    <n v="123"/>
    <n v="85.829268292682926"/>
    <x v="1"/>
    <s v="USD"/>
    <x v="655"/>
    <n v="1339218000"/>
    <b v="0"/>
    <b v="0"/>
    <s v="publishing/fiction"/>
    <x v="5"/>
    <x v="13"/>
  </r>
  <r>
    <x v="3"/>
    <n v="38"/>
    <n v="84.921052631578945"/>
    <x v="3"/>
    <s v="DKK"/>
    <x v="656"/>
    <n v="1520402400"/>
    <b v="0"/>
    <b v="1"/>
    <s v="theater/plays"/>
    <x v="3"/>
    <x v="3"/>
  </r>
  <r>
    <x v="3"/>
    <n v="60"/>
    <n v="90.483333333333334"/>
    <x v="1"/>
    <s v="USD"/>
    <x v="657"/>
    <n v="1523336400"/>
    <b v="0"/>
    <b v="0"/>
    <s v="music/rock"/>
    <x v="1"/>
    <x v="1"/>
  </r>
  <r>
    <x v="1"/>
    <n v="3036"/>
    <n v="25.00197628458498"/>
    <x v="1"/>
    <s v="USD"/>
    <x v="265"/>
    <n v="1512280800"/>
    <b v="0"/>
    <b v="0"/>
    <s v="film &amp; video/documentary"/>
    <x v="4"/>
    <x v="4"/>
  </r>
  <r>
    <x v="1"/>
    <n v="144"/>
    <n v="92.013888888888886"/>
    <x v="2"/>
    <s v="AUD"/>
    <x v="658"/>
    <n v="1458709200"/>
    <b v="0"/>
    <b v="0"/>
    <s v="theater/plays"/>
    <x v="3"/>
    <x v="3"/>
  </r>
  <r>
    <x v="1"/>
    <n v="121"/>
    <n v="93.066115702479337"/>
    <x v="4"/>
    <s v="GBP"/>
    <x v="659"/>
    <n v="1414126800"/>
    <b v="0"/>
    <b v="1"/>
    <s v="theater/plays"/>
    <x v="3"/>
    <x v="3"/>
  </r>
  <r>
    <x v="0"/>
    <n v="1596"/>
    <n v="61.008145363408524"/>
    <x v="1"/>
    <s v="USD"/>
    <x v="660"/>
    <n v="1416204000"/>
    <b v="0"/>
    <b v="0"/>
    <s v="games/mobile games"/>
    <x v="6"/>
    <x v="20"/>
  </r>
  <r>
    <x v="3"/>
    <n v="524"/>
    <n v="92.036259541984734"/>
    <x v="1"/>
    <s v="USD"/>
    <x v="661"/>
    <n v="1288501200"/>
    <b v="0"/>
    <b v="1"/>
    <s v="theater/plays"/>
    <x v="3"/>
    <x v="3"/>
  </r>
  <r>
    <x v="1"/>
    <n v="181"/>
    <n v="81.132596685082873"/>
    <x v="1"/>
    <s v="USD"/>
    <x v="4"/>
    <n v="1552971600"/>
    <b v="0"/>
    <b v="0"/>
    <s v="technology/web"/>
    <x v="2"/>
    <x v="2"/>
  </r>
  <r>
    <x v="0"/>
    <n v="10"/>
    <n v="73.5"/>
    <x v="1"/>
    <s v="USD"/>
    <x v="662"/>
    <n v="1465102800"/>
    <b v="0"/>
    <b v="0"/>
    <s v="theater/plays"/>
    <x v="3"/>
    <x v="3"/>
  </r>
  <r>
    <x v="1"/>
    <n v="122"/>
    <n v="85.221311475409834"/>
    <x v="1"/>
    <s v="USD"/>
    <x v="663"/>
    <n v="1360130400"/>
    <b v="0"/>
    <b v="0"/>
    <s v="film &amp; video/drama"/>
    <x v="4"/>
    <x v="6"/>
  </r>
  <r>
    <x v="1"/>
    <n v="1071"/>
    <n v="110.96825396825396"/>
    <x v="0"/>
    <s v="CAD"/>
    <x v="664"/>
    <n v="1432875600"/>
    <b v="0"/>
    <b v="0"/>
    <s v="technology/wearables"/>
    <x v="2"/>
    <x v="8"/>
  </r>
  <r>
    <x v="3"/>
    <n v="219"/>
    <n v="32.968036529680369"/>
    <x v="1"/>
    <s v="USD"/>
    <x v="665"/>
    <n v="1500872400"/>
    <b v="0"/>
    <b v="0"/>
    <s v="technology/web"/>
    <x v="2"/>
    <x v="2"/>
  </r>
  <r>
    <x v="0"/>
    <n v="1121"/>
    <n v="96.005352363960753"/>
    <x v="1"/>
    <s v="USD"/>
    <x v="666"/>
    <n v="1492146000"/>
    <b v="0"/>
    <b v="1"/>
    <s v="music/rock"/>
    <x v="1"/>
    <x v="1"/>
  </r>
  <r>
    <x v="1"/>
    <n v="980"/>
    <n v="84.96632653061225"/>
    <x v="1"/>
    <s v="USD"/>
    <x v="43"/>
    <n v="1407301200"/>
    <b v="0"/>
    <b v="0"/>
    <s v="music/metal"/>
    <x v="1"/>
    <x v="16"/>
  </r>
  <r>
    <x v="1"/>
    <n v="536"/>
    <n v="25.007462686567163"/>
    <x v="1"/>
    <s v="USD"/>
    <x v="667"/>
    <n v="1486620000"/>
    <b v="0"/>
    <b v="1"/>
    <s v="theater/plays"/>
    <x v="3"/>
    <x v="3"/>
  </r>
  <r>
    <x v="1"/>
    <n v="1991"/>
    <n v="65.998995479658461"/>
    <x v="1"/>
    <s v="USD"/>
    <x v="668"/>
    <n v="1459918800"/>
    <b v="0"/>
    <b v="0"/>
    <s v="photography/photography books"/>
    <x v="7"/>
    <x v="14"/>
  </r>
  <r>
    <x v="3"/>
    <n v="29"/>
    <n v="87.34482758620689"/>
    <x v="1"/>
    <s v="USD"/>
    <x v="669"/>
    <n v="1424757600"/>
    <b v="0"/>
    <b v="0"/>
    <s v="publishing/nonfiction"/>
    <x v="5"/>
    <x v="9"/>
  </r>
  <r>
    <x v="1"/>
    <n v="180"/>
    <n v="27.933333333333334"/>
    <x v="1"/>
    <s v="USD"/>
    <x v="670"/>
    <n v="1479880800"/>
    <b v="0"/>
    <b v="0"/>
    <s v="music/indie rock"/>
    <x v="1"/>
    <x v="7"/>
  </r>
  <r>
    <x v="0"/>
    <n v="15"/>
    <n v="103.8"/>
    <x v="1"/>
    <s v="USD"/>
    <x v="671"/>
    <n v="1418018400"/>
    <b v="0"/>
    <b v="1"/>
    <s v="theater/plays"/>
    <x v="3"/>
    <x v="3"/>
  </r>
  <r>
    <x v="0"/>
    <n v="191"/>
    <n v="31.937172774869111"/>
    <x v="1"/>
    <s v="USD"/>
    <x v="672"/>
    <n v="1341032400"/>
    <b v="0"/>
    <b v="0"/>
    <s v="music/indie rock"/>
    <x v="1"/>
    <x v="7"/>
  </r>
  <r>
    <x v="0"/>
    <n v="16"/>
    <n v="99.5"/>
    <x v="1"/>
    <s v="USD"/>
    <x v="673"/>
    <n v="1486360800"/>
    <b v="0"/>
    <b v="0"/>
    <s v="theater/plays"/>
    <x v="3"/>
    <x v="3"/>
  </r>
  <r>
    <x v="1"/>
    <n v="130"/>
    <n v="108.84615384615384"/>
    <x v="1"/>
    <s v="USD"/>
    <x v="674"/>
    <n v="1274677200"/>
    <b v="0"/>
    <b v="0"/>
    <s v="theater/plays"/>
    <x v="3"/>
    <x v="3"/>
  </r>
  <r>
    <x v="1"/>
    <n v="122"/>
    <n v="110.76229508196721"/>
    <x v="1"/>
    <s v="USD"/>
    <x v="675"/>
    <n v="1267509600"/>
    <b v="0"/>
    <b v="0"/>
    <s v="music/electric music"/>
    <x v="1"/>
    <x v="5"/>
  </r>
  <r>
    <x v="0"/>
    <n v="17"/>
    <n v="29.647058823529413"/>
    <x v="1"/>
    <s v="USD"/>
    <x v="676"/>
    <n v="1445922000"/>
    <b v="0"/>
    <b v="1"/>
    <s v="theater/plays"/>
    <x v="3"/>
    <x v="3"/>
  </r>
  <r>
    <x v="1"/>
    <n v="140"/>
    <n v="101.71428571428571"/>
    <x v="1"/>
    <s v="USD"/>
    <x v="342"/>
    <n v="1534050000"/>
    <b v="0"/>
    <b v="1"/>
    <s v="theater/plays"/>
    <x v="3"/>
    <x v="3"/>
  </r>
  <r>
    <x v="0"/>
    <n v="34"/>
    <n v="61.5"/>
    <x v="1"/>
    <s v="USD"/>
    <x v="677"/>
    <n v="1277528400"/>
    <b v="0"/>
    <b v="0"/>
    <s v="technology/wearables"/>
    <x v="2"/>
    <x v="8"/>
  </r>
  <r>
    <x v="1"/>
    <n v="3388"/>
    <n v="35"/>
    <x v="1"/>
    <s v="USD"/>
    <x v="678"/>
    <n v="1318568400"/>
    <b v="0"/>
    <b v="0"/>
    <s v="technology/web"/>
    <x v="2"/>
    <x v="2"/>
  </r>
  <r>
    <x v="1"/>
    <n v="280"/>
    <n v="40.049999999999997"/>
    <x v="1"/>
    <s v="USD"/>
    <x v="679"/>
    <n v="1284354000"/>
    <b v="0"/>
    <b v="0"/>
    <s v="theater/plays"/>
    <x v="3"/>
    <x v="3"/>
  </r>
  <r>
    <x v="3"/>
    <n v="614"/>
    <n v="110.97231270358306"/>
    <x v="1"/>
    <s v="USD"/>
    <x v="680"/>
    <n v="1269579600"/>
    <b v="0"/>
    <b v="1"/>
    <s v="film &amp; video/animation"/>
    <x v="4"/>
    <x v="10"/>
  </r>
  <r>
    <x v="1"/>
    <n v="366"/>
    <n v="36.959016393442624"/>
    <x v="6"/>
    <s v="EUR"/>
    <x v="681"/>
    <n v="1413781200"/>
    <b v="0"/>
    <b v="1"/>
    <s v="technology/wearables"/>
    <x v="2"/>
    <x v="8"/>
  </r>
  <r>
    <x v="0"/>
    <n v="1"/>
    <n v="1"/>
    <x v="4"/>
    <s v="GBP"/>
    <x v="682"/>
    <n v="1280120400"/>
    <b v="0"/>
    <b v="0"/>
    <s v="music/electric music"/>
    <x v="1"/>
    <x v="5"/>
  </r>
  <r>
    <x v="1"/>
    <n v="270"/>
    <n v="30.974074074074075"/>
    <x v="1"/>
    <s v="USD"/>
    <x v="683"/>
    <n v="1459486800"/>
    <b v="1"/>
    <b v="1"/>
    <s v="publishing/nonfiction"/>
    <x v="5"/>
    <x v="9"/>
  </r>
  <r>
    <x v="3"/>
    <n v="114"/>
    <n v="47.035087719298247"/>
    <x v="1"/>
    <s v="USD"/>
    <x v="684"/>
    <n v="1282539600"/>
    <b v="0"/>
    <b v="1"/>
    <s v="theater/plays"/>
    <x v="3"/>
    <x v="3"/>
  </r>
  <r>
    <x v="1"/>
    <n v="137"/>
    <n v="88.065693430656935"/>
    <x v="1"/>
    <s v="USD"/>
    <x v="674"/>
    <n v="1275886800"/>
    <b v="0"/>
    <b v="0"/>
    <s v="photography/photography books"/>
    <x v="7"/>
    <x v="14"/>
  </r>
  <r>
    <x v="1"/>
    <n v="3205"/>
    <n v="37.005616224648989"/>
    <x v="1"/>
    <s v="USD"/>
    <x v="685"/>
    <n v="1355983200"/>
    <b v="0"/>
    <b v="0"/>
    <s v="theater/plays"/>
    <x v="3"/>
    <x v="3"/>
  </r>
  <r>
    <x v="1"/>
    <n v="288"/>
    <n v="26.027777777777779"/>
    <x v="3"/>
    <s v="DKK"/>
    <x v="605"/>
    <n v="1515391200"/>
    <b v="0"/>
    <b v="1"/>
    <s v="theater/plays"/>
    <x v="3"/>
    <x v="3"/>
  </r>
  <r>
    <x v="1"/>
    <n v="148"/>
    <n v="67.817567567567565"/>
    <x v="1"/>
    <s v="USD"/>
    <x v="686"/>
    <n v="1422252000"/>
    <b v="0"/>
    <b v="0"/>
    <s v="theater/plays"/>
    <x v="3"/>
    <x v="3"/>
  </r>
  <r>
    <x v="1"/>
    <n v="114"/>
    <n v="49.964912280701753"/>
    <x v="1"/>
    <s v="USD"/>
    <x v="687"/>
    <n v="1305522000"/>
    <b v="0"/>
    <b v="0"/>
    <s v="film &amp; video/drama"/>
    <x v="4"/>
    <x v="6"/>
  </r>
  <r>
    <x v="1"/>
    <n v="1518"/>
    <n v="110.01646903820817"/>
    <x v="0"/>
    <s v="CAD"/>
    <x v="688"/>
    <n v="1414904400"/>
    <b v="0"/>
    <b v="0"/>
    <s v="music/rock"/>
    <x v="1"/>
    <x v="1"/>
  </r>
  <r>
    <x v="0"/>
    <n v="1274"/>
    <n v="89.964678178963894"/>
    <x v="1"/>
    <s v="USD"/>
    <x v="689"/>
    <n v="1520402400"/>
    <b v="0"/>
    <b v="0"/>
    <s v="music/electric music"/>
    <x v="1"/>
    <x v="5"/>
  </r>
  <r>
    <x v="0"/>
    <n v="210"/>
    <n v="79.009523809523813"/>
    <x v="6"/>
    <s v="EUR"/>
    <x v="690"/>
    <n v="1567141200"/>
    <b v="0"/>
    <b v="1"/>
    <s v="games/video games"/>
    <x v="6"/>
    <x v="11"/>
  </r>
  <r>
    <x v="1"/>
    <n v="166"/>
    <n v="86.867469879518069"/>
    <x v="1"/>
    <s v="USD"/>
    <x v="691"/>
    <n v="1501131600"/>
    <b v="0"/>
    <b v="0"/>
    <s v="music/rock"/>
    <x v="1"/>
    <x v="1"/>
  </r>
  <r>
    <x v="1"/>
    <n v="100"/>
    <n v="62.04"/>
    <x v="2"/>
    <s v="AUD"/>
    <x v="692"/>
    <n v="1355032800"/>
    <b v="0"/>
    <b v="0"/>
    <s v="music/jazz"/>
    <x v="1"/>
    <x v="17"/>
  </r>
  <r>
    <x v="1"/>
    <n v="235"/>
    <n v="26.970212765957445"/>
    <x v="1"/>
    <s v="USD"/>
    <x v="693"/>
    <n v="1339477200"/>
    <b v="0"/>
    <b v="1"/>
    <s v="theater/plays"/>
    <x v="3"/>
    <x v="3"/>
  </r>
  <r>
    <x v="1"/>
    <n v="148"/>
    <n v="54.121621621621621"/>
    <x v="1"/>
    <s v="USD"/>
    <x v="694"/>
    <n v="1305954000"/>
    <b v="0"/>
    <b v="0"/>
    <s v="music/rock"/>
    <x v="1"/>
    <x v="1"/>
  </r>
  <r>
    <x v="1"/>
    <n v="198"/>
    <n v="41.035353535353536"/>
    <x v="1"/>
    <s v="USD"/>
    <x v="695"/>
    <n v="1494392400"/>
    <b v="1"/>
    <b v="1"/>
    <s v="music/indie rock"/>
    <x v="1"/>
    <x v="7"/>
  </r>
  <r>
    <x v="0"/>
    <n v="248"/>
    <n v="55.052419354838712"/>
    <x v="2"/>
    <s v="AUD"/>
    <x v="123"/>
    <n v="1537419600"/>
    <b v="0"/>
    <b v="0"/>
    <s v="film &amp; video/science fiction"/>
    <x v="4"/>
    <x v="22"/>
  </r>
  <r>
    <x v="0"/>
    <n v="513"/>
    <n v="107.93762183235867"/>
    <x v="1"/>
    <s v="USD"/>
    <x v="696"/>
    <n v="1447999200"/>
    <b v="0"/>
    <b v="0"/>
    <s v="publishing/translations"/>
    <x v="5"/>
    <x v="18"/>
  </r>
  <r>
    <x v="1"/>
    <n v="150"/>
    <n v="73.92"/>
    <x v="1"/>
    <s v="USD"/>
    <x v="626"/>
    <n v="1388037600"/>
    <b v="0"/>
    <b v="0"/>
    <s v="theater/plays"/>
    <x v="3"/>
    <x v="3"/>
  </r>
  <r>
    <x v="0"/>
    <n v="3410"/>
    <n v="31.995894428152493"/>
    <x v="1"/>
    <s v="USD"/>
    <x v="697"/>
    <n v="1378789200"/>
    <b v="0"/>
    <b v="0"/>
    <s v="games/video games"/>
    <x v="6"/>
    <x v="11"/>
  </r>
  <r>
    <x v="1"/>
    <n v="216"/>
    <n v="53.898148148148145"/>
    <x v="6"/>
    <s v="EUR"/>
    <x v="698"/>
    <n v="1398056400"/>
    <b v="0"/>
    <b v="1"/>
    <s v="theater/plays"/>
    <x v="3"/>
    <x v="3"/>
  </r>
  <r>
    <x v="3"/>
    <n v="26"/>
    <n v="106.5"/>
    <x v="1"/>
    <s v="USD"/>
    <x v="699"/>
    <n v="1550815200"/>
    <b v="0"/>
    <b v="0"/>
    <s v="theater/plays"/>
    <x v="3"/>
    <x v="3"/>
  </r>
  <r>
    <x v="1"/>
    <n v="5139"/>
    <n v="32.999805409612762"/>
    <x v="1"/>
    <s v="USD"/>
    <x v="700"/>
    <n v="1550037600"/>
    <b v="0"/>
    <b v="0"/>
    <s v="music/indie rock"/>
    <x v="1"/>
    <x v="7"/>
  </r>
  <r>
    <x v="1"/>
    <n v="2353"/>
    <n v="43.00254993625159"/>
    <x v="1"/>
    <s v="USD"/>
    <x v="701"/>
    <n v="1492923600"/>
    <b v="0"/>
    <b v="0"/>
    <s v="theater/plays"/>
    <x v="3"/>
    <x v="3"/>
  </r>
  <r>
    <x v="1"/>
    <n v="78"/>
    <n v="86.858974358974365"/>
    <x v="6"/>
    <s v="EUR"/>
    <x v="702"/>
    <n v="1467522000"/>
    <b v="0"/>
    <b v="0"/>
    <s v="technology/web"/>
    <x v="2"/>
    <x v="2"/>
  </r>
  <r>
    <x v="0"/>
    <n v="10"/>
    <n v="96.8"/>
    <x v="1"/>
    <s v="USD"/>
    <x v="703"/>
    <n v="1416117600"/>
    <b v="0"/>
    <b v="0"/>
    <s v="music/rock"/>
    <x v="1"/>
    <x v="1"/>
  </r>
  <r>
    <x v="0"/>
    <n v="2201"/>
    <n v="32.995456610631528"/>
    <x v="1"/>
    <s v="USD"/>
    <x v="704"/>
    <n v="1563771600"/>
    <b v="0"/>
    <b v="0"/>
    <s v="theater/plays"/>
    <x v="3"/>
    <x v="3"/>
  </r>
  <r>
    <x v="0"/>
    <n v="676"/>
    <n v="68.028106508875737"/>
    <x v="1"/>
    <s v="USD"/>
    <x v="431"/>
    <n v="1319259600"/>
    <b v="0"/>
    <b v="0"/>
    <s v="theater/plays"/>
    <x v="3"/>
    <x v="3"/>
  </r>
  <r>
    <x v="1"/>
    <n v="174"/>
    <n v="58.867816091954026"/>
    <x v="5"/>
    <s v="CHF"/>
    <x v="705"/>
    <n v="1313643600"/>
    <b v="0"/>
    <b v="0"/>
    <s v="film &amp; video/animation"/>
    <x v="4"/>
    <x v="10"/>
  </r>
  <r>
    <x v="0"/>
    <n v="831"/>
    <n v="105.04572803850782"/>
    <x v="1"/>
    <s v="USD"/>
    <x v="706"/>
    <n v="1440306000"/>
    <b v="0"/>
    <b v="1"/>
    <s v="theater/plays"/>
    <x v="3"/>
    <x v="3"/>
  </r>
  <r>
    <x v="1"/>
    <n v="164"/>
    <n v="33.054878048780488"/>
    <x v="1"/>
    <s v="USD"/>
    <x v="707"/>
    <n v="1470805200"/>
    <b v="0"/>
    <b v="1"/>
    <s v="film &amp; video/drama"/>
    <x v="4"/>
    <x v="6"/>
  </r>
  <r>
    <x v="3"/>
    <n v="56"/>
    <n v="78.821428571428569"/>
    <x v="5"/>
    <s v="CHF"/>
    <x v="708"/>
    <n v="1292911200"/>
    <b v="0"/>
    <b v="0"/>
    <s v="theater/plays"/>
    <x v="3"/>
    <x v="3"/>
  </r>
  <r>
    <x v="1"/>
    <n v="161"/>
    <n v="68.204968944099377"/>
    <x v="1"/>
    <s v="USD"/>
    <x v="709"/>
    <n v="1301374800"/>
    <b v="0"/>
    <b v="1"/>
    <s v="film &amp; video/animation"/>
    <x v="4"/>
    <x v="10"/>
  </r>
  <r>
    <x v="1"/>
    <n v="138"/>
    <n v="75.731884057971016"/>
    <x v="1"/>
    <s v="USD"/>
    <x v="710"/>
    <n v="1387864800"/>
    <b v="0"/>
    <b v="0"/>
    <s v="music/rock"/>
    <x v="1"/>
    <x v="1"/>
  </r>
  <r>
    <x v="1"/>
    <n v="3308"/>
    <n v="30.996070133010882"/>
    <x v="1"/>
    <s v="USD"/>
    <x v="711"/>
    <n v="1458190800"/>
    <b v="0"/>
    <b v="0"/>
    <s v="technology/web"/>
    <x v="2"/>
    <x v="2"/>
  </r>
  <r>
    <x v="1"/>
    <n v="127"/>
    <n v="101.88188976377953"/>
    <x v="2"/>
    <s v="AUD"/>
    <x v="157"/>
    <n v="1559278800"/>
    <b v="0"/>
    <b v="1"/>
    <s v="film &amp; video/animation"/>
    <x v="4"/>
    <x v="10"/>
  </r>
  <r>
    <x v="1"/>
    <n v="207"/>
    <n v="52.879227053140099"/>
    <x v="6"/>
    <s v="EUR"/>
    <x v="630"/>
    <n v="1522731600"/>
    <b v="0"/>
    <b v="1"/>
    <s v="music/jazz"/>
    <x v="1"/>
    <x v="17"/>
  </r>
  <r>
    <x v="0"/>
    <n v="859"/>
    <n v="71.005820721769496"/>
    <x v="0"/>
    <s v="CAD"/>
    <x v="712"/>
    <n v="1306731600"/>
    <b v="0"/>
    <b v="0"/>
    <s v="music/rock"/>
    <x v="1"/>
    <x v="1"/>
  </r>
  <r>
    <x v="2"/>
    <n v="31"/>
    <n v="102.38709677419355"/>
    <x v="1"/>
    <s v="USD"/>
    <x v="93"/>
    <n v="1352527200"/>
    <b v="0"/>
    <b v="0"/>
    <s v="film &amp; video/animation"/>
    <x v="4"/>
    <x v="10"/>
  </r>
  <r>
    <x v="0"/>
    <n v="45"/>
    <n v="74.466666666666669"/>
    <x v="1"/>
    <s v="USD"/>
    <x v="713"/>
    <n v="1404363600"/>
    <b v="0"/>
    <b v="0"/>
    <s v="theater/plays"/>
    <x v="3"/>
    <x v="3"/>
  </r>
  <r>
    <x v="3"/>
    <n v="1113"/>
    <n v="51.009883198562441"/>
    <x v="1"/>
    <s v="USD"/>
    <x v="714"/>
    <n v="1266645600"/>
    <b v="0"/>
    <b v="0"/>
    <s v="theater/plays"/>
    <x v="3"/>
    <x v="3"/>
  </r>
  <r>
    <x v="0"/>
    <n v="6"/>
    <n v="90"/>
    <x v="1"/>
    <s v="USD"/>
    <x v="715"/>
    <n v="1482818400"/>
    <b v="0"/>
    <b v="0"/>
    <s v="food/food trucks"/>
    <x v="0"/>
    <x v="0"/>
  </r>
  <r>
    <x v="0"/>
    <n v="7"/>
    <n v="97.142857142857139"/>
    <x v="1"/>
    <s v="USD"/>
    <x v="716"/>
    <n v="1374642000"/>
    <b v="0"/>
    <b v="1"/>
    <s v="theater/plays"/>
    <x v="3"/>
    <x v="3"/>
  </r>
  <r>
    <x v="1"/>
    <n v="181"/>
    <n v="72.071823204419886"/>
    <x v="5"/>
    <s v="CHF"/>
    <x v="448"/>
    <n v="1372482000"/>
    <b v="0"/>
    <b v="0"/>
    <s v="publishing/nonfiction"/>
    <x v="5"/>
    <x v="9"/>
  </r>
  <r>
    <x v="1"/>
    <n v="110"/>
    <n v="75.236363636363635"/>
    <x v="1"/>
    <s v="USD"/>
    <x v="717"/>
    <n v="1514959200"/>
    <b v="0"/>
    <b v="0"/>
    <s v="music/rock"/>
    <x v="1"/>
    <x v="1"/>
  </r>
  <r>
    <x v="0"/>
    <n v="31"/>
    <n v="32.967741935483872"/>
    <x v="1"/>
    <s v="USD"/>
    <x v="718"/>
    <n v="1478235600"/>
    <b v="0"/>
    <b v="0"/>
    <s v="film &amp; video/drama"/>
    <x v="4"/>
    <x v="6"/>
  </r>
  <r>
    <x v="0"/>
    <n v="78"/>
    <n v="54.807692307692307"/>
    <x v="1"/>
    <s v="USD"/>
    <x v="719"/>
    <n v="1408078800"/>
    <b v="0"/>
    <b v="1"/>
    <s v="games/mobile games"/>
    <x v="6"/>
    <x v="20"/>
  </r>
  <r>
    <x v="1"/>
    <n v="185"/>
    <n v="45.037837837837834"/>
    <x v="1"/>
    <s v="USD"/>
    <x v="720"/>
    <n v="1548136800"/>
    <b v="0"/>
    <b v="0"/>
    <s v="technology/web"/>
    <x v="2"/>
    <x v="2"/>
  </r>
  <r>
    <x v="1"/>
    <n v="121"/>
    <n v="52.958677685950413"/>
    <x v="1"/>
    <s v="USD"/>
    <x v="721"/>
    <n v="1340859600"/>
    <b v="0"/>
    <b v="1"/>
    <s v="theater/plays"/>
    <x v="3"/>
    <x v="3"/>
  </r>
  <r>
    <x v="0"/>
    <n v="1225"/>
    <n v="60.017959183673469"/>
    <x v="4"/>
    <s v="GBP"/>
    <x v="722"/>
    <n v="1454479200"/>
    <b v="0"/>
    <b v="0"/>
    <s v="theater/plays"/>
    <x v="3"/>
    <x v="3"/>
  </r>
  <r>
    <x v="0"/>
    <n v="1"/>
    <n v="1"/>
    <x v="5"/>
    <s v="CHF"/>
    <x v="139"/>
    <n v="1434430800"/>
    <b v="0"/>
    <b v="0"/>
    <s v="music/rock"/>
    <x v="1"/>
    <x v="1"/>
  </r>
  <r>
    <x v="1"/>
    <n v="106"/>
    <n v="44.028301886792455"/>
    <x v="1"/>
    <s v="USD"/>
    <x v="723"/>
    <n v="1579672800"/>
    <b v="0"/>
    <b v="1"/>
    <s v="photography/photography books"/>
    <x v="7"/>
    <x v="14"/>
  </r>
  <r>
    <x v="1"/>
    <n v="142"/>
    <n v="86.028169014084511"/>
    <x v="1"/>
    <s v="USD"/>
    <x v="704"/>
    <n v="1562389200"/>
    <b v="0"/>
    <b v="0"/>
    <s v="photography/photography books"/>
    <x v="7"/>
    <x v="14"/>
  </r>
  <r>
    <x v="1"/>
    <n v="233"/>
    <n v="28.012875536480685"/>
    <x v="1"/>
    <s v="USD"/>
    <x v="724"/>
    <n v="1551506400"/>
    <b v="0"/>
    <b v="0"/>
    <s v="theater/plays"/>
    <x v="3"/>
    <x v="3"/>
  </r>
  <r>
    <x v="1"/>
    <n v="218"/>
    <n v="32.050458715596328"/>
    <x v="1"/>
    <s v="USD"/>
    <x v="725"/>
    <n v="1516600800"/>
    <b v="0"/>
    <b v="0"/>
    <s v="music/rock"/>
    <x v="1"/>
    <x v="1"/>
  </r>
  <r>
    <x v="0"/>
    <n v="67"/>
    <n v="73.611940298507463"/>
    <x v="2"/>
    <s v="AUD"/>
    <x v="660"/>
    <n v="1420437600"/>
    <b v="0"/>
    <b v="0"/>
    <s v="film &amp; video/documentary"/>
    <x v="4"/>
    <x v="4"/>
  </r>
  <r>
    <x v="1"/>
    <n v="76"/>
    <n v="108.71052631578948"/>
    <x v="1"/>
    <s v="USD"/>
    <x v="726"/>
    <n v="1332997200"/>
    <b v="0"/>
    <b v="1"/>
    <s v="film &amp; video/drama"/>
    <x v="4"/>
    <x v="6"/>
  </r>
  <r>
    <x v="1"/>
    <n v="43"/>
    <n v="42.97674418604651"/>
    <x v="1"/>
    <s v="USD"/>
    <x v="727"/>
    <n v="1574920800"/>
    <b v="0"/>
    <b v="1"/>
    <s v="theater/plays"/>
    <x v="3"/>
    <x v="3"/>
  </r>
  <r>
    <x v="0"/>
    <n v="19"/>
    <n v="83.315789473684205"/>
    <x v="1"/>
    <s v="USD"/>
    <x v="728"/>
    <n v="1464930000"/>
    <b v="0"/>
    <b v="0"/>
    <s v="food/food trucks"/>
    <x v="0"/>
    <x v="0"/>
  </r>
  <r>
    <x v="0"/>
    <n v="2108"/>
    <n v="42"/>
    <x v="5"/>
    <s v="CHF"/>
    <x v="729"/>
    <n v="1345006800"/>
    <b v="0"/>
    <b v="0"/>
    <s v="film &amp; video/documentary"/>
    <x v="4"/>
    <x v="4"/>
  </r>
  <r>
    <x v="1"/>
    <n v="221"/>
    <n v="55.927601809954751"/>
    <x v="1"/>
    <s v="USD"/>
    <x v="730"/>
    <n v="1512712800"/>
    <b v="0"/>
    <b v="1"/>
    <s v="theater/plays"/>
    <x v="3"/>
    <x v="3"/>
  </r>
  <r>
    <x v="0"/>
    <n v="679"/>
    <n v="105.03681885125184"/>
    <x v="1"/>
    <s v="USD"/>
    <x v="731"/>
    <n v="1452492000"/>
    <b v="0"/>
    <b v="1"/>
    <s v="games/video games"/>
    <x v="6"/>
    <x v="11"/>
  </r>
  <r>
    <x v="1"/>
    <n v="2805"/>
    <n v="48"/>
    <x v="0"/>
    <s v="CAD"/>
    <x v="78"/>
    <n v="1524286800"/>
    <b v="0"/>
    <b v="0"/>
    <s v="publishing/nonfiction"/>
    <x v="5"/>
    <x v="9"/>
  </r>
  <r>
    <x v="1"/>
    <n v="68"/>
    <n v="112.66176470588235"/>
    <x v="1"/>
    <s v="USD"/>
    <x v="732"/>
    <n v="1346907600"/>
    <b v="0"/>
    <b v="0"/>
    <s v="games/video games"/>
    <x v="6"/>
    <x v="11"/>
  </r>
  <r>
    <x v="0"/>
    <n v="36"/>
    <n v="81.944444444444443"/>
    <x v="3"/>
    <s v="DKK"/>
    <x v="733"/>
    <n v="1464498000"/>
    <b v="0"/>
    <b v="1"/>
    <s v="music/rock"/>
    <x v="1"/>
    <x v="1"/>
  </r>
  <r>
    <x v="1"/>
    <n v="183"/>
    <n v="64.049180327868854"/>
    <x v="0"/>
    <s v="CAD"/>
    <x v="734"/>
    <n v="1514181600"/>
    <b v="0"/>
    <b v="0"/>
    <s v="music/rock"/>
    <x v="1"/>
    <x v="1"/>
  </r>
  <r>
    <x v="1"/>
    <n v="133"/>
    <n v="106.39097744360902"/>
    <x v="1"/>
    <s v="USD"/>
    <x v="406"/>
    <n v="1392184800"/>
    <b v="1"/>
    <b v="1"/>
    <s v="theater/plays"/>
    <x v="3"/>
    <x v="3"/>
  </r>
  <r>
    <x v="1"/>
    <n v="2489"/>
    <n v="76.011249497790274"/>
    <x v="6"/>
    <s v="EUR"/>
    <x v="735"/>
    <n v="1559365200"/>
    <b v="0"/>
    <b v="1"/>
    <s v="publishing/nonfiction"/>
    <x v="5"/>
    <x v="9"/>
  </r>
  <r>
    <x v="1"/>
    <n v="69"/>
    <n v="111.07246376811594"/>
    <x v="1"/>
    <s v="USD"/>
    <x v="736"/>
    <n v="1549173600"/>
    <b v="0"/>
    <b v="1"/>
    <s v="theater/plays"/>
    <x v="3"/>
    <x v="3"/>
  </r>
  <r>
    <x v="0"/>
    <n v="47"/>
    <n v="95.936170212765958"/>
    <x v="1"/>
    <s v="USD"/>
    <x v="737"/>
    <n v="1355032800"/>
    <b v="1"/>
    <b v="0"/>
    <s v="games/video games"/>
    <x v="6"/>
    <x v="11"/>
  </r>
  <r>
    <x v="1"/>
    <n v="279"/>
    <n v="43.043010752688176"/>
    <x v="4"/>
    <s v="GBP"/>
    <x v="192"/>
    <n v="1533963600"/>
    <b v="0"/>
    <b v="1"/>
    <s v="music/rock"/>
    <x v="1"/>
    <x v="1"/>
  </r>
  <r>
    <x v="1"/>
    <n v="210"/>
    <n v="67.966666666666669"/>
    <x v="1"/>
    <s v="USD"/>
    <x v="738"/>
    <n v="1489381200"/>
    <b v="0"/>
    <b v="0"/>
    <s v="film &amp; video/documentary"/>
    <x v="4"/>
    <x v="4"/>
  </r>
  <r>
    <x v="1"/>
    <n v="2100"/>
    <n v="89.991428571428571"/>
    <x v="1"/>
    <s v="USD"/>
    <x v="739"/>
    <n v="1395032400"/>
    <b v="0"/>
    <b v="0"/>
    <s v="music/rock"/>
    <x v="1"/>
    <x v="1"/>
  </r>
  <r>
    <x v="1"/>
    <n v="252"/>
    <n v="58.095238095238095"/>
    <x v="1"/>
    <s v="USD"/>
    <x v="613"/>
    <n v="1412485200"/>
    <b v="1"/>
    <b v="1"/>
    <s v="music/rock"/>
    <x v="1"/>
    <x v="1"/>
  </r>
  <r>
    <x v="1"/>
    <n v="1280"/>
    <n v="83.996875000000003"/>
    <x v="1"/>
    <s v="USD"/>
    <x v="740"/>
    <n v="1279688400"/>
    <b v="0"/>
    <b v="1"/>
    <s v="publishing/nonfiction"/>
    <x v="5"/>
    <x v="9"/>
  </r>
  <r>
    <x v="1"/>
    <n v="157"/>
    <n v="88.853503184713375"/>
    <x v="4"/>
    <s v="GBP"/>
    <x v="145"/>
    <n v="1501995600"/>
    <b v="0"/>
    <b v="0"/>
    <s v="film &amp; video/shorts"/>
    <x v="4"/>
    <x v="12"/>
  </r>
  <r>
    <x v="1"/>
    <n v="194"/>
    <n v="65.963917525773198"/>
    <x v="1"/>
    <s v="USD"/>
    <x v="741"/>
    <n v="1294639200"/>
    <b v="0"/>
    <b v="1"/>
    <s v="theater/plays"/>
    <x v="3"/>
    <x v="3"/>
  </r>
  <r>
    <x v="1"/>
    <n v="82"/>
    <n v="74.804878048780495"/>
    <x v="2"/>
    <s v="AUD"/>
    <x v="742"/>
    <n v="1305435600"/>
    <b v="0"/>
    <b v="1"/>
    <s v="film &amp; video/drama"/>
    <x v="4"/>
    <x v="6"/>
  </r>
  <r>
    <x v="0"/>
    <n v="70"/>
    <n v="69.98571428571428"/>
    <x v="1"/>
    <s v="USD"/>
    <x v="202"/>
    <n v="1537592400"/>
    <b v="0"/>
    <b v="0"/>
    <s v="theater/plays"/>
    <x v="3"/>
    <x v="3"/>
  </r>
  <r>
    <x v="0"/>
    <n v="154"/>
    <n v="32.006493506493506"/>
    <x v="1"/>
    <s v="USD"/>
    <x v="743"/>
    <n v="1435122000"/>
    <b v="0"/>
    <b v="0"/>
    <s v="theater/plays"/>
    <x v="3"/>
    <x v="3"/>
  </r>
  <r>
    <x v="0"/>
    <n v="22"/>
    <n v="64.727272727272734"/>
    <x v="1"/>
    <s v="USD"/>
    <x v="744"/>
    <n v="1520056800"/>
    <b v="0"/>
    <b v="0"/>
    <s v="theater/plays"/>
    <x v="3"/>
    <x v="3"/>
  </r>
  <r>
    <x v="1"/>
    <n v="4233"/>
    <n v="24.998110087408456"/>
    <x v="1"/>
    <s v="USD"/>
    <x v="745"/>
    <n v="1335675600"/>
    <b v="0"/>
    <b v="0"/>
    <s v="photography/photography books"/>
    <x v="7"/>
    <x v="14"/>
  </r>
  <r>
    <x v="1"/>
    <n v="1297"/>
    <n v="104.97764070932922"/>
    <x v="3"/>
    <s v="DKK"/>
    <x v="746"/>
    <n v="1448431200"/>
    <b v="1"/>
    <b v="0"/>
    <s v="publishing/translations"/>
    <x v="5"/>
    <x v="18"/>
  </r>
  <r>
    <x v="1"/>
    <n v="165"/>
    <n v="64.987878787878785"/>
    <x v="3"/>
    <s v="DKK"/>
    <x v="747"/>
    <n v="1298613600"/>
    <b v="0"/>
    <b v="0"/>
    <s v="publishing/translations"/>
    <x v="5"/>
    <x v="18"/>
  </r>
  <r>
    <x v="1"/>
    <n v="119"/>
    <n v="94.352941176470594"/>
    <x v="1"/>
    <s v="USD"/>
    <x v="362"/>
    <n v="1372482000"/>
    <b v="0"/>
    <b v="0"/>
    <s v="theater/plays"/>
    <x v="3"/>
    <x v="3"/>
  </r>
  <r>
    <x v="0"/>
    <n v="1758"/>
    <n v="44.001706484641637"/>
    <x v="1"/>
    <s v="USD"/>
    <x v="748"/>
    <n v="1425621600"/>
    <b v="0"/>
    <b v="0"/>
    <s v="technology/web"/>
    <x v="2"/>
    <x v="2"/>
  </r>
  <r>
    <x v="0"/>
    <n v="94"/>
    <n v="64.744680851063833"/>
    <x v="1"/>
    <s v="USD"/>
    <x v="749"/>
    <n v="1266300000"/>
    <b v="0"/>
    <b v="0"/>
    <s v="music/indie rock"/>
    <x v="1"/>
    <x v="7"/>
  </r>
  <r>
    <x v="1"/>
    <n v="1797"/>
    <n v="84.00667779632721"/>
    <x v="1"/>
    <s v="USD"/>
    <x v="643"/>
    <n v="1305867600"/>
    <b v="0"/>
    <b v="0"/>
    <s v="music/jazz"/>
    <x v="1"/>
    <x v="17"/>
  </r>
  <r>
    <x v="1"/>
    <n v="261"/>
    <n v="34.061302681992338"/>
    <x v="1"/>
    <s v="USD"/>
    <x v="750"/>
    <n v="1538802000"/>
    <b v="0"/>
    <b v="0"/>
    <s v="theater/plays"/>
    <x v="3"/>
    <x v="3"/>
  </r>
  <r>
    <x v="1"/>
    <n v="157"/>
    <n v="93.273885350318466"/>
    <x v="1"/>
    <s v="USD"/>
    <x v="751"/>
    <n v="1398920400"/>
    <b v="0"/>
    <b v="1"/>
    <s v="film &amp; video/documentary"/>
    <x v="4"/>
    <x v="4"/>
  </r>
  <r>
    <x v="1"/>
    <n v="3533"/>
    <n v="32.998301726577978"/>
    <x v="1"/>
    <s v="USD"/>
    <x v="752"/>
    <n v="1405659600"/>
    <b v="0"/>
    <b v="1"/>
    <s v="theater/plays"/>
    <x v="3"/>
    <x v="3"/>
  </r>
  <r>
    <x v="1"/>
    <n v="155"/>
    <n v="83.812903225806451"/>
    <x v="1"/>
    <s v="USD"/>
    <x v="753"/>
    <n v="1457244000"/>
    <b v="0"/>
    <b v="0"/>
    <s v="technology/web"/>
    <x v="2"/>
    <x v="2"/>
  </r>
  <r>
    <x v="1"/>
    <n v="132"/>
    <n v="63.992424242424242"/>
    <x v="6"/>
    <s v="EUR"/>
    <x v="754"/>
    <n v="1529298000"/>
    <b v="0"/>
    <b v="0"/>
    <s v="technology/wearables"/>
    <x v="2"/>
    <x v="8"/>
  </r>
  <r>
    <x v="0"/>
    <n v="33"/>
    <n v="81.909090909090907"/>
    <x v="1"/>
    <s v="USD"/>
    <x v="755"/>
    <n v="1535778000"/>
    <b v="0"/>
    <b v="0"/>
    <s v="photography/photography books"/>
    <x v="7"/>
    <x v="14"/>
  </r>
  <r>
    <x v="3"/>
    <n v="94"/>
    <n v="93.053191489361708"/>
    <x v="1"/>
    <s v="USD"/>
    <x v="756"/>
    <n v="1327471200"/>
    <b v="0"/>
    <b v="0"/>
    <s v="film &amp; video/documentary"/>
    <x v="4"/>
    <x v="4"/>
  </r>
  <r>
    <x v="1"/>
    <n v="1354"/>
    <n v="101.98449039881831"/>
    <x v="4"/>
    <s v="GBP"/>
    <x v="757"/>
    <n v="1529557200"/>
    <b v="0"/>
    <b v="0"/>
    <s v="technology/web"/>
    <x v="2"/>
    <x v="2"/>
  </r>
  <r>
    <x v="1"/>
    <n v="48"/>
    <n v="105.9375"/>
    <x v="1"/>
    <s v="USD"/>
    <x v="758"/>
    <n v="1535259600"/>
    <b v="1"/>
    <b v="1"/>
    <s v="technology/web"/>
    <x v="2"/>
    <x v="2"/>
  </r>
  <r>
    <x v="1"/>
    <n v="110"/>
    <n v="101.58181818181818"/>
    <x v="1"/>
    <s v="USD"/>
    <x v="759"/>
    <n v="1515564000"/>
    <b v="0"/>
    <b v="0"/>
    <s v="food/food trucks"/>
    <x v="0"/>
    <x v="0"/>
  </r>
  <r>
    <x v="1"/>
    <n v="172"/>
    <n v="62.970930232558139"/>
    <x v="1"/>
    <s v="USD"/>
    <x v="760"/>
    <n v="1277096400"/>
    <b v="0"/>
    <b v="0"/>
    <s v="film &amp; video/drama"/>
    <x v="4"/>
    <x v="6"/>
  </r>
  <r>
    <x v="1"/>
    <n v="307"/>
    <n v="29.045602605863191"/>
    <x v="1"/>
    <s v="USD"/>
    <x v="761"/>
    <n v="1329026400"/>
    <b v="0"/>
    <b v="1"/>
    <s v="music/indie rock"/>
    <x v="1"/>
    <x v="7"/>
  </r>
  <r>
    <x v="0"/>
    <n v="1"/>
    <n v="1"/>
    <x v="1"/>
    <s v="USD"/>
    <x v="762"/>
    <n v="1322978400"/>
    <b v="1"/>
    <b v="0"/>
    <s v="music/rock"/>
    <x v="1"/>
    <x v="1"/>
  </r>
  <r>
    <x v="1"/>
    <n v="160"/>
    <n v="77.924999999999997"/>
    <x v="1"/>
    <s v="USD"/>
    <x v="444"/>
    <n v="1338786000"/>
    <b v="0"/>
    <b v="0"/>
    <s v="music/electric music"/>
    <x v="1"/>
    <x v="5"/>
  </r>
  <r>
    <x v="0"/>
    <n v="31"/>
    <n v="80.806451612903231"/>
    <x v="1"/>
    <s v="USD"/>
    <x v="763"/>
    <n v="1311656400"/>
    <b v="0"/>
    <b v="1"/>
    <s v="games/video games"/>
    <x v="6"/>
    <x v="11"/>
  </r>
  <r>
    <x v="1"/>
    <n v="1467"/>
    <n v="76.006816632583508"/>
    <x v="0"/>
    <s v="CAD"/>
    <x v="764"/>
    <n v="1308978000"/>
    <b v="0"/>
    <b v="1"/>
    <s v="music/indie rock"/>
    <x v="1"/>
    <x v="7"/>
  </r>
  <r>
    <x v="1"/>
    <n v="2662"/>
    <n v="72.993613824192337"/>
    <x v="0"/>
    <s v="CAD"/>
    <x v="765"/>
    <n v="1576389600"/>
    <b v="0"/>
    <b v="0"/>
    <s v="publishing/fiction"/>
    <x v="5"/>
    <x v="13"/>
  </r>
  <r>
    <x v="1"/>
    <n v="452"/>
    <n v="53"/>
    <x v="2"/>
    <s v="AUD"/>
    <x v="766"/>
    <n v="1311051600"/>
    <b v="0"/>
    <b v="0"/>
    <s v="theater/plays"/>
    <x v="3"/>
    <x v="3"/>
  </r>
  <r>
    <x v="1"/>
    <n v="158"/>
    <n v="54.164556962025316"/>
    <x v="1"/>
    <s v="USD"/>
    <x v="767"/>
    <n v="1336712400"/>
    <b v="0"/>
    <b v="0"/>
    <s v="food/food trucks"/>
    <x v="0"/>
    <x v="0"/>
  </r>
  <r>
    <x v="1"/>
    <n v="225"/>
    <n v="32.946666666666665"/>
    <x v="5"/>
    <s v="CHF"/>
    <x v="768"/>
    <n v="1330408800"/>
    <b v="1"/>
    <b v="0"/>
    <s v="film &amp; video/shorts"/>
    <x v="4"/>
    <x v="12"/>
  </r>
  <r>
    <x v="0"/>
    <n v="35"/>
    <n v="79.371428571428567"/>
    <x v="1"/>
    <s v="USD"/>
    <x v="769"/>
    <n v="1524891600"/>
    <b v="1"/>
    <b v="0"/>
    <s v="food/food trucks"/>
    <x v="0"/>
    <x v="0"/>
  </r>
  <r>
    <x v="0"/>
    <n v="63"/>
    <n v="41.174603174603178"/>
    <x v="1"/>
    <s v="USD"/>
    <x v="770"/>
    <n v="1363669200"/>
    <b v="0"/>
    <b v="1"/>
    <s v="theater/plays"/>
    <x v="3"/>
    <x v="3"/>
  </r>
  <r>
    <x v="1"/>
    <n v="65"/>
    <n v="77.430769230769229"/>
    <x v="1"/>
    <s v="USD"/>
    <x v="771"/>
    <n v="1551420000"/>
    <b v="0"/>
    <b v="1"/>
    <s v="technology/wearables"/>
    <x v="2"/>
    <x v="8"/>
  </r>
  <r>
    <x v="1"/>
    <n v="163"/>
    <n v="57.159509202453989"/>
    <x v="1"/>
    <s v="USD"/>
    <x v="772"/>
    <n v="1269838800"/>
    <b v="0"/>
    <b v="0"/>
    <s v="theater/plays"/>
    <x v="3"/>
    <x v="3"/>
  </r>
  <r>
    <x v="1"/>
    <n v="85"/>
    <n v="77.17647058823529"/>
    <x v="1"/>
    <s v="USD"/>
    <x v="773"/>
    <n v="1312520400"/>
    <b v="0"/>
    <b v="0"/>
    <s v="theater/plays"/>
    <x v="3"/>
    <x v="3"/>
  </r>
  <r>
    <x v="1"/>
    <n v="217"/>
    <n v="24.953917050691246"/>
    <x v="1"/>
    <s v="USD"/>
    <x v="774"/>
    <n v="1436504400"/>
    <b v="0"/>
    <b v="1"/>
    <s v="film &amp; video/television"/>
    <x v="4"/>
    <x v="19"/>
  </r>
  <r>
    <x v="1"/>
    <n v="150"/>
    <n v="97.18"/>
    <x v="1"/>
    <s v="USD"/>
    <x v="775"/>
    <n v="1472014800"/>
    <b v="0"/>
    <b v="0"/>
    <s v="film &amp; video/shorts"/>
    <x v="4"/>
    <x v="12"/>
  </r>
  <r>
    <x v="1"/>
    <n v="3272"/>
    <n v="46.000916870415651"/>
    <x v="1"/>
    <s v="USD"/>
    <x v="776"/>
    <n v="1411534800"/>
    <b v="0"/>
    <b v="0"/>
    <s v="theater/plays"/>
    <x v="3"/>
    <x v="3"/>
  </r>
  <r>
    <x v="3"/>
    <n v="898"/>
    <n v="88.023385300668153"/>
    <x v="1"/>
    <s v="USD"/>
    <x v="777"/>
    <n v="1304917200"/>
    <b v="0"/>
    <b v="0"/>
    <s v="photography/photography books"/>
    <x v="7"/>
    <x v="14"/>
  </r>
  <r>
    <x v="1"/>
    <n v="300"/>
    <n v="25.99"/>
    <x v="1"/>
    <s v="USD"/>
    <x v="778"/>
    <n v="1539579600"/>
    <b v="0"/>
    <b v="0"/>
    <s v="food/food trucks"/>
    <x v="0"/>
    <x v="0"/>
  </r>
  <r>
    <x v="1"/>
    <n v="126"/>
    <n v="102.69047619047619"/>
    <x v="1"/>
    <s v="USD"/>
    <x v="779"/>
    <n v="1382504400"/>
    <b v="0"/>
    <b v="0"/>
    <s v="theater/plays"/>
    <x v="3"/>
    <x v="3"/>
  </r>
  <r>
    <x v="0"/>
    <n v="526"/>
    <n v="72.958174904942965"/>
    <x v="1"/>
    <s v="USD"/>
    <x v="780"/>
    <n v="1278306000"/>
    <b v="0"/>
    <b v="0"/>
    <s v="film &amp; video/drama"/>
    <x v="4"/>
    <x v="6"/>
  </r>
  <r>
    <x v="0"/>
    <n v="121"/>
    <n v="57.190082644628099"/>
    <x v="1"/>
    <s v="USD"/>
    <x v="335"/>
    <n v="1442552400"/>
    <b v="0"/>
    <b v="0"/>
    <s v="theater/plays"/>
    <x v="3"/>
    <x v="3"/>
  </r>
  <r>
    <x v="1"/>
    <n v="2320"/>
    <n v="84.013793103448279"/>
    <x v="1"/>
    <s v="USD"/>
    <x v="535"/>
    <n v="1511071200"/>
    <b v="0"/>
    <b v="1"/>
    <s v="theater/plays"/>
    <x v="3"/>
    <x v="3"/>
  </r>
  <r>
    <x v="1"/>
    <n v="81"/>
    <n v="98.666666666666671"/>
    <x v="2"/>
    <s v="AUD"/>
    <x v="270"/>
    <n v="1536382800"/>
    <b v="0"/>
    <b v="0"/>
    <s v="film &amp; video/science fiction"/>
    <x v="4"/>
    <x v="22"/>
  </r>
  <r>
    <x v="1"/>
    <n v="1887"/>
    <n v="42.007419183889773"/>
    <x v="1"/>
    <s v="USD"/>
    <x v="781"/>
    <n v="1389592800"/>
    <b v="0"/>
    <b v="0"/>
    <s v="photography/photography books"/>
    <x v="7"/>
    <x v="14"/>
  </r>
  <r>
    <x v="1"/>
    <n v="4358"/>
    <n v="32.002753556677376"/>
    <x v="1"/>
    <s v="USD"/>
    <x v="782"/>
    <n v="1275282000"/>
    <b v="0"/>
    <b v="1"/>
    <s v="photography/photography books"/>
    <x v="7"/>
    <x v="14"/>
  </r>
  <r>
    <x v="0"/>
    <n v="67"/>
    <n v="81.567164179104481"/>
    <x v="1"/>
    <s v="USD"/>
    <x v="783"/>
    <n v="1294984800"/>
    <b v="0"/>
    <b v="0"/>
    <s v="music/rock"/>
    <x v="1"/>
    <x v="1"/>
  </r>
  <r>
    <x v="0"/>
    <n v="57"/>
    <n v="37.035087719298247"/>
    <x v="0"/>
    <s v="CAD"/>
    <x v="784"/>
    <n v="1562043600"/>
    <b v="0"/>
    <b v="0"/>
    <s v="photography/photography books"/>
    <x v="7"/>
    <x v="14"/>
  </r>
  <r>
    <x v="0"/>
    <n v="1229"/>
    <n v="103.033360455655"/>
    <x v="1"/>
    <s v="USD"/>
    <x v="785"/>
    <n v="1469595600"/>
    <b v="0"/>
    <b v="0"/>
    <s v="food/food trucks"/>
    <x v="0"/>
    <x v="0"/>
  </r>
  <r>
    <x v="0"/>
    <n v="12"/>
    <n v="84.333333333333329"/>
    <x v="6"/>
    <s v="EUR"/>
    <x v="786"/>
    <n v="1581141600"/>
    <b v="0"/>
    <b v="0"/>
    <s v="music/metal"/>
    <x v="1"/>
    <x v="16"/>
  </r>
  <r>
    <x v="1"/>
    <n v="53"/>
    <n v="102.60377358490567"/>
    <x v="1"/>
    <s v="USD"/>
    <x v="787"/>
    <n v="1488520800"/>
    <b v="0"/>
    <b v="0"/>
    <s v="publishing/nonfiction"/>
    <x v="5"/>
    <x v="9"/>
  </r>
  <r>
    <x v="1"/>
    <n v="2414"/>
    <n v="79.992129246064621"/>
    <x v="1"/>
    <s v="USD"/>
    <x v="788"/>
    <n v="1563858000"/>
    <b v="0"/>
    <b v="0"/>
    <s v="music/electric music"/>
    <x v="1"/>
    <x v="5"/>
  </r>
  <r>
    <x v="0"/>
    <n v="452"/>
    <n v="70.055309734513273"/>
    <x v="1"/>
    <s v="USD"/>
    <x v="330"/>
    <n v="1438923600"/>
    <b v="0"/>
    <b v="1"/>
    <s v="theater/plays"/>
    <x v="3"/>
    <x v="3"/>
  </r>
  <r>
    <x v="1"/>
    <n v="80"/>
    <n v="37"/>
    <x v="1"/>
    <s v="USD"/>
    <x v="789"/>
    <n v="1422165600"/>
    <b v="0"/>
    <b v="0"/>
    <s v="theater/plays"/>
    <x v="3"/>
    <x v="3"/>
  </r>
  <r>
    <x v="1"/>
    <n v="193"/>
    <n v="41.911917098445599"/>
    <x v="1"/>
    <s v="USD"/>
    <x v="790"/>
    <n v="1277874000"/>
    <b v="0"/>
    <b v="0"/>
    <s v="film &amp; video/shorts"/>
    <x v="4"/>
    <x v="12"/>
  </r>
  <r>
    <x v="0"/>
    <n v="1886"/>
    <n v="57.992576882290564"/>
    <x v="1"/>
    <s v="USD"/>
    <x v="791"/>
    <n v="1399352400"/>
    <b v="0"/>
    <b v="1"/>
    <s v="theater/plays"/>
    <x v="3"/>
    <x v="3"/>
  </r>
  <r>
    <x v="1"/>
    <n v="52"/>
    <n v="40.942307692307693"/>
    <x v="1"/>
    <s v="USD"/>
    <x v="792"/>
    <n v="1279083600"/>
    <b v="0"/>
    <b v="0"/>
    <s v="theater/plays"/>
    <x v="3"/>
    <x v="3"/>
  </r>
  <r>
    <x v="0"/>
    <n v="1825"/>
    <n v="69.9972602739726"/>
    <x v="1"/>
    <s v="USD"/>
    <x v="793"/>
    <n v="1284354000"/>
    <b v="0"/>
    <b v="0"/>
    <s v="music/indie rock"/>
    <x v="1"/>
    <x v="7"/>
  </r>
  <r>
    <x v="0"/>
    <n v="31"/>
    <n v="73.838709677419359"/>
    <x v="1"/>
    <s v="USD"/>
    <x v="794"/>
    <n v="1441170000"/>
    <b v="0"/>
    <b v="1"/>
    <s v="theater/plays"/>
    <x v="3"/>
    <x v="3"/>
  </r>
  <r>
    <x v="1"/>
    <n v="290"/>
    <n v="41.979310344827589"/>
    <x v="1"/>
    <s v="USD"/>
    <x v="795"/>
    <n v="1493528400"/>
    <b v="0"/>
    <b v="0"/>
    <s v="theater/plays"/>
    <x v="3"/>
    <x v="3"/>
  </r>
  <r>
    <x v="1"/>
    <n v="122"/>
    <n v="77.93442622950819"/>
    <x v="1"/>
    <s v="USD"/>
    <x v="796"/>
    <n v="1395205200"/>
    <b v="0"/>
    <b v="1"/>
    <s v="music/electric music"/>
    <x v="1"/>
    <x v="5"/>
  </r>
  <r>
    <x v="1"/>
    <n v="1470"/>
    <n v="106.01972789115646"/>
    <x v="1"/>
    <s v="USD"/>
    <x v="797"/>
    <n v="1561438800"/>
    <b v="0"/>
    <b v="0"/>
    <s v="music/indie rock"/>
    <x v="1"/>
    <x v="7"/>
  </r>
  <r>
    <x v="1"/>
    <n v="165"/>
    <n v="47.018181818181816"/>
    <x v="0"/>
    <s v="CAD"/>
    <x v="798"/>
    <n v="1326693600"/>
    <b v="0"/>
    <b v="0"/>
    <s v="film &amp; video/documentary"/>
    <x v="4"/>
    <x v="4"/>
  </r>
  <r>
    <x v="1"/>
    <n v="182"/>
    <n v="76.016483516483518"/>
    <x v="1"/>
    <s v="USD"/>
    <x v="799"/>
    <n v="1277960400"/>
    <b v="0"/>
    <b v="0"/>
    <s v="publishing/translations"/>
    <x v="5"/>
    <x v="18"/>
  </r>
  <r>
    <x v="1"/>
    <n v="199"/>
    <n v="54.120603015075375"/>
    <x v="6"/>
    <s v="EUR"/>
    <x v="800"/>
    <n v="1434690000"/>
    <b v="0"/>
    <b v="1"/>
    <s v="film &amp; video/documentary"/>
    <x v="4"/>
    <x v="4"/>
  </r>
  <r>
    <x v="1"/>
    <n v="56"/>
    <n v="57.285714285714285"/>
    <x v="4"/>
    <s v="GBP"/>
    <x v="801"/>
    <n v="1376110800"/>
    <b v="0"/>
    <b v="1"/>
    <s v="film &amp; video/television"/>
    <x v="4"/>
    <x v="19"/>
  </r>
  <r>
    <x v="0"/>
    <n v="107"/>
    <n v="103.81308411214954"/>
    <x v="1"/>
    <s v="USD"/>
    <x v="802"/>
    <n v="1518415200"/>
    <b v="0"/>
    <b v="0"/>
    <s v="theater/plays"/>
    <x v="3"/>
    <x v="3"/>
  </r>
  <r>
    <x v="1"/>
    <n v="1460"/>
    <n v="105.02602739726028"/>
    <x v="2"/>
    <s v="AUD"/>
    <x v="803"/>
    <n v="1310878800"/>
    <b v="0"/>
    <b v="1"/>
    <s v="food/food trucks"/>
    <x v="0"/>
    <x v="0"/>
  </r>
  <r>
    <x v="0"/>
    <n v="27"/>
    <n v="90.259259259259252"/>
    <x v="1"/>
    <s v="USD"/>
    <x v="212"/>
    <n v="1556600400"/>
    <b v="0"/>
    <b v="0"/>
    <s v="theater/plays"/>
    <x v="3"/>
    <x v="3"/>
  </r>
  <r>
    <x v="0"/>
    <n v="1221"/>
    <n v="76.978705978705975"/>
    <x v="1"/>
    <s v="USD"/>
    <x v="804"/>
    <n v="1576994400"/>
    <b v="0"/>
    <b v="0"/>
    <s v="film &amp; video/documentary"/>
    <x v="4"/>
    <x v="4"/>
  </r>
  <r>
    <x v="1"/>
    <n v="123"/>
    <n v="102.60162601626017"/>
    <x v="5"/>
    <s v="CHF"/>
    <x v="805"/>
    <n v="1382677200"/>
    <b v="0"/>
    <b v="0"/>
    <s v="music/jazz"/>
    <x v="1"/>
    <x v="17"/>
  </r>
  <r>
    <x v="0"/>
    <n v="1"/>
    <n v="2"/>
    <x v="1"/>
    <s v="USD"/>
    <x v="806"/>
    <n v="1411189200"/>
    <b v="0"/>
    <b v="1"/>
    <s v="technology/web"/>
    <x v="2"/>
    <x v="2"/>
  </r>
  <r>
    <x v="1"/>
    <n v="159"/>
    <n v="55.0062893081761"/>
    <x v="1"/>
    <s v="USD"/>
    <x v="807"/>
    <n v="1534654800"/>
    <b v="0"/>
    <b v="1"/>
    <s v="music/rock"/>
    <x v="1"/>
    <x v="1"/>
  </r>
  <r>
    <x v="1"/>
    <n v="110"/>
    <n v="32.127272727272725"/>
    <x v="1"/>
    <s v="USD"/>
    <x v="722"/>
    <n v="1457762400"/>
    <b v="0"/>
    <b v="0"/>
    <s v="technology/web"/>
    <x v="2"/>
    <x v="2"/>
  </r>
  <r>
    <x v="2"/>
    <n v="14"/>
    <n v="50.642857142857146"/>
    <x v="1"/>
    <s v="USD"/>
    <x v="477"/>
    <n v="1337490000"/>
    <b v="0"/>
    <b v="1"/>
    <s v="publishing/nonfiction"/>
    <x v="5"/>
    <x v="9"/>
  </r>
  <r>
    <x v="0"/>
    <n v="16"/>
    <n v="49.6875"/>
    <x v="1"/>
    <s v="USD"/>
    <x v="259"/>
    <n v="1349672400"/>
    <b v="0"/>
    <b v="0"/>
    <s v="publishing/radio &amp; podcasts"/>
    <x v="5"/>
    <x v="15"/>
  </r>
  <r>
    <x v="1"/>
    <n v="236"/>
    <n v="54.894067796610166"/>
    <x v="1"/>
    <s v="USD"/>
    <x v="9"/>
    <n v="1379826000"/>
    <b v="0"/>
    <b v="0"/>
    <s v="theater/plays"/>
    <x v="3"/>
    <x v="3"/>
  </r>
  <r>
    <x v="1"/>
    <n v="191"/>
    <n v="46.931937172774866"/>
    <x v="1"/>
    <s v="USD"/>
    <x v="808"/>
    <n v="1497762000"/>
    <b v="1"/>
    <b v="1"/>
    <s v="film &amp; video/documentary"/>
    <x v="4"/>
    <x v="4"/>
  </r>
  <r>
    <x v="0"/>
    <n v="41"/>
    <n v="44.951219512195124"/>
    <x v="1"/>
    <s v="USD"/>
    <x v="809"/>
    <n v="1304485200"/>
    <b v="0"/>
    <b v="0"/>
    <s v="theater/plays"/>
    <x v="3"/>
    <x v="3"/>
  </r>
  <r>
    <x v="1"/>
    <n v="3934"/>
    <n v="30.99898322318251"/>
    <x v="1"/>
    <s v="USD"/>
    <x v="444"/>
    <n v="1336885200"/>
    <b v="0"/>
    <b v="0"/>
    <s v="games/video games"/>
    <x v="6"/>
    <x v="11"/>
  </r>
  <r>
    <x v="1"/>
    <n v="80"/>
    <n v="107.7625"/>
    <x v="0"/>
    <s v="CAD"/>
    <x v="384"/>
    <n v="1530421200"/>
    <b v="0"/>
    <b v="1"/>
    <s v="theater/plays"/>
    <x v="3"/>
    <x v="3"/>
  </r>
  <r>
    <x v="3"/>
    <n v="296"/>
    <n v="102.07770270270271"/>
    <x v="1"/>
    <s v="USD"/>
    <x v="810"/>
    <n v="1421992800"/>
    <b v="0"/>
    <b v="0"/>
    <s v="theater/plays"/>
    <x v="3"/>
    <x v="3"/>
  </r>
  <r>
    <x v="1"/>
    <n v="462"/>
    <n v="24.976190476190474"/>
    <x v="1"/>
    <s v="USD"/>
    <x v="811"/>
    <n v="1568178000"/>
    <b v="1"/>
    <b v="0"/>
    <s v="technology/web"/>
    <x v="2"/>
    <x v="2"/>
  </r>
  <r>
    <x v="1"/>
    <n v="179"/>
    <n v="79.944134078212286"/>
    <x v="1"/>
    <s v="USD"/>
    <x v="812"/>
    <n v="1347944400"/>
    <b v="1"/>
    <b v="0"/>
    <s v="film &amp; video/drama"/>
    <x v="4"/>
    <x v="6"/>
  </r>
  <r>
    <x v="0"/>
    <n v="523"/>
    <n v="67.946462715105156"/>
    <x v="2"/>
    <s v="AUD"/>
    <x v="813"/>
    <n v="1558760400"/>
    <b v="0"/>
    <b v="0"/>
    <s v="film &amp; video/drama"/>
    <x v="4"/>
    <x v="6"/>
  </r>
  <r>
    <x v="0"/>
    <n v="141"/>
    <n v="26.070921985815602"/>
    <x v="4"/>
    <s v="GBP"/>
    <x v="814"/>
    <n v="1376629200"/>
    <b v="0"/>
    <b v="0"/>
    <s v="theater/plays"/>
    <x v="3"/>
    <x v="3"/>
  </r>
  <r>
    <x v="1"/>
    <n v="1866"/>
    <n v="105.0032154340836"/>
    <x v="4"/>
    <s v="GBP"/>
    <x v="80"/>
    <n v="1504760400"/>
    <b v="0"/>
    <b v="0"/>
    <s v="film &amp; video/television"/>
    <x v="4"/>
    <x v="19"/>
  </r>
  <r>
    <x v="0"/>
    <n v="52"/>
    <n v="25.826923076923077"/>
    <x v="1"/>
    <s v="USD"/>
    <x v="815"/>
    <n v="1419660000"/>
    <b v="0"/>
    <b v="0"/>
    <s v="photography/photography books"/>
    <x v="7"/>
    <x v="14"/>
  </r>
  <r>
    <x v="2"/>
    <n v="27"/>
    <n v="77.666666666666671"/>
    <x v="4"/>
    <s v="GBP"/>
    <x v="816"/>
    <n v="1311310800"/>
    <b v="0"/>
    <b v="1"/>
    <s v="film &amp; video/shorts"/>
    <x v="4"/>
    <x v="12"/>
  </r>
  <r>
    <x v="1"/>
    <n v="156"/>
    <n v="57.82692307692308"/>
    <x v="5"/>
    <s v="CHF"/>
    <x v="474"/>
    <n v="1344315600"/>
    <b v="0"/>
    <b v="0"/>
    <s v="publishing/radio &amp; podcasts"/>
    <x v="5"/>
    <x v="15"/>
  </r>
  <r>
    <x v="0"/>
    <n v="225"/>
    <n v="92.955555555555549"/>
    <x v="2"/>
    <s v="AUD"/>
    <x v="817"/>
    <n v="1510725600"/>
    <b v="0"/>
    <b v="1"/>
    <s v="theater/plays"/>
    <x v="3"/>
    <x v="3"/>
  </r>
  <r>
    <x v="1"/>
    <n v="255"/>
    <n v="37.945098039215686"/>
    <x v="1"/>
    <s v="USD"/>
    <x v="818"/>
    <n v="1551247200"/>
    <b v="1"/>
    <b v="0"/>
    <s v="film &amp; video/animation"/>
    <x v="4"/>
    <x v="10"/>
  </r>
  <r>
    <x v="0"/>
    <n v="38"/>
    <n v="31.842105263157894"/>
    <x v="1"/>
    <s v="USD"/>
    <x v="819"/>
    <n v="1330236000"/>
    <b v="0"/>
    <b v="0"/>
    <s v="technology/web"/>
    <x v="2"/>
    <x v="2"/>
  </r>
  <r>
    <x v="1"/>
    <n v="2261"/>
    <n v="40"/>
    <x v="1"/>
    <s v="USD"/>
    <x v="609"/>
    <n v="1545112800"/>
    <b v="0"/>
    <b v="1"/>
    <s v="music/world music"/>
    <x v="1"/>
    <x v="21"/>
  </r>
  <r>
    <x v="1"/>
    <n v="40"/>
    <n v="101.1"/>
    <x v="1"/>
    <s v="USD"/>
    <x v="547"/>
    <n v="1279170000"/>
    <b v="0"/>
    <b v="0"/>
    <s v="theater/plays"/>
    <x v="3"/>
    <x v="3"/>
  </r>
  <r>
    <x v="1"/>
    <n v="2289"/>
    <n v="84.006989951944078"/>
    <x v="6"/>
    <s v="EUR"/>
    <x v="820"/>
    <n v="1573452000"/>
    <b v="0"/>
    <b v="0"/>
    <s v="theater/plays"/>
    <x v="3"/>
    <x v="3"/>
  </r>
  <r>
    <x v="1"/>
    <n v="65"/>
    <n v="103.41538461538461"/>
    <x v="1"/>
    <s v="USD"/>
    <x v="821"/>
    <n v="1507093200"/>
    <b v="0"/>
    <b v="0"/>
    <s v="theater/plays"/>
    <x v="3"/>
    <x v="3"/>
  </r>
  <r>
    <x v="0"/>
    <n v="15"/>
    <n v="105.13333333333334"/>
    <x v="1"/>
    <s v="USD"/>
    <x v="151"/>
    <n v="1463374800"/>
    <b v="0"/>
    <b v="0"/>
    <s v="food/food trucks"/>
    <x v="0"/>
    <x v="0"/>
  </r>
  <r>
    <x v="0"/>
    <n v="37"/>
    <n v="89.21621621621621"/>
    <x v="1"/>
    <s v="USD"/>
    <x v="822"/>
    <n v="1344574800"/>
    <b v="0"/>
    <b v="0"/>
    <s v="theater/plays"/>
    <x v="3"/>
    <x v="3"/>
  </r>
  <r>
    <x v="1"/>
    <n v="3777"/>
    <n v="51.995234312946785"/>
    <x v="6"/>
    <s v="EUR"/>
    <x v="823"/>
    <n v="1389074400"/>
    <b v="0"/>
    <b v="0"/>
    <s v="technology/web"/>
    <x v="2"/>
    <x v="2"/>
  </r>
  <r>
    <x v="1"/>
    <n v="184"/>
    <n v="64.956521739130437"/>
    <x v="4"/>
    <s v="GBP"/>
    <x v="824"/>
    <n v="1494997200"/>
    <b v="0"/>
    <b v="0"/>
    <s v="theater/plays"/>
    <x v="3"/>
    <x v="3"/>
  </r>
  <r>
    <x v="1"/>
    <n v="85"/>
    <n v="46.235294117647058"/>
    <x v="1"/>
    <s v="USD"/>
    <x v="825"/>
    <n v="1425448800"/>
    <b v="0"/>
    <b v="1"/>
    <s v="theater/plays"/>
    <x v="3"/>
    <x v="3"/>
  </r>
  <r>
    <x v="0"/>
    <n v="112"/>
    <n v="51.151785714285715"/>
    <x v="1"/>
    <s v="USD"/>
    <x v="826"/>
    <n v="1404104400"/>
    <b v="0"/>
    <b v="1"/>
    <s v="theater/plays"/>
    <x v="3"/>
    <x v="3"/>
  </r>
  <r>
    <x v="1"/>
    <n v="144"/>
    <n v="33.909722222222221"/>
    <x v="1"/>
    <s v="USD"/>
    <x v="827"/>
    <n v="1394773200"/>
    <b v="0"/>
    <b v="0"/>
    <s v="music/rock"/>
    <x v="1"/>
    <x v="1"/>
  </r>
  <r>
    <x v="1"/>
    <n v="1902"/>
    <n v="92.016298633017882"/>
    <x v="1"/>
    <s v="USD"/>
    <x v="828"/>
    <n v="1366520400"/>
    <b v="0"/>
    <b v="0"/>
    <s v="theater/plays"/>
    <x v="3"/>
    <x v="3"/>
  </r>
  <r>
    <x v="1"/>
    <n v="105"/>
    <n v="107.42857142857143"/>
    <x v="1"/>
    <s v="USD"/>
    <x v="829"/>
    <n v="1456639200"/>
    <b v="0"/>
    <b v="0"/>
    <s v="theater/plays"/>
    <x v="3"/>
    <x v="3"/>
  </r>
  <r>
    <x v="1"/>
    <n v="132"/>
    <n v="75.848484848484844"/>
    <x v="1"/>
    <s v="USD"/>
    <x v="830"/>
    <n v="1438318800"/>
    <b v="0"/>
    <b v="0"/>
    <s v="theater/plays"/>
    <x v="3"/>
    <x v="3"/>
  </r>
  <r>
    <x v="0"/>
    <n v="21"/>
    <n v="80.476190476190482"/>
    <x v="1"/>
    <s v="USD"/>
    <x v="831"/>
    <n v="1564030800"/>
    <b v="1"/>
    <b v="0"/>
    <s v="theater/plays"/>
    <x v="3"/>
    <x v="3"/>
  </r>
  <r>
    <x v="3"/>
    <n v="976"/>
    <n v="86.978483606557376"/>
    <x v="1"/>
    <s v="USD"/>
    <x v="832"/>
    <n v="1449295200"/>
    <b v="0"/>
    <b v="0"/>
    <s v="film &amp; video/documentary"/>
    <x v="4"/>
    <x v="4"/>
  </r>
  <r>
    <x v="1"/>
    <n v="96"/>
    <n v="105.13541666666667"/>
    <x v="1"/>
    <s v="USD"/>
    <x v="833"/>
    <n v="1531890000"/>
    <b v="0"/>
    <b v="1"/>
    <s v="publishing/fiction"/>
    <x v="5"/>
    <x v="13"/>
  </r>
  <r>
    <x v="0"/>
    <n v="67"/>
    <n v="57.298507462686565"/>
    <x v="1"/>
    <s v="USD"/>
    <x v="834"/>
    <n v="1306213200"/>
    <b v="0"/>
    <b v="1"/>
    <s v="games/video games"/>
    <x v="6"/>
    <x v="11"/>
  </r>
  <r>
    <x v="2"/>
    <n v="66"/>
    <n v="93.348484848484844"/>
    <x v="0"/>
    <s v="CAD"/>
    <x v="835"/>
    <n v="1356242400"/>
    <b v="0"/>
    <b v="0"/>
    <s v="technology/web"/>
    <x v="2"/>
    <x v="2"/>
  </r>
  <r>
    <x v="0"/>
    <n v="78"/>
    <n v="71.987179487179489"/>
    <x v="1"/>
    <s v="USD"/>
    <x v="836"/>
    <n v="1297576800"/>
    <b v="1"/>
    <b v="0"/>
    <s v="theater/plays"/>
    <x v="3"/>
    <x v="3"/>
  </r>
  <r>
    <x v="0"/>
    <n v="67"/>
    <n v="92.611940298507463"/>
    <x v="2"/>
    <s v="AUD"/>
    <x v="837"/>
    <n v="1296194400"/>
    <b v="0"/>
    <b v="0"/>
    <s v="theater/plays"/>
    <x v="3"/>
    <x v="3"/>
  </r>
  <r>
    <x v="1"/>
    <n v="114"/>
    <n v="104.99122807017544"/>
    <x v="1"/>
    <s v="USD"/>
    <x v="219"/>
    <n v="1414558800"/>
    <b v="0"/>
    <b v="0"/>
    <s v="food/food trucks"/>
    <x v="0"/>
    <x v="0"/>
  </r>
  <r>
    <x v="0"/>
    <n v="263"/>
    <n v="30.958174904942965"/>
    <x v="2"/>
    <s v="AUD"/>
    <x v="365"/>
    <n v="1488348000"/>
    <b v="0"/>
    <b v="0"/>
    <s v="photography/photography books"/>
    <x v="7"/>
    <x v="14"/>
  </r>
  <r>
    <x v="0"/>
    <n v="1691"/>
    <n v="33.001182732111175"/>
    <x v="1"/>
    <s v="USD"/>
    <x v="838"/>
    <n v="1334898000"/>
    <b v="1"/>
    <b v="0"/>
    <s v="photography/photography books"/>
    <x v="7"/>
    <x v="14"/>
  </r>
  <r>
    <x v="0"/>
    <n v="181"/>
    <n v="84.187845303867405"/>
    <x v="1"/>
    <s v="USD"/>
    <x v="839"/>
    <n v="1308373200"/>
    <b v="0"/>
    <b v="0"/>
    <s v="theater/plays"/>
    <x v="3"/>
    <x v="3"/>
  </r>
  <r>
    <x v="0"/>
    <n v="13"/>
    <n v="73.92307692307692"/>
    <x v="1"/>
    <s v="USD"/>
    <x v="840"/>
    <n v="1412312400"/>
    <b v="0"/>
    <b v="0"/>
    <s v="theater/plays"/>
    <x v="3"/>
    <x v="3"/>
  </r>
  <r>
    <x v="3"/>
    <n v="160"/>
    <n v="36.987499999999997"/>
    <x v="1"/>
    <s v="USD"/>
    <x v="841"/>
    <n v="1419228000"/>
    <b v="1"/>
    <b v="1"/>
    <s v="film &amp; video/documentary"/>
    <x v="4"/>
    <x v="4"/>
  </r>
  <r>
    <x v="1"/>
    <n v="203"/>
    <n v="46.896551724137929"/>
    <x v="1"/>
    <s v="USD"/>
    <x v="842"/>
    <n v="1430974800"/>
    <b v="0"/>
    <b v="0"/>
    <s v="technology/web"/>
    <x v="2"/>
    <x v="2"/>
  </r>
  <r>
    <x v="0"/>
    <n v="1"/>
    <n v="5"/>
    <x v="1"/>
    <s v="USD"/>
    <x v="843"/>
    <n v="1555822800"/>
    <b v="0"/>
    <b v="1"/>
    <s v="theater/plays"/>
    <x v="3"/>
    <x v="3"/>
  </r>
  <r>
    <x v="1"/>
    <n v="1559"/>
    <n v="102.02437459910199"/>
    <x v="1"/>
    <s v="USD"/>
    <x v="844"/>
    <n v="1482818400"/>
    <b v="0"/>
    <b v="1"/>
    <s v="music/rock"/>
    <x v="1"/>
    <x v="1"/>
  </r>
  <r>
    <x v="3"/>
    <n v="2266"/>
    <n v="45.007502206531335"/>
    <x v="1"/>
    <s v="USD"/>
    <x v="845"/>
    <n v="1471928400"/>
    <b v="0"/>
    <b v="0"/>
    <s v="film &amp; video/documentary"/>
    <x v="4"/>
    <x v="4"/>
  </r>
  <r>
    <x v="0"/>
    <n v="21"/>
    <n v="94.285714285714292"/>
    <x v="1"/>
    <s v="USD"/>
    <x v="846"/>
    <n v="1453701600"/>
    <b v="0"/>
    <b v="1"/>
    <s v="film &amp; video/science fiction"/>
    <x v="4"/>
    <x v="22"/>
  </r>
  <r>
    <x v="1"/>
    <n v="1548"/>
    <n v="101.02325581395348"/>
    <x v="2"/>
    <s v="AUD"/>
    <x v="110"/>
    <n v="1350363600"/>
    <b v="0"/>
    <b v="0"/>
    <s v="technology/web"/>
    <x v="2"/>
    <x v="2"/>
  </r>
  <r>
    <x v="1"/>
    <n v="80"/>
    <n v="97.037499999999994"/>
    <x v="1"/>
    <s v="USD"/>
    <x v="847"/>
    <n v="1353996000"/>
    <b v="0"/>
    <b v="0"/>
    <s v="theater/plays"/>
    <x v="3"/>
    <x v="3"/>
  </r>
  <r>
    <x v="0"/>
    <n v="830"/>
    <n v="43.00963855421687"/>
    <x v="1"/>
    <s v="USD"/>
    <x v="848"/>
    <n v="1451109600"/>
    <b v="0"/>
    <b v="0"/>
    <s v="film &amp; video/science fiction"/>
    <x v="4"/>
    <x v="22"/>
  </r>
  <r>
    <x v="1"/>
    <n v="131"/>
    <n v="94.916030534351151"/>
    <x v="1"/>
    <s v="USD"/>
    <x v="849"/>
    <n v="1329631200"/>
    <b v="0"/>
    <b v="0"/>
    <s v="theater/plays"/>
    <x v="3"/>
    <x v="3"/>
  </r>
  <r>
    <x v="1"/>
    <n v="112"/>
    <n v="72.151785714285708"/>
    <x v="1"/>
    <s v="USD"/>
    <x v="780"/>
    <n v="1278997200"/>
    <b v="0"/>
    <b v="0"/>
    <s v="film &amp; video/animation"/>
    <x v="4"/>
    <x v="10"/>
  </r>
  <r>
    <x v="0"/>
    <n v="130"/>
    <n v="51.007692307692309"/>
    <x v="1"/>
    <s v="USD"/>
    <x v="140"/>
    <n v="1280120400"/>
    <b v="0"/>
    <b v="0"/>
    <s v="publishing/translations"/>
    <x v="5"/>
    <x v="18"/>
  </r>
  <r>
    <x v="0"/>
    <n v="55"/>
    <n v="85.054545454545448"/>
    <x v="1"/>
    <s v="USD"/>
    <x v="850"/>
    <n v="1458104400"/>
    <b v="0"/>
    <b v="0"/>
    <s v="technology/web"/>
    <x v="2"/>
    <x v="2"/>
  </r>
  <r>
    <x v="1"/>
    <n v="155"/>
    <n v="43.87096774193548"/>
    <x v="1"/>
    <s v="USD"/>
    <x v="851"/>
    <n v="1298268000"/>
    <b v="0"/>
    <b v="0"/>
    <s v="publishing/translations"/>
    <x v="5"/>
    <x v="18"/>
  </r>
  <r>
    <x v="1"/>
    <n v="266"/>
    <n v="40.063909774436091"/>
    <x v="1"/>
    <s v="USD"/>
    <x v="852"/>
    <n v="1386223200"/>
    <b v="0"/>
    <b v="0"/>
    <s v="food/food trucks"/>
    <x v="0"/>
    <x v="0"/>
  </r>
  <r>
    <x v="0"/>
    <n v="114"/>
    <n v="43.833333333333336"/>
    <x v="6"/>
    <s v="EUR"/>
    <x v="853"/>
    <n v="1299823200"/>
    <b v="0"/>
    <b v="1"/>
    <s v="photography/photography books"/>
    <x v="7"/>
    <x v="14"/>
  </r>
  <r>
    <x v="1"/>
    <n v="155"/>
    <n v="84.92903225806451"/>
    <x v="1"/>
    <s v="USD"/>
    <x v="854"/>
    <n v="1431752400"/>
    <b v="0"/>
    <b v="0"/>
    <s v="theater/plays"/>
    <x v="3"/>
    <x v="3"/>
  </r>
  <r>
    <x v="1"/>
    <n v="207"/>
    <n v="41.067632850241544"/>
    <x v="4"/>
    <s v="GBP"/>
    <x v="67"/>
    <n v="1267855200"/>
    <b v="0"/>
    <b v="0"/>
    <s v="music/rock"/>
    <x v="1"/>
    <x v="1"/>
  </r>
  <r>
    <x v="1"/>
    <n v="245"/>
    <n v="54.971428571428568"/>
    <x v="1"/>
    <s v="USD"/>
    <x v="855"/>
    <n v="1497675600"/>
    <b v="0"/>
    <b v="0"/>
    <s v="theater/plays"/>
    <x v="3"/>
    <x v="3"/>
  </r>
  <r>
    <x v="1"/>
    <n v="1573"/>
    <n v="77.010807374443743"/>
    <x v="1"/>
    <s v="USD"/>
    <x v="107"/>
    <n v="1336885200"/>
    <b v="0"/>
    <b v="0"/>
    <s v="music/world music"/>
    <x v="1"/>
    <x v="21"/>
  </r>
  <r>
    <x v="1"/>
    <n v="114"/>
    <n v="71.201754385964918"/>
    <x v="1"/>
    <s v="USD"/>
    <x v="344"/>
    <n v="1295157600"/>
    <b v="0"/>
    <b v="0"/>
    <s v="food/food trucks"/>
    <x v="0"/>
    <x v="0"/>
  </r>
  <r>
    <x v="1"/>
    <n v="93"/>
    <n v="91.935483870967744"/>
    <x v="1"/>
    <s v="USD"/>
    <x v="856"/>
    <n v="1577599200"/>
    <b v="0"/>
    <b v="0"/>
    <s v="theater/plays"/>
    <x v="3"/>
    <x v="3"/>
  </r>
  <r>
    <x v="0"/>
    <n v="594"/>
    <n v="97.069023569023571"/>
    <x v="1"/>
    <s v="USD"/>
    <x v="857"/>
    <n v="1305003600"/>
    <b v="0"/>
    <b v="0"/>
    <s v="theater/plays"/>
    <x v="3"/>
    <x v="3"/>
  </r>
  <r>
    <x v="0"/>
    <n v="24"/>
    <n v="58.916666666666664"/>
    <x v="1"/>
    <s v="USD"/>
    <x v="858"/>
    <n v="1381726800"/>
    <b v="0"/>
    <b v="0"/>
    <s v="film &amp; video/television"/>
    <x v="4"/>
    <x v="19"/>
  </r>
  <r>
    <x v="1"/>
    <n v="1681"/>
    <n v="58.015466983938133"/>
    <x v="1"/>
    <s v="USD"/>
    <x v="859"/>
    <n v="1402462800"/>
    <b v="0"/>
    <b v="1"/>
    <s v="technology/web"/>
    <x v="2"/>
    <x v="2"/>
  </r>
  <r>
    <x v="0"/>
    <n v="252"/>
    <n v="103.87301587301587"/>
    <x v="1"/>
    <s v="USD"/>
    <x v="860"/>
    <n v="1292133600"/>
    <b v="0"/>
    <b v="1"/>
    <s v="theater/plays"/>
    <x v="3"/>
    <x v="3"/>
  </r>
  <r>
    <x v="1"/>
    <n v="32"/>
    <n v="93.46875"/>
    <x v="1"/>
    <s v="USD"/>
    <x v="170"/>
    <n v="1368939600"/>
    <b v="0"/>
    <b v="0"/>
    <s v="music/indie rock"/>
    <x v="1"/>
    <x v="7"/>
  </r>
  <r>
    <x v="1"/>
    <n v="135"/>
    <n v="61.970370370370368"/>
    <x v="1"/>
    <s v="USD"/>
    <x v="861"/>
    <n v="1452146400"/>
    <b v="0"/>
    <b v="1"/>
    <s v="theater/plays"/>
    <x v="3"/>
    <x v="3"/>
  </r>
  <r>
    <x v="1"/>
    <n v="140"/>
    <n v="92.042857142857144"/>
    <x v="1"/>
    <s v="USD"/>
    <x v="862"/>
    <n v="1296712800"/>
    <b v="0"/>
    <b v="1"/>
    <s v="theater/plays"/>
    <x v="3"/>
    <x v="3"/>
  </r>
  <r>
    <x v="0"/>
    <n v="67"/>
    <n v="77.268656716417908"/>
    <x v="1"/>
    <s v="USD"/>
    <x v="863"/>
    <n v="1520748000"/>
    <b v="0"/>
    <b v="0"/>
    <s v="food/food trucks"/>
    <x v="0"/>
    <x v="0"/>
  </r>
  <r>
    <x v="1"/>
    <n v="92"/>
    <n v="93.923913043478265"/>
    <x v="1"/>
    <s v="USD"/>
    <x v="864"/>
    <n v="1480831200"/>
    <b v="0"/>
    <b v="0"/>
    <s v="games/video games"/>
    <x v="6"/>
    <x v="11"/>
  </r>
  <r>
    <x v="1"/>
    <n v="1015"/>
    <n v="84.969458128078813"/>
    <x v="4"/>
    <s v="GBP"/>
    <x v="527"/>
    <n v="1426914000"/>
    <b v="0"/>
    <b v="0"/>
    <s v="theater/plays"/>
    <x v="3"/>
    <x v="3"/>
  </r>
  <r>
    <x v="0"/>
    <n v="742"/>
    <n v="105.97035040431267"/>
    <x v="1"/>
    <s v="USD"/>
    <x v="865"/>
    <n v="1446616800"/>
    <b v="1"/>
    <b v="0"/>
    <s v="publishing/nonfiction"/>
    <x v="5"/>
    <x v="9"/>
  </r>
  <r>
    <x v="1"/>
    <n v="323"/>
    <n v="36.969040247678016"/>
    <x v="1"/>
    <s v="USD"/>
    <x v="866"/>
    <n v="1517032800"/>
    <b v="0"/>
    <b v="0"/>
    <s v="technology/web"/>
    <x v="2"/>
    <x v="2"/>
  </r>
  <r>
    <x v="0"/>
    <n v="75"/>
    <n v="81.533333333333331"/>
    <x v="1"/>
    <s v="USD"/>
    <x v="867"/>
    <n v="1311224400"/>
    <b v="0"/>
    <b v="1"/>
    <s v="film &amp; video/documentary"/>
    <x v="4"/>
    <x v="4"/>
  </r>
  <r>
    <x v="1"/>
    <n v="2326"/>
    <n v="80.999140154772135"/>
    <x v="1"/>
    <s v="USD"/>
    <x v="868"/>
    <n v="1566190800"/>
    <b v="0"/>
    <b v="0"/>
    <s v="film &amp; video/documentary"/>
    <x v="4"/>
    <x v="4"/>
  </r>
  <r>
    <x v="1"/>
    <n v="381"/>
    <n v="26.010498687664043"/>
    <x v="1"/>
    <s v="USD"/>
    <x v="105"/>
    <n v="1570165200"/>
    <b v="0"/>
    <b v="0"/>
    <s v="theater/plays"/>
    <x v="3"/>
    <x v="3"/>
  </r>
  <r>
    <x v="0"/>
    <n v="4405"/>
    <n v="25.998410896708286"/>
    <x v="1"/>
    <s v="USD"/>
    <x v="481"/>
    <n v="1388556000"/>
    <b v="0"/>
    <b v="1"/>
    <s v="music/rock"/>
    <x v="1"/>
    <x v="1"/>
  </r>
  <r>
    <x v="0"/>
    <n v="92"/>
    <n v="34.173913043478258"/>
    <x v="1"/>
    <s v="USD"/>
    <x v="253"/>
    <n v="1303189200"/>
    <b v="0"/>
    <b v="0"/>
    <s v="music/rock"/>
    <x v="1"/>
    <x v="1"/>
  </r>
  <r>
    <x v="1"/>
    <n v="480"/>
    <n v="28.002083333333335"/>
    <x v="1"/>
    <s v="USD"/>
    <x v="869"/>
    <n v="1494478800"/>
    <b v="0"/>
    <b v="0"/>
    <s v="film &amp; video/documentary"/>
    <x v="4"/>
    <x v="4"/>
  </r>
  <r>
    <x v="0"/>
    <n v="64"/>
    <n v="76.546875"/>
    <x v="1"/>
    <s v="USD"/>
    <x v="864"/>
    <n v="1480744800"/>
    <b v="0"/>
    <b v="0"/>
    <s v="publishing/radio &amp; podcasts"/>
    <x v="5"/>
    <x v="15"/>
  </r>
  <r>
    <x v="1"/>
    <n v="226"/>
    <n v="53.053097345132741"/>
    <x v="1"/>
    <s v="USD"/>
    <x v="843"/>
    <n v="1555822800"/>
    <b v="0"/>
    <b v="0"/>
    <s v="publishing/translations"/>
    <x v="5"/>
    <x v="18"/>
  </r>
  <r>
    <x v="0"/>
    <n v="64"/>
    <n v="106.859375"/>
    <x v="1"/>
    <s v="USD"/>
    <x v="289"/>
    <n v="1458882000"/>
    <b v="0"/>
    <b v="1"/>
    <s v="film &amp; video/drama"/>
    <x v="4"/>
    <x v="6"/>
  </r>
  <r>
    <x v="1"/>
    <n v="241"/>
    <n v="46.020746887966808"/>
    <x v="1"/>
    <s v="USD"/>
    <x v="870"/>
    <n v="1411966800"/>
    <b v="0"/>
    <b v="1"/>
    <s v="music/rock"/>
    <x v="1"/>
    <x v="1"/>
  </r>
  <r>
    <x v="1"/>
    <n v="132"/>
    <n v="100.17424242424242"/>
    <x v="1"/>
    <s v="USD"/>
    <x v="871"/>
    <n v="1526878800"/>
    <b v="0"/>
    <b v="1"/>
    <s v="film &amp; video/drama"/>
    <x v="4"/>
    <x v="6"/>
  </r>
  <r>
    <x v="3"/>
    <n v="75"/>
    <n v="101.44"/>
    <x v="6"/>
    <s v="EUR"/>
    <x v="872"/>
    <n v="1452405600"/>
    <b v="0"/>
    <b v="1"/>
    <s v="photography/photography books"/>
    <x v="7"/>
    <x v="14"/>
  </r>
  <r>
    <x v="0"/>
    <n v="842"/>
    <n v="87.972684085510693"/>
    <x v="1"/>
    <s v="USD"/>
    <x v="873"/>
    <n v="1414040400"/>
    <b v="0"/>
    <b v="1"/>
    <s v="publishing/translations"/>
    <x v="5"/>
    <x v="18"/>
  </r>
  <r>
    <x v="1"/>
    <n v="2043"/>
    <n v="74.995594713656388"/>
    <x v="1"/>
    <s v="USD"/>
    <x v="874"/>
    <n v="1543816800"/>
    <b v="0"/>
    <b v="1"/>
    <s v="food/food trucks"/>
    <x v="0"/>
    <x v="0"/>
  </r>
  <r>
    <x v="0"/>
    <n v="112"/>
    <n v="42.982142857142854"/>
    <x v="1"/>
    <s v="USD"/>
    <x v="875"/>
    <n v="1359698400"/>
    <b v="0"/>
    <b v="0"/>
    <s v="theater/plays"/>
    <x v="3"/>
    <x v="3"/>
  </r>
  <r>
    <x v="3"/>
    <n v="139"/>
    <n v="33.115107913669064"/>
    <x v="6"/>
    <s v="EUR"/>
    <x v="876"/>
    <n v="1390629600"/>
    <b v="0"/>
    <b v="0"/>
    <s v="theater/plays"/>
    <x v="3"/>
    <x v="3"/>
  </r>
  <r>
    <x v="0"/>
    <n v="374"/>
    <n v="101.13101604278074"/>
    <x v="1"/>
    <s v="USD"/>
    <x v="877"/>
    <n v="1267077600"/>
    <b v="0"/>
    <b v="1"/>
    <s v="music/indie rock"/>
    <x v="1"/>
    <x v="7"/>
  </r>
  <r>
    <x v="3"/>
    <n v="1122"/>
    <n v="55.98841354723708"/>
    <x v="1"/>
    <s v="USD"/>
    <x v="878"/>
    <n v="1467781200"/>
    <b v="0"/>
    <b v="0"/>
    <s v="food/food trucks"/>
    <x v="0"/>
    <x v="0"/>
  </r>
  <r>
    <x v="4"/>
    <m/>
    <m/>
    <x v="7"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4DDE7-659B-4BA7-867D-311F437F6B1F}" name="PivotTable5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12" name="[Range].[Parent category].[All]" cap="All"/>
    <pageField fld="0" hier="14" name="[Range].[Date Created Conversion (Year)].[All]" cap="All"/>
  </pageFields>
  <dataFields count="1">
    <dataField name="Count of outcome" fld="3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2"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G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3DDC6-6D5B-42FF-83FD-4A2FF3AB29B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2"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10" hier="-1"/>
  </pageFields>
  <dataFields count="1">
    <dataField name="Count of outcome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752BB-9099-4A4C-A2FF-BA1161ABB6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2"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outcome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527D-2D45-4A44-BFCF-2B1CBA3E93F8}">
  <sheetPr codeName="Sheet1"/>
  <dimension ref="A1:N566"/>
  <sheetViews>
    <sheetView tabSelected="1" workbookViewId="0">
      <selection activeCell="G3" sqref="G3"/>
    </sheetView>
  </sheetViews>
  <sheetFormatPr defaultRowHeight="15.6" x14ac:dyDescent="0.3"/>
  <cols>
    <col min="1" max="1" width="9.3984375" bestFit="1" customWidth="1"/>
    <col min="2" max="2" width="13.5" bestFit="1" customWidth="1"/>
    <col min="3" max="3" width="6.3984375" bestFit="1" customWidth="1"/>
    <col min="4" max="4" width="7.19921875" bestFit="1" customWidth="1"/>
    <col min="5" max="5" width="4.8984375" bestFit="1" customWidth="1"/>
    <col min="6" max="6" width="11.8984375" bestFit="1" customWidth="1"/>
    <col min="8" max="8" width="8.5" bestFit="1" customWidth="1"/>
    <col min="9" max="9" width="13.5" bestFit="1" customWidth="1"/>
    <col min="10" max="10" width="6.3984375" bestFit="1" customWidth="1"/>
    <col min="11" max="11" width="7.19921875" bestFit="1" customWidth="1"/>
    <col min="12" max="12" width="4.8984375" bestFit="1" customWidth="1"/>
    <col min="13" max="13" width="9.3984375" bestFit="1" customWidth="1"/>
  </cols>
  <sheetData>
    <row r="1" spans="1:14" x14ac:dyDescent="0.3">
      <c r="A1" s="1" t="s">
        <v>4</v>
      </c>
      <c r="B1" s="1" t="s">
        <v>5</v>
      </c>
      <c r="C1" s="14" t="s">
        <v>2107</v>
      </c>
      <c r="D1" s="14" t="s">
        <v>2108</v>
      </c>
      <c r="E1" s="14" t="s">
        <v>2111</v>
      </c>
      <c r="F1" s="14" t="s">
        <v>2109</v>
      </c>
      <c r="G1" s="14" t="s">
        <v>2110</v>
      </c>
      <c r="H1" s="1" t="s">
        <v>4</v>
      </c>
      <c r="I1" s="1" t="s">
        <v>5</v>
      </c>
      <c r="J1" s="14" t="s">
        <v>2107</v>
      </c>
      <c r="K1" s="14" t="s">
        <v>2108</v>
      </c>
      <c r="L1" s="14" t="s">
        <v>2111</v>
      </c>
      <c r="M1" s="14" t="s">
        <v>2109</v>
      </c>
      <c r="N1" s="14" t="s">
        <v>2110</v>
      </c>
    </row>
    <row r="2" spans="1:14" x14ac:dyDescent="0.3">
      <c r="A2" t="s">
        <v>20</v>
      </c>
      <c r="B2">
        <v>158</v>
      </c>
      <c r="C2" s="4">
        <f>AVERAGE(B2:B566)</f>
        <v>851.14690265486729</v>
      </c>
      <c r="D2">
        <f>MEDIAN(B2:B566)</f>
        <v>201</v>
      </c>
      <c r="E2">
        <f>MIN(B2:B566)</f>
        <v>16</v>
      </c>
      <c r="F2" s="18">
        <f>_xlfn.VAR.P(B2:B566)</f>
        <v>1603373.7324019109</v>
      </c>
      <c r="G2" s="4">
        <f>_xlfn.STDEV.S(B2:B566)</f>
        <v>1267.366006183523</v>
      </c>
      <c r="H2" t="s">
        <v>14</v>
      </c>
      <c r="I2">
        <v>0</v>
      </c>
      <c r="J2" s="4">
        <f>AVERAGE(I2:I365)</f>
        <v>585.61538461538464</v>
      </c>
      <c r="K2">
        <f>MEDIAN(I2:I365)</f>
        <v>114.5</v>
      </c>
      <c r="L2" s="5">
        <f>MIN(I2:I365)</f>
        <v>0</v>
      </c>
      <c r="M2" s="18">
        <f>_xlfn.VAR.P(I2:I365)</f>
        <v>921574.68174133555</v>
      </c>
      <c r="N2" s="4">
        <f>_xlfn.STDEV.S(I2:I365)</f>
        <v>961.30819978260524</v>
      </c>
    </row>
    <row r="3" spans="1:14" x14ac:dyDescent="0.3">
      <c r="A3" t="s">
        <v>20</v>
      </c>
      <c r="B3">
        <v>1425</v>
      </c>
      <c r="H3" t="s">
        <v>14</v>
      </c>
      <c r="I3">
        <v>24</v>
      </c>
    </row>
    <row r="4" spans="1:14" x14ac:dyDescent="0.3">
      <c r="A4" t="s">
        <v>20</v>
      </c>
      <c r="B4">
        <v>174</v>
      </c>
      <c r="E4" s="14" t="s">
        <v>2112</v>
      </c>
      <c r="H4" t="s">
        <v>14</v>
      </c>
      <c r="I4">
        <v>53</v>
      </c>
      <c r="L4" s="14" t="s">
        <v>2112</v>
      </c>
    </row>
    <row r="5" spans="1:14" x14ac:dyDescent="0.3">
      <c r="A5" t="s">
        <v>20</v>
      </c>
      <c r="B5">
        <v>227</v>
      </c>
      <c r="E5">
        <f>MAX(B2:B566)</f>
        <v>7295</v>
      </c>
      <c r="H5" t="s">
        <v>14</v>
      </c>
      <c r="I5">
        <v>18</v>
      </c>
      <c r="L5">
        <f>MAX(I2:I365)</f>
        <v>6080</v>
      </c>
    </row>
    <row r="6" spans="1:14" x14ac:dyDescent="0.3">
      <c r="A6" t="s">
        <v>20</v>
      </c>
      <c r="B6">
        <v>220</v>
      </c>
      <c r="H6" t="s">
        <v>14</v>
      </c>
      <c r="I6">
        <v>44</v>
      </c>
    </row>
    <row r="7" spans="1:14" x14ac:dyDescent="0.3">
      <c r="A7" t="s">
        <v>20</v>
      </c>
      <c r="B7">
        <v>98</v>
      </c>
      <c r="H7" t="s">
        <v>14</v>
      </c>
      <c r="I7">
        <v>27</v>
      </c>
    </row>
    <row r="8" spans="1:14" x14ac:dyDescent="0.3">
      <c r="A8" t="s">
        <v>20</v>
      </c>
      <c r="B8">
        <v>100</v>
      </c>
      <c r="H8" t="s">
        <v>14</v>
      </c>
      <c r="I8">
        <v>55</v>
      </c>
    </row>
    <row r="9" spans="1:14" x14ac:dyDescent="0.3">
      <c r="A9" t="s">
        <v>20</v>
      </c>
      <c r="B9">
        <v>1249</v>
      </c>
      <c r="H9" t="s">
        <v>14</v>
      </c>
      <c r="I9">
        <v>200</v>
      </c>
    </row>
    <row r="10" spans="1:14" x14ac:dyDescent="0.3">
      <c r="A10" t="s">
        <v>20</v>
      </c>
      <c r="B10">
        <v>1396</v>
      </c>
      <c r="H10" t="s">
        <v>14</v>
      </c>
      <c r="I10">
        <v>452</v>
      </c>
    </row>
    <row r="11" spans="1:14" x14ac:dyDescent="0.3">
      <c r="A11" t="s">
        <v>20</v>
      </c>
      <c r="B11">
        <v>890</v>
      </c>
      <c r="H11" t="s">
        <v>14</v>
      </c>
      <c r="I11">
        <v>674</v>
      </c>
    </row>
    <row r="12" spans="1:14" x14ac:dyDescent="0.3">
      <c r="A12" t="s">
        <v>20</v>
      </c>
      <c r="B12">
        <v>142</v>
      </c>
      <c r="H12" t="s">
        <v>14</v>
      </c>
      <c r="I12">
        <v>558</v>
      </c>
    </row>
    <row r="13" spans="1:14" x14ac:dyDescent="0.3">
      <c r="A13" t="s">
        <v>20</v>
      </c>
      <c r="B13">
        <v>2673</v>
      </c>
      <c r="H13" t="s">
        <v>14</v>
      </c>
      <c r="I13">
        <v>15</v>
      </c>
    </row>
    <row r="14" spans="1:14" x14ac:dyDescent="0.3">
      <c r="A14" t="s">
        <v>20</v>
      </c>
      <c r="B14">
        <v>163</v>
      </c>
      <c r="H14" t="s">
        <v>14</v>
      </c>
      <c r="I14">
        <v>2307</v>
      </c>
    </row>
    <row r="15" spans="1:14" x14ac:dyDescent="0.3">
      <c r="A15" t="s">
        <v>20</v>
      </c>
      <c r="B15">
        <v>2220</v>
      </c>
      <c r="H15" t="s">
        <v>14</v>
      </c>
      <c r="I15">
        <v>88</v>
      </c>
    </row>
    <row r="16" spans="1:14" x14ac:dyDescent="0.3">
      <c r="A16" t="s">
        <v>20</v>
      </c>
      <c r="B16">
        <v>1606</v>
      </c>
      <c r="H16" t="s">
        <v>14</v>
      </c>
      <c r="I16">
        <v>48</v>
      </c>
    </row>
    <row r="17" spans="1:9" x14ac:dyDescent="0.3">
      <c r="A17" t="s">
        <v>20</v>
      </c>
      <c r="B17">
        <v>129</v>
      </c>
      <c r="H17" t="s">
        <v>14</v>
      </c>
      <c r="I17">
        <v>1</v>
      </c>
    </row>
    <row r="18" spans="1:9" x14ac:dyDescent="0.3">
      <c r="A18" t="s">
        <v>20</v>
      </c>
      <c r="B18">
        <v>226</v>
      </c>
      <c r="H18" t="s">
        <v>14</v>
      </c>
      <c r="I18">
        <v>1467</v>
      </c>
    </row>
    <row r="19" spans="1:9" x14ac:dyDescent="0.3">
      <c r="A19" t="s">
        <v>20</v>
      </c>
      <c r="B19">
        <v>5419</v>
      </c>
      <c r="H19" t="s">
        <v>14</v>
      </c>
      <c r="I19">
        <v>75</v>
      </c>
    </row>
    <row r="20" spans="1:9" x14ac:dyDescent="0.3">
      <c r="A20" t="s">
        <v>20</v>
      </c>
      <c r="B20">
        <v>165</v>
      </c>
      <c r="H20" t="s">
        <v>14</v>
      </c>
      <c r="I20">
        <v>120</v>
      </c>
    </row>
    <row r="21" spans="1:9" x14ac:dyDescent="0.3">
      <c r="A21" t="s">
        <v>20</v>
      </c>
      <c r="B21">
        <v>1965</v>
      </c>
      <c r="H21" t="s">
        <v>14</v>
      </c>
      <c r="I21">
        <v>2253</v>
      </c>
    </row>
    <row r="22" spans="1:9" x14ac:dyDescent="0.3">
      <c r="A22" t="s">
        <v>20</v>
      </c>
      <c r="B22">
        <v>16</v>
      </c>
      <c r="H22" t="s">
        <v>14</v>
      </c>
      <c r="I22">
        <v>5</v>
      </c>
    </row>
    <row r="23" spans="1:9" x14ac:dyDescent="0.3">
      <c r="A23" t="s">
        <v>20</v>
      </c>
      <c r="B23">
        <v>107</v>
      </c>
      <c r="H23" t="s">
        <v>14</v>
      </c>
      <c r="I23">
        <v>38</v>
      </c>
    </row>
    <row r="24" spans="1:9" x14ac:dyDescent="0.3">
      <c r="A24" t="s">
        <v>20</v>
      </c>
      <c r="B24">
        <v>134</v>
      </c>
      <c r="H24" t="s">
        <v>14</v>
      </c>
      <c r="I24">
        <v>12</v>
      </c>
    </row>
    <row r="25" spans="1:9" x14ac:dyDescent="0.3">
      <c r="A25" t="s">
        <v>20</v>
      </c>
      <c r="B25">
        <v>198</v>
      </c>
      <c r="H25" t="s">
        <v>14</v>
      </c>
      <c r="I25">
        <v>1684</v>
      </c>
    </row>
    <row r="26" spans="1:9" x14ac:dyDescent="0.3">
      <c r="A26" t="s">
        <v>20</v>
      </c>
      <c r="B26">
        <v>111</v>
      </c>
      <c r="H26" t="s">
        <v>14</v>
      </c>
      <c r="I26">
        <v>56</v>
      </c>
    </row>
    <row r="27" spans="1:9" x14ac:dyDescent="0.3">
      <c r="A27" t="s">
        <v>20</v>
      </c>
      <c r="B27">
        <v>222</v>
      </c>
      <c r="H27" t="s">
        <v>14</v>
      </c>
      <c r="I27">
        <v>838</v>
      </c>
    </row>
    <row r="28" spans="1:9" x14ac:dyDescent="0.3">
      <c r="A28" t="s">
        <v>20</v>
      </c>
      <c r="B28">
        <v>6212</v>
      </c>
      <c r="H28" t="s">
        <v>14</v>
      </c>
      <c r="I28">
        <v>1000</v>
      </c>
    </row>
    <row r="29" spans="1:9" x14ac:dyDescent="0.3">
      <c r="A29" t="s">
        <v>20</v>
      </c>
      <c r="B29">
        <v>98</v>
      </c>
      <c r="H29" t="s">
        <v>14</v>
      </c>
      <c r="I29">
        <v>1482</v>
      </c>
    </row>
    <row r="30" spans="1:9" x14ac:dyDescent="0.3">
      <c r="A30" t="s">
        <v>20</v>
      </c>
      <c r="B30">
        <v>92</v>
      </c>
      <c r="H30" t="s">
        <v>14</v>
      </c>
      <c r="I30">
        <v>106</v>
      </c>
    </row>
    <row r="31" spans="1:9" x14ac:dyDescent="0.3">
      <c r="A31" t="s">
        <v>20</v>
      </c>
      <c r="B31">
        <v>149</v>
      </c>
      <c r="H31" t="s">
        <v>14</v>
      </c>
      <c r="I31">
        <v>679</v>
      </c>
    </row>
    <row r="32" spans="1:9" x14ac:dyDescent="0.3">
      <c r="A32" t="s">
        <v>20</v>
      </c>
      <c r="B32">
        <v>2431</v>
      </c>
      <c r="H32" t="s">
        <v>14</v>
      </c>
      <c r="I32">
        <v>1220</v>
      </c>
    </row>
    <row r="33" spans="1:9" x14ac:dyDescent="0.3">
      <c r="A33" t="s">
        <v>20</v>
      </c>
      <c r="B33">
        <v>303</v>
      </c>
      <c r="H33" t="s">
        <v>14</v>
      </c>
      <c r="I33">
        <v>1</v>
      </c>
    </row>
    <row r="34" spans="1:9" x14ac:dyDescent="0.3">
      <c r="A34" t="s">
        <v>20</v>
      </c>
      <c r="B34">
        <v>209</v>
      </c>
      <c r="H34" t="s">
        <v>14</v>
      </c>
      <c r="I34">
        <v>37</v>
      </c>
    </row>
    <row r="35" spans="1:9" x14ac:dyDescent="0.3">
      <c r="A35" t="s">
        <v>20</v>
      </c>
      <c r="B35">
        <v>131</v>
      </c>
      <c r="H35" t="s">
        <v>14</v>
      </c>
      <c r="I35">
        <v>60</v>
      </c>
    </row>
    <row r="36" spans="1:9" x14ac:dyDescent="0.3">
      <c r="A36" t="s">
        <v>20</v>
      </c>
      <c r="B36">
        <v>164</v>
      </c>
      <c r="H36" t="s">
        <v>14</v>
      </c>
      <c r="I36">
        <v>296</v>
      </c>
    </row>
    <row r="37" spans="1:9" x14ac:dyDescent="0.3">
      <c r="A37" t="s">
        <v>20</v>
      </c>
      <c r="B37">
        <v>201</v>
      </c>
      <c r="H37" t="s">
        <v>14</v>
      </c>
      <c r="I37">
        <v>3304</v>
      </c>
    </row>
    <row r="38" spans="1:9" x14ac:dyDescent="0.3">
      <c r="A38" t="s">
        <v>20</v>
      </c>
      <c r="B38">
        <v>211</v>
      </c>
      <c r="H38" t="s">
        <v>14</v>
      </c>
      <c r="I38">
        <v>73</v>
      </c>
    </row>
    <row r="39" spans="1:9" x14ac:dyDescent="0.3">
      <c r="A39" t="s">
        <v>20</v>
      </c>
      <c r="B39">
        <v>128</v>
      </c>
      <c r="H39" t="s">
        <v>14</v>
      </c>
      <c r="I39">
        <v>3387</v>
      </c>
    </row>
    <row r="40" spans="1:9" x14ac:dyDescent="0.3">
      <c r="A40" t="s">
        <v>20</v>
      </c>
      <c r="B40">
        <v>1600</v>
      </c>
      <c r="H40" t="s">
        <v>14</v>
      </c>
      <c r="I40">
        <v>662</v>
      </c>
    </row>
    <row r="41" spans="1:9" x14ac:dyDescent="0.3">
      <c r="A41" t="s">
        <v>20</v>
      </c>
      <c r="B41">
        <v>249</v>
      </c>
      <c r="H41" t="s">
        <v>14</v>
      </c>
      <c r="I41">
        <v>774</v>
      </c>
    </row>
    <row r="42" spans="1:9" x14ac:dyDescent="0.3">
      <c r="A42" t="s">
        <v>20</v>
      </c>
      <c r="B42">
        <v>236</v>
      </c>
      <c r="H42" t="s">
        <v>14</v>
      </c>
      <c r="I42">
        <v>672</v>
      </c>
    </row>
    <row r="43" spans="1:9" x14ac:dyDescent="0.3">
      <c r="A43" t="s">
        <v>20</v>
      </c>
      <c r="B43">
        <v>4065</v>
      </c>
      <c r="H43" t="s">
        <v>14</v>
      </c>
      <c r="I43">
        <v>940</v>
      </c>
    </row>
    <row r="44" spans="1:9" x14ac:dyDescent="0.3">
      <c r="A44" t="s">
        <v>20</v>
      </c>
      <c r="B44">
        <v>246</v>
      </c>
      <c r="H44" t="s">
        <v>14</v>
      </c>
      <c r="I44">
        <v>117</v>
      </c>
    </row>
    <row r="45" spans="1:9" x14ac:dyDescent="0.3">
      <c r="A45" t="s">
        <v>20</v>
      </c>
      <c r="B45">
        <v>2475</v>
      </c>
      <c r="H45" t="s">
        <v>14</v>
      </c>
      <c r="I45">
        <v>115</v>
      </c>
    </row>
    <row r="46" spans="1:9" x14ac:dyDescent="0.3">
      <c r="A46" t="s">
        <v>20</v>
      </c>
      <c r="B46">
        <v>76</v>
      </c>
      <c r="H46" t="s">
        <v>14</v>
      </c>
      <c r="I46">
        <v>326</v>
      </c>
    </row>
    <row r="47" spans="1:9" x14ac:dyDescent="0.3">
      <c r="A47" t="s">
        <v>20</v>
      </c>
      <c r="B47">
        <v>54</v>
      </c>
      <c r="H47" t="s">
        <v>14</v>
      </c>
      <c r="I47">
        <v>1</v>
      </c>
    </row>
    <row r="48" spans="1:9" x14ac:dyDescent="0.3">
      <c r="A48" t="s">
        <v>20</v>
      </c>
      <c r="B48">
        <v>88</v>
      </c>
      <c r="H48" t="s">
        <v>14</v>
      </c>
      <c r="I48">
        <v>1467</v>
      </c>
    </row>
    <row r="49" spans="1:9" x14ac:dyDescent="0.3">
      <c r="A49" t="s">
        <v>20</v>
      </c>
      <c r="B49">
        <v>85</v>
      </c>
      <c r="H49" t="s">
        <v>14</v>
      </c>
      <c r="I49">
        <v>5681</v>
      </c>
    </row>
    <row r="50" spans="1:9" x14ac:dyDescent="0.3">
      <c r="A50" t="s">
        <v>20</v>
      </c>
      <c r="B50">
        <v>170</v>
      </c>
      <c r="H50" t="s">
        <v>14</v>
      </c>
      <c r="I50">
        <v>1059</v>
      </c>
    </row>
    <row r="51" spans="1:9" x14ac:dyDescent="0.3">
      <c r="A51" t="s">
        <v>20</v>
      </c>
      <c r="B51">
        <v>330</v>
      </c>
      <c r="H51" t="s">
        <v>14</v>
      </c>
      <c r="I51">
        <v>1194</v>
      </c>
    </row>
    <row r="52" spans="1:9" x14ac:dyDescent="0.3">
      <c r="A52" t="s">
        <v>20</v>
      </c>
      <c r="B52">
        <v>127</v>
      </c>
      <c r="H52" t="s">
        <v>14</v>
      </c>
      <c r="I52">
        <v>30</v>
      </c>
    </row>
    <row r="53" spans="1:9" x14ac:dyDescent="0.3">
      <c r="A53" t="s">
        <v>20</v>
      </c>
      <c r="B53">
        <v>411</v>
      </c>
      <c r="H53" t="s">
        <v>14</v>
      </c>
      <c r="I53">
        <v>75</v>
      </c>
    </row>
    <row r="54" spans="1:9" x14ac:dyDescent="0.3">
      <c r="A54" t="s">
        <v>20</v>
      </c>
      <c r="B54">
        <v>180</v>
      </c>
      <c r="H54" t="s">
        <v>14</v>
      </c>
      <c r="I54">
        <v>955</v>
      </c>
    </row>
    <row r="55" spans="1:9" x14ac:dyDescent="0.3">
      <c r="A55" t="s">
        <v>20</v>
      </c>
      <c r="B55">
        <v>374</v>
      </c>
      <c r="H55" t="s">
        <v>14</v>
      </c>
      <c r="I55">
        <v>67</v>
      </c>
    </row>
    <row r="56" spans="1:9" x14ac:dyDescent="0.3">
      <c r="A56" t="s">
        <v>20</v>
      </c>
      <c r="B56">
        <v>71</v>
      </c>
      <c r="H56" t="s">
        <v>14</v>
      </c>
      <c r="I56">
        <v>5</v>
      </c>
    </row>
    <row r="57" spans="1:9" x14ac:dyDescent="0.3">
      <c r="A57" t="s">
        <v>20</v>
      </c>
      <c r="B57">
        <v>203</v>
      </c>
      <c r="H57" t="s">
        <v>14</v>
      </c>
      <c r="I57">
        <v>26</v>
      </c>
    </row>
    <row r="58" spans="1:9" x14ac:dyDescent="0.3">
      <c r="A58" t="s">
        <v>20</v>
      </c>
      <c r="B58">
        <v>113</v>
      </c>
      <c r="H58" t="s">
        <v>14</v>
      </c>
      <c r="I58">
        <v>1130</v>
      </c>
    </row>
    <row r="59" spans="1:9" x14ac:dyDescent="0.3">
      <c r="A59" t="s">
        <v>20</v>
      </c>
      <c r="B59">
        <v>96</v>
      </c>
      <c r="H59" t="s">
        <v>14</v>
      </c>
      <c r="I59">
        <v>782</v>
      </c>
    </row>
    <row r="60" spans="1:9" x14ac:dyDescent="0.3">
      <c r="A60" t="s">
        <v>20</v>
      </c>
      <c r="B60">
        <v>498</v>
      </c>
      <c r="H60" t="s">
        <v>14</v>
      </c>
      <c r="I60">
        <v>210</v>
      </c>
    </row>
    <row r="61" spans="1:9" x14ac:dyDescent="0.3">
      <c r="A61" t="s">
        <v>20</v>
      </c>
      <c r="B61">
        <v>180</v>
      </c>
      <c r="H61" t="s">
        <v>14</v>
      </c>
      <c r="I61">
        <v>136</v>
      </c>
    </row>
    <row r="62" spans="1:9" x14ac:dyDescent="0.3">
      <c r="A62" t="s">
        <v>20</v>
      </c>
      <c r="B62">
        <v>27</v>
      </c>
      <c r="H62" t="s">
        <v>14</v>
      </c>
      <c r="I62">
        <v>86</v>
      </c>
    </row>
    <row r="63" spans="1:9" x14ac:dyDescent="0.3">
      <c r="A63" t="s">
        <v>20</v>
      </c>
      <c r="B63">
        <v>2331</v>
      </c>
      <c r="H63" t="s">
        <v>14</v>
      </c>
      <c r="I63">
        <v>19</v>
      </c>
    </row>
    <row r="64" spans="1:9" x14ac:dyDescent="0.3">
      <c r="A64" t="s">
        <v>20</v>
      </c>
      <c r="B64">
        <v>113</v>
      </c>
      <c r="H64" t="s">
        <v>14</v>
      </c>
      <c r="I64">
        <v>886</v>
      </c>
    </row>
    <row r="65" spans="1:9" x14ac:dyDescent="0.3">
      <c r="A65" t="s">
        <v>20</v>
      </c>
      <c r="B65">
        <v>164</v>
      </c>
      <c r="H65" t="s">
        <v>14</v>
      </c>
      <c r="I65">
        <v>35</v>
      </c>
    </row>
    <row r="66" spans="1:9" x14ac:dyDescent="0.3">
      <c r="A66" t="s">
        <v>20</v>
      </c>
      <c r="B66">
        <v>164</v>
      </c>
      <c r="H66" t="s">
        <v>14</v>
      </c>
      <c r="I66">
        <v>24</v>
      </c>
    </row>
    <row r="67" spans="1:9" x14ac:dyDescent="0.3">
      <c r="A67" t="s">
        <v>20</v>
      </c>
      <c r="B67">
        <v>336</v>
      </c>
      <c r="H67" t="s">
        <v>14</v>
      </c>
      <c r="I67">
        <v>86</v>
      </c>
    </row>
    <row r="68" spans="1:9" x14ac:dyDescent="0.3">
      <c r="A68" t="s">
        <v>20</v>
      </c>
      <c r="B68">
        <v>1917</v>
      </c>
      <c r="H68" t="s">
        <v>14</v>
      </c>
      <c r="I68">
        <v>243</v>
      </c>
    </row>
    <row r="69" spans="1:9" x14ac:dyDescent="0.3">
      <c r="A69" t="s">
        <v>20</v>
      </c>
      <c r="B69">
        <v>95</v>
      </c>
      <c r="H69" t="s">
        <v>14</v>
      </c>
      <c r="I69">
        <v>65</v>
      </c>
    </row>
    <row r="70" spans="1:9" x14ac:dyDescent="0.3">
      <c r="A70" t="s">
        <v>20</v>
      </c>
      <c r="B70">
        <v>147</v>
      </c>
      <c r="H70" t="s">
        <v>14</v>
      </c>
      <c r="I70">
        <v>100</v>
      </c>
    </row>
    <row r="71" spans="1:9" x14ac:dyDescent="0.3">
      <c r="A71" t="s">
        <v>20</v>
      </c>
      <c r="B71">
        <v>86</v>
      </c>
      <c r="H71" t="s">
        <v>14</v>
      </c>
      <c r="I71">
        <v>168</v>
      </c>
    </row>
    <row r="72" spans="1:9" x14ac:dyDescent="0.3">
      <c r="A72" t="s">
        <v>20</v>
      </c>
      <c r="B72">
        <v>83</v>
      </c>
      <c r="H72" t="s">
        <v>14</v>
      </c>
      <c r="I72">
        <v>13</v>
      </c>
    </row>
    <row r="73" spans="1:9" x14ac:dyDescent="0.3">
      <c r="A73" t="s">
        <v>20</v>
      </c>
      <c r="B73">
        <v>676</v>
      </c>
      <c r="H73" t="s">
        <v>14</v>
      </c>
      <c r="I73">
        <v>1</v>
      </c>
    </row>
    <row r="74" spans="1:9" x14ac:dyDescent="0.3">
      <c r="A74" t="s">
        <v>20</v>
      </c>
      <c r="B74">
        <v>361</v>
      </c>
      <c r="H74" t="s">
        <v>14</v>
      </c>
      <c r="I74">
        <v>40</v>
      </c>
    </row>
    <row r="75" spans="1:9" x14ac:dyDescent="0.3">
      <c r="A75" t="s">
        <v>20</v>
      </c>
      <c r="B75">
        <v>131</v>
      </c>
      <c r="H75" t="s">
        <v>14</v>
      </c>
      <c r="I75">
        <v>226</v>
      </c>
    </row>
    <row r="76" spans="1:9" x14ac:dyDescent="0.3">
      <c r="A76" t="s">
        <v>20</v>
      </c>
      <c r="B76">
        <v>126</v>
      </c>
      <c r="H76" t="s">
        <v>14</v>
      </c>
      <c r="I76">
        <v>1625</v>
      </c>
    </row>
    <row r="77" spans="1:9" x14ac:dyDescent="0.3">
      <c r="A77" t="s">
        <v>20</v>
      </c>
      <c r="B77">
        <v>275</v>
      </c>
      <c r="H77" t="s">
        <v>14</v>
      </c>
      <c r="I77">
        <v>143</v>
      </c>
    </row>
    <row r="78" spans="1:9" x14ac:dyDescent="0.3">
      <c r="A78" t="s">
        <v>20</v>
      </c>
      <c r="B78">
        <v>67</v>
      </c>
      <c r="H78" t="s">
        <v>14</v>
      </c>
      <c r="I78">
        <v>934</v>
      </c>
    </row>
    <row r="79" spans="1:9" x14ac:dyDescent="0.3">
      <c r="A79" t="s">
        <v>20</v>
      </c>
      <c r="B79">
        <v>154</v>
      </c>
      <c r="H79" t="s">
        <v>14</v>
      </c>
      <c r="I79">
        <v>17</v>
      </c>
    </row>
    <row r="80" spans="1:9" x14ac:dyDescent="0.3">
      <c r="A80" t="s">
        <v>20</v>
      </c>
      <c r="B80">
        <v>1782</v>
      </c>
      <c r="H80" t="s">
        <v>14</v>
      </c>
      <c r="I80">
        <v>2179</v>
      </c>
    </row>
    <row r="81" spans="1:9" x14ac:dyDescent="0.3">
      <c r="A81" t="s">
        <v>20</v>
      </c>
      <c r="B81">
        <v>903</v>
      </c>
      <c r="H81" t="s">
        <v>14</v>
      </c>
      <c r="I81">
        <v>931</v>
      </c>
    </row>
    <row r="82" spans="1:9" x14ac:dyDescent="0.3">
      <c r="A82" t="s">
        <v>20</v>
      </c>
      <c r="B82">
        <v>94</v>
      </c>
      <c r="H82" t="s">
        <v>14</v>
      </c>
      <c r="I82">
        <v>92</v>
      </c>
    </row>
    <row r="83" spans="1:9" x14ac:dyDescent="0.3">
      <c r="A83" t="s">
        <v>20</v>
      </c>
      <c r="B83">
        <v>180</v>
      </c>
      <c r="H83" t="s">
        <v>14</v>
      </c>
      <c r="I83">
        <v>57</v>
      </c>
    </row>
    <row r="84" spans="1:9" x14ac:dyDescent="0.3">
      <c r="A84" t="s">
        <v>20</v>
      </c>
      <c r="B84">
        <v>533</v>
      </c>
      <c r="H84" t="s">
        <v>14</v>
      </c>
      <c r="I84">
        <v>41</v>
      </c>
    </row>
    <row r="85" spans="1:9" x14ac:dyDescent="0.3">
      <c r="A85" t="s">
        <v>20</v>
      </c>
      <c r="B85">
        <v>2443</v>
      </c>
      <c r="H85" t="s">
        <v>14</v>
      </c>
      <c r="I85">
        <v>1</v>
      </c>
    </row>
    <row r="86" spans="1:9" x14ac:dyDescent="0.3">
      <c r="A86" t="s">
        <v>20</v>
      </c>
      <c r="B86">
        <v>89</v>
      </c>
      <c r="H86" t="s">
        <v>14</v>
      </c>
      <c r="I86">
        <v>101</v>
      </c>
    </row>
    <row r="87" spans="1:9" x14ac:dyDescent="0.3">
      <c r="A87" t="s">
        <v>20</v>
      </c>
      <c r="B87">
        <v>159</v>
      </c>
      <c r="H87" t="s">
        <v>14</v>
      </c>
      <c r="I87">
        <v>1335</v>
      </c>
    </row>
    <row r="88" spans="1:9" x14ac:dyDescent="0.3">
      <c r="A88" t="s">
        <v>20</v>
      </c>
      <c r="B88">
        <v>50</v>
      </c>
      <c r="H88" t="s">
        <v>14</v>
      </c>
      <c r="I88">
        <v>15</v>
      </c>
    </row>
    <row r="89" spans="1:9" x14ac:dyDescent="0.3">
      <c r="A89" t="s">
        <v>20</v>
      </c>
      <c r="B89">
        <v>186</v>
      </c>
      <c r="H89" t="s">
        <v>14</v>
      </c>
      <c r="I89">
        <v>454</v>
      </c>
    </row>
    <row r="90" spans="1:9" x14ac:dyDescent="0.3">
      <c r="A90" t="s">
        <v>20</v>
      </c>
      <c r="B90">
        <v>1071</v>
      </c>
      <c r="H90" t="s">
        <v>14</v>
      </c>
      <c r="I90">
        <v>3182</v>
      </c>
    </row>
    <row r="91" spans="1:9" x14ac:dyDescent="0.3">
      <c r="A91" t="s">
        <v>20</v>
      </c>
      <c r="B91">
        <v>117</v>
      </c>
      <c r="H91" t="s">
        <v>14</v>
      </c>
      <c r="I91">
        <v>15</v>
      </c>
    </row>
    <row r="92" spans="1:9" x14ac:dyDescent="0.3">
      <c r="A92" t="s">
        <v>20</v>
      </c>
      <c r="B92">
        <v>70</v>
      </c>
      <c r="H92" t="s">
        <v>14</v>
      </c>
      <c r="I92">
        <v>133</v>
      </c>
    </row>
    <row r="93" spans="1:9" x14ac:dyDescent="0.3">
      <c r="A93" t="s">
        <v>20</v>
      </c>
      <c r="B93">
        <v>135</v>
      </c>
      <c r="H93" t="s">
        <v>14</v>
      </c>
      <c r="I93">
        <v>2062</v>
      </c>
    </row>
    <row r="94" spans="1:9" x14ac:dyDescent="0.3">
      <c r="A94" t="s">
        <v>20</v>
      </c>
      <c r="B94">
        <v>768</v>
      </c>
      <c r="H94" t="s">
        <v>14</v>
      </c>
      <c r="I94">
        <v>29</v>
      </c>
    </row>
    <row r="95" spans="1:9" x14ac:dyDescent="0.3">
      <c r="A95" t="s">
        <v>20</v>
      </c>
      <c r="B95">
        <v>199</v>
      </c>
      <c r="H95" t="s">
        <v>14</v>
      </c>
      <c r="I95">
        <v>132</v>
      </c>
    </row>
    <row r="96" spans="1:9" x14ac:dyDescent="0.3">
      <c r="A96" t="s">
        <v>20</v>
      </c>
      <c r="B96">
        <v>107</v>
      </c>
      <c r="H96" t="s">
        <v>14</v>
      </c>
      <c r="I96">
        <v>137</v>
      </c>
    </row>
    <row r="97" spans="1:9" x14ac:dyDescent="0.3">
      <c r="A97" t="s">
        <v>20</v>
      </c>
      <c r="B97">
        <v>195</v>
      </c>
      <c r="H97" t="s">
        <v>14</v>
      </c>
      <c r="I97">
        <v>908</v>
      </c>
    </row>
    <row r="98" spans="1:9" x14ac:dyDescent="0.3">
      <c r="A98" t="s">
        <v>20</v>
      </c>
      <c r="B98">
        <v>3376</v>
      </c>
      <c r="H98" t="s">
        <v>14</v>
      </c>
      <c r="I98">
        <v>10</v>
      </c>
    </row>
    <row r="99" spans="1:9" x14ac:dyDescent="0.3">
      <c r="A99" t="s">
        <v>20</v>
      </c>
      <c r="B99">
        <v>41</v>
      </c>
      <c r="H99" t="s">
        <v>14</v>
      </c>
      <c r="I99">
        <v>1910</v>
      </c>
    </row>
    <row r="100" spans="1:9" x14ac:dyDescent="0.3">
      <c r="A100" t="s">
        <v>20</v>
      </c>
      <c r="B100">
        <v>1821</v>
      </c>
      <c r="H100" t="s">
        <v>14</v>
      </c>
      <c r="I100">
        <v>38</v>
      </c>
    </row>
    <row r="101" spans="1:9" x14ac:dyDescent="0.3">
      <c r="A101" t="s">
        <v>20</v>
      </c>
      <c r="B101">
        <v>164</v>
      </c>
      <c r="H101" t="s">
        <v>14</v>
      </c>
      <c r="I101">
        <v>104</v>
      </c>
    </row>
    <row r="102" spans="1:9" x14ac:dyDescent="0.3">
      <c r="A102" t="s">
        <v>20</v>
      </c>
      <c r="B102">
        <v>157</v>
      </c>
      <c r="H102" t="s">
        <v>14</v>
      </c>
      <c r="I102">
        <v>49</v>
      </c>
    </row>
    <row r="103" spans="1:9" x14ac:dyDescent="0.3">
      <c r="A103" t="s">
        <v>20</v>
      </c>
      <c r="B103">
        <v>246</v>
      </c>
      <c r="H103" t="s">
        <v>14</v>
      </c>
      <c r="I103">
        <v>1</v>
      </c>
    </row>
    <row r="104" spans="1:9" x14ac:dyDescent="0.3">
      <c r="A104" t="s">
        <v>20</v>
      </c>
      <c r="B104">
        <v>1396</v>
      </c>
      <c r="H104" t="s">
        <v>14</v>
      </c>
      <c r="I104">
        <v>245</v>
      </c>
    </row>
    <row r="105" spans="1:9" x14ac:dyDescent="0.3">
      <c r="A105" t="s">
        <v>20</v>
      </c>
      <c r="B105">
        <v>2506</v>
      </c>
      <c r="H105" t="s">
        <v>14</v>
      </c>
      <c r="I105">
        <v>32</v>
      </c>
    </row>
    <row r="106" spans="1:9" x14ac:dyDescent="0.3">
      <c r="A106" t="s">
        <v>20</v>
      </c>
      <c r="B106">
        <v>244</v>
      </c>
      <c r="H106" t="s">
        <v>14</v>
      </c>
      <c r="I106">
        <v>7</v>
      </c>
    </row>
    <row r="107" spans="1:9" x14ac:dyDescent="0.3">
      <c r="A107" t="s">
        <v>20</v>
      </c>
      <c r="B107">
        <v>146</v>
      </c>
      <c r="H107" t="s">
        <v>14</v>
      </c>
      <c r="I107">
        <v>803</v>
      </c>
    </row>
    <row r="108" spans="1:9" x14ac:dyDescent="0.3">
      <c r="A108" t="s">
        <v>20</v>
      </c>
      <c r="B108">
        <v>1267</v>
      </c>
      <c r="H108" t="s">
        <v>14</v>
      </c>
      <c r="I108">
        <v>16</v>
      </c>
    </row>
    <row r="109" spans="1:9" x14ac:dyDescent="0.3">
      <c r="A109" t="s">
        <v>20</v>
      </c>
      <c r="B109">
        <v>1561</v>
      </c>
      <c r="H109" t="s">
        <v>14</v>
      </c>
      <c r="I109">
        <v>31</v>
      </c>
    </row>
    <row r="110" spans="1:9" x14ac:dyDescent="0.3">
      <c r="A110" t="s">
        <v>20</v>
      </c>
      <c r="B110">
        <v>48</v>
      </c>
      <c r="H110" t="s">
        <v>14</v>
      </c>
      <c r="I110">
        <v>108</v>
      </c>
    </row>
    <row r="111" spans="1:9" x14ac:dyDescent="0.3">
      <c r="A111" t="s">
        <v>20</v>
      </c>
      <c r="B111">
        <v>2739</v>
      </c>
      <c r="H111" t="s">
        <v>14</v>
      </c>
      <c r="I111">
        <v>30</v>
      </c>
    </row>
    <row r="112" spans="1:9" x14ac:dyDescent="0.3">
      <c r="A112" t="s">
        <v>20</v>
      </c>
      <c r="B112">
        <v>3537</v>
      </c>
      <c r="H112" t="s">
        <v>14</v>
      </c>
      <c r="I112">
        <v>17</v>
      </c>
    </row>
    <row r="113" spans="1:9" x14ac:dyDescent="0.3">
      <c r="A113" t="s">
        <v>20</v>
      </c>
      <c r="B113">
        <v>2107</v>
      </c>
      <c r="H113" t="s">
        <v>14</v>
      </c>
      <c r="I113">
        <v>80</v>
      </c>
    </row>
    <row r="114" spans="1:9" x14ac:dyDescent="0.3">
      <c r="A114" t="s">
        <v>20</v>
      </c>
      <c r="B114">
        <v>3318</v>
      </c>
      <c r="H114" t="s">
        <v>14</v>
      </c>
      <c r="I114">
        <v>2468</v>
      </c>
    </row>
    <row r="115" spans="1:9" x14ac:dyDescent="0.3">
      <c r="A115" t="s">
        <v>20</v>
      </c>
      <c r="B115">
        <v>340</v>
      </c>
      <c r="H115" t="s">
        <v>14</v>
      </c>
      <c r="I115">
        <v>26</v>
      </c>
    </row>
    <row r="116" spans="1:9" x14ac:dyDescent="0.3">
      <c r="A116" t="s">
        <v>20</v>
      </c>
      <c r="B116">
        <v>1442</v>
      </c>
      <c r="H116" t="s">
        <v>14</v>
      </c>
      <c r="I116">
        <v>73</v>
      </c>
    </row>
    <row r="117" spans="1:9" x14ac:dyDescent="0.3">
      <c r="A117" t="s">
        <v>20</v>
      </c>
      <c r="B117">
        <v>126</v>
      </c>
      <c r="H117" t="s">
        <v>14</v>
      </c>
      <c r="I117">
        <v>128</v>
      </c>
    </row>
    <row r="118" spans="1:9" x14ac:dyDescent="0.3">
      <c r="A118" t="s">
        <v>20</v>
      </c>
      <c r="B118">
        <v>524</v>
      </c>
      <c r="H118" t="s">
        <v>14</v>
      </c>
      <c r="I118">
        <v>33</v>
      </c>
    </row>
    <row r="119" spans="1:9" x14ac:dyDescent="0.3">
      <c r="A119" t="s">
        <v>20</v>
      </c>
      <c r="B119">
        <v>1989</v>
      </c>
      <c r="H119" t="s">
        <v>14</v>
      </c>
      <c r="I119">
        <v>1072</v>
      </c>
    </row>
    <row r="120" spans="1:9" x14ac:dyDescent="0.3">
      <c r="A120" t="s">
        <v>20</v>
      </c>
      <c r="B120">
        <v>157</v>
      </c>
      <c r="H120" t="s">
        <v>14</v>
      </c>
      <c r="I120">
        <v>393</v>
      </c>
    </row>
    <row r="121" spans="1:9" x14ac:dyDescent="0.3">
      <c r="A121" t="s">
        <v>20</v>
      </c>
      <c r="B121">
        <v>4498</v>
      </c>
      <c r="H121" t="s">
        <v>14</v>
      </c>
      <c r="I121">
        <v>1257</v>
      </c>
    </row>
    <row r="122" spans="1:9" x14ac:dyDescent="0.3">
      <c r="A122" t="s">
        <v>20</v>
      </c>
      <c r="B122">
        <v>80</v>
      </c>
      <c r="H122" t="s">
        <v>14</v>
      </c>
      <c r="I122">
        <v>328</v>
      </c>
    </row>
    <row r="123" spans="1:9" x14ac:dyDescent="0.3">
      <c r="A123" t="s">
        <v>20</v>
      </c>
      <c r="B123">
        <v>43</v>
      </c>
      <c r="H123" t="s">
        <v>14</v>
      </c>
      <c r="I123">
        <v>147</v>
      </c>
    </row>
    <row r="124" spans="1:9" x14ac:dyDescent="0.3">
      <c r="A124" t="s">
        <v>20</v>
      </c>
      <c r="B124">
        <v>2053</v>
      </c>
      <c r="H124" t="s">
        <v>14</v>
      </c>
      <c r="I124">
        <v>830</v>
      </c>
    </row>
    <row r="125" spans="1:9" x14ac:dyDescent="0.3">
      <c r="A125" t="s">
        <v>20</v>
      </c>
      <c r="B125">
        <v>168</v>
      </c>
      <c r="H125" t="s">
        <v>14</v>
      </c>
      <c r="I125">
        <v>331</v>
      </c>
    </row>
    <row r="126" spans="1:9" x14ac:dyDescent="0.3">
      <c r="A126" t="s">
        <v>20</v>
      </c>
      <c r="B126">
        <v>4289</v>
      </c>
      <c r="H126" t="s">
        <v>14</v>
      </c>
      <c r="I126">
        <v>25</v>
      </c>
    </row>
    <row r="127" spans="1:9" x14ac:dyDescent="0.3">
      <c r="A127" t="s">
        <v>20</v>
      </c>
      <c r="B127">
        <v>165</v>
      </c>
      <c r="H127" t="s">
        <v>14</v>
      </c>
      <c r="I127">
        <v>3483</v>
      </c>
    </row>
    <row r="128" spans="1:9" x14ac:dyDescent="0.3">
      <c r="A128" t="s">
        <v>20</v>
      </c>
      <c r="B128">
        <v>1815</v>
      </c>
      <c r="H128" t="s">
        <v>14</v>
      </c>
      <c r="I128">
        <v>923</v>
      </c>
    </row>
    <row r="129" spans="1:9" x14ac:dyDescent="0.3">
      <c r="A129" t="s">
        <v>20</v>
      </c>
      <c r="B129">
        <v>397</v>
      </c>
      <c r="H129" t="s">
        <v>14</v>
      </c>
      <c r="I129">
        <v>1</v>
      </c>
    </row>
    <row r="130" spans="1:9" x14ac:dyDescent="0.3">
      <c r="A130" t="s">
        <v>20</v>
      </c>
      <c r="B130">
        <v>1539</v>
      </c>
      <c r="H130" t="s">
        <v>14</v>
      </c>
      <c r="I130">
        <v>33</v>
      </c>
    </row>
    <row r="131" spans="1:9" x14ac:dyDescent="0.3">
      <c r="A131" t="s">
        <v>20</v>
      </c>
      <c r="B131">
        <v>138</v>
      </c>
      <c r="H131" t="s">
        <v>14</v>
      </c>
      <c r="I131">
        <v>40</v>
      </c>
    </row>
    <row r="132" spans="1:9" x14ac:dyDescent="0.3">
      <c r="A132" t="s">
        <v>20</v>
      </c>
      <c r="B132">
        <v>3594</v>
      </c>
      <c r="H132" t="s">
        <v>14</v>
      </c>
      <c r="I132">
        <v>23</v>
      </c>
    </row>
    <row r="133" spans="1:9" x14ac:dyDescent="0.3">
      <c r="A133" t="s">
        <v>20</v>
      </c>
      <c r="B133">
        <v>5880</v>
      </c>
      <c r="H133" t="s">
        <v>14</v>
      </c>
      <c r="I133">
        <v>75</v>
      </c>
    </row>
    <row r="134" spans="1:9" x14ac:dyDescent="0.3">
      <c r="A134" t="s">
        <v>20</v>
      </c>
      <c r="B134">
        <v>112</v>
      </c>
      <c r="H134" t="s">
        <v>14</v>
      </c>
      <c r="I134">
        <v>2176</v>
      </c>
    </row>
    <row r="135" spans="1:9" x14ac:dyDescent="0.3">
      <c r="A135" t="s">
        <v>20</v>
      </c>
      <c r="B135">
        <v>943</v>
      </c>
      <c r="H135" t="s">
        <v>14</v>
      </c>
      <c r="I135">
        <v>441</v>
      </c>
    </row>
    <row r="136" spans="1:9" x14ac:dyDescent="0.3">
      <c r="A136" t="s">
        <v>20</v>
      </c>
      <c r="B136">
        <v>2468</v>
      </c>
      <c r="H136" t="s">
        <v>14</v>
      </c>
      <c r="I136">
        <v>25</v>
      </c>
    </row>
    <row r="137" spans="1:9" x14ac:dyDescent="0.3">
      <c r="A137" t="s">
        <v>20</v>
      </c>
      <c r="B137">
        <v>2551</v>
      </c>
      <c r="H137" t="s">
        <v>14</v>
      </c>
      <c r="I137">
        <v>127</v>
      </c>
    </row>
    <row r="138" spans="1:9" x14ac:dyDescent="0.3">
      <c r="A138" t="s">
        <v>20</v>
      </c>
      <c r="B138">
        <v>101</v>
      </c>
      <c r="H138" t="s">
        <v>14</v>
      </c>
      <c r="I138">
        <v>355</v>
      </c>
    </row>
    <row r="139" spans="1:9" x14ac:dyDescent="0.3">
      <c r="A139" t="s">
        <v>20</v>
      </c>
      <c r="B139">
        <v>92</v>
      </c>
      <c r="H139" t="s">
        <v>14</v>
      </c>
      <c r="I139">
        <v>44</v>
      </c>
    </row>
    <row r="140" spans="1:9" x14ac:dyDescent="0.3">
      <c r="A140" t="s">
        <v>20</v>
      </c>
      <c r="B140">
        <v>62</v>
      </c>
      <c r="H140" t="s">
        <v>14</v>
      </c>
      <c r="I140">
        <v>67</v>
      </c>
    </row>
    <row r="141" spans="1:9" x14ac:dyDescent="0.3">
      <c r="A141" t="s">
        <v>20</v>
      </c>
      <c r="B141">
        <v>149</v>
      </c>
      <c r="H141" t="s">
        <v>14</v>
      </c>
      <c r="I141">
        <v>1068</v>
      </c>
    </row>
    <row r="142" spans="1:9" x14ac:dyDescent="0.3">
      <c r="A142" t="s">
        <v>20</v>
      </c>
      <c r="B142">
        <v>329</v>
      </c>
      <c r="H142" t="s">
        <v>14</v>
      </c>
      <c r="I142">
        <v>424</v>
      </c>
    </row>
    <row r="143" spans="1:9" x14ac:dyDescent="0.3">
      <c r="A143" t="s">
        <v>20</v>
      </c>
      <c r="B143">
        <v>97</v>
      </c>
      <c r="H143" t="s">
        <v>14</v>
      </c>
      <c r="I143">
        <v>151</v>
      </c>
    </row>
    <row r="144" spans="1:9" x14ac:dyDescent="0.3">
      <c r="A144" t="s">
        <v>20</v>
      </c>
      <c r="B144">
        <v>1784</v>
      </c>
      <c r="H144" t="s">
        <v>14</v>
      </c>
      <c r="I144">
        <v>1608</v>
      </c>
    </row>
    <row r="145" spans="1:9" x14ac:dyDescent="0.3">
      <c r="A145" t="s">
        <v>20</v>
      </c>
      <c r="B145">
        <v>1684</v>
      </c>
      <c r="H145" t="s">
        <v>14</v>
      </c>
      <c r="I145">
        <v>941</v>
      </c>
    </row>
    <row r="146" spans="1:9" x14ac:dyDescent="0.3">
      <c r="A146" t="s">
        <v>20</v>
      </c>
      <c r="B146">
        <v>250</v>
      </c>
      <c r="H146" t="s">
        <v>14</v>
      </c>
      <c r="I146">
        <v>1</v>
      </c>
    </row>
    <row r="147" spans="1:9" x14ac:dyDescent="0.3">
      <c r="A147" t="s">
        <v>20</v>
      </c>
      <c r="B147">
        <v>238</v>
      </c>
      <c r="H147" t="s">
        <v>14</v>
      </c>
      <c r="I147">
        <v>40</v>
      </c>
    </row>
    <row r="148" spans="1:9" x14ac:dyDescent="0.3">
      <c r="A148" t="s">
        <v>20</v>
      </c>
      <c r="B148">
        <v>53</v>
      </c>
      <c r="H148" t="s">
        <v>14</v>
      </c>
      <c r="I148">
        <v>3015</v>
      </c>
    </row>
    <row r="149" spans="1:9" x14ac:dyDescent="0.3">
      <c r="A149" t="s">
        <v>20</v>
      </c>
      <c r="B149">
        <v>214</v>
      </c>
      <c r="H149" t="s">
        <v>14</v>
      </c>
      <c r="I149">
        <v>435</v>
      </c>
    </row>
    <row r="150" spans="1:9" x14ac:dyDescent="0.3">
      <c r="A150" t="s">
        <v>20</v>
      </c>
      <c r="B150">
        <v>222</v>
      </c>
      <c r="H150" t="s">
        <v>14</v>
      </c>
      <c r="I150">
        <v>714</v>
      </c>
    </row>
    <row r="151" spans="1:9" x14ac:dyDescent="0.3">
      <c r="A151" t="s">
        <v>20</v>
      </c>
      <c r="B151">
        <v>1884</v>
      </c>
      <c r="H151" t="s">
        <v>14</v>
      </c>
      <c r="I151">
        <v>5497</v>
      </c>
    </row>
    <row r="152" spans="1:9" x14ac:dyDescent="0.3">
      <c r="A152" t="s">
        <v>20</v>
      </c>
      <c r="B152">
        <v>218</v>
      </c>
      <c r="H152" t="s">
        <v>14</v>
      </c>
      <c r="I152">
        <v>418</v>
      </c>
    </row>
    <row r="153" spans="1:9" x14ac:dyDescent="0.3">
      <c r="A153" t="s">
        <v>20</v>
      </c>
      <c r="B153">
        <v>6465</v>
      </c>
      <c r="H153" t="s">
        <v>14</v>
      </c>
      <c r="I153">
        <v>1439</v>
      </c>
    </row>
    <row r="154" spans="1:9" x14ac:dyDescent="0.3">
      <c r="A154" t="s">
        <v>20</v>
      </c>
      <c r="B154">
        <v>59</v>
      </c>
      <c r="H154" t="s">
        <v>14</v>
      </c>
      <c r="I154">
        <v>15</v>
      </c>
    </row>
    <row r="155" spans="1:9" x14ac:dyDescent="0.3">
      <c r="A155" t="s">
        <v>20</v>
      </c>
      <c r="B155">
        <v>88</v>
      </c>
      <c r="H155" t="s">
        <v>14</v>
      </c>
      <c r="I155">
        <v>1999</v>
      </c>
    </row>
    <row r="156" spans="1:9" x14ac:dyDescent="0.3">
      <c r="A156" t="s">
        <v>20</v>
      </c>
      <c r="B156">
        <v>1697</v>
      </c>
      <c r="H156" t="s">
        <v>14</v>
      </c>
      <c r="I156">
        <v>118</v>
      </c>
    </row>
    <row r="157" spans="1:9" x14ac:dyDescent="0.3">
      <c r="A157" t="s">
        <v>20</v>
      </c>
      <c r="B157">
        <v>92</v>
      </c>
      <c r="H157" t="s">
        <v>14</v>
      </c>
      <c r="I157">
        <v>162</v>
      </c>
    </row>
    <row r="158" spans="1:9" x14ac:dyDescent="0.3">
      <c r="A158" t="s">
        <v>20</v>
      </c>
      <c r="B158">
        <v>186</v>
      </c>
      <c r="H158" t="s">
        <v>14</v>
      </c>
      <c r="I158">
        <v>83</v>
      </c>
    </row>
    <row r="159" spans="1:9" x14ac:dyDescent="0.3">
      <c r="A159" t="s">
        <v>20</v>
      </c>
      <c r="B159">
        <v>138</v>
      </c>
      <c r="H159" t="s">
        <v>14</v>
      </c>
      <c r="I159">
        <v>747</v>
      </c>
    </row>
    <row r="160" spans="1:9" x14ac:dyDescent="0.3">
      <c r="A160" t="s">
        <v>20</v>
      </c>
      <c r="B160">
        <v>261</v>
      </c>
      <c r="H160" t="s">
        <v>14</v>
      </c>
      <c r="I160">
        <v>84</v>
      </c>
    </row>
    <row r="161" spans="1:9" x14ac:dyDescent="0.3">
      <c r="A161" t="s">
        <v>20</v>
      </c>
      <c r="B161">
        <v>107</v>
      </c>
      <c r="H161" t="s">
        <v>14</v>
      </c>
      <c r="I161">
        <v>91</v>
      </c>
    </row>
    <row r="162" spans="1:9" x14ac:dyDescent="0.3">
      <c r="A162" t="s">
        <v>20</v>
      </c>
      <c r="B162">
        <v>199</v>
      </c>
      <c r="H162" t="s">
        <v>14</v>
      </c>
      <c r="I162">
        <v>792</v>
      </c>
    </row>
    <row r="163" spans="1:9" x14ac:dyDescent="0.3">
      <c r="A163" t="s">
        <v>20</v>
      </c>
      <c r="B163">
        <v>5512</v>
      </c>
      <c r="H163" t="s">
        <v>14</v>
      </c>
      <c r="I163">
        <v>32</v>
      </c>
    </row>
    <row r="164" spans="1:9" x14ac:dyDescent="0.3">
      <c r="A164" t="s">
        <v>20</v>
      </c>
      <c r="B164">
        <v>86</v>
      </c>
      <c r="H164" t="s">
        <v>14</v>
      </c>
      <c r="I164">
        <v>186</v>
      </c>
    </row>
    <row r="165" spans="1:9" x14ac:dyDescent="0.3">
      <c r="A165" t="s">
        <v>20</v>
      </c>
      <c r="B165">
        <v>2768</v>
      </c>
      <c r="H165" t="s">
        <v>14</v>
      </c>
      <c r="I165">
        <v>605</v>
      </c>
    </row>
    <row r="166" spans="1:9" x14ac:dyDescent="0.3">
      <c r="A166" t="s">
        <v>20</v>
      </c>
      <c r="B166">
        <v>48</v>
      </c>
      <c r="H166" t="s">
        <v>14</v>
      </c>
      <c r="I166">
        <v>1</v>
      </c>
    </row>
    <row r="167" spans="1:9" x14ac:dyDescent="0.3">
      <c r="A167" t="s">
        <v>20</v>
      </c>
      <c r="B167">
        <v>87</v>
      </c>
      <c r="H167" t="s">
        <v>14</v>
      </c>
      <c r="I167">
        <v>31</v>
      </c>
    </row>
    <row r="168" spans="1:9" x14ac:dyDescent="0.3">
      <c r="A168" t="s">
        <v>20</v>
      </c>
      <c r="B168">
        <v>1894</v>
      </c>
      <c r="H168" t="s">
        <v>14</v>
      </c>
      <c r="I168">
        <v>1181</v>
      </c>
    </row>
    <row r="169" spans="1:9" x14ac:dyDescent="0.3">
      <c r="A169" t="s">
        <v>20</v>
      </c>
      <c r="B169">
        <v>282</v>
      </c>
      <c r="H169" t="s">
        <v>14</v>
      </c>
      <c r="I169">
        <v>39</v>
      </c>
    </row>
    <row r="170" spans="1:9" x14ac:dyDescent="0.3">
      <c r="A170" t="s">
        <v>20</v>
      </c>
      <c r="B170">
        <v>116</v>
      </c>
      <c r="H170" t="s">
        <v>14</v>
      </c>
      <c r="I170">
        <v>46</v>
      </c>
    </row>
    <row r="171" spans="1:9" x14ac:dyDescent="0.3">
      <c r="A171" t="s">
        <v>20</v>
      </c>
      <c r="B171">
        <v>83</v>
      </c>
      <c r="H171" t="s">
        <v>14</v>
      </c>
      <c r="I171">
        <v>105</v>
      </c>
    </row>
    <row r="172" spans="1:9" x14ac:dyDescent="0.3">
      <c r="A172" t="s">
        <v>20</v>
      </c>
      <c r="B172">
        <v>91</v>
      </c>
      <c r="H172" t="s">
        <v>14</v>
      </c>
      <c r="I172">
        <v>535</v>
      </c>
    </row>
    <row r="173" spans="1:9" x14ac:dyDescent="0.3">
      <c r="A173" t="s">
        <v>20</v>
      </c>
      <c r="B173">
        <v>546</v>
      </c>
      <c r="H173" t="s">
        <v>14</v>
      </c>
      <c r="I173">
        <v>16</v>
      </c>
    </row>
    <row r="174" spans="1:9" x14ac:dyDescent="0.3">
      <c r="A174" t="s">
        <v>20</v>
      </c>
      <c r="B174">
        <v>393</v>
      </c>
      <c r="H174" t="s">
        <v>14</v>
      </c>
      <c r="I174">
        <v>575</v>
      </c>
    </row>
    <row r="175" spans="1:9" x14ac:dyDescent="0.3">
      <c r="A175" t="s">
        <v>20</v>
      </c>
      <c r="B175">
        <v>133</v>
      </c>
      <c r="H175" t="s">
        <v>14</v>
      </c>
      <c r="I175">
        <v>1120</v>
      </c>
    </row>
    <row r="176" spans="1:9" x14ac:dyDescent="0.3">
      <c r="A176" t="s">
        <v>20</v>
      </c>
      <c r="B176">
        <v>254</v>
      </c>
      <c r="H176" t="s">
        <v>14</v>
      </c>
      <c r="I176">
        <v>113</v>
      </c>
    </row>
    <row r="177" spans="1:9" x14ac:dyDescent="0.3">
      <c r="A177" t="s">
        <v>20</v>
      </c>
      <c r="B177">
        <v>176</v>
      </c>
      <c r="H177" t="s">
        <v>14</v>
      </c>
      <c r="I177">
        <v>1538</v>
      </c>
    </row>
    <row r="178" spans="1:9" x14ac:dyDescent="0.3">
      <c r="A178" t="s">
        <v>20</v>
      </c>
      <c r="B178">
        <v>337</v>
      </c>
      <c r="H178" t="s">
        <v>14</v>
      </c>
      <c r="I178">
        <v>9</v>
      </c>
    </row>
    <row r="179" spans="1:9" x14ac:dyDescent="0.3">
      <c r="A179" t="s">
        <v>20</v>
      </c>
      <c r="B179">
        <v>107</v>
      </c>
      <c r="H179" t="s">
        <v>14</v>
      </c>
      <c r="I179">
        <v>554</v>
      </c>
    </row>
    <row r="180" spans="1:9" x14ac:dyDescent="0.3">
      <c r="A180" t="s">
        <v>20</v>
      </c>
      <c r="B180">
        <v>183</v>
      </c>
      <c r="H180" t="s">
        <v>14</v>
      </c>
      <c r="I180">
        <v>648</v>
      </c>
    </row>
    <row r="181" spans="1:9" x14ac:dyDescent="0.3">
      <c r="A181" t="s">
        <v>20</v>
      </c>
      <c r="B181">
        <v>72</v>
      </c>
      <c r="H181" t="s">
        <v>14</v>
      </c>
      <c r="I181">
        <v>21</v>
      </c>
    </row>
    <row r="182" spans="1:9" x14ac:dyDescent="0.3">
      <c r="A182" t="s">
        <v>20</v>
      </c>
      <c r="B182">
        <v>295</v>
      </c>
      <c r="H182" t="s">
        <v>14</v>
      </c>
      <c r="I182">
        <v>54</v>
      </c>
    </row>
    <row r="183" spans="1:9" x14ac:dyDescent="0.3">
      <c r="A183" t="s">
        <v>20</v>
      </c>
      <c r="B183">
        <v>142</v>
      </c>
      <c r="H183" t="s">
        <v>14</v>
      </c>
      <c r="I183">
        <v>120</v>
      </c>
    </row>
    <row r="184" spans="1:9" x14ac:dyDescent="0.3">
      <c r="A184" t="s">
        <v>20</v>
      </c>
      <c r="B184">
        <v>85</v>
      </c>
      <c r="H184" t="s">
        <v>14</v>
      </c>
      <c r="I184">
        <v>579</v>
      </c>
    </row>
    <row r="185" spans="1:9" x14ac:dyDescent="0.3">
      <c r="A185" t="s">
        <v>20</v>
      </c>
      <c r="B185">
        <v>659</v>
      </c>
      <c r="H185" t="s">
        <v>14</v>
      </c>
      <c r="I185">
        <v>2072</v>
      </c>
    </row>
    <row r="186" spans="1:9" x14ac:dyDescent="0.3">
      <c r="A186" t="s">
        <v>20</v>
      </c>
      <c r="B186">
        <v>121</v>
      </c>
      <c r="H186" t="s">
        <v>14</v>
      </c>
      <c r="I186">
        <v>0</v>
      </c>
    </row>
    <row r="187" spans="1:9" x14ac:dyDescent="0.3">
      <c r="A187" t="s">
        <v>20</v>
      </c>
      <c r="B187">
        <v>3742</v>
      </c>
      <c r="H187" t="s">
        <v>14</v>
      </c>
      <c r="I187">
        <v>1796</v>
      </c>
    </row>
    <row r="188" spans="1:9" x14ac:dyDescent="0.3">
      <c r="A188" t="s">
        <v>20</v>
      </c>
      <c r="B188">
        <v>223</v>
      </c>
      <c r="H188" t="s">
        <v>14</v>
      </c>
      <c r="I188">
        <v>62</v>
      </c>
    </row>
    <row r="189" spans="1:9" x14ac:dyDescent="0.3">
      <c r="A189" t="s">
        <v>20</v>
      </c>
      <c r="B189">
        <v>133</v>
      </c>
      <c r="H189" t="s">
        <v>14</v>
      </c>
      <c r="I189">
        <v>347</v>
      </c>
    </row>
    <row r="190" spans="1:9" x14ac:dyDescent="0.3">
      <c r="A190" t="s">
        <v>20</v>
      </c>
      <c r="B190">
        <v>5168</v>
      </c>
      <c r="H190" t="s">
        <v>14</v>
      </c>
      <c r="I190">
        <v>19</v>
      </c>
    </row>
    <row r="191" spans="1:9" x14ac:dyDescent="0.3">
      <c r="A191" t="s">
        <v>20</v>
      </c>
      <c r="B191">
        <v>307</v>
      </c>
      <c r="H191" t="s">
        <v>14</v>
      </c>
      <c r="I191">
        <v>1258</v>
      </c>
    </row>
    <row r="192" spans="1:9" x14ac:dyDescent="0.3">
      <c r="A192" t="s">
        <v>20</v>
      </c>
      <c r="B192">
        <v>2441</v>
      </c>
      <c r="H192" t="s">
        <v>14</v>
      </c>
      <c r="I192">
        <v>362</v>
      </c>
    </row>
    <row r="193" spans="1:9" x14ac:dyDescent="0.3">
      <c r="A193" t="s">
        <v>20</v>
      </c>
      <c r="B193">
        <v>1385</v>
      </c>
      <c r="H193" t="s">
        <v>14</v>
      </c>
      <c r="I193">
        <v>133</v>
      </c>
    </row>
    <row r="194" spans="1:9" x14ac:dyDescent="0.3">
      <c r="A194" t="s">
        <v>20</v>
      </c>
      <c r="B194">
        <v>190</v>
      </c>
      <c r="H194" t="s">
        <v>14</v>
      </c>
      <c r="I194">
        <v>846</v>
      </c>
    </row>
    <row r="195" spans="1:9" x14ac:dyDescent="0.3">
      <c r="A195" t="s">
        <v>20</v>
      </c>
      <c r="B195">
        <v>470</v>
      </c>
      <c r="H195" t="s">
        <v>14</v>
      </c>
      <c r="I195">
        <v>10</v>
      </c>
    </row>
    <row r="196" spans="1:9" x14ac:dyDescent="0.3">
      <c r="A196" t="s">
        <v>20</v>
      </c>
      <c r="B196">
        <v>253</v>
      </c>
      <c r="H196" t="s">
        <v>14</v>
      </c>
      <c r="I196">
        <v>191</v>
      </c>
    </row>
    <row r="197" spans="1:9" x14ac:dyDescent="0.3">
      <c r="A197" t="s">
        <v>20</v>
      </c>
      <c r="B197">
        <v>1113</v>
      </c>
      <c r="H197" t="s">
        <v>14</v>
      </c>
      <c r="I197">
        <v>1979</v>
      </c>
    </row>
    <row r="198" spans="1:9" x14ac:dyDescent="0.3">
      <c r="A198" t="s">
        <v>20</v>
      </c>
      <c r="B198">
        <v>2283</v>
      </c>
      <c r="H198" t="s">
        <v>14</v>
      </c>
      <c r="I198">
        <v>63</v>
      </c>
    </row>
    <row r="199" spans="1:9" x14ac:dyDescent="0.3">
      <c r="A199" t="s">
        <v>20</v>
      </c>
      <c r="B199">
        <v>1095</v>
      </c>
      <c r="H199" t="s">
        <v>14</v>
      </c>
      <c r="I199">
        <v>6080</v>
      </c>
    </row>
    <row r="200" spans="1:9" x14ac:dyDescent="0.3">
      <c r="A200" t="s">
        <v>20</v>
      </c>
      <c r="B200">
        <v>1690</v>
      </c>
      <c r="H200" t="s">
        <v>14</v>
      </c>
      <c r="I200">
        <v>80</v>
      </c>
    </row>
    <row r="201" spans="1:9" x14ac:dyDescent="0.3">
      <c r="A201" t="s">
        <v>20</v>
      </c>
      <c r="B201">
        <v>191</v>
      </c>
      <c r="H201" t="s">
        <v>14</v>
      </c>
      <c r="I201">
        <v>9</v>
      </c>
    </row>
    <row r="202" spans="1:9" x14ac:dyDescent="0.3">
      <c r="A202" t="s">
        <v>20</v>
      </c>
      <c r="B202">
        <v>2013</v>
      </c>
      <c r="H202" t="s">
        <v>14</v>
      </c>
      <c r="I202">
        <v>1784</v>
      </c>
    </row>
    <row r="203" spans="1:9" x14ac:dyDescent="0.3">
      <c r="A203" t="s">
        <v>20</v>
      </c>
      <c r="B203">
        <v>1703</v>
      </c>
      <c r="H203" t="s">
        <v>14</v>
      </c>
      <c r="I203">
        <v>243</v>
      </c>
    </row>
    <row r="204" spans="1:9" x14ac:dyDescent="0.3">
      <c r="A204" t="s">
        <v>20</v>
      </c>
      <c r="B204">
        <v>80</v>
      </c>
      <c r="H204" t="s">
        <v>14</v>
      </c>
      <c r="I204">
        <v>1296</v>
      </c>
    </row>
    <row r="205" spans="1:9" x14ac:dyDescent="0.3">
      <c r="A205" t="s">
        <v>20</v>
      </c>
      <c r="B205">
        <v>41</v>
      </c>
      <c r="H205" t="s">
        <v>14</v>
      </c>
      <c r="I205">
        <v>77</v>
      </c>
    </row>
    <row r="206" spans="1:9" x14ac:dyDescent="0.3">
      <c r="A206" t="s">
        <v>20</v>
      </c>
      <c r="B206">
        <v>187</v>
      </c>
      <c r="H206" t="s">
        <v>14</v>
      </c>
      <c r="I206">
        <v>395</v>
      </c>
    </row>
    <row r="207" spans="1:9" x14ac:dyDescent="0.3">
      <c r="A207" t="s">
        <v>20</v>
      </c>
      <c r="B207">
        <v>2875</v>
      </c>
      <c r="H207" t="s">
        <v>14</v>
      </c>
      <c r="I207">
        <v>49</v>
      </c>
    </row>
    <row r="208" spans="1:9" x14ac:dyDescent="0.3">
      <c r="A208" t="s">
        <v>20</v>
      </c>
      <c r="B208">
        <v>88</v>
      </c>
      <c r="H208" t="s">
        <v>14</v>
      </c>
      <c r="I208">
        <v>180</v>
      </c>
    </row>
    <row r="209" spans="1:9" x14ac:dyDescent="0.3">
      <c r="A209" t="s">
        <v>20</v>
      </c>
      <c r="B209">
        <v>191</v>
      </c>
      <c r="H209" t="s">
        <v>14</v>
      </c>
      <c r="I209">
        <v>2690</v>
      </c>
    </row>
    <row r="210" spans="1:9" x14ac:dyDescent="0.3">
      <c r="A210" t="s">
        <v>20</v>
      </c>
      <c r="B210">
        <v>139</v>
      </c>
      <c r="H210" t="s">
        <v>14</v>
      </c>
      <c r="I210">
        <v>2779</v>
      </c>
    </row>
    <row r="211" spans="1:9" x14ac:dyDescent="0.3">
      <c r="A211" t="s">
        <v>20</v>
      </c>
      <c r="B211">
        <v>186</v>
      </c>
      <c r="H211" t="s">
        <v>14</v>
      </c>
      <c r="I211">
        <v>92</v>
      </c>
    </row>
    <row r="212" spans="1:9" x14ac:dyDescent="0.3">
      <c r="A212" t="s">
        <v>20</v>
      </c>
      <c r="B212">
        <v>112</v>
      </c>
      <c r="H212" t="s">
        <v>14</v>
      </c>
      <c r="I212">
        <v>1028</v>
      </c>
    </row>
    <row r="213" spans="1:9" x14ac:dyDescent="0.3">
      <c r="A213" t="s">
        <v>20</v>
      </c>
      <c r="B213">
        <v>101</v>
      </c>
      <c r="H213" t="s">
        <v>14</v>
      </c>
      <c r="I213">
        <v>26</v>
      </c>
    </row>
    <row r="214" spans="1:9" x14ac:dyDescent="0.3">
      <c r="A214" t="s">
        <v>20</v>
      </c>
      <c r="B214">
        <v>206</v>
      </c>
      <c r="H214" t="s">
        <v>14</v>
      </c>
      <c r="I214">
        <v>1790</v>
      </c>
    </row>
    <row r="215" spans="1:9" x14ac:dyDescent="0.3">
      <c r="A215" t="s">
        <v>20</v>
      </c>
      <c r="B215">
        <v>154</v>
      </c>
      <c r="H215" t="s">
        <v>14</v>
      </c>
      <c r="I215">
        <v>37</v>
      </c>
    </row>
    <row r="216" spans="1:9" x14ac:dyDescent="0.3">
      <c r="A216" t="s">
        <v>20</v>
      </c>
      <c r="B216">
        <v>5966</v>
      </c>
      <c r="H216" t="s">
        <v>14</v>
      </c>
      <c r="I216">
        <v>35</v>
      </c>
    </row>
    <row r="217" spans="1:9" x14ac:dyDescent="0.3">
      <c r="A217" t="s">
        <v>20</v>
      </c>
      <c r="B217">
        <v>169</v>
      </c>
      <c r="H217" t="s">
        <v>14</v>
      </c>
      <c r="I217">
        <v>558</v>
      </c>
    </row>
    <row r="218" spans="1:9" x14ac:dyDescent="0.3">
      <c r="A218" t="s">
        <v>20</v>
      </c>
      <c r="B218">
        <v>2106</v>
      </c>
      <c r="H218" t="s">
        <v>14</v>
      </c>
      <c r="I218">
        <v>64</v>
      </c>
    </row>
    <row r="219" spans="1:9" x14ac:dyDescent="0.3">
      <c r="A219" t="s">
        <v>20</v>
      </c>
      <c r="B219">
        <v>131</v>
      </c>
      <c r="H219" t="s">
        <v>14</v>
      </c>
      <c r="I219">
        <v>245</v>
      </c>
    </row>
    <row r="220" spans="1:9" x14ac:dyDescent="0.3">
      <c r="A220" t="s">
        <v>20</v>
      </c>
      <c r="B220">
        <v>84</v>
      </c>
      <c r="H220" t="s">
        <v>14</v>
      </c>
      <c r="I220">
        <v>71</v>
      </c>
    </row>
    <row r="221" spans="1:9" x14ac:dyDescent="0.3">
      <c r="A221" t="s">
        <v>20</v>
      </c>
      <c r="B221">
        <v>155</v>
      </c>
      <c r="H221" t="s">
        <v>14</v>
      </c>
      <c r="I221">
        <v>42</v>
      </c>
    </row>
    <row r="222" spans="1:9" x14ac:dyDescent="0.3">
      <c r="A222" t="s">
        <v>20</v>
      </c>
      <c r="B222">
        <v>189</v>
      </c>
      <c r="H222" t="s">
        <v>14</v>
      </c>
      <c r="I222">
        <v>156</v>
      </c>
    </row>
    <row r="223" spans="1:9" x14ac:dyDescent="0.3">
      <c r="A223" t="s">
        <v>20</v>
      </c>
      <c r="B223">
        <v>4799</v>
      </c>
      <c r="H223" t="s">
        <v>14</v>
      </c>
      <c r="I223">
        <v>1368</v>
      </c>
    </row>
    <row r="224" spans="1:9" x14ac:dyDescent="0.3">
      <c r="A224" t="s">
        <v>20</v>
      </c>
      <c r="B224">
        <v>1137</v>
      </c>
      <c r="H224" t="s">
        <v>14</v>
      </c>
      <c r="I224">
        <v>102</v>
      </c>
    </row>
    <row r="225" spans="1:9" x14ac:dyDescent="0.3">
      <c r="A225" t="s">
        <v>20</v>
      </c>
      <c r="B225">
        <v>1152</v>
      </c>
      <c r="H225" t="s">
        <v>14</v>
      </c>
      <c r="I225">
        <v>86</v>
      </c>
    </row>
    <row r="226" spans="1:9" x14ac:dyDescent="0.3">
      <c r="A226" t="s">
        <v>20</v>
      </c>
      <c r="B226">
        <v>50</v>
      </c>
      <c r="H226" t="s">
        <v>14</v>
      </c>
      <c r="I226">
        <v>253</v>
      </c>
    </row>
    <row r="227" spans="1:9" x14ac:dyDescent="0.3">
      <c r="A227" t="s">
        <v>20</v>
      </c>
      <c r="B227">
        <v>3059</v>
      </c>
      <c r="H227" t="s">
        <v>14</v>
      </c>
      <c r="I227">
        <v>157</v>
      </c>
    </row>
    <row r="228" spans="1:9" x14ac:dyDescent="0.3">
      <c r="A228" t="s">
        <v>20</v>
      </c>
      <c r="B228">
        <v>34</v>
      </c>
      <c r="H228" t="s">
        <v>14</v>
      </c>
      <c r="I228">
        <v>183</v>
      </c>
    </row>
    <row r="229" spans="1:9" x14ac:dyDescent="0.3">
      <c r="A229" t="s">
        <v>20</v>
      </c>
      <c r="B229">
        <v>220</v>
      </c>
      <c r="H229" t="s">
        <v>14</v>
      </c>
      <c r="I229">
        <v>82</v>
      </c>
    </row>
    <row r="230" spans="1:9" x14ac:dyDescent="0.3">
      <c r="A230" t="s">
        <v>20</v>
      </c>
      <c r="B230">
        <v>1604</v>
      </c>
      <c r="H230" t="s">
        <v>14</v>
      </c>
      <c r="I230">
        <v>1</v>
      </c>
    </row>
    <row r="231" spans="1:9" x14ac:dyDescent="0.3">
      <c r="A231" t="s">
        <v>20</v>
      </c>
      <c r="B231">
        <v>454</v>
      </c>
      <c r="H231" t="s">
        <v>14</v>
      </c>
      <c r="I231">
        <v>1198</v>
      </c>
    </row>
    <row r="232" spans="1:9" x14ac:dyDescent="0.3">
      <c r="A232" t="s">
        <v>20</v>
      </c>
      <c r="B232">
        <v>123</v>
      </c>
      <c r="H232" t="s">
        <v>14</v>
      </c>
      <c r="I232">
        <v>648</v>
      </c>
    </row>
    <row r="233" spans="1:9" x14ac:dyDescent="0.3">
      <c r="A233" t="s">
        <v>20</v>
      </c>
      <c r="B233">
        <v>299</v>
      </c>
      <c r="H233" t="s">
        <v>14</v>
      </c>
      <c r="I233">
        <v>64</v>
      </c>
    </row>
    <row r="234" spans="1:9" x14ac:dyDescent="0.3">
      <c r="A234" t="s">
        <v>20</v>
      </c>
      <c r="B234">
        <v>2237</v>
      </c>
      <c r="H234" t="s">
        <v>14</v>
      </c>
      <c r="I234">
        <v>62</v>
      </c>
    </row>
    <row r="235" spans="1:9" x14ac:dyDescent="0.3">
      <c r="A235" t="s">
        <v>20</v>
      </c>
      <c r="B235">
        <v>645</v>
      </c>
      <c r="H235" t="s">
        <v>14</v>
      </c>
      <c r="I235">
        <v>750</v>
      </c>
    </row>
    <row r="236" spans="1:9" x14ac:dyDescent="0.3">
      <c r="A236" t="s">
        <v>20</v>
      </c>
      <c r="B236">
        <v>484</v>
      </c>
      <c r="H236" t="s">
        <v>14</v>
      </c>
      <c r="I236">
        <v>105</v>
      </c>
    </row>
    <row r="237" spans="1:9" x14ac:dyDescent="0.3">
      <c r="A237" t="s">
        <v>20</v>
      </c>
      <c r="B237">
        <v>154</v>
      </c>
      <c r="H237" t="s">
        <v>14</v>
      </c>
      <c r="I237">
        <v>2604</v>
      </c>
    </row>
    <row r="238" spans="1:9" x14ac:dyDescent="0.3">
      <c r="A238" t="s">
        <v>20</v>
      </c>
      <c r="B238">
        <v>82</v>
      </c>
      <c r="H238" t="s">
        <v>14</v>
      </c>
      <c r="I238">
        <v>65</v>
      </c>
    </row>
    <row r="239" spans="1:9" x14ac:dyDescent="0.3">
      <c r="A239" t="s">
        <v>20</v>
      </c>
      <c r="B239">
        <v>134</v>
      </c>
      <c r="H239" t="s">
        <v>14</v>
      </c>
      <c r="I239">
        <v>94</v>
      </c>
    </row>
    <row r="240" spans="1:9" x14ac:dyDescent="0.3">
      <c r="A240" t="s">
        <v>20</v>
      </c>
      <c r="B240">
        <v>5203</v>
      </c>
      <c r="H240" t="s">
        <v>14</v>
      </c>
      <c r="I240">
        <v>257</v>
      </c>
    </row>
    <row r="241" spans="1:9" x14ac:dyDescent="0.3">
      <c r="A241" t="s">
        <v>20</v>
      </c>
      <c r="B241">
        <v>94</v>
      </c>
      <c r="H241" t="s">
        <v>14</v>
      </c>
      <c r="I241">
        <v>2928</v>
      </c>
    </row>
    <row r="242" spans="1:9" x14ac:dyDescent="0.3">
      <c r="A242" t="s">
        <v>20</v>
      </c>
      <c r="B242">
        <v>205</v>
      </c>
      <c r="H242" t="s">
        <v>14</v>
      </c>
      <c r="I242">
        <v>4697</v>
      </c>
    </row>
    <row r="243" spans="1:9" x14ac:dyDescent="0.3">
      <c r="A243" t="s">
        <v>20</v>
      </c>
      <c r="B243">
        <v>92</v>
      </c>
      <c r="H243" t="s">
        <v>14</v>
      </c>
      <c r="I243">
        <v>2915</v>
      </c>
    </row>
    <row r="244" spans="1:9" x14ac:dyDescent="0.3">
      <c r="A244" t="s">
        <v>20</v>
      </c>
      <c r="B244">
        <v>219</v>
      </c>
      <c r="H244" t="s">
        <v>14</v>
      </c>
      <c r="I244">
        <v>18</v>
      </c>
    </row>
    <row r="245" spans="1:9" x14ac:dyDescent="0.3">
      <c r="A245" t="s">
        <v>20</v>
      </c>
      <c r="B245">
        <v>2526</v>
      </c>
      <c r="H245" t="s">
        <v>14</v>
      </c>
      <c r="I245">
        <v>602</v>
      </c>
    </row>
    <row r="246" spans="1:9" x14ac:dyDescent="0.3">
      <c r="A246" t="s">
        <v>20</v>
      </c>
      <c r="B246">
        <v>94</v>
      </c>
      <c r="H246" t="s">
        <v>14</v>
      </c>
      <c r="I246">
        <v>1</v>
      </c>
    </row>
    <row r="247" spans="1:9" x14ac:dyDescent="0.3">
      <c r="A247" t="s">
        <v>20</v>
      </c>
      <c r="B247">
        <v>1713</v>
      </c>
      <c r="H247" t="s">
        <v>14</v>
      </c>
      <c r="I247">
        <v>3868</v>
      </c>
    </row>
    <row r="248" spans="1:9" x14ac:dyDescent="0.3">
      <c r="A248" t="s">
        <v>20</v>
      </c>
      <c r="B248">
        <v>249</v>
      </c>
      <c r="H248" t="s">
        <v>14</v>
      </c>
      <c r="I248">
        <v>504</v>
      </c>
    </row>
    <row r="249" spans="1:9" x14ac:dyDescent="0.3">
      <c r="A249" t="s">
        <v>20</v>
      </c>
      <c r="B249">
        <v>192</v>
      </c>
      <c r="H249" t="s">
        <v>14</v>
      </c>
      <c r="I249">
        <v>14</v>
      </c>
    </row>
    <row r="250" spans="1:9" x14ac:dyDescent="0.3">
      <c r="A250" t="s">
        <v>20</v>
      </c>
      <c r="B250">
        <v>247</v>
      </c>
      <c r="H250" t="s">
        <v>14</v>
      </c>
      <c r="I250">
        <v>750</v>
      </c>
    </row>
    <row r="251" spans="1:9" x14ac:dyDescent="0.3">
      <c r="A251" t="s">
        <v>20</v>
      </c>
      <c r="B251">
        <v>2293</v>
      </c>
      <c r="H251" t="s">
        <v>14</v>
      </c>
      <c r="I251">
        <v>77</v>
      </c>
    </row>
    <row r="252" spans="1:9" x14ac:dyDescent="0.3">
      <c r="A252" t="s">
        <v>20</v>
      </c>
      <c r="B252">
        <v>3131</v>
      </c>
      <c r="H252" t="s">
        <v>14</v>
      </c>
      <c r="I252">
        <v>752</v>
      </c>
    </row>
    <row r="253" spans="1:9" x14ac:dyDescent="0.3">
      <c r="A253" t="s">
        <v>20</v>
      </c>
      <c r="B253">
        <v>143</v>
      </c>
      <c r="H253" t="s">
        <v>14</v>
      </c>
      <c r="I253">
        <v>131</v>
      </c>
    </row>
    <row r="254" spans="1:9" x14ac:dyDescent="0.3">
      <c r="A254" t="s">
        <v>20</v>
      </c>
      <c r="B254">
        <v>296</v>
      </c>
      <c r="H254" t="s">
        <v>14</v>
      </c>
      <c r="I254">
        <v>87</v>
      </c>
    </row>
    <row r="255" spans="1:9" x14ac:dyDescent="0.3">
      <c r="A255" t="s">
        <v>20</v>
      </c>
      <c r="B255">
        <v>170</v>
      </c>
      <c r="H255" t="s">
        <v>14</v>
      </c>
      <c r="I255">
        <v>1063</v>
      </c>
    </row>
    <row r="256" spans="1:9" x14ac:dyDescent="0.3">
      <c r="A256" t="s">
        <v>20</v>
      </c>
      <c r="B256">
        <v>86</v>
      </c>
      <c r="H256" t="s">
        <v>14</v>
      </c>
      <c r="I256">
        <v>76</v>
      </c>
    </row>
    <row r="257" spans="1:9" x14ac:dyDescent="0.3">
      <c r="A257" t="s">
        <v>20</v>
      </c>
      <c r="B257">
        <v>6286</v>
      </c>
      <c r="H257" t="s">
        <v>14</v>
      </c>
      <c r="I257">
        <v>4428</v>
      </c>
    </row>
    <row r="258" spans="1:9" x14ac:dyDescent="0.3">
      <c r="A258" t="s">
        <v>20</v>
      </c>
      <c r="B258">
        <v>3727</v>
      </c>
      <c r="H258" t="s">
        <v>14</v>
      </c>
      <c r="I258">
        <v>58</v>
      </c>
    </row>
    <row r="259" spans="1:9" x14ac:dyDescent="0.3">
      <c r="A259" t="s">
        <v>20</v>
      </c>
      <c r="B259">
        <v>1605</v>
      </c>
      <c r="H259" t="s">
        <v>14</v>
      </c>
      <c r="I259">
        <v>111</v>
      </c>
    </row>
    <row r="260" spans="1:9" x14ac:dyDescent="0.3">
      <c r="A260" t="s">
        <v>20</v>
      </c>
      <c r="B260">
        <v>2120</v>
      </c>
      <c r="H260" t="s">
        <v>14</v>
      </c>
      <c r="I260">
        <v>2955</v>
      </c>
    </row>
    <row r="261" spans="1:9" x14ac:dyDescent="0.3">
      <c r="A261" t="s">
        <v>20</v>
      </c>
      <c r="B261">
        <v>50</v>
      </c>
      <c r="H261" t="s">
        <v>14</v>
      </c>
      <c r="I261">
        <v>1657</v>
      </c>
    </row>
    <row r="262" spans="1:9" x14ac:dyDescent="0.3">
      <c r="A262" t="s">
        <v>20</v>
      </c>
      <c r="B262">
        <v>2080</v>
      </c>
      <c r="H262" t="s">
        <v>14</v>
      </c>
      <c r="I262">
        <v>926</v>
      </c>
    </row>
    <row r="263" spans="1:9" x14ac:dyDescent="0.3">
      <c r="A263" t="s">
        <v>20</v>
      </c>
      <c r="B263">
        <v>2105</v>
      </c>
      <c r="H263" t="s">
        <v>14</v>
      </c>
      <c r="I263">
        <v>77</v>
      </c>
    </row>
    <row r="264" spans="1:9" x14ac:dyDescent="0.3">
      <c r="A264" t="s">
        <v>20</v>
      </c>
      <c r="B264">
        <v>2436</v>
      </c>
      <c r="H264" t="s">
        <v>14</v>
      </c>
      <c r="I264">
        <v>1748</v>
      </c>
    </row>
    <row r="265" spans="1:9" x14ac:dyDescent="0.3">
      <c r="A265" t="s">
        <v>20</v>
      </c>
      <c r="B265">
        <v>80</v>
      </c>
      <c r="H265" t="s">
        <v>14</v>
      </c>
      <c r="I265">
        <v>79</v>
      </c>
    </row>
    <row r="266" spans="1:9" x14ac:dyDescent="0.3">
      <c r="A266" t="s">
        <v>20</v>
      </c>
      <c r="B266">
        <v>42</v>
      </c>
      <c r="H266" t="s">
        <v>14</v>
      </c>
      <c r="I266">
        <v>889</v>
      </c>
    </row>
    <row r="267" spans="1:9" x14ac:dyDescent="0.3">
      <c r="A267" t="s">
        <v>20</v>
      </c>
      <c r="B267">
        <v>139</v>
      </c>
      <c r="H267" t="s">
        <v>14</v>
      </c>
      <c r="I267">
        <v>56</v>
      </c>
    </row>
    <row r="268" spans="1:9" x14ac:dyDescent="0.3">
      <c r="A268" t="s">
        <v>20</v>
      </c>
      <c r="B268">
        <v>159</v>
      </c>
      <c r="H268" t="s">
        <v>14</v>
      </c>
      <c r="I268">
        <v>1</v>
      </c>
    </row>
    <row r="269" spans="1:9" x14ac:dyDescent="0.3">
      <c r="A269" t="s">
        <v>20</v>
      </c>
      <c r="B269">
        <v>381</v>
      </c>
      <c r="H269" t="s">
        <v>14</v>
      </c>
      <c r="I269">
        <v>83</v>
      </c>
    </row>
    <row r="270" spans="1:9" x14ac:dyDescent="0.3">
      <c r="A270" t="s">
        <v>20</v>
      </c>
      <c r="B270">
        <v>194</v>
      </c>
      <c r="H270" t="s">
        <v>14</v>
      </c>
      <c r="I270">
        <v>2025</v>
      </c>
    </row>
    <row r="271" spans="1:9" x14ac:dyDescent="0.3">
      <c r="A271" t="s">
        <v>20</v>
      </c>
      <c r="B271">
        <v>106</v>
      </c>
      <c r="H271" t="s">
        <v>14</v>
      </c>
      <c r="I271">
        <v>14</v>
      </c>
    </row>
    <row r="272" spans="1:9" x14ac:dyDescent="0.3">
      <c r="A272" t="s">
        <v>20</v>
      </c>
      <c r="B272">
        <v>142</v>
      </c>
      <c r="H272" t="s">
        <v>14</v>
      </c>
      <c r="I272">
        <v>656</v>
      </c>
    </row>
    <row r="273" spans="1:9" x14ac:dyDescent="0.3">
      <c r="A273" t="s">
        <v>20</v>
      </c>
      <c r="B273">
        <v>211</v>
      </c>
      <c r="H273" t="s">
        <v>14</v>
      </c>
      <c r="I273">
        <v>1596</v>
      </c>
    </row>
    <row r="274" spans="1:9" x14ac:dyDescent="0.3">
      <c r="A274" t="s">
        <v>20</v>
      </c>
      <c r="B274">
        <v>2756</v>
      </c>
      <c r="H274" t="s">
        <v>14</v>
      </c>
      <c r="I274">
        <v>10</v>
      </c>
    </row>
    <row r="275" spans="1:9" x14ac:dyDescent="0.3">
      <c r="A275" t="s">
        <v>20</v>
      </c>
      <c r="B275">
        <v>173</v>
      </c>
      <c r="H275" t="s">
        <v>14</v>
      </c>
      <c r="I275">
        <v>1121</v>
      </c>
    </row>
    <row r="276" spans="1:9" x14ac:dyDescent="0.3">
      <c r="A276" t="s">
        <v>20</v>
      </c>
      <c r="B276">
        <v>87</v>
      </c>
      <c r="H276" t="s">
        <v>14</v>
      </c>
      <c r="I276">
        <v>15</v>
      </c>
    </row>
    <row r="277" spans="1:9" x14ac:dyDescent="0.3">
      <c r="A277" t="s">
        <v>20</v>
      </c>
      <c r="B277">
        <v>1572</v>
      </c>
      <c r="H277" t="s">
        <v>14</v>
      </c>
      <c r="I277">
        <v>191</v>
      </c>
    </row>
    <row r="278" spans="1:9" x14ac:dyDescent="0.3">
      <c r="A278" t="s">
        <v>20</v>
      </c>
      <c r="B278">
        <v>2346</v>
      </c>
      <c r="H278" t="s">
        <v>14</v>
      </c>
      <c r="I278">
        <v>16</v>
      </c>
    </row>
    <row r="279" spans="1:9" x14ac:dyDescent="0.3">
      <c r="A279" t="s">
        <v>20</v>
      </c>
      <c r="B279">
        <v>115</v>
      </c>
      <c r="H279" t="s">
        <v>14</v>
      </c>
      <c r="I279">
        <v>17</v>
      </c>
    </row>
    <row r="280" spans="1:9" x14ac:dyDescent="0.3">
      <c r="A280" t="s">
        <v>20</v>
      </c>
      <c r="B280">
        <v>85</v>
      </c>
      <c r="H280" t="s">
        <v>14</v>
      </c>
      <c r="I280">
        <v>34</v>
      </c>
    </row>
    <row r="281" spans="1:9" x14ac:dyDescent="0.3">
      <c r="A281" t="s">
        <v>20</v>
      </c>
      <c r="B281">
        <v>144</v>
      </c>
      <c r="H281" t="s">
        <v>14</v>
      </c>
      <c r="I281">
        <v>1</v>
      </c>
    </row>
    <row r="282" spans="1:9" x14ac:dyDescent="0.3">
      <c r="A282" t="s">
        <v>20</v>
      </c>
      <c r="B282">
        <v>2443</v>
      </c>
      <c r="H282" t="s">
        <v>14</v>
      </c>
      <c r="I282">
        <v>1274</v>
      </c>
    </row>
    <row r="283" spans="1:9" x14ac:dyDescent="0.3">
      <c r="A283" t="s">
        <v>20</v>
      </c>
      <c r="B283">
        <v>64</v>
      </c>
      <c r="H283" t="s">
        <v>14</v>
      </c>
      <c r="I283">
        <v>210</v>
      </c>
    </row>
    <row r="284" spans="1:9" x14ac:dyDescent="0.3">
      <c r="A284" t="s">
        <v>20</v>
      </c>
      <c r="B284">
        <v>268</v>
      </c>
      <c r="H284" t="s">
        <v>14</v>
      </c>
      <c r="I284">
        <v>248</v>
      </c>
    </row>
    <row r="285" spans="1:9" x14ac:dyDescent="0.3">
      <c r="A285" t="s">
        <v>20</v>
      </c>
      <c r="B285">
        <v>195</v>
      </c>
      <c r="H285" t="s">
        <v>14</v>
      </c>
      <c r="I285">
        <v>513</v>
      </c>
    </row>
    <row r="286" spans="1:9" x14ac:dyDescent="0.3">
      <c r="A286" t="s">
        <v>20</v>
      </c>
      <c r="B286">
        <v>186</v>
      </c>
      <c r="H286" t="s">
        <v>14</v>
      </c>
      <c r="I286">
        <v>3410</v>
      </c>
    </row>
    <row r="287" spans="1:9" x14ac:dyDescent="0.3">
      <c r="A287" t="s">
        <v>20</v>
      </c>
      <c r="B287">
        <v>460</v>
      </c>
      <c r="H287" t="s">
        <v>14</v>
      </c>
      <c r="I287">
        <v>10</v>
      </c>
    </row>
    <row r="288" spans="1:9" x14ac:dyDescent="0.3">
      <c r="A288" t="s">
        <v>20</v>
      </c>
      <c r="B288">
        <v>2528</v>
      </c>
      <c r="H288" t="s">
        <v>14</v>
      </c>
      <c r="I288">
        <v>2201</v>
      </c>
    </row>
    <row r="289" spans="1:9" x14ac:dyDescent="0.3">
      <c r="A289" t="s">
        <v>20</v>
      </c>
      <c r="B289">
        <v>3657</v>
      </c>
      <c r="H289" t="s">
        <v>14</v>
      </c>
      <c r="I289">
        <v>676</v>
      </c>
    </row>
    <row r="290" spans="1:9" x14ac:dyDescent="0.3">
      <c r="A290" t="s">
        <v>20</v>
      </c>
      <c r="B290">
        <v>131</v>
      </c>
      <c r="H290" t="s">
        <v>14</v>
      </c>
      <c r="I290">
        <v>831</v>
      </c>
    </row>
    <row r="291" spans="1:9" x14ac:dyDescent="0.3">
      <c r="A291" t="s">
        <v>20</v>
      </c>
      <c r="B291">
        <v>239</v>
      </c>
      <c r="H291" t="s">
        <v>14</v>
      </c>
      <c r="I291">
        <v>859</v>
      </c>
    </row>
    <row r="292" spans="1:9" x14ac:dyDescent="0.3">
      <c r="A292" t="s">
        <v>20</v>
      </c>
      <c r="B292">
        <v>78</v>
      </c>
      <c r="H292" t="s">
        <v>14</v>
      </c>
      <c r="I292">
        <v>45</v>
      </c>
    </row>
    <row r="293" spans="1:9" x14ac:dyDescent="0.3">
      <c r="A293" t="s">
        <v>20</v>
      </c>
      <c r="B293">
        <v>1773</v>
      </c>
      <c r="H293" t="s">
        <v>14</v>
      </c>
      <c r="I293">
        <v>6</v>
      </c>
    </row>
    <row r="294" spans="1:9" x14ac:dyDescent="0.3">
      <c r="A294" t="s">
        <v>20</v>
      </c>
      <c r="B294">
        <v>32</v>
      </c>
      <c r="H294" t="s">
        <v>14</v>
      </c>
      <c r="I294">
        <v>7</v>
      </c>
    </row>
    <row r="295" spans="1:9" x14ac:dyDescent="0.3">
      <c r="A295" t="s">
        <v>20</v>
      </c>
      <c r="B295">
        <v>369</v>
      </c>
      <c r="H295" t="s">
        <v>14</v>
      </c>
      <c r="I295">
        <v>31</v>
      </c>
    </row>
    <row r="296" spans="1:9" x14ac:dyDescent="0.3">
      <c r="A296" t="s">
        <v>20</v>
      </c>
      <c r="B296">
        <v>89</v>
      </c>
      <c r="H296" t="s">
        <v>14</v>
      </c>
      <c r="I296">
        <v>78</v>
      </c>
    </row>
    <row r="297" spans="1:9" x14ac:dyDescent="0.3">
      <c r="A297" t="s">
        <v>20</v>
      </c>
      <c r="B297">
        <v>147</v>
      </c>
      <c r="H297" t="s">
        <v>14</v>
      </c>
      <c r="I297">
        <v>1225</v>
      </c>
    </row>
    <row r="298" spans="1:9" x14ac:dyDescent="0.3">
      <c r="A298" t="s">
        <v>20</v>
      </c>
      <c r="B298">
        <v>126</v>
      </c>
      <c r="H298" t="s">
        <v>14</v>
      </c>
      <c r="I298">
        <v>1</v>
      </c>
    </row>
    <row r="299" spans="1:9" x14ac:dyDescent="0.3">
      <c r="A299" t="s">
        <v>20</v>
      </c>
      <c r="B299">
        <v>2218</v>
      </c>
      <c r="H299" t="s">
        <v>14</v>
      </c>
      <c r="I299">
        <v>67</v>
      </c>
    </row>
    <row r="300" spans="1:9" x14ac:dyDescent="0.3">
      <c r="A300" t="s">
        <v>20</v>
      </c>
      <c r="B300">
        <v>202</v>
      </c>
      <c r="H300" t="s">
        <v>14</v>
      </c>
      <c r="I300">
        <v>19</v>
      </c>
    </row>
    <row r="301" spans="1:9" x14ac:dyDescent="0.3">
      <c r="A301" t="s">
        <v>20</v>
      </c>
      <c r="B301">
        <v>140</v>
      </c>
      <c r="H301" t="s">
        <v>14</v>
      </c>
      <c r="I301">
        <v>2108</v>
      </c>
    </row>
    <row r="302" spans="1:9" x14ac:dyDescent="0.3">
      <c r="A302" t="s">
        <v>20</v>
      </c>
      <c r="B302">
        <v>1052</v>
      </c>
      <c r="H302" t="s">
        <v>14</v>
      </c>
      <c r="I302">
        <v>679</v>
      </c>
    </row>
    <row r="303" spans="1:9" x14ac:dyDescent="0.3">
      <c r="A303" t="s">
        <v>20</v>
      </c>
      <c r="B303">
        <v>247</v>
      </c>
      <c r="H303" t="s">
        <v>14</v>
      </c>
      <c r="I303">
        <v>36</v>
      </c>
    </row>
    <row r="304" spans="1:9" x14ac:dyDescent="0.3">
      <c r="A304" t="s">
        <v>20</v>
      </c>
      <c r="B304">
        <v>84</v>
      </c>
      <c r="H304" t="s">
        <v>14</v>
      </c>
      <c r="I304">
        <v>47</v>
      </c>
    </row>
    <row r="305" spans="1:9" x14ac:dyDescent="0.3">
      <c r="A305" t="s">
        <v>20</v>
      </c>
      <c r="B305">
        <v>88</v>
      </c>
      <c r="H305" t="s">
        <v>14</v>
      </c>
      <c r="I305">
        <v>70</v>
      </c>
    </row>
    <row r="306" spans="1:9" x14ac:dyDescent="0.3">
      <c r="A306" t="s">
        <v>20</v>
      </c>
      <c r="B306">
        <v>156</v>
      </c>
      <c r="H306" t="s">
        <v>14</v>
      </c>
      <c r="I306">
        <v>154</v>
      </c>
    </row>
    <row r="307" spans="1:9" x14ac:dyDescent="0.3">
      <c r="A307" t="s">
        <v>20</v>
      </c>
      <c r="B307">
        <v>2985</v>
      </c>
      <c r="H307" t="s">
        <v>14</v>
      </c>
      <c r="I307">
        <v>22</v>
      </c>
    </row>
    <row r="308" spans="1:9" x14ac:dyDescent="0.3">
      <c r="A308" t="s">
        <v>20</v>
      </c>
      <c r="B308">
        <v>762</v>
      </c>
      <c r="H308" t="s">
        <v>14</v>
      </c>
      <c r="I308">
        <v>1758</v>
      </c>
    </row>
    <row r="309" spans="1:9" x14ac:dyDescent="0.3">
      <c r="A309" t="s">
        <v>20</v>
      </c>
      <c r="B309">
        <v>554</v>
      </c>
      <c r="H309" t="s">
        <v>14</v>
      </c>
      <c r="I309">
        <v>94</v>
      </c>
    </row>
    <row r="310" spans="1:9" x14ac:dyDescent="0.3">
      <c r="A310" t="s">
        <v>20</v>
      </c>
      <c r="B310">
        <v>135</v>
      </c>
      <c r="H310" t="s">
        <v>14</v>
      </c>
      <c r="I310">
        <v>33</v>
      </c>
    </row>
    <row r="311" spans="1:9" x14ac:dyDescent="0.3">
      <c r="A311" t="s">
        <v>20</v>
      </c>
      <c r="B311">
        <v>122</v>
      </c>
      <c r="H311" t="s">
        <v>14</v>
      </c>
      <c r="I311">
        <v>1</v>
      </c>
    </row>
    <row r="312" spans="1:9" x14ac:dyDescent="0.3">
      <c r="A312" t="s">
        <v>20</v>
      </c>
      <c r="B312">
        <v>221</v>
      </c>
      <c r="H312" t="s">
        <v>14</v>
      </c>
      <c r="I312">
        <v>31</v>
      </c>
    </row>
    <row r="313" spans="1:9" x14ac:dyDescent="0.3">
      <c r="A313" t="s">
        <v>20</v>
      </c>
      <c r="B313">
        <v>126</v>
      </c>
      <c r="H313" t="s">
        <v>14</v>
      </c>
      <c r="I313">
        <v>35</v>
      </c>
    </row>
    <row r="314" spans="1:9" x14ac:dyDescent="0.3">
      <c r="A314" t="s">
        <v>20</v>
      </c>
      <c r="B314">
        <v>1022</v>
      </c>
      <c r="H314" t="s">
        <v>14</v>
      </c>
      <c r="I314">
        <v>63</v>
      </c>
    </row>
    <row r="315" spans="1:9" x14ac:dyDescent="0.3">
      <c r="A315" t="s">
        <v>20</v>
      </c>
      <c r="B315">
        <v>3177</v>
      </c>
      <c r="H315" t="s">
        <v>14</v>
      </c>
      <c r="I315">
        <v>526</v>
      </c>
    </row>
    <row r="316" spans="1:9" x14ac:dyDescent="0.3">
      <c r="A316" t="s">
        <v>20</v>
      </c>
      <c r="B316">
        <v>198</v>
      </c>
      <c r="H316" t="s">
        <v>14</v>
      </c>
      <c r="I316">
        <v>121</v>
      </c>
    </row>
    <row r="317" spans="1:9" x14ac:dyDescent="0.3">
      <c r="A317" t="s">
        <v>20</v>
      </c>
      <c r="B317">
        <v>85</v>
      </c>
      <c r="H317" t="s">
        <v>14</v>
      </c>
      <c r="I317">
        <v>67</v>
      </c>
    </row>
    <row r="318" spans="1:9" x14ac:dyDescent="0.3">
      <c r="A318" t="s">
        <v>20</v>
      </c>
      <c r="B318">
        <v>3596</v>
      </c>
      <c r="H318" t="s">
        <v>14</v>
      </c>
      <c r="I318">
        <v>57</v>
      </c>
    </row>
    <row r="319" spans="1:9" x14ac:dyDescent="0.3">
      <c r="A319" t="s">
        <v>20</v>
      </c>
      <c r="B319">
        <v>244</v>
      </c>
      <c r="H319" t="s">
        <v>14</v>
      </c>
      <c r="I319">
        <v>1229</v>
      </c>
    </row>
    <row r="320" spans="1:9" x14ac:dyDescent="0.3">
      <c r="A320" t="s">
        <v>20</v>
      </c>
      <c r="B320">
        <v>5180</v>
      </c>
      <c r="H320" t="s">
        <v>14</v>
      </c>
      <c r="I320">
        <v>12</v>
      </c>
    </row>
    <row r="321" spans="1:9" x14ac:dyDescent="0.3">
      <c r="A321" t="s">
        <v>20</v>
      </c>
      <c r="B321">
        <v>589</v>
      </c>
      <c r="H321" t="s">
        <v>14</v>
      </c>
      <c r="I321">
        <v>452</v>
      </c>
    </row>
    <row r="322" spans="1:9" x14ac:dyDescent="0.3">
      <c r="A322" t="s">
        <v>20</v>
      </c>
      <c r="B322">
        <v>2725</v>
      </c>
      <c r="H322" t="s">
        <v>14</v>
      </c>
      <c r="I322">
        <v>1886</v>
      </c>
    </row>
    <row r="323" spans="1:9" x14ac:dyDescent="0.3">
      <c r="A323" t="s">
        <v>20</v>
      </c>
      <c r="B323">
        <v>300</v>
      </c>
      <c r="H323" t="s">
        <v>14</v>
      </c>
      <c r="I323">
        <v>1825</v>
      </c>
    </row>
    <row r="324" spans="1:9" x14ac:dyDescent="0.3">
      <c r="A324" t="s">
        <v>20</v>
      </c>
      <c r="B324">
        <v>144</v>
      </c>
      <c r="H324" t="s">
        <v>14</v>
      </c>
      <c r="I324">
        <v>31</v>
      </c>
    </row>
    <row r="325" spans="1:9" x14ac:dyDescent="0.3">
      <c r="A325" t="s">
        <v>20</v>
      </c>
      <c r="B325">
        <v>87</v>
      </c>
      <c r="H325" t="s">
        <v>14</v>
      </c>
      <c r="I325">
        <v>107</v>
      </c>
    </row>
    <row r="326" spans="1:9" x14ac:dyDescent="0.3">
      <c r="A326" t="s">
        <v>20</v>
      </c>
      <c r="B326">
        <v>3116</v>
      </c>
      <c r="H326" t="s">
        <v>14</v>
      </c>
      <c r="I326">
        <v>27</v>
      </c>
    </row>
    <row r="327" spans="1:9" x14ac:dyDescent="0.3">
      <c r="A327" t="s">
        <v>20</v>
      </c>
      <c r="B327">
        <v>909</v>
      </c>
      <c r="H327" t="s">
        <v>14</v>
      </c>
      <c r="I327">
        <v>1221</v>
      </c>
    </row>
    <row r="328" spans="1:9" x14ac:dyDescent="0.3">
      <c r="A328" t="s">
        <v>20</v>
      </c>
      <c r="B328">
        <v>1613</v>
      </c>
      <c r="H328" t="s">
        <v>14</v>
      </c>
      <c r="I328">
        <v>1</v>
      </c>
    </row>
    <row r="329" spans="1:9" x14ac:dyDescent="0.3">
      <c r="A329" t="s">
        <v>20</v>
      </c>
      <c r="B329">
        <v>136</v>
      </c>
      <c r="H329" t="s">
        <v>14</v>
      </c>
      <c r="I329">
        <v>16</v>
      </c>
    </row>
    <row r="330" spans="1:9" x14ac:dyDescent="0.3">
      <c r="A330" t="s">
        <v>20</v>
      </c>
      <c r="B330">
        <v>130</v>
      </c>
      <c r="H330" t="s">
        <v>14</v>
      </c>
      <c r="I330">
        <v>41</v>
      </c>
    </row>
    <row r="331" spans="1:9" x14ac:dyDescent="0.3">
      <c r="A331" t="s">
        <v>20</v>
      </c>
      <c r="B331">
        <v>102</v>
      </c>
      <c r="H331" t="s">
        <v>14</v>
      </c>
      <c r="I331">
        <v>523</v>
      </c>
    </row>
    <row r="332" spans="1:9" x14ac:dyDescent="0.3">
      <c r="A332" t="s">
        <v>20</v>
      </c>
      <c r="B332">
        <v>4006</v>
      </c>
      <c r="H332" t="s">
        <v>14</v>
      </c>
      <c r="I332">
        <v>141</v>
      </c>
    </row>
    <row r="333" spans="1:9" x14ac:dyDescent="0.3">
      <c r="A333" t="s">
        <v>20</v>
      </c>
      <c r="B333">
        <v>1629</v>
      </c>
      <c r="H333" t="s">
        <v>14</v>
      </c>
      <c r="I333">
        <v>52</v>
      </c>
    </row>
    <row r="334" spans="1:9" x14ac:dyDescent="0.3">
      <c r="A334" t="s">
        <v>20</v>
      </c>
      <c r="B334">
        <v>2188</v>
      </c>
      <c r="H334" t="s">
        <v>14</v>
      </c>
      <c r="I334">
        <v>225</v>
      </c>
    </row>
    <row r="335" spans="1:9" x14ac:dyDescent="0.3">
      <c r="A335" t="s">
        <v>20</v>
      </c>
      <c r="B335">
        <v>2409</v>
      </c>
      <c r="H335" t="s">
        <v>14</v>
      </c>
      <c r="I335">
        <v>38</v>
      </c>
    </row>
    <row r="336" spans="1:9" x14ac:dyDescent="0.3">
      <c r="A336" t="s">
        <v>20</v>
      </c>
      <c r="B336">
        <v>194</v>
      </c>
      <c r="H336" t="s">
        <v>14</v>
      </c>
      <c r="I336">
        <v>15</v>
      </c>
    </row>
    <row r="337" spans="1:9" x14ac:dyDescent="0.3">
      <c r="A337" t="s">
        <v>20</v>
      </c>
      <c r="B337">
        <v>1140</v>
      </c>
      <c r="H337" t="s">
        <v>14</v>
      </c>
      <c r="I337">
        <v>37</v>
      </c>
    </row>
    <row r="338" spans="1:9" x14ac:dyDescent="0.3">
      <c r="A338" t="s">
        <v>20</v>
      </c>
      <c r="B338">
        <v>102</v>
      </c>
      <c r="H338" t="s">
        <v>14</v>
      </c>
      <c r="I338">
        <v>112</v>
      </c>
    </row>
    <row r="339" spans="1:9" x14ac:dyDescent="0.3">
      <c r="A339" t="s">
        <v>20</v>
      </c>
      <c r="B339">
        <v>2857</v>
      </c>
      <c r="H339" t="s">
        <v>14</v>
      </c>
      <c r="I339">
        <v>21</v>
      </c>
    </row>
    <row r="340" spans="1:9" x14ac:dyDescent="0.3">
      <c r="A340" t="s">
        <v>20</v>
      </c>
      <c r="B340">
        <v>107</v>
      </c>
      <c r="H340" t="s">
        <v>14</v>
      </c>
      <c r="I340">
        <v>67</v>
      </c>
    </row>
    <row r="341" spans="1:9" x14ac:dyDescent="0.3">
      <c r="A341" t="s">
        <v>20</v>
      </c>
      <c r="B341">
        <v>160</v>
      </c>
      <c r="H341" t="s">
        <v>14</v>
      </c>
      <c r="I341">
        <v>78</v>
      </c>
    </row>
    <row r="342" spans="1:9" x14ac:dyDescent="0.3">
      <c r="A342" t="s">
        <v>20</v>
      </c>
      <c r="B342">
        <v>2230</v>
      </c>
      <c r="H342" t="s">
        <v>14</v>
      </c>
      <c r="I342">
        <v>67</v>
      </c>
    </row>
    <row r="343" spans="1:9" x14ac:dyDescent="0.3">
      <c r="A343" t="s">
        <v>20</v>
      </c>
      <c r="B343">
        <v>316</v>
      </c>
      <c r="H343" t="s">
        <v>14</v>
      </c>
      <c r="I343">
        <v>263</v>
      </c>
    </row>
    <row r="344" spans="1:9" x14ac:dyDescent="0.3">
      <c r="A344" t="s">
        <v>20</v>
      </c>
      <c r="B344">
        <v>117</v>
      </c>
      <c r="H344" t="s">
        <v>14</v>
      </c>
      <c r="I344">
        <v>1691</v>
      </c>
    </row>
    <row r="345" spans="1:9" x14ac:dyDescent="0.3">
      <c r="A345" t="s">
        <v>20</v>
      </c>
      <c r="B345">
        <v>6406</v>
      </c>
      <c r="H345" t="s">
        <v>14</v>
      </c>
      <c r="I345">
        <v>181</v>
      </c>
    </row>
    <row r="346" spans="1:9" x14ac:dyDescent="0.3">
      <c r="A346" t="s">
        <v>20</v>
      </c>
      <c r="B346">
        <v>192</v>
      </c>
      <c r="H346" t="s">
        <v>14</v>
      </c>
      <c r="I346">
        <v>13</v>
      </c>
    </row>
    <row r="347" spans="1:9" x14ac:dyDescent="0.3">
      <c r="A347" t="s">
        <v>20</v>
      </c>
      <c r="B347">
        <v>26</v>
      </c>
      <c r="H347" t="s">
        <v>14</v>
      </c>
      <c r="I347">
        <v>1</v>
      </c>
    </row>
    <row r="348" spans="1:9" x14ac:dyDescent="0.3">
      <c r="A348" t="s">
        <v>20</v>
      </c>
      <c r="B348">
        <v>723</v>
      </c>
      <c r="H348" t="s">
        <v>14</v>
      </c>
      <c r="I348">
        <v>21</v>
      </c>
    </row>
    <row r="349" spans="1:9" x14ac:dyDescent="0.3">
      <c r="A349" t="s">
        <v>20</v>
      </c>
      <c r="B349">
        <v>170</v>
      </c>
      <c r="H349" t="s">
        <v>14</v>
      </c>
      <c r="I349">
        <v>830</v>
      </c>
    </row>
    <row r="350" spans="1:9" x14ac:dyDescent="0.3">
      <c r="A350" t="s">
        <v>20</v>
      </c>
      <c r="B350">
        <v>238</v>
      </c>
      <c r="H350" t="s">
        <v>14</v>
      </c>
      <c r="I350">
        <v>130</v>
      </c>
    </row>
    <row r="351" spans="1:9" x14ac:dyDescent="0.3">
      <c r="A351" t="s">
        <v>20</v>
      </c>
      <c r="B351">
        <v>55</v>
      </c>
      <c r="H351" t="s">
        <v>14</v>
      </c>
      <c r="I351">
        <v>55</v>
      </c>
    </row>
    <row r="352" spans="1:9" x14ac:dyDescent="0.3">
      <c r="A352" t="s">
        <v>20</v>
      </c>
      <c r="B352">
        <v>128</v>
      </c>
      <c r="H352" t="s">
        <v>14</v>
      </c>
      <c r="I352">
        <v>114</v>
      </c>
    </row>
    <row r="353" spans="1:9" x14ac:dyDescent="0.3">
      <c r="A353" t="s">
        <v>20</v>
      </c>
      <c r="B353">
        <v>2144</v>
      </c>
      <c r="H353" t="s">
        <v>14</v>
      </c>
      <c r="I353">
        <v>594</v>
      </c>
    </row>
    <row r="354" spans="1:9" x14ac:dyDescent="0.3">
      <c r="A354" t="s">
        <v>20</v>
      </c>
      <c r="B354">
        <v>2693</v>
      </c>
      <c r="H354" t="s">
        <v>14</v>
      </c>
      <c r="I354">
        <v>24</v>
      </c>
    </row>
    <row r="355" spans="1:9" x14ac:dyDescent="0.3">
      <c r="A355" t="s">
        <v>20</v>
      </c>
      <c r="B355">
        <v>432</v>
      </c>
      <c r="H355" t="s">
        <v>14</v>
      </c>
      <c r="I355">
        <v>252</v>
      </c>
    </row>
    <row r="356" spans="1:9" x14ac:dyDescent="0.3">
      <c r="A356" t="s">
        <v>20</v>
      </c>
      <c r="B356">
        <v>189</v>
      </c>
      <c r="H356" t="s">
        <v>14</v>
      </c>
      <c r="I356">
        <v>67</v>
      </c>
    </row>
    <row r="357" spans="1:9" x14ac:dyDescent="0.3">
      <c r="A357" t="s">
        <v>20</v>
      </c>
      <c r="B357">
        <v>154</v>
      </c>
      <c r="H357" t="s">
        <v>14</v>
      </c>
      <c r="I357">
        <v>742</v>
      </c>
    </row>
    <row r="358" spans="1:9" x14ac:dyDescent="0.3">
      <c r="A358" t="s">
        <v>20</v>
      </c>
      <c r="B358">
        <v>96</v>
      </c>
      <c r="H358" t="s">
        <v>14</v>
      </c>
      <c r="I358">
        <v>75</v>
      </c>
    </row>
    <row r="359" spans="1:9" x14ac:dyDescent="0.3">
      <c r="A359" t="s">
        <v>20</v>
      </c>
      <c r="B359">
        <v>3063</v>
      </c>
      <c r="H359" t="s">
        <v>14</v>
      </c>
      <c r="I359">
        <v>4405</v>
      </c>
    </row>
    <row r="360" spans="1:9" x14ac:dyDescent="0.3">
      <c r="A360" t="s">
        <v>20</v>
      </c>
      <c r="B360">
        <v>2266</v>
      </c>
      <c r="H360" t="s">
        <v>14</v>
      </c>
      <c r="I360">
        <v>92</v>
      </c>
    </row>
    <row r="361" spans="1:9" x14ac:dyDescent="0.3">
      <c r="A361" t="s">
        <v>20</v>
      </c>
      <c r="B361">
        <v>194</v>
      </c>
      <c r="H361" t="s">
        <v>14</v>
      </c>
      <c r="I361">
        <v>64</v>
      </c>
    </row>
    <row r="362" spans="1:9" x14ac:dyDescent="0.3">
      <c r="A362" t="s">
        <v>20</v>
      </c>
      <c r="B362">
        <v>129</v>
      </c>
      <c r="H362" t="s">
        <v>14</v>
      </c>
      <c r="I362">
        <v>64</v>
      </c>
    </row>
    <row r="363" spans="1:9" x14ac:dyDescent="0.3">
      <c r="A363" t="s">
        <v>20</v>
      </c>
      <c r="B363">
        <v>375</v>
      </c>
      <c r="H363" t="s">
        <v>14</v>
      </c>
      <c r="I363">
        <v>842</v>
      </c>
    </row>
    <row r="364" spans="1:9" x14ac:dyDescent="0.3">
      <c r="A364" t="s">
        <v>20</v>
      </c>
      <c r="B364">
        <v>409</v>
      </c>
      <c r="H364" t="s">
        <v>14</v>
      </c>
      <c r="I364">
        <v>112</v>
      </c>
    </row>
    <row r="365" spans="1:9" x14ac:dyDescent="0.3">
      <c r="A365" t="s">
        <v>20</v>
      </c>
      <c r="B365">
        <v>234</v>
      </c>
      <c r="H365" t="s">
        <v>14</v>
      </c>
      <c r="I365">
        <v>374</v>
      </c>
    </row>
    <row r="366" spans="1:9" x14ac:dyDescent="0.3">
      <c r="A366" t="s">
        <v>20</v>
      </c>
      <c r="B366">
        <v>3016</v>
      </c>
    </row>
    <row r="367" spans="1:9" x14ac:dyDescent="0.3">
      <c r="A367" t="s">
        <v>20</v>
      </c>
      <c r="B367">
        <v>264</v>
      </c>
    </row>
    <row r="368" spans="1:9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ontainsText" dxfId="11" priority="1" operator="containsText" text="successful">
      <formula>NOT(ISERROR(SEARCH("successful",A1)))</formula>
    </cfRule>
    <cfRule type="containsText" dxfId="10" priority="2" operator="containsText" text="Failed">
      <formula>NOT(ISERROR(SEARCH("Failed",A1)))</formula>
    </cfRule>
    <cfRule type="containsText" dxfId="9" priority="3" operator="containsText" text="live">
      <formula>NOT(ISERROR(SEARCH("live",A1)))</formula>
    </cfRule>
    <cfRule type="containsText" dxfId="8" priority="4" operator="containsText" text="canceled">
      <formula>NOT(ISERROR(SEARCH("canceled",A1)))</formula>
    </cfRule>
  </conditionalFormatting>
  <conditionalFormatting sqref="H1:H1047940">
    <cfRule type="containsText" dxfId="7" priority="5" operator="containsText" text="successful">
      <formula>NOT(ISERROR(SEARCH("successful",H1)))</formula>
    </cfRule>
    <cfRule type="containsText" dxfId="6" priority="6" operator="containsText" text="Failed">
      <formula>NOT(ISERROR(SEARCH("Failed",H1)))</formula>
    </cfRule>
    <cfRule type="containsText" dxfId="5" priority="7" operator="containsText" text="live">
      <formula>NOT(ISERROR(SEARCH("live",H1)))</formula>
    </cfRule>
    <cfRule type="containsText" dxfId="4" priority="8" operator="containsText" text="canceled">
      <formula>NOT(ISERROR(SEARCH("canceled",H1)))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D8A7-49EE-4CC4-B9E4-79D777D3F552}">
  <sheetPr codeName="Sheet2"/>
  <dimension ref="A1:H13"/>
  <sheetViews>
    <sheetView workbookViewId="0">
      <pane ySplit="1" topLeftCell="A2" activePane="bottomLeft" state="frozen"/>
      <selection pane="bottomLeft" activeCell="A13" sqref="A2:A13"/>
    </sheetView>
  </sheetViews>
  <sheetFormatPr defaultRowHeight="15.6" x14ac:dyDescent="0.3"/>
  <cols>
    <col min="1" max="1" width="13.296875" style="6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style="16" bestFit="1" customWidth="1"/>
    <col min="7" max="7" width="15.69921875" bestFit="1" customWidth="1"/>
    <col min="8" max="8" width="18.3984375" bestFit="1" customWidth="1"/>
  </cols>
  <sheetData>
    <row r="1" spans="1:8" s="14" customFormat="1" x14ac:dyDescent="0.3">
      <c r="A1" s="13" t="s">
        <v>2087</v>
      </c>
      <c r="B1" s="14" t="s">
        <v>2088</v>
      </c>
      <c r="C1" s="14" t="s">
        <v>2089</v>
      </c>
      <c r="D1" s="14" t="s">
        <v>2090</v>
      </c>
      <c r="E1" s="14" t="s">
        <v>2091</v>
      </c>
      <c r="F1" s="15" t="s">
        <v>2092</v>
      </c>
      <c r="G1" s="14" t="s">
        <v>2093</v>
      </c>
      <c r="H1" s="14" t="s">
        <v>2094</v>
      </c>
    </row>
    <row r="2" spans="1:8" x14ac:dyDescent="0.3">
      <c r="A2" s="6" t="s">
        <v>2095</v>
      </c>
      <c r="B2">
        <f>COUNTIFS(Crowdfunding!G:G, "successful", Crowdfunding!D:D, "&lt;1000")</f>
        <v>30</v>
      </c>
      <c r="C2">
        <f>COUNTIFS(Crowdfunding!G:G, "failed", Crowdfunding!D:D, "&lt;1000")</f>
        <v>20</v>
      </c>
      <c r="D2">
        <f>COUNTIFS(Crowdfunding!G:G, "canceled", Crowdfunding!D:D, "&lt;1000")</f>
        <v>1</v>
      </c>
      <c r="E2">
        <f>SUM(B2:D2)</f>
        <v>51</v>
      </c>
      <c r="F2" s="16">
        <f>SUM(B2/E2)</f>
        <v>0.58823529411764708</v>
      </c>
      <c r="G2" s="16">
        <f>SUM(C2/E2)</f>
        <v>0.39215686274509803</v>
      </c>
      <c r="H2" s="16">
        <f>SUM(D2/E2)</f>
        <v>1.9607843137254902E-2</v>
      </c>
    </row>
    <row r="3" spans="1:8" x14ac:dyDescent="0.3">
      <c r="A3" s="17" t="s">
        <v>2096</v>
      </c>
      <c r="B3">
        <f>COUNTIFS(Crowdfunding!G:G, "successful", Crowdfunding!D:D, "&gt;=1000",Crowdfunding!D:D, "&lt;4999")</f>
        <v>191</v>
      </c>
      <c r="C3">
        <f>COUNTIFS(Crowdfunding!G:G, "failed", Crowdfunding!D:D, "&gt;=1000", Crowdfunding!D:D, "&lt;4999")</f>
        <v>38</v>
      </c>
      <c r="D3">
        <f>COUNTIFS(Crowdfunding!G:G, "canceled", Crowdfunding!D:D, "&gt;=1000", Crowdfunding!D:D, "&lt;4999")</f>
        <v>2</v>
      </c>
      <c r="E3">
        <f t="shared" ref="E3:E13" si="0">SUM(B3:D3)</f>
        <v>231</v>
      </c>
      <c r="F3" s="16">
        <f t="shared" ref="F3:F13" si="1">SUM(B3/E3)</f>
        <v>0.82683982683982682</v>
      </c>
      <c r="G3" s="16">
        <f t="shared" ref="G3:G13" si="2">SUM(C3/E3)</f>
        <v>0.16450216450216451</v>
      </c>
      <c r="H3" s="16">
        <f t="shared" ref="H3:H13" si="3">SUM(D3/E3)</f>
        <v>8.658008658008658E-3</v>
      </c>
    </row>
    <row r="4" spans="1:8" x14ac:dyDescent="0.3">
      <c r="A4" s="17" t="s">
        <v>2097</v>
      </c>
      <c r="B4">
        <f>COUNTIFS(Crowdfunding!G:G, "successful", Crowdfunding!D:D, "&gt;=5000", Crowdfunding!D:D, "&lt;9999")</f>
        <v>164</v>
      </c>
      <c r="C4">
        <f>COUNTIFS(Crowdfunding!G:G, "failed", Crowdfunding!D:D, "&gt;=5000", Crowdfunding!D:D, "&lt;9999")</f>
        <v>126</v>
      </c>
      <c r="D4">
        <f>COUNTIFS(Crowdfunding!G:G, "canceled", Crowdfunding!D:D, "&gt;=5000", Crowdfunding!D:D, "&lt;9999")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3">
      <c r="A5" s="17" t="s">
        <v>2098</v>
      </c>
      <c r="B5">
        <f>COUNTIFS(Crowdfunding!G:G, "successful", Crowdfunding!D:D, "&gt;=10000", Crowdfunding!D:D, "&lt;14999")</f>
        <v>4</v>
      </c>
      <c r="C5">
        <f>COUNTIFS(Crowdfunding!G:G, "failed", Crowdfunding!D:D, "&gt;=10000", Crowdfunding!D:D, "&lt;14999")</f>
        <v>5</v>
      </c>
      <c r="D5">
        <f>COUNTIFS(Crowdfunding!G:G, "canceled", Crowdfunding!D:D, "&gt;=10000", Crowdfunding!D:D, "&lt;14999")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3">
      <c r="A6" s="17" t="s">
        <v>2099</v>
      </c>
      <c r="B6">
        <f>COUNTIFS(Crowdfunding!G:G, "successful", Crowdfunding!D:D, "&gt;=15000", Crowdfunding!D:D, "&lt;19999")</f>
        <v>10</v>
      </c>
      <c r="C6">
        <f>COUNTIFS(Crowdfunding!G:G, "failed", Crowdfunding!D:D, "&gt;=15000", Crowdfunding!D:D, "&lt;19999")</f>
        <v>0</v>
      </c>
      <c r="D6">
        <f>COUNTIFS(Crowdfunding!G:G, "canceled", Crowdfunding!D:D, "&gt;=15000", Crowdfunding!D:D, "&lt;19999")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3">
      <c r="A7" s="17" t="s">
        <v>2100</v>
      </c>
      <c r="B7">
        <f>COUNTIFS(Crowdfunding!G:G, "successful", Crowdfunding!D:D, "&gt;=20000", Crowdfunding!D:D, "&lt;24999")</f>
        <v>7</v>
      </c>
      <c r="C7">
        <f>COUNTIFS(Crowdfunding!G:G, "failed", Crowdfunding!D:D, "&gt;=20000", Crowdfunding!D:D, "&lt;24999")</f>
        <v>0</v>
      </c>
      <c r="D7">
        <f>COUNTIFS(Crowdfunding!G:G, "canceled", Crowdfunding!D:D, "&gt;=20000", Crowdfunding!D:D, "&lt;24999")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3">
      <c r="A8" s="17" t="s">
        <v>2101</v>
      </c>
      <c r="B8">
        <f>COUNTIFS(Crowdfunding!G:G, "successful", Crowdfunding!D:D, "&gt;=25000", Crowdfunding!D:D, "&lt;29999")</f>
        <v>11</v>
      </c>
      <c r="C8">
        <f>COUNTIFS(Crowdfunding!G:G, "failed", Crowdfunding!D:D, "&gt;=25000", Crowdfunding!D:D, "&lt;29999")</f>
        <v>3</v>
      </c>
      <c r="D8">
        <f>COUNTIFS(Crowdfunding!G:G, "canceled", Crowdfunding!D:D, "&gt;=25000", Crowdfunding!D:D, "&lt;29999")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3">
      <c r="A9" s="17" t="s">
        <v>2102</v>
      </c>
      <c r="B9">
        <f>COUNTIFS(Crowdfunding!G:G, "successful", Crowdfunding!D:D, "&gt;=30000", Crowdfunding!D:D, "&lt;34999")</f>
        <v>7</v>
      </c>
      <c r="C9">
        <f>COUNTIFS(Crowdfunding!G:G, "failed", Crowdfunding!D:D, "&gt;=30000", Crowdfunding!D:D, "&lt;34999")</f>
        <v>0</v>
      </c>
      <c r="D9">
        <f>COUNTIFS(Crowdfunding!G:G, "canceled", Crowdfunding!D:D, "&gt;=30000", Crowdfunding!D:D, "&lt;34999")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3">
      <c r="A10" s="17" t="s">
        <v>2103</v>
      </c>
      <c r="B10">
        <f>COUNTIFS(Crowdfunding!G:G, "successful", Crowdfunding!D:D, "&gt;=35000", Crowdfunding!D:D, "&lt;39999")</f>
        <v>8</v>
      </c>
      <c r="C10">
        <f>COUNTIFS(Crowdfunding!G:G, "failed", Crowdfunding!D:D, "&gt;=35000", Crowdfunding!D:D, "&lt;39999")</f>
        <v>3</v>
      </c>
      <c r="D10">
        <f>COUNTIFS(Crowdfunding!G:G, "canceled", Crowdfunding!D:D, "&gt;=35000", Crowdfunding!D:D, "&lt;39999")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3">
      <c r="A11" s="17" t="s">
        <v>2104</v>
      </c>
      <c r="B11">
        <f>COUNTIFS(Crowdfunding!G:G, "successful", Crowdfunding!D:D, "&gt;=40000", Crowdfunding!D:D, "&lt;44999")</f>
        <v>11</v>
      </c>
      <c r="C11">
        <f>COUNTIFS(Crowdfunding!G:G, "failed", Crowdfunding!D:D, "&gt;=40000", Crowdfunding!D:D, "&lt;44999")</f>
        <v>3</v>
      </c>
      <c r="D11">
        <f>COUNTIFS(Crowdfunding!G:G, "canceled", Crowdfunding!D:D, "&gt;=45000", Crowdfunding!D:D, "&lt;49999")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3">
      <c r="A12" s="17" t="s">
        <v>2105</v>
      </c>
      <c r="B12">
        <f>COUNTIFS(Crowdfunding!G:G, "successful", Crowdfunding!D:D, "&gt;=45000", Crowdfunding!D:D, "&lt;49999")</f>
        <v>8</v>
      </c>
      <c r="C12">
        <f>COUNTIFS(Crowdfunding!G:G, "failed", Crowdfunding!D:D, "&gt;=45000", Crowdfunding!D:D, "&lt;49999")</f>
        <v>3</v>
      </c>
      <c r="D12">
        <f>COUNTIFS(Crowdfunding!G:G, "canceled", Crowdfunding!D:D, "&gt;=45000", Crowdfunding!D:D, "&lt;49999")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ht="28.8" x14ac:dyDescent="0.3">
      <c r="A13" s="17" t="s">
        <v>2106</v>
      </c>
      <c r="B13">
        <f>COUNTIFS(Crowdfunding!G:G, "successful", Crowdfunding!D:D, "&gt;50000")</f>
        <v>114</v>
      </c>
      <c r="C13">
        <f>COUNTIFS(Crowdfunding!G:G, "failed", Crowdfunding!D:D, "&gt;50000")</f>
        <v>163</v>
      </c>
      <c r="D13">
        <f>COUNTIFS(Crowdfunding!G:G, "canceled", Crowdfunding!D:D, "&gt;50000")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CE21-8B37-4AC3-8B7A-FC94284D3659}">
  <sheetPr codeName="Sheet3"/>
  <dimension ref="A1:E18"/>
  <sheetViews>
    <sheetView workbookViewId="0">
      <selection activeCell="A4" sqref="A4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  <col min="7" max="9" width="13.8984375" bestFit="1" customWidth="1"/>
    <col min="10" max="11" width="12.796875" bestFit="1" customWidth="1"/>
    <col min="12" max="18" width="13.8984375" bestFit="1" customWidth="1"/>
    <col min="19" max="20" width="12.796875" bestFit="1" customWidth="1"/>
    <col min="21" max="30" width="13.8984375" bestFit="1" customWidth="1"/>
    <col min="31" max="33" width="12.796875" bestFit="1" customWidth="1"/>
    <col min="34" max="42" width="13.8984375" bestFit="1" customWidth="1"/>
    <col min="43" max="45" width="12.796875" bestFit="1" customWidth="1"/>
    <col min="46" max="50" width="13.8984375" bestFit="1" customWidth="1"/>
    <col min="51" max="54" width="12.796875" bestFit="1" customWidth="1"/>
    <col min="55" max="63" width="13.8984375" bestFit="1" customWidth="1"/>
    <col min="64" max="65" width="12.796875" bestFit="1" customWidth="1"/>
    <col min="66" max="74" width="13.8984375" bestFit="1" customWidth="1"/>
    <col min="75" max="82" width="14.8984375" bestFit="1" customWidth="1"/>
    <col min="83" max="84" width="13.8984375" bestFit="1" customWidth="1"/>
    <col min="85" max="88" width="14.8984375" bestFit="1" customWidth="1"/>
    <col min="89" max="90" width="13.8984375" bestFit="1" customWidth="1"/>
    <col min="91" max="95" width="14.8984375" bestFit="1" customWidth="1"/>
    <col min="96" max="100" width="12.796875" bestFit="1" customWidth="1"/>
    <col min="101" max="108" width="13.8984375" bestFit="1" customWidth="1"/>
    <col min="109" max="109" width="12.796875" bestFit="1" customWidth="1"/>
    <col min="110" max="115" width="13.8984375" bestFit="1" customWidth="1"/>
    <col min="116" max="118" width="12.796875" bestFit="1" customWidth="1"/>
    <col min="119" max="121" width="13.8984375" bestFit="1" customWidth="1"/>
    <col min="122" max="125" width="12.796875" bestFit="1" customWidth="1"/>
    <col min="126" max="128" width="13.8984375" bestFit="1" customWidth="1"/>
    <col min="129" max="133" width="12.796875" bestFit="1" customWidth="1"/>
    <col min="134" max="145" width="13.8984375" bestFit="1" customWidth="1"/>
    <col min="146" max="148" width="12.796875" bestFit="1" customWidth="1"/>
    <col min="149" max="152" width="13.8984375" bestFit="1" customWidth="1"/>
    <col min="153" max="154" width="12.796875" bestFit="1" customWidth="1"/>
    <col min="155" max="160" width="13.8984375" bestFit="1" customWidth="1"/>
    <col min="161" max="161" width="12.796875" bestFit="1" customWidth="1"/>
    <col min="162" max="168" width="13.8984375" bestFit="1" customWidth="1"/>
    <col min="169" max="173" width="14.8984375" bestFit="1" customWidth="1"/>
    <col min="174" max="174" width="13.8984375" bestFit="1" customWidth="1"/>
    <col min="175" max="181" width="14.8984375" bestFit="1" customWidth="1"/>
    <col min="182" max="184" width="13.8984375" bestFit="1" customWidth="1"/>
    <col min="185" max="190" width="14.8984375" bestFit="1" customWidth="1"/>
    <col min="191" max="192" width="12.796875" bestFit="1" customWidth="1"/>
    <col min="193" max="196" width="13.8984375" bestFit="1" customWidth="1"/>
    <col min="197" max="198" width="12.796875" bestFit="1" customWidth="1"/>
    <col min="199" max="204" width="13.8984375" bestFit="1" customWidth="1"/>
    <col min="205" max="206" width="12.796875" bestFit="1" customWidth="1"/>
    <col min="207" max="213" width="13.8984375" bestFit="1" customWidth="1"/>
    <col min="214" max="215" width="12.796875" bestFit="1" customWidth="1"/>
    <col min="216" max="220" width="13.8984375" bestFit="1" customWidth="1"/>
    <col min="221" max="225" width="12.796875" bestFit="1" customWidth="1"/>
    <col min="226" max="227" width="13.8984375" bestFit="1" customWidth="1"/>
    <col min="228" max="228" width="12.796875" bestFit="1" customWidth="1"/>
    <col min="229" max="232" width="13.8984375" bestFit="1" customWidth="1"/>
    <col min="233" max="233" width="12.796875" bestFit="1" customWidth="1"/>
    <col min="234" max="237" width="13.8984375" bestFit="1" customWidth="1"/>
    <col min="238" max="238" width="12.796875" bestFit="1" customWidth="1"/>
    <col min="239" max="242" width="13.8984375" bestFit="1" customWidth="1"/>
    <col min="243" max="244" width="12.796875" bestFit="1" customWidth="1"/>
    <col min="245" max="249" width="13.8984375" bestFit="1" customWidth="1"/>
    <col min="250" max="257" width="14.8984375" bestFit="1" customWidth="1"/>
    <col min="258" max="260" width="13.8984375" bestFit="1" customWidth="1"/>
    <col min="261" max="262" width="14.8984375" bestFit="1" customWidth="1"/>
    <col min="263" max="264" width="12.796875" bestFit="1" customWidth="1"/>
    <col min="265" max="265" width="13.8984375" bestFit="1" customWidth="1"/>
    <col min="266" max="268" width="12.796875" bestFit="1" customWidth="1"/>
    <col min="269" max="272" width="13.8984375" bestFit="1" customWidth="1"/>
    <col min="273" max="277" width="12.796875" bestFit="1" customWidth="1"/>
    <col min="278" max="281" width="13.8984375" bestFit="1" customWidth="1"/>
    <col min="282" max="284" width="12.796875" bestFit="1" customWidth="1"/>
    <col min="285" max="285" width="13.8984375" bestFit="1" customWidth="1"/>
    <col min="286" max="287" width="12.796875" bestFit="1" customWidth="1"/>
    <col min="288" max="293" width="13.8984375" bestFit="1" customWidth="1"/>
    <col min="294" max="294" width="12.796875" bestFit="1" customWidth="1"/>
    <col min="295" max="299" width="13.8984375" bestFit="1" customWidth="1"/>
    <col min="300" max="300" width="12.796875" bestFit="1" customWidth="1"/>
    <col min="301" max="308" width="13.8984375" bestFit="1" customWidth="1"/>
    <col min="309" max="311" width="12.796875" bestFit="1" customWidth="1"/>
    <col min="312" max="315" width="13.8984375" bestFit="1" customWidth="1"/>
    <col min="316" max="316" width="12.796875" bestFit="1" customWidth="1"/>
    <col min="317" max="323" width="13.8984375" bestFit="1" customWidth="1"/>
    <col min="324" max="335" width="14.8984375" bestFit="1" customWidth="1"/>
    <col min="336" max="336" width="13.8984375" bestFit="1" customWidth="1"/>
    <col min="337" max="341" width="14.8984375" bestFit="1" customWidth="1"/>
    <col min="342" max="343" width="12.796875" bestFit="1" customWidth="1"/>
    <col min="344" max="361" width="13.8984375" bestFit="1" customWidth="1"/>
    <col min="362" max="363" width="12.796875" bestFit="1" customWidth="1"/>
    <col min="364" max="367" width="13.8984375" bestFit="1" customWidth="1"/>
    <col min="368" max="370" width="12.796875" bestFit="1" customWidth="1"/>
    <col min="371" max="376" width="13.8984375" bestFit="1" customWidth="1"/>
    <col min="377" max="380" width="12.796875" bestFit="1" customWidth="1"/>
    <col min="381" max="385" width="13.8984375" bestFit="1" customWidth="1"/>
    <col min="386" max="388" width="12.796875" bestFit="1" customWidth="1"/>
    <col min="389" max="395" width="13.8984375" bestFit="1" customWidth="1"/>
    <col min="396" max="397" width="12.796875" bestFit="1" customWidth="1"/>
    <col min="398" max="399" width="13.8984375" bestFit="1" customWidth="1"/>
    <col min="400" max="400" width="12.796875" bestFit="1" customWidth="1"/>
    <col min="401" max="411" width="13.8984375" bestFit="1" customWidth="1"/>
    <col min="412" max="415" width="14.8984375" bestFit="1" customWidth="1"/>
    <col min="416" max="418" width="13.8984375" bestFit="1" customWidth="1"/>
    <col min="419" max="422" width="14.8984375" bestFit="1" customWidth="1"/>
    <col min="423" max="423" width="13.8984375" bestFit="1" customWidth="1"/>
    <col min="424" max="431" width="14.8984375" bestFit="1" customWidth="1"/>
    <col min="432" max="434" width="12.796875" bestFit="1" customWidth="1"/>
    <col min="435" max="440" width="13.8984375" bestFit="1" customWidth="1"/>
    <col min="441" max="442" width="12.796875" bestFit="1" customWidth="1"/>
    <col min="443" max="449" width="13.8984375" bestFit="1" customWidth="1"/>
    <col min="450" max="450" width="12.796875" bestFit="1" customWidth="1"/>
    <col min="451" max="451" width="13.8984375" bestFit="1" customWidth="1"/>
    <col min="452" max="452" width="12.796875" bestFit="1" customWidth="1"/>
    <col min="453" max="458" width="13.8984375" bestFit="1" customWidth="1"/>
    <col min="459" max="459" width="12.796875" bestFit="1" customWidth="1"/>
    <col min="460" max="464" width="13.8984375" bestFit="1" customWidth="1"/>
    <col min="465" max="467" width="12.796875" bestFit="1" customWidth="1"/>
    <col min="468" max="474" width="13.8984375" bestFit="1" customWidth="1"/>
    <col min="475" max="478" width="12.796875" bestFit="1" customWidth="1"/>
    <col min="479" max="483" width="13.8984375" bestFit="1" customWidth="1"/>
    <col min="484" max="484" width="12.796875" bestFit="1" customWidth="1"/>
    <col min="485" max="492" width="13.8984375" bestFit="1" customWidth="1"/>
    <col min="493" max="493" width="12.796875" bestFit="1" customWidth="1"/>
    <col min="494" max="503" width="13.8984375" bestFit="1" customWidth="1"/>
    <col min="504" max="507" width="14.8984375" bestFit="1" customWidth="1"/>
    <col min="508" max="508" width="13.8984375" bestFit="1" customWidth="1"/>
    <col min="509" max="514" width="14.8984375" bestFit="1" customWidth="1"/>
    <col min="515" max="516" width="13.8984375" bestFit="1" customWidth="1"/>
    <col min="517" max="520" width="14.8984375" bestFit="1" customWidth="1"/>
    <col min="521" max="525" width="12.796875" bestFit="1" customWidth="1"/>
    <col min="526" max="529" width="13.8984375" bestFit="1" customWidth="1"/>
    <col min="530" max="532" width="12.796875" bestFit="1" customWidth="1"/>
    <col min="533" max="537" width="13.8984375" bestFit="1" customWidth="1"/>
    <col min="538" max="543" width="12.796875" bestFit="1" customWidth="1"/>
    <col min="544" max="549" width="13.8984375" bestFit="1" customWidth="1"/>
    <col min="550" max="551" width="12.796875" bestFit="1" customWidth="1"/>
    <col min="552" max="553" width="13.8984375" bestFit="1" customWidth="1"/>
    <col min="554" max="554" width="12.796875" bestFit="1" customWidth="1"/>
    <col min="555" max="565" width="13.8984375" bestFit="1" customWidth="1"/>
    <col min="566" max="568" width="12.796875" bestFit="1" customWidth="1"/>
    <col min="569" max="573" width="13.8984375" bestFit="1" customWidth="1"/>
    <col min="574" max="578" width="12.796875" bestFit="1" customWidth="1"/>
    <col min="579" max="583" width="13.8984375" bestFit="1" customWidth="1"/>
    <col min="584" max="584" width="12.796875" bestFit="1" customWidth="1"/>
    <col min="585" max="586" width="13.8984375" bestFit="1" customWidth="1"/>
    <col min="587" max="587" width="14.8984375" bestFit="1" customWidth="1"/>
    <col min="588" max="590" width="13.8984375" bestFit="1" customWidth="1"/>
    <col min="591" max="596" width="14.8984375" bestFit="1" customWidth="1"/>
    <col min="597" max="598" width="13.8984375" bestFit="1" customWidth="1"/>
    <col min="599" max="605" width="14.8984375" bestFit="1" customWidth="1"/>
    <col min="606" max="609" width="13.8984375" bestFit="1" customWidth="1"/>
    <col min="610" max="610" width="12.796875" bestFit="1" customWidth="1"/>
    <col min="611" max="618" width="13.8984375" bestFit="1" customWidth="1"/>
    <col min="619" max="621" width="12.796875" bestFit="1" customWidth="1"/>
    <col min="622" max="632" width="13.8984375" bestFit="1" customWidth="1"/>
    <col min="633" max="634" width="12.796875" bestFit="1" customWidth="1"/>
    <col min="635" max="641" width="13.8984375" bestFit="1" customWidth="1"/>
    <col min="642" max="642" width="12.796875" bestFit="1" customWidth="1"/>
    <col min="643" max="649" width="13.8984375" bestFit="1" customWidth="1"/>
    <col min="650" max="650" width="12.796875" bestFit="1" customWidth="1"/>
    <col min="651" max="658" width="13.8984375" bestFit="1" customWidth="1"/>
    <col min="659" max="661" width="12.796875" bestFit="1" customWidth="1"/>
    <col min="662" max="667" width="13.8984375" bestFit="1" customWidth="1"/>
    <col min="668" max="669" width="12.796875" bestFit="1" customWidth="1"/>
    <col min="670" max="677" width="13.8984375" bestFit="1" customWidth="1"/>
    <col min="678" max="681" width="14.8984375" bestFit="1" customWidth="1"/>
    <col min="682" max="684" width="13.8984375" bestFit="1" customWidth="1"/>
    <col min="685" max="691" width="14.8984375" bestFit="1" customWidth="1"/>
    <col min="692" max="692" width="13.8984375" bestFit="1" customWidth="1"/>
    <col min="693" max="698" width="14.8984375" bestFit="1" customWidth="1"/>
    <col min="699" max="701" width="12.796875" bestFit="1" customWidth="1"/>
    <col min="702" max="706" width="13.8984375" bestFit="1" customWidth="1"/>
    <col min="707" max="709" width="12.796875" bestFit="1" customWidth="1"/>
    <col min="710" max="714" width="13.8984375" bestFit="1" customWidth="1"/>
    <col min="715" max="717" width="12.796875" bestFit="1" customWidth="1"/>
    <col min="718" max="721" width="13.8984375" bestFit="1" customWidth="1"/>
    <col min="722" max="725" width="12.796875" bestFit="1" customWidth="1"/>
    <col min="726" max="730" width="13.8984375" bestFit="1" customWidth="1"/>
    <col min="731" max="733" width="12.796875" bestFit="1" customWidth="1"/>
    <col min="734" max="738" width="13.8984375" bestFit="1" customWidth="1"/>
    <col min="739" max="740" width="12.796875" bestFit="1" customWidth="1"/>
    <col min="741" max="745" width="13.8984375" bestFit="1" customWidth="1"/>
    <col min="746" max="746" width="12.796875" bestFit="1" customWidth="1"/>
    <col min="747" max="760" width="13.8984375" bestFit="1" customWidth="1"/>
    <col min="761" max="763" width="12.796875" bestFit="1" customWidth="1"/>
    <col min="764" max="771" width="13.8984375" bestFit="1" customWidth="1"/>
    <col min="772" max="774" width="14.8984375" bestFit="1" customWidth="1"/>
    <col min="775" max="776" width="13.8984375" bestFit="1" customWidth="1"/>
    <col min="777" max="780" width="14.8984375" bestFit="1" customWidth="1"/>
    <col min="781" max="782" width="13.8984375" bestFit="1" customWidth="1"/>
    <col min="783" max="786" width="14.8984375" bestFit="1" customWidth="1"/>
    <col min="787" max="787" width="12.796875" bestFit="1" customWidth="1"/>
    <col min="788" max="798" width="13.8984375" bestFit="1" customWidth="1"/>
    <col min="799" max="800" width="12.796875" bestFit="1" customWidth="1"/>
    <col min="801" max="804" width="13.8984375" bestFit="1" customWidth="1"/>
    <col min="805" max="806" width="12.796875" bestFit="1" customWidth="1"/>
    <col min="807" max="812" width="13.8984375" bestFit="1" customWidth="1"/>
    <col min="813" max="815" width="12.796875" bestFit="1" customWidth="1"/>
    <col min="816" max="823" width="13.8984375" bestFit="1" customWidth="1"/>
    <col min="824" max="826" width="12.796875" bestFit="1" customWidth="1"/>
    <col min="827" max="829" width="13.8984375" bestFit="1" customWidth="1"/>
    <col min="830" max="830" width="12.796875" bestFit="1" customWidth="1"/>
    <col min="831" max="836" width="13.8984375" bestFit="1" customWidth="1"/>
    <col min="837" max="840" width="12.796875" bestFit="1" customWidth="1"/>
    <col min="841" max="844" width="13.8984375" bestFit="1" customWidth="1"/>
    <col min="845" max="846" width="12.796875" bestFit="1" customWidth="1"/>
    <col min="847" max="848" width="13.8984375" bestFit="1" customWidth="1"/>
    <col min="849" max="850" width="12.796875" bestFit="1" customWidth="1"/>
    <col min="851" max="854" width="13.8984375" bestFit="1" customWidth="1"/>
    <col min="855" max="868" width="14.8984375" bestFit="1" customWidth="1"/>
    <col min="869" max="870" width="13.8984375" bestFit="1" customWidth="1"/>
    <col min="871" max="878" width="14.8984375" bestFit="1" customWidth="1"/>
    <col min="879" max="880" width="13.8984375" bestFit="1" customWidth="1"/>
    <col min="881" max="881" width="11" bestFit="1" customWidth="1"/>
    <col min="882" max="885" width="13.8984375" bestFit="1" customWidth="1"/>
    <col min="886" max="887" width="12.796875" bestFit="1" customWidth="1"/>
    <col min="888" max="890" width="13.8984375" bestFit="1" customWidth="1"/>
    <col min="891" max="891" width="12.796875" bestFit="1" customWidth="1"/>
    <col min="892" max="896" width="13.8984375" bestFit="1" customWidth="1"/>
    <col min="897" max="899" width="12.796875" bestFit="1" customWidth="1"/>
    <col min="900" max="905" width="13.8984375" bestFit="1" customWidth="1"/>
    <col min="906" max="907" width="12.796875" bestFit="1" customWidth="1"/>
    <col min="908" max="913" width="13.8984375" bestFit="1" customWidth="1"/>
    <col min="914" max="915" width="12.796875" bestFit="1" customWidth="1"/>
    <col min="916" max="917" width="13.8984375" bestFit="1" customWidth="1"/>
    <col min="918" max="920" width="12.796875" bestFit="1" customWidth="1"/>
    <col min="921" max="922" width="13.8984375" bestFit="1" customWidth="1"/>
    <col min="923" max="934" width="14.8984375" bestFit="1" customWidth="1"/>
    <col min="935" max="936" width="13.8984375" bestFit="1" customWidth="1"/>
    <col min="937" max="939" width="14.8984375" bestFit="1" customWidth="1"/>
    <col min="940" max="940" width="14.19921875" bestFit="1" customWidth="1"/>
    <col min="941" max="941" width="11" bestFit="1" customWidth="1"/>
  </cols>
  <sheetData>
    <row r="1" spans="1:5" x14ac:dyDescent="0.3">
      <c r="A1" s="8" t="s">
        <v>2064</v>
      </c>
      <c r="B1" t="s" vm="2">
        <v>2073</v>
      </c>
    </row>
    <row r="2" spans="1:5" x14ac:dyDescent="0.3">
      <c r="A2" s="8" t="s">
        <v>2086</v>
      </c>
      <c r="B2" t="s" vm="1">
        <v>2073</v>
      </c>
    </row>
    <row r="4" spans="1:5" x14ac:dyDescent="0.3">
      <c r="A4" s="8" t="s">
        <v>2068</v>
      </c>
      <c r="B4" s="8" t="s">
        <v>2070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2083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2085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2081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2084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2077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2078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2079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2080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C5A-4DC1-4FCC-A1B0-47FB983647FF}">
  <sheetPr codeName="Sheet4"/>
  <dimension ref="A1:F30"/>
  <sheetViews>
    <sheetView workbookViewId="0"/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8" t="s">
        <v>6</v>
      </c>
      <c r="B1" t="s">
        <v>2069</v>
      </c>
    </row>
    <row r="2" spans="1:6" x14ac:dyDescent="0.3">
      <c r="A2" s="8" t="s">
        <v>2064</v>
      </c>
      <c r="B2" t="s">
        <v>2069</v>
      </c>
    </row>
    <row r="4" spans="1:6" x14ac:dyDescent="0.3">
      <c r="A4" s="8" t="s">
        <v>2068</v>
      </c>
      <c r="B4" s="8" t="s">
        <v>2070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2063</v>
      </c>
      <c r="E7">
        <v>4</v>
      </c>
      <c r="F7">
        <v>4</v>
      </c>
    </row>
    <row r="8" spans="1:6" x14ac:dyDescent="0.3">
      <c r="A8" s="9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2041</v>
      </c>
      <c r="C10">
        <v>8</v>
      </c>
      <c r="E10">
        <v>10</v>
      </c>
      <c r="F10">
        <v>18</v>
      </c>
    </row>
    <row r="11" spans="1:6" x14ac:dyDescent="0.3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2055</v>
      </c>
      <c r="C15">
        <v>3</v>
      </c>
      <c r="E15">
        <v>4</v>
      </c>
      <c r="F15">
        <v>7</v>
      </c>
    </row>
    <row r="16" spans="1:6" x14ac:dyDescent="0.3">
      <c r="A16" s="9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2054</v>
      </c>
      <c r="C20">
        <v>4</v>
      </c>
      <c r="E20">
        <v>4</v>
      </c>
      <c r="F20">
        <v>8</v>
      </c>
    </row>
    <row r="21" spans="1:6" x14ac:dyDescent="0.3">
      <c r="A21" s="9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2061</v>
      </c>
      <c r="C22">
        <v>9</v>
      </c>
      <c r="E22">
        <v>5</v>
      </c>
      <c r="F22">
        <v>14</v>
      </c>
    </row>
    <row r="23" spans="1:6" x14ac:dyDescent="0.3">
      <c r="A23" s="9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2057</v>
      </c>
      <c r="C25">
        <v>7</v>
      </c>
      <c r="E25">
        <v>14</v>
      </c>
      <c r="F25">
        <v>21</v>
      </c>
    </row>
    <row r="26" spans="1:6" x14ac:dyDescent="0.3">
      <c r="A26" s="9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2060</v>
      </c>
      <c r="E29">
        <v>3</v>
      </c>
      <c r="F29">
        <v>3</v>
      </c>
    </row>
    <row r="30" spans="1:6" x14ac:dyDescent="0.3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0FC1-9AA9-47A5-A452-88BA6733BA6B}">
  <sheetPr codeName="Sheet5"/>
  <dimension ref="A1:F14"/>
  <sheetViews>
    <sheetView workbookViewId="0">
      <selection activeCell="C3" sqref="C3:F3"/>
      <pivotSelection pane="bottomRight" activeRow="2" activeCol="2" previousRow="2" previousCol="2" click="1" r:id="rId1">
        <pivotArea type="topRight" dataOnly="0" labelOnly="1" outline="0" fieldPosition="0"/>
      </pivotSelection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8" t="s">
        <v>6</v>
      </c>
      <c r="B1" t="s">
        <v>2069</v>
      </c>
    </row>
    <row r="3" spans="1:6" x14ac:dyDescent="0.3">
      <c r="A3" s="8" t="s">
        <v>2068</v>
      </c>
      <c r="B3" s="8" t="s">
        <v>2070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2062</v>
      </c>
      <c r="E8">
        <v>4</v>
      </c>
      <c r="F8">
        <v>4</v>
      </c>
    </row>
    <row r="9" spans="1:6" x14ac:dyDescent="0.3">
      <c r="A9" s="9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 filterMode="1"/>
  <dimension ref="A1:T1001"/>
  <sheetViews>
    <sheetView topLeftCell="C1" workbookViewId="0">
      <selection activeCell="G1" sqref="G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.5" bestFit="1" customWidth="1"/>
    <col min="8" max="8" width="13" bestFit="1" customWidth="1"/>
    <col min="9" max="9" width="20.09765625" style="4" bestFit="1" customWidth="1"/>
    <col min="11" max="11" width="11.19921875" customWidth="1"/>
    <col min="12" max="13" width="11.19921875" bestFit="1" customWidth="1"/>
    <col min="14" max="14" width="26.3984375" style="12" bestFit="1" customWidth="1"/>
    <col min="15" max="15" width="25" bestFit="1" customWidth="1"/>
    <col min="18" max="18" width="28" bestFit="1" customWidth="1"/>
    <col min="19" max="19" width="14.8984375" bestFit="1" customWidth="1"/>
    <col min="20" max="20" width="12.19921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17.399999999999999" hidden="1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IFERROR(E2/D2,0)</f>
        <v>0</v>
      </c>
      <c r="G2" t="s">
        <v>14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SUM(E3/D3)*100</f>
        <v>1040</v>
      </c>
      <c r="G3" t="s">
        <v>20</v>
      </c>
      <c r="H3">
        <v>158</v>
      </c>
      <c r="I3" s="4">
        <f>SUM(E3/H3)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0">(((L3/60)/60)/24)+DATE(1970,1,1)</f>
        <v>41870.208333333336</v>
      </c>
      <c r="O3" s="11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2">SUM(E4/D4)*100</f>
        <v>131.4787822878229</v>
      </c>
      <c r="G4" t="s">
        <v>20</v>
      </c>
      <c r="H4">
        <v>1425</v>
      </c>
      <c r="I4" s="4">
        <f t="shared" ref="I4:I67" si="3">SUM(E4/H4)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0"/>
        <v>41595.25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3" hidden="1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2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0"/>
        <v>43688.208333333328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7.399999999999999" hidden="1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2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0"/>
        <v>43485.25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2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0"/>
        <v>41149.208333333336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7.399999999999999" hidden="1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2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0"/>
        <v>42991.208333333328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2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0"/>
        <v>42229.208333333328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7.399999999999999" hidden="1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0"/>
        <v>40399.208333333336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7.399999999999999" hidden="1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0"/>
        <v>41536.208333333336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0"/>
        <v>40404.208333333336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3" hidden="1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0"/>
        <v>40442.208333333336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7.399999999999999" hidden="1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0"/>
        <v>43760.208333333328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0"/>
        <v>42532.208333333328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7.399999999999999" hidden="1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0"/>
        <v>40974.25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.399999999999999" hidden="1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0"/>
        <v>43809.25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0"/>
        <v>41661.25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0"/>
        <v>40555.25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.399999999999999" hidden="1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0"/>
        <v>43351.208333333328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.399999999999999" hidden="1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0"/>
        <v>43528.25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0"/>
        <v>41848.208333333336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.399999999999999" hidden="1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0"/>
        <v>40770.208333333336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0"/>
        <v>43193.208333333328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0"/>
        <v>43510.25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0"/>
        <v>41811.208333333336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0"/>
        <v>40681.208333333336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.399999999999999" hidden="1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0"/>
        <v>43312.208333333328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.399999999999999" hidden="1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0"/>
        <v>42280.208333333328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0"/>
        <v>40218.25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0"/>
        <v>43301.208333333328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0"/>
        <v>43609.208333333328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0"/>
        <v>42374.25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.399999999999999" hidden="1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0"/>
        <v>43110.25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0"/>
        <v>41917.208333333336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0"/>
        <v>42817.208333333328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0"/>
        <v>43484.25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0"/>
        <v>40600.25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0"/>
        <v>43744.208333333328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0"/>
        <v>40469.208333333336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.399999999999999" hidden="1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0"/>
        <v>41330.25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0"/>
        <v>40334.208333333336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0"/>
        <v>41156.208333333336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0"/>
        <v>40728.208333333336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0"/>
        <v>41844.208333333336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0"/>
        <v>43541.208333333328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3" hidden="1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0"/>
        <v>42676.208333333328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0"/>
        <v>40367.208333333336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0"/>
        <v>41727.208333333336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0"/>
        <v>42180.208333333328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0"/>
        <v>43758.208333333328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3" hidden="1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0"/>
        <v>41487.208333333336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.399999999999999" hidden="1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0"/>
        <v>40995.208333333336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.399999999999999" hidden="1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0"/>
        <v>40436.208333333336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0"/>
        <v>41779.208333333336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3" hidden="1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0"/>
        <v>43170.25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0"/>
        <v>43311.208333333328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0"/>
        <v>42014.25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0"/>
        <v>42979.208333333328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0"/>
        <v>42268.208333333328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0"/>
        <v>42898.208333333328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3" hidden="1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0"/>
        <v>42160.208333333328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.399999999999999" hidden="1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0"/>
        <v>42853.208333333328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.399999999999999" hidden="1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0"/>
        <v>43283.208333333328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2"/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4">(((L67/60)/60)/24)+DATE(1970,1,1)</f>
        <v>40570.25</v>
      </c>
      <c r="O67" s="11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.399999999999999" hidden="1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6">SUM(E68/D68)*100</f>
        <v>45.068965517241381</v>
      </c>
      <c r="G68" t="s">
        <v>14</v>
      </c>
      <c r="H68">
        <v>12</v>
      </c>
      <c r="I68" s="4">
        <f t="shared" ref="I68:I131" si="7">SUM(E68/H68)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4"/>
        <v>42102.208333333328</v>
      </c>
      <c r="O68" s="11">
        <f t="shared" si="5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4"/>
        <v>40203.25</v>
      </c>
      <c r="O69" s="11">
        <f t="shared" si="5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4"/>
        <v>42943.208333333328</v>
      </c>
      <c r="O70" s="11">
        <f t="shared" si="5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3" hidden="1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4"/>
        <v>40531.25</v>
      </c>
      <c r="O71" s="11">
        <f t="shared" si="5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4"/>
        <v>40484.208333333336</v>
      </c>
      <c r="O72" s="11">
        <f t="shared" si="5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4"/>
        <v>43799.25</v>
      </c>
      <c r="O73" s="11">
        <f t="shared" si="5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4"/>
        <v>42186.208333333328</v>
      </c>
      <c r="O74" s="11">
        <f t="shared" si="5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4"/>
        <v>42701.25</v>
      </c>
      <c r="O75" s="11">
        <f t="shared" si="5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4"/>
        <v>42456.208333333328</v>
      </c>
      <c r="O76" s="11">
        <f t="shared" si="5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4"/>
        <v>43296.208333333328</v>
      </c>
      <c r="O77" s="11">
        <f t="shared" si="5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.399999999999999" hidden="1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4"/>
        <v>42027.25</v>
      </c>
      <c r="O78" s="11">
        <f t="shared" si="5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.399999999999999" hidden="1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4"/>
        <v>40448.208333333336</v>
      </c>
      <c r="O79" s="11">
        <f t="shared" si="5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4"/>
        <v>43206.208333333328</v>
      </c>
      <c r="O80" s="11">
        <f t="shared" si="5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.399999999999999" hidden="1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4"/>
        <v>43267.208333333328</v>
      </c>
      <c r="O81" s="11">
        <f t="shared" si="5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4"/>
        <v>42976.208333333328</v>
      </c>
      <c r="O82" s="11">
        <f t="shared" si="5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4"/>
        <v>43062.25</v>
      </c>
      <c r="O83" s="11">
        <f t="shared" si="5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4"/>
        <v>43482.25</v>
      </c>
      <c r="O84" s="11">
        <f t="shared" si="5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.399999999999999" hidden="1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4"/>
        <v>42579.208333333328</v>
      </c>
      <c r="O85" s="11">
        <f t="shared" si="5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4"/>
        <v>41118.208333333336</v>
      </c>
      <c r="O86" s="11">
        <f t="shared" si="5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4"/>
        <v>40797.208333333336</v>
      </c>
      <c r="O87" s="11">
        <f t="shared" si="5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4"/>
        <v>42128.208333333328</v>
      </c>
      <c r="O88" s="11">
        <f t="shared" si="5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3" hidden="1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4"/>
        <v>40610.25</v>
      </c>
      <c r="O89" s="11">
        <f t="shared" si="5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4"/>
        <v>42110.208333333328</v>
      </c>
      <c r="O90" s="11">
        <f t="shared" si="5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4"/>
        <v>40283.208333333336</v>
      </c>
      <c r="O91" s="11">
        <f t="shared" si="5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.399999999999999" hidden="1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4"/>
        <v>42425.25</v>
      </c>
      <c r="O92" s="11">
        <f t="shared" si="5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.399999999999999" hidden="1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4"/>
        <v>42588.208333333328</v>
      </c>
      <c r="O93" s="11">
        <f t="shared" si="5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4"/>
        <v>40352.208333333336</v>
      </c>
      <c r="O94" s="11">
        <f t="shared" si="5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.399999999999999" hidden="1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4"/>
        <v>41202.208333333336</v>
      </c>
      <c r="O95" s="11">
        <f t="shared" si="5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4"/>
        <v>43562.208333333328</v>
      </c>
      <c r="O96" s="11">
        <f t="shared" si="5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4"/>
        <v>43752.208333333328</v>
      </c>
      <c r="O97" s="11">
        <f t="shared" si="5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4"/>
        <v>40612.25</v>
      </c>
      <c r="O98" s="11">
        <f t="shared" si="5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4"/>
        <v>42180.208333333328</v>
      </c>
      <c r="O99" s="11">
        <f t="shared" si="5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.399999999999999" hidden="1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4"/>
        <v>42212.208333333328</v>
      </c>
      <c r="O100" s="11">
        <f t="shared" si="5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4"/>
        <v>41968.25</v>
      </c>
      <c r="O101" s="11">
        <f t="shared" si="5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.399999999999999" hidden="1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4"/>
        <v>40835.208333333336</v>
      </c>
      <c r="O102" s="11">
        <f t="shared" si="5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4"/>
        <v>42056.25</v>
      </c>
      <c r="O103" s="11">
        <f t="shared" si="5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4"/>
        <v>43234.208333333328</v>
      </c>
      <c r="O104" s="11">
        <f t="shared" si="5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.399999999999999" hidden="1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4"/>
        <v>40475.208333333336</v>
      </c>
      <c r="O105" s="11">
        <f t="shared" si="5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4"/>
        <v>42878.208333333328</v>
      </c>
      <c r="O106" s="11">
        <f t="shared" si="5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4"/>
        <v>41366.208333333336</v>
      </c>
      <c r="O107" s="11">
        <f t="shared" si="5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4"/>
        <v>43716.208333333328</v>
      </c>
      <c r="O108" s="11">
        <f t="shared" si="5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4"/>
        <v>43213.208333333328</v>
      </c>
      <c r="O109" s="11">
        <f t="shared" si="5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4"/>
        <v>41005.208333333336</v>
      </c>
      <c r="O110" s="11">
        <f t="shared" si="5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.399999999999999" hidden="1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4"/>
        <v>41651.25</v>
      </c>
      <c r="O111" s="11">
        <f t="shared" si="5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3" hidden="1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4"/>
        <v>43354.208333333328</v>
      </c>
      <c r="O112" s="11">
        <f t="shared" si="5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4"/>
        <v>41174.208333333336</v>
      </c>
      <c r="O113" s="11">
        <f t="shared" si="5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4"/>
        <v>41875.208333333336</v>
      </c>
      <c r="O114" s="11">
        <f t="shared" si="5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4"/>
        <v>42990.208333333328</v>
      </c>
      <c r="O115" s="11">
        <f t="shared" si="5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4"/>
        <v>43564.208333333328</v>
      </c>
      <c r="O116" s="11">
        <f t="shared" si="5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.399999999999999" hidden="1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4"/>
        <v>43056.25</v>
      </c>
      <c r="O117" s="11">
        <f t="shared" si="5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3" hidden="1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4"/>
        <v>42265.208333333328</v>
      </c>
      <c r="O118" s="11">
        <f t="shared" si="5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4"/>
        <v>40808.208333333336</v>
      </c>
      <c r="O119" s="11">
        <f t="shared" si="5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4"/>
        <v>41665.25</v>
      </c>
      <c r="O120" s="11">
        <f t="shared" si="5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4"/>
        <v>41806.208333333336</v>
      </c>
      <c r="O121" s="11">
        <f t="shared" si="5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4"/>
        <v>42111.208333333328</v>
      </c>
      <c r="O122" s="11">
        <f t="shared" si="5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4"/>
        <v>41917.208333333336</v>
      </c>
      <c r="O123" s="11">
        <f t="shared" si="5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.399999999999999" hidden="1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4"/>
        <v>41970.25</v>
      </c>
      <c r="O124" s="11">
        <f t="shared" si="5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.399999999999999" hidden="1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4"/>
        <v>42332.25</v>
      </c>
      <c r="O125" s="11">
        <f t="shared" si="5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4"/>
        <v>43598.208333333328</v>
      </c>
      <c r="O126" s="11">
        <f t="shared" si="5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4"/>
        <v>43362.208333333328</v>
      </c>
      <c r="O127" s="11">
        <f t="shared" si="5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.399999999999999" hidden="1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4"/>
        <v>42596.208333333328</v>
      </c>
      <c r="O128" s="11">
        <f t="shared" si="5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.399999999999999" hidden="1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4"/>
        <v>40310.208333333336</v>
      </c>
      <c r="O129" s="11">
        <f t="shared" si="5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.399999999999999" hidden="1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4"/>
        <v>40417.208333333336</v>
      </c>
      <c r="O130" s="11">
        <f t="shared" si="5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.399999999999999" hidden="1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8">(((L131/60)/60)/24)+DATE(1970,1,1)</f>
        <v>42038.25</v>
      </c>
      <c r="O131" s="11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0">SUM(E132/D132)*100</f>
        <v>155.46875</v>
      </c>
      <c r="G132" t="s">
        <v>20</v>
      </c>
      <c r="H132">
        <v>533</v>
      </c>
      <c r="I132" s="4">
        <f t="shared" ref="I132:I195" si="11">SUM(E132/H132)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8"/>
        <v>40842.208333333336</v>
      </c>
      <c r="O132" s="11">
        <f t="shared" si="9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0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8"/>
        <v>41607.25</v>
      </c>
      <c r="O133" s="11">
        <f t="shared" si="9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0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8"/>
        <v>43112.25</v>
      </c>
      <c r="O134" s="11">
        <f t="shared" si="9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8"/>
        <v>40767.208333333336</v>
      </c>
      <c r="O135" s="11">
        <f t="shared" si="9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.399999999999999" hidden="1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8"/>
        <v>40713.208333333336</v>
      </c>
      <c r="O136" s="11">
        <f t="shared" si="9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.399999999999999" hidden="1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8"/>
        <v>41340.25</v>
      </c>
      <c r="O137" s="11">
        <f t="shared" si="9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3" hidden="1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8"/>
        <v>41797.208333333336</v>
      </c>
      <c r="O138" s="11">
        <f t="shared" si="9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8"/>
        <v>40457.208333333336</v>
      </c>
      <c r="O139" s="11">
        <f t="shared" si="9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3" hidden="1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8"/>
        <v>41180.208333333336</v>
      </c>
      <c r="O140" s="11">
        <f t="shared" si="9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.399999999999999" hidden="1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8"/>
        <v>42115.208333333328</v>
      </c>
      <c r="O141" s="11">
        <f t="shared" si="9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8"/>
        <v>43156.25</v>
      </c>
      <c r="O142" s="11">
        <f t="shared" si="9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8"/>
        <v>42167.208333333328</v>
      </c>
      <c r="O143" s="11">
        <f t="shared" si="9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8"/>
        <v>41005.208333333336</v>
      </c>
      <c r="O144" s="11">
        <f t="shared" si="9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8"/>
        <v>40357.208333333336</v>
      </c>
      <c r="O145" s="11">
        <f t="shared" si="9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8"/>
        <v>43633.208333333328</v>
      </c>
      <c r="O146" s="11">
        <f t="shared" si="9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8"/>
        <v>41889.208333333336</v>
      </c>
      <c r="O147" s="11">
        <f t="shared" si="9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3" hidden="1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8"/>
        <v>40855.25</v>
      </c>
      <c r="O148" s="11">
        <f t="shared" si="9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8"/>
        <v>42534.208333333328</v>
      </c>
      <c r="O149" s="11">
        <f t="shared" si="9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8"/>
        <v>42941.208333333328</v>
      </c>
      <c r="O150" s="11">
        <f t="shared" si="9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8"/>
        <v>41275.25</v>
      </c>
      <c r="O151" s="11">
        <f t="shared" si="9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.399999999999999" hidden="1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8"/>
        <v>43450.25</v>
      </c>
      <c r="O152" s="11">
        <f t="shared" si="9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.399999999999999" hidden="1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8"/>
        <v>41799.208333333336</v>
      </c>
      <c r="O153" s="11">
        <f t="shared" si="9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8"/>
        <v>42783.25</v>
      </c>
      <c r="O154" s="11">
        <f t="shared" si="9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.399999999999999" hidden="1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8"/>
        <v>41201.208333333336</v>
      </c>
      <c r="O155" s="11">
        <f t="shared" si="9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.399999999999999" hidden="1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8"/>
        <v>42502.208333333328</v>
      </c>
      <c r="O156" s="11">
        <f t="shared" si="9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.399999999999999" hidden="1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8"/>
        <v>40262.208333333336</v>
      </c>
      <c r="O157" s="11">
        <f t="shared" si="9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.399999999999999" hidden="1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8"/>
        <v>43743.208333333328</v>
      </c>
      <c r="O158" s="11">
        <f t="shared" si="9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.399999999999999" hidden="1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8"/>
        <v>41638.25</v>
      </c>
      <c r="O159" s="11">
        <f t="shared" si="9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8"/>
        <v>42346.25</v>
      </c>
      <c r="O160" s="11">
        <f t="shared" si="9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8"/>
        <v>43551.208333333328</v>
      </c>
      <c r="O161" s="11">
        <f t="shared" si="9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8"/>
        <v>43582.208333333328</v>
      </c>
      <c r="O162" s="11">
        <f t="shared" si="9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3" hidden="1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8"/>
        <v>42270.208333333328</v>
      </c>
      <c r="O163" s="11">
        <f t="shared" si="9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8"/>
        <v>43442.25</v>
      </c>
      <c r="O164" s="11">
        <f t="shared" si="9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8"/>
        <v>43028.208333333328</v>
      </c>
      <c r="O165" s="11">
        <f t="shared" si="9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8"/>
        <v>43016.208333333328</v>
      </c>
      <c r="O166" s="11">
        <f t="shared" si="9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8"/>
        <v>42948.208333333328</v>
      </c>
      <c r="O167" s="11">
        <f t="shared" si="9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8"/>
        <v>40534.25</v>
      </c>
      <c r="O168" s="11">
        <f t="shared" si="9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8"/>
        <v>41435.208333333336</v>
      </c>
      <c r="O169" s="11">
        <f t="shared" si="9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.399999999999999" hidden="1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8"/>
        <v>43518.25</v>
      </c>
      <c r="O170" s="11">
        <f t="shared" si="9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8"/>
        <v>41077.208333333336</v>
      </c>
      <c r="O171" s="11">
        <f t="shared" si="9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.399999999999999" hidden="1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8"/>
        <v>42950.208333333328</v>
      </c>
      <c r="O172" s="11">
        <f t="shared" si="9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3" hidden="1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8"/>
        <v>41718.208333333336</v>
      </c>
      <c r="O173" s="11">
        <f t="shared" si="9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.399999999999999" hidden="1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8"/>
        <v>41839.208333333336</v>
      </c>
      <c r="O174" s="11">
        <f t="shared" si="9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8"/>
        <v>41412.208333333336</v>
      </c>
      <c r="O175" s="11">
        <f t="shared" si="9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8"/>
        <v>42282.208333333328</v>
      </c>
      <c r="O176" s="11">
        <f t="shared" si="9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.399999999999999" hidden="1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8"/>
        <v>42613.208333333328</v>
      </c>
      <c r="O177" s="11">
        <f t="shared" si="9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3" hidden="1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8"/>
        <v>42616.208333333328</v>
      </c>
      <c r="O178" s="11">
        <f t="shared" si="9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8"/>
        <v>40497.25</v>
      </c>
      <c r="O179" s="11">
        <f t="shared" si="9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.399999999999999" hidden="1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8"/>
        <v>42999.208333333328</v>
      </c>
      <c r="O180" s="11">
        <f t="shared" si="9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8"/>
        <v>41350.208333333336</v>
      </c>
      <c r="O181" s="11">
        <f t="shared" si="9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8"/>
        <v>40259.208333333336</v>
      </c>
      <c r="O182" s="11">
        <f t="shared" si="9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.399999999999999" hidden="1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8"/>
        <v>43012.208333333328</v>
      </c>
      <c r="O183" s="11">
        <f t="shared" si="9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8"/>
        <v>43631.208333333328</v>
      </c>
      <c r="O184" s="11">
        <f t="shared" si="9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3" hidden="1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8"/>
        <v>40430.208333333336</v>
      </c>
      <c r="O185" s="11">
        <f t="shared" si="9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8"/>
        <v>43588.208333333328</v>
      </c>
      <c r="O186" s="11">
        <f t="shared" si="9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.399999999999999" hidden="1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8"/>
        <v>43233.208333333328</v>
      </c>
      <c r="O187" s="11">
        <f t="shared" si="9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.399999999999999" hidden="1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8"/>
        <v>41782.208333333336</v>
      </c>
      <c r="O188" s="11">
        <f t="shared" si="9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8"/>
        <v>41328.25</v>
      </c>
      <c r="O189" s="11">
        <f t="shared" si="9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.399999999999999" hidden="1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8"/>
        <v>41975.25</v>
      </c>
      <c r="O190" s="11">
        <f t="shared" si="9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.399999999999999" hidden="1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8"/>
        <v>42433.25</v>
      </c>
      <c r="O191" s="11">
        <f t="shared" si="9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.399999999999999" hidden="1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8"/>
        <v>41429.208333333336</v>
      </c>
      <c r="O192" s="11">
        <f t="shared" si="9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.399999999999999" hidden="1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8"/>
        <v>43536.208333333328</v>
      </c>
      <c r="O193" s="11">
        <f t="shared" si="9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3" hidden="1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0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8"/>
        <v>41817.208333333336</v>
      </c>
      <c r="O194" s="11">
        <f t="shared" si="9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.399999999999999" hidden="1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0"/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2">(((L195/60)/60)/24)+DATE(1970,1,1)</f>
        <v>43198.208333333328</v>
      </c>
      <c r="O195" s="11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14">SUM(E196/D196)*100</f>
        <v>122.7605633802817</v>
      </c>
      <c r="G196" t="s">
        <v>20</v>
      </c>
      <c r="H196">
        <v>126</v>
      </c>
      <c r="I196" s="4">
        <f t="shared" ref="I196:I259" si="15">SUM(E196/H196)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2"/>
        <v>42261.208333333328</v>
      </c>
      <c r="O196" s="11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4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2"/>
        <v>43310.208333333328</v>
      </c>
      <c r="O197" s="11">
        <f t="shared" si="13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.399999999999999" hidden="1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4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2"/>
        <v>42616.208333333328</v>
      </c>
      <c r="O198" s="11">
        <f t="shared" si="13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4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2"/>
        <v>42909.208333333328</v>
      </c>
      <c r="O199" s="11">
        <f t="shared" si="13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.399999999999999" hidden="1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4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2"/>
        <v>40396.208333333336</v>
      </c>
      <c r="O200" s="11">
        <f t="shared" si="13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.399999999999999" hidden="1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4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2"/>
        <v>42192.208333333328</v>
      </c>
      <c r="O201" s="11">
        <f t="shared" si="13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.399999999999999" hidden="1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4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2"/>
        <v>40262.208333333336</v>
      </c>
      <c r="O202" s="11">
        <f t="shared" si="13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4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2"/>
        <v>41845.208333333336</v>
      </c>
      <c r="O203" s="11">
        <f t="shared" si="13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.399999999999999" hidden="1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4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2"/>
        <v>40818.208333333336</v>
      </c>
      <c r="O204" s="11">
        <f t="shared" si="13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4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2"/>
        <v>42752.25</v>
      </c>
      <c r="O205" s="11">
        <f t="shared" si="13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.399999999999999" hidden="1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4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2"/>
        <v>40636.208333333336</v>
      </c>
      <c r="O206" s="11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4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2"/>
        <v>43390.208333333328</v>
      </c>
      <c r="O207" s="11">
        <f t="shared" si="13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.399999999999999" hidden="1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4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2"/>
        <v>40236.25</v>
      </c>
      <c r="O208" s="11">
        <f t="shared" si="13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4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2"/>
        <v>43340.208333333328</v>
      </c>
      <c r="O209" s="11">
        <f t="shared" si="13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4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2"/>
        <v>43048.25</v>
      </c>
      <c r="O210" s="11">
        <f t="shared" si="13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3" hidden="1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4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2"/>
        <v>42496.208333333328</v>
      </c>
      <c r="O211" s="11">
        <f t="shared" si="13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.399999999999999" hidden="1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4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2"/>
        <v>42797.25</v>
      </c>
      <c r="O212" s="11">
        <f t="shared" si="13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3" hidden="1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4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2"/>
        <v>41513.208333333336</v>
      </c>
      <c r="O213" s="11">
        <f t="shared" si="13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4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2"/>
        <v>43814.25</v>
      </c>
      <c r="O214" s="11">
        <f t="shared" si="13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4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2"/>
        <v>40488.208333333336</v>
      </c>
      <c r="O215" s="11">
        <f t="shared" si="13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4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2"/>
        <v>40409.208333333336</v>
      </c>
      <c r="O216" s="11">
        <f t="shared" si="13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.399999999999999" hidden="1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4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2"/>
        <v>43509.25</v>
      </c>
      <c r="O217" s="11">
        <f t="shared" si="13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4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2"/>
        <v>40869.25</v>
      </c>
      <c r="O218" s="11">
        <f t="shared" si="13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.399999999999999" hidden="1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4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2"/>
        <v>43583.208333333328</v>
      </c>
      <c r="O219" s="11">
        <f t="shared" si="13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4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2"/>
        <v>40858.25</v>
      </c>
      <c r="O220" s="11">
        <f t="shared" si="13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4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2"/>
        <v>41137.208333333336</v>
      </c>
      <c r="O221" s="11">
        <f t="shared" si="13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.399999999999999" hidden="1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4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2"/>
        <v>40725.208333333336</v>
      </c>
      <c r="O222" s="11">
        <f t="shared" si="13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3" hidden="1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4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2"/>
        <v>41081.208333333336</v>
      </c>
      <c r="O223" s="11">
        <f t="shared" si="13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4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2"/>
        <v>41914.208333333336</v>
      </c>
      <c r="O224" s="11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.399999999999999" hidden="1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4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2"/>
        <v>42445.208333333328</v>
      </c>
      <c r="O225" s="11">
        <f t="shared" si="13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4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2"/>
        <v>41906.208333333336</v>
      </c>
      <c r="O226" s="11">
        <f t="shared" si="13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4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2"/>
        <v>41762.208333333336</v>
      </c>
      <c r="O227" s="11">
        <f t="shared" si="13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4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2"/>
        <v>40276.208333333336</v>
      </c>
      <c r="O228" s="11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4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2"/>
        <v>42139.208333333328</v>
      </c>
      <c r="O229" s="11">
        <f t="shared" si="13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4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2"/>
        <v>42613.208333333328</v>
      </c>
      <c r="O230" s="11">
        <f t="shared" si="13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4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2"/>
        <v>42887.208333333328</v>
      </c>
      <c r="O231" s="11">
        <f t="shared" si="13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4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2"/>
        <v>43805.25</v>
      </c>
      <c r="O232" s="11">
        <f t="shared" si="13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.399999999999999" hidden="1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4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2"/>
        <v>41415.208333333336</v>
      </c>
      <c r="O233" s="11">
        <f t="shared" si="13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4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2"/>
        <v>42576.208333333328</v>
      </c>
      <c r="O234" s="11">
        <f t="shared" si="13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4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2"/>
        <v>40706.208333333336</v>
      </c>
      <c r="O235" s="11">
        <f t="shared" si="13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4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2"/>
        <v>42969.208333333328</v>
      </c>
      <c r="O236" s="11">
        <f t="shared" si="13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3" hidden="1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4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2"/>
        <v>42779.25</v>
      </c>
      <c r="O237" s="11">
        <f t="shared" si="13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.399999999999999" hidden="1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4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2"/>
        <v>43641.208333333328</v>
      </c>
      <c r="O238" s="11">
        <f t="shared" si="13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4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2"/>
        <v>41754.208333333336</v>
      </c>
      <c r="O239" s="11">
        <f t="shared" si="13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4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2"/>
        <v>43083.25</v>
      </c>
      <c r="O240" s="11">
        <f t="shared" si="13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3" hidden="1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4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2"/>
        <v>42245.208333333328</v>
      </c>
      <c r="O241" s="11">
        <f t="shared" si="13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4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2"/>
        <v>40396.208333333336</v>
      </c>
      <c r="O242" s="11">
        <f t="shared" si="13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4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2"/>
        <v>41742.208333333336</v>
      </c>
      <c r="O243" s="11">
        <f t="shared" si="13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4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2"/>
        <v>42865.208333333328</v>
      </c>
      <c r="O244" s="11">
        <f t="shared" si="13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4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2"/>
        <v>43163.25</v>
      </c>
      <c r="O245" s="11">
        <f t="shared" si="13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4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2"/>
        <v>41834.208333333336</v>
      </c>
      <c r="O246" s="11">
        <f t="shared" si="13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4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2"/>
        <v>41736.208333333336</v>
      </c>
      <c r="O247" s="11">
        <f t="shared" si="13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4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2"/>
        <v>41491.208333333336</v>
      </c>
      <c r="O248" s="11">
        <f t="shared" si="13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4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2"/>
        <v>42726.25</v>
      </c>
      <c r="O249" s="11">
        <f t="shared" si="13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4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2"/>
        <v>42004.25</v>
      </c>
      <c r="O250" s="11">
        <f t="shared" si="13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4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2"/>
        <v>42006.25</v>
      </c>
      <c r="O251" s="11">
        <f t="shared" si="13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.399999999999999" hidden="1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4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2"/>
        <v>40203.25</v>
      </c>
      <c r="O252" s="11">
        <f t="shared" si="13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.399999999999999" hidden="1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4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2"/>
        <v>41252.25</v>
      </c>
      <c r="O253" s="11">
        <f t="shared" si="13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4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2"/>
        <v>41572.208333333336</v>
      </c>
      <c r="O254" s="11">
        <f t="shared" si="13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.399999999999999" hidden="1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4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2"/>
        <v>40641.208333333336</v>
      </c>
      <c r="O255" s="11">
        <f t="shared" si="13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4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2"/>
        <v>42787.25</v>
      </c>
      <c r="O256" s="11">
        <f t="shared" si="13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4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2"/>
        <v>40590.25</v>
      </c>
      <c r="O257" s="11">
        <f t="shared" si="13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.399999999999999" hidden="1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4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2"/>
        <v>42393.25</v>
      </c>
      <c r="O258" s="11">
        <f t="shared" si="13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4"/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6">(((L259/60)/60)/24)+DATE(1970,1,1)</f>
        <v>41338.25</v>
      </c>
      <c r="O259" s="11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18">SUM(E260/D260)*100</f>
        <v>268.48</v>
      </c>
      <c r="G260" t="s">
        <v>20</v>
      </c>
      <c r="H260">
        <v>186</v>
      </c>
      <c r="I260" s="4">
        <f t="shared" ref="I260:I323" si="19">SUM(E260/H260)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6"/>
        <v>42712.25</v>
      </c>
      <c r="O260" s="11">
        <f t="shared" si="17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8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6"/>
        <v>41251.25</v>
      </c>
      <c r="O261" s="11">
        <f t="shared" si="17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8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6"/>
        <v>41180.208333333336</v>
      </c>
      <c r="O262" s="11">
        <f t="shared" si="17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3" hidden="1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8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6"/>
        <v>40415.208333333336</v>
      </c>
      <c r="O263" s="11">
        <f t="shared" si="17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8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6"/>
        <v>40638.208333333336</v>
      </c>
      <c r="O264" s="11">
        <f t="shared" si="17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8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6"/>
        <v>40187.25</v>
      </c>
      <c r="O265" s="11">
        <f t="shared" si="17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8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6"/>
        <v>41317.25</v>
      </c>
      <c r="O266" s="11">
        <f t="shared" si="17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8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6"/>
        <v>42372.25</v>
      </c>
      <c r="O267" s="11">
        <f t="shared" si="17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.399999999999999" hidden="1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8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6"/>
        <v>41950.25</v>
      </c>
      <c r="O268" s="11">
        <f t="shared" si="17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8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6"/>
        <v>41206.208333333336</v>
      </c>
      <c r="O269" s="11">
        <f t="shared" si="17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8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6"/>
        <v>41186.208333333336</v>
      </c>
      <c r="O270" s="11">
        <f t="shared" si="17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8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6"/>
        <v>43496.25</v>
      </c>
      <c r="O271" s="11">
        <f t="shared" si="17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.399999999999999" hidden="1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8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6"/>
        <v>40514.25</v>
      </c>
      <c r="O272" s="11">
        <f t="shared" si="17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3" hidden="1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8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6"/>
        <v>42345.25</v>
      </c>
      <c r="O273" s="11">
        <f t="shared" si="17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8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6"/>
        <v>43656.208333333328</v>
      </c>
      <c r="O274" s="11">
        <f t="shared" si="17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8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6"/>
        <v>42995.208333333328</v>
      </c>
      <c r="O275" s="11">
        <f t="shared" si="17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3" hidden="1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8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6"/>
        <v>43045.25</v>
      </c>
      <c r="O276" s="11">
        <f t="shared" si="17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8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6"/>
        <v>43561.208333333328</v>
      </c>
      <c r="O277" s="11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.399999999999999" hidden="1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8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6"/>
        <v>41018.208333333336</v>
      </c>
      <c r="O278" s="11">
        <f t="shared" si="17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8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6"/>
        <v>40378.208333333336</v>
      </c>
      <c r="O279" s="11">
        <f t="shared" si="17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8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6"/>
        <v>41239.25</v>
      </c>
      <c r="O280" s="11">
        <f t="shared" si="17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8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6"/>
        <v>43346.208333333328</v>
      </c>
      <c r="O281" s="11">
        <f t="shared" si="17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8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6"/>
        <v>43060.25</v>
      </c>
      <c r="O282" s="11">
        <f t="shared" si="17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.399999999999999" hidden="1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8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6"/>
        <v>40979.25</v>
      </c>
      <c r="O283" s="11">
        <f t="shared" si="17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8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6"/>
        <v>42701.25</v>
      </c>
      <c r="O284" s="11">
        <f t="shared" si="17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3" hidden="1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8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6"/>
        <v>42520.208333333328</v>
      </c>
      <c r="O285" s="11">
        <f t="shared" si="17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.399999999999999" hidden="1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8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6"/>
        <v>41030.208333333336</v>
      </c>
      <c r="O286" s="11">
        <f t="shared" si="17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8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6"/>
        <v>42623.208333333328</v>
      </c>
      <c r="O287" s="11">
        <f t="shared" si="17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.399999999999999" hidden="1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8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6"/>
        <v>42697.25</v>
      </c>
      <c r="O288" s="11">
        <f t="shared" si="17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8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6"/>
        <v>42122.208333333328</v>
      </c>
      <c r="O289" s="11">
        <f t="shared" si="17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.399999999999999" hidden="1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8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6"/>
        <v>40982.208333333336</v>
      </c>
      <c r="O290" s="11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8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6"/>
        <v>42219.208333333328</v>
      </c>
      <c r="O291" s="11">
        <f t="shared" si="17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.399999999999999" hidden="1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8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6"/>
        <v>41404.208333333336</v>
      </c>
      <c r="O292" s="11">
        <f t="shared" si="17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8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6"/>
        <v>40831.208333333336</v>
      </c>
      <c r="O293" s="11">
        <f t="shared" si="17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.399999999999999" hidden="1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8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6"/>
        <v>40984.208333333336</v>
      </c>
      <c r="O294" s="11">
        <f t="shared" si="17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.399999999999999" hidden="1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8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6"/>
        <v>40456.208333333336</v>
      </c>
      <c r="O295" s="11">
        <f t="shared" si="17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8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6"/>
        <v>43399.208333333328</v>
      </c>
      <c r="O296" s="11">
        <f t="shared" si="17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3" hidden="1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8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6"/>
        <v>41562.208333333336</v>
      </c>
      <c r="O297" s="11">
        <f t="shared" si="17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3" hidden="1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8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6"/>
        <v>43493.25</v>
      </c>
      <c r="O298" s="11">
        <f t="shared" si="17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.399999999999999" hidden="1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8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6"/>
        <v>41653.25</v>
      </c>
      <c r="O299" s="11">
        <f t="shared" si="17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8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6"/>
        <v>42426.25</v>
      </c>
      <c r="O300" s="11">
        <f t="shared" si="17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3" hidden="1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8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6"/>
        <v>42432.25</v>
      </c>
      <c r="O301" s="11">
        <f t="shared" si="17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.399999999999999" hidden="1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8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6"/>
        <v>42977.208333333328</v>
      </c>
      <c r="O302" s="11">
        <f t="shared" si="17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8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6"/>
        <v>42061.25</v>
      </c>
      <c r="O303" s="11">
        <f t="shared" si="17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.399999999999999" hidden="1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8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6"/>
        <v>43345.208333333328</v>
      </c>
      <c r="O304" s="11">
        <f t="shared" si="17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.399999999999999" hidden="1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8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6"/>
        <v>42376.25</v>
      </c>
      <c r="O305" s="11">
        <f t="shared" si="17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8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6"/>
        <v>42589.208333333328</v>
      </c>
      <c r="O306" s="11">
        <f t="shared" si="17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8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6"/>
        <v>42448.208333333328</v>
      </c>
      <c r="O307" s="11">
        <f t="shared" si="17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3" hidden="1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8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6"/>
        <v>42930.208333333328</v>
      </c>
      <c r="O308" s="11">
        <f t="shared" si="17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8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6"/>
        <v>41066.208333333336</v>
      </c>
      <c r="O309" s="11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.399999999999999" hidden="1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8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6"/>
        <v>40651.208333333336</v>
      </c>
      <c r="O310" s="11">
        <f t="shared" si="17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.399999999999999" hidden="1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8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6"/>
        <v>40807.208333333336</v>
      </c>
      <c r="O311" s="11">
        <f t="shared" si="17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.399999999999999" hidden="1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8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6"/>
        <v>40277.208333333336</v>
      </c>
      <c r="O312" s="11">
        <f t="shared" si="17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8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6"/>
        <v>40590.25</v>
      </c>
      <c r="O313" s="11">
        <f t="shared" si="17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8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6"/>
        <v>41572.208333333336</v>
      </c>
      <c r="O314" s="11">
        <f t="shared" si="17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8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6"/>
        <v>40966.25</v>
      </c>
      <c r="O315" s="11">
        <f t="shared" si="17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8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6"/>
        <v>43536.208333333328</v>
      </c>
      <c r="O316" s="11">
        <f t="shared" si="17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3" hidden="1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8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6"/>
        <v>41783.208333333336</v>
      </c>
      <c r="O317" s="11">
        <f t="shared" si="17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.399999999999999" hidden="1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8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6"/>
        <v>43788.25</v>
      </c>
      <c r="O318" s="11">
        <f t="shared" si="17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.399999999999999" hidden="1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8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6"/>
        <v>42869.208333333328</v>
      </c>
      <c r="O319" s="11">
        <f t="shared" si="17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3" hidden="1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8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6"/>
        <v>41684.25</v>
      </c>
      <c r="O320" s="11">
        <f t="shared" si="17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.399999999999999" hidden="1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8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6"/>
        <v>40402.208333333336</v>
      </c>
      <c r="O321" s="11">
        <f t="shared" si="17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.399999999999999" hidden="1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8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6"/>
        <v>40673.208333333336</v>
      </c>
      <c r="O322" s="11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3" hidden="1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8"/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0">(((L323/60)/60)/24)+DATE(1970,1,1)</f>
        <v>40634.208333333336</v>
      </c>
      <c r="O323" s="11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22">SUM(E324/D324)*100</f>
        <v>166.56234096692114</v>
      </c>
      <c r="G324" t="s">
        <v>20</v>
      </c>
      <c r="H324">
        <v>5168</v>
      </c>
      <c r="I324" s="4">
        <f t="shared" ref="I324:I387" si="23">SUM(E324/H324)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0"/>
        <v>40507.25</v>
      </c>
      <c r="O324" s="11">
        <f t="shared" si="21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.399999999999999" hidden="1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2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0"/>
        <v>41725.208333333336</v>
      </c>
      <c r="O325" s="11">
        <f t="shared" si="21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2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0"/>
        <v>42176.208333333328</v>
      </c>
      <c r="O326" s="11">
        <f t="shared" si="21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3" hidden="1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2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0"/>
        <v>43267.208333333328</v>
      </c>
      <c r="O327" s="11">
        <f t="shared" si="21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3" hidden="1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2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0"/>
        <v>42364.25</v>
      </c>
      <c r="O328" s="11">
        <f t="shared" si="21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.399999999999999" hidden="1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2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0"/>
        <v>43705.208333333328</v>
      </c>
      <c r="O329" s="11">
        <f t="shared" si="21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2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0"/>
        <v>43434.25</v>
      </c>
      <c r="O330" s="11">
        <f t="shared" si="21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.399999999999999" hidden="1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2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0"/>
        <v>42716.25</v>
      </c>
      <c r="O331" s="11">
        <f t="shared" si="21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2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0"/>
        <v>43077.25</v>
      </c>
      <c r="O332" s="11">
        <f t="shared" si="21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2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0"/>
        <v>40896.25</v>
      </c>
      <c r="O333" s="11">
        <f t="shared" si="21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2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0"/>
        <v>41361.208333333336</v>
      </c>
      <c r="O334" s="11">
        <f t="shared" si="21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2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0"/>
        <v>43424.25</v>
      </c>
      <c r="O335" s="11">
        <f t="shared" si="21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2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0"/>
        <v>43110.25</v>
      </c>
      <c r="O336" s="11">
        <f t="shared" si="21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2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0"/>
        <v>43784.25</v>
      </c>
      <c r="O337" s="11">
        <f t="shared" si="21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.399999999999999" hidden="1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2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0"/>
        <v>40527.25</v>
      </c>
      <c r="O338" s="11">
        <f t="shared" si="21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2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0"/>
        <v>43780.25</v>
      </c>
      <c r="O339" s="11">
        <f t="shared" si="21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2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0"/>
        <v>40821.208333333336</v>
      </c>
      <c r="O340" s="11">
        <f t="shared" si="21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.399999999999999" hidden="1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2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0"/>
        <v>42949.208333333328</v>
      </c>
      <c r="O341" s="11">
        <f t="shared" si="21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.399999999999999" hidden="1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2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0"/>
        <v>40889.25</v>
      </c>
      <c r="O342" s="11">
        <f t="shared" si="21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3" hidden="1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2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0"/>
        <v>42244.208333333328</v>
      </c>
      <c r="O343" s="11">
        <f t="shared" si="21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.399999999999999" hidden="1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2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0"/>
        <v>41475.208333333336</v>
      </c>
      <c r="O344" s="11">
        <f t="shared" si="21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.399999999999999" hidden="1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2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0"/>
        <v>41597.25</v>
      </c>
      <c r="O345" s="11">
        <f t="shared" si="21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.399999999999999" hidden="1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2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0"/>
        <v>43122.25</v>
      </c>
      <c r="O346" s="11">
        <f t="shared" si="21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.399999999999999" hidden="1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2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0"/>
        <v>42194.208333333328</v>
      </c>
      <c r="O347" s="11">
        <f t="shared" si="21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.399999999999999" hidden="1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2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0"/>
        <v>42971.208333333328</v>
      </c>
      <c r="O348" s="11">
        <f t="shared" si="21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2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0"/>
        <v>42046.25</v>
      </c>
      <c r="O349" s="11">
        <f t="shared" si="21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.399999999999999" hidden="1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2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0"/>
        <v>42782.25</v>
      </c>
      <c r="O350" s="11">
        <f t="shared" si="21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.399999999999999" hidden="1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2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0"/>
        <v>42930.208333333328</v>
      </c>
      <c r="O351" s="11">
        <f t="shared" si="21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.399999999999999" hidden="1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2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0"/>
        <v>42144.208333333328</v>
      </c>
      <c r="O352" s="11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2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0"/>
        <v>42240.208333333328</v>
      </c>
      <c r="O353" s="11">
        <f t="shared" si="21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.399999999999999" hidden="1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2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0"/>
        <v>42315.25</v>
      </c>
      <c r="O354" s="11">
        <f t="shared" si="21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2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0"/>
        <v>43651.208333333328</v>
      </c>
      <c r="O355" s="11">
        <f t="shared" si="21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2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0"/>
        <v>41520.208333333336</v>
      </c>
      <c r="O356" s="11">
        <f t="shared" si="21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.399999999999999" hidden="1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2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0"/>
        <v>42757.25</v>
      </c>
      <c r="O357" s="11">
        <f t="shared" si="21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.399999999999999" hidden="1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2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0"/>
        <v>40922.25</v>
      </c>
      <c r="O358" s="11">
        <f t="shared" si="21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2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0"/>
        <v>42250.208333333328</v>
      </c>
      <c r="O359" s="11">
        <f t="shared" si="21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.399999999999999" hidden="1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2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0"/>
        <v>43322.208333333328</v>
      </c>
      <c r="O360" s="11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2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0"/>
        <v>40782.208333333336</v>
      </c>
      <c r="O361" s="11">
        <f t="shared" si="21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2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0"/>
        <v>40544.25</v>
      </c>
      <c r="O362" s="11">
        <f t="shared" si="21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2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0"/>
        <v>43015.208333333328</v>
      </c>
      <c r="O363" s="11">
        <f t="shared" si="21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2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0"/>
        <v>40570.25</v>
      </c>
      <c r="O364" s="11">
        <f t="shared" si="21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2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0"/>
        <v>40904.25</v>
      </c>
      <c r="O365" s="11">
        <f t="shared" si="21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2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0"/>
        <v>43164.25</v>
      </c>
      <c r="O366" s="11">
        <f t="shared" si="21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2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0"/>
        <v>42733.25</v>
      </c>
      <c r="O367" s="11">
        <f t="shared" si="21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2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0"/>
        <v>40546.25</v>
      </c>
      <c r="O368" s="11">
        <f t="shared" si="21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.399999999999999" hidden="1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2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0"/>
        <v>41930.208333333336</v>
      </c>
      <c r="O369" s="11">
        <f t="shared" si="21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2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0"/>
        <v>40464.208333333336</v>
      </c>
      <c r="O370" s="11">
        <f t="shared" si="21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2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0"/>
        <v>41308.25</v>
      </c>
      <c r="O371" s="11">
        <f t="shared" si="21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2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0"/>
        <v>43570.208333333328</v>
      </c>
      <c r="O372" s="11">
        <f t="shared" si="21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.399999999999999" hidden="1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2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0"/>
        <v>42043.25</v>
      </c>
      <c r="O373" s="11">
        <f t="shared" si="21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2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0"/>
        <v>42012.25</v>
      </c>
      <c r="O374" s="11">
        <f t="shared" si="21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2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0"/>
        <v>42964.208333333328</v>
      </c>
      <c r="O375" s="11">
        <f t="shared" si="21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3" hidden="1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2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0"/>
        <v>43476.25</v>
      </c>
      <c r="O376" s="11">
        <f t="shared" si="21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3" hidden="1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2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0"/>
        <v>42293.208333333328</v>
      </c>
      <c r="O377" s="11">
        <f t="shared" si="21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2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0"/>
        <v>41826.208333333336</v>
      </c>
      <c r="O378" s="11">
        <f t="shared" si="21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.399999999999999" hidden="1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2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0"/>
        <v>43760.208333333328</v>
      </c>
      <c r="O379" s="11">
        <f t="shared" si="21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.399999999999999" hidden="1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2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0"/>
        <v>43241.208333333328</v>
      </c>
      <c r="O380" s="11">
        <f t="shared" si="21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.399999999999999" hidden="1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2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0"/>
        <v>40843.208333333336</v>
      </c>
      <c r="O381" s="11">
        <f t="shared" si="21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2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0"/>
        <v>41448.208333333336</v>
      </c>
      <c r="O382" s="11">
        <f t="shared" si="21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2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0"/>
        <v>42163.208333333328</v>
      </c>
      <c r="O383" s="11">
        <f t="shared" si="21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3" hidden="1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2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0"/>
        <v>43024.208333333328</v>
      </c>
      <c r="O384" s="11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2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0"/>
        <v>43509.25</v>
      </c>
      <c r="O385" s="11">
        <f t="shared" si="21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2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0"/>
        <v>42776.25</v>
      </c>
      <c r="O386" s="11">
        <f t="shared" si="21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2"/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4">(((L387/60)/60)/24)+DATE(1970,1,1)</f>
        <v>43553.208333333328</v>
      </c>
      <c r="O387" s="11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3" hidden="1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26">SUM(E388/D388)*100</f>
        <v>76.42361623616236</v>
      </c>
      <c r="G388" t="s">
        <v>14</v>
      </c>
      <c r="H388">
        <v>1068</v>
      </c>
      <c r="I388" s="4">
        <f t="shared" ref="I388:I451" si="27">SUM(E388/H388)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4"/>
        <v>40355.208333333336</v>
      </c>
      <c r="O388" s="11">
        <f t="shared" si="25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.399999999999999" hidden="1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6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4"/>
        <v>41072.208333333336</v>
      </c>
      <c r="O389" s="11">
        <f t="shared" si="25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.399999999999999" hidden="1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6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4"/>
        <v>40912.25</v>
      </c>
      <c r="O390" s="11">
        <f t="shared" si="25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6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4"/>
        <v>40479.208333333336</v>
      </c>
      <c r="O391" s="11">
        <f t="shared" si="25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6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4"/>
        <v>41530.208333333336</v>
      </c>
      <c r="O392" s="11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.399999999999999" hidden="1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6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4"/>
        <v>41653.25</v>
      </c>
      <c r="O393" s="11">
        <f t="shared" si="25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3" hidden="1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6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4"/>
        <v>40549.25</v>
      </c>
      <c r="O394" s="11">
        <f t="shared" si="25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6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4"/>
        <v>42933.208333333328</v>
      </c>
      <c r="O395" s="11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6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4"/>
        <v>41484.208333333336</v>
      </c>
      <c r="O396" s="11">
        <f t="shared" si="25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6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4"/>
        <v>40885.25</v>
      </c>
      <c r="O397" s="11">
        <f t="shared" si="25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6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4"/>
        <v>43378.208333333328</v>
      </c>
      <c r="O398" s="11">
        <f t="shared" si="25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6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4"/>
        <v>41417.208333333336</v>
      </c>
      <c r="O399" s="11">
        <f t="shared" si="25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6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4"/>
        <v>43228.208333333328</v>
      </c>
      <c r="O400" s="11">
        <f t="shared" si="25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.399999999999999" hidden="1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6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4"/>
        <v>40576.25</v>
      </c>
      <c r="O401" s="11">
        <f t="shared" si="25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3" hidden="1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6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4"/>
        <v>41502.208333333336</v>
      </c>
      <c r="O402" s="11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6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4"/>
        <v>43765.208333333328</v>
      </c>
      <c r="O403" s="11">
        <f t="shared" si="25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.399999999999999" hidden="1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6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4"/>
        <v>40914.25</v>
      </c>
      <c r="O404" s="11">
        <f t="shared" si="25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.399999999999999" hidden="1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6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4"/>
        <v>40310.208333333336</v>
      </c>
      <c r="O405" s="11">
        <f t="shared" si="25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6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4"/>
        <v>43053.25</v>
      </c>
      <c r="O406" s="11">
        <f t="shared" si="25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.399999999999999" hidden="1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6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4"/>
        <v>43255.208333333328</v>
      </c>
      <c r="O407" s="11">
        <f t="shared" si="25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6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4"/>
        <v>41304.25</v>
      </c>
      <c r="O408" s="11">
        <f t="shared" si="25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6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4"/>
        <v>43751.208333333328</v>
      </c>
      <c r="O409" s="11">
        <f t="shared" si="25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6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4"/>
        <v>42541.208333333328</v>
      </c>
      <c r="O410" s="11">
        <f t="shared" si="25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.399999999999999" hidden="1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6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4"/>
        <v>42843.208333333328</v>
      </c>
      <c r="O411" s="11">
        <f t="shared" si="25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.399999999999999" hidden="1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6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4"/>
        <v>42122.208333333328</v>
      </c>
      <c r="O412" s="11">
        <f t="shared" si="25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6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4"/>
        <v>42884.208333333328</v>
      </c>
      <c r="O413" s="11">
        <f t="shared" si="25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6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4"/>
        <v>41642.25</v>
      </c>
      <c r="O414" s="11">
        <f t="shared" si="25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.399999999999999" hidden="1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6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4"/>
        <v>43431.25</v>
      </c>
      <c r="O415" s="11">
        <f t="shared" si="25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.399999999999999" hidden="1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6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4"/>
        <v>40288.208333333336</v>
      </c>
      <c r="O416" s="11">
        <f t="shared" si="25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.399999999999999" hidden="1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6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4"/>
        <v>40921.25</v>
      </c>
      <c r="O417" s="11">
        <f t="shared" si="25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3" hidden="1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6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4"/>
        <v>40560.25</v>
      </c>
      <c r="O418" s="11">
        <f t="shared" si="25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.399999999999999" hidden="1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6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4"/>
        <v>43407.208333333328</v>
      </c>
      <c r="O419" s="11">
        <f t="shared" si="25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.399999999999999" hidden="1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6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4"/>
        <v>41035.208333333336</v>
      </c>
      <c r="O420" s="11">
        <f t="shared" si="25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6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4"/>
        <v>40899.25</v>
      </c>
      <c r="O421" s="11">
        <f t="shared" si="25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6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4"/>
        <v>42911.208333333328</v>
      </c>
      <c r="O422" s="11">
        <f t="shared" si="25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.399999999999999" hidden="1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6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4"/>
        <v>42915.208333333328</v>
      </c>
      <c r="O423" s="11">
        <f t="shared" si="25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6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4"/>
        <v>40285.208333333336</v>
      </c>
      <c r="O424" s="11">
        <f t="shared" si="25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.399999999999999" hidden="1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6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4"/>
        <v>40808.208333333336</v>
      </c>
      <c r="O425" s="11">
        <f t="shared" si="25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.399999999999999" hidden="1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6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4"/>
        <v>43208.208333333328</v>
      </c>
      <c r="O426" s="11">
        <f t="shared" si="25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6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4"/>
        <v>42213.208333333328</v>
      </c>
      <c r="O427" s="11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6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4"/>
        <v>41332.25</v>
      </c>
      <c r="O428" s="11">
        <f t="shared" si="25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6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4"/>
        <v>41895.208333333336</v>
      </c>
      <c r="O429" s="11">
        <f t="shared" si="25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.399999999999999" hidden="1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6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4"/>
        <v>40585.25</v>
      </c>
      <c r="O430" s="11">
        <f t="shared" si="25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.399999999999999" hidden="1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6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4"/>
        <v>41680.25</v>
      </c>
      <c r="O431" s="11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3" hidden="1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6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4"/>
        <v>43737.208333333328</v>
      </c>
      <c r="O432" s="11">
        <f t="shared" si="25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6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4"/>
        <v>43273.208333333328</v>
      </c>
      <c r="O433" s="11">
        <f t="shared" si="25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3" hidden="1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6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4"/>
        <v>41761.208333333336</v>
      </c>
      <c r="O434" s="11">
        <f t="shared" si="25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.399999999999999" hidden="1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6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4"/>
        <v>41603.25</v>
      </c>
      <c r="O435" s="11">
        <f t="shared" si="25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.399999999999999" hidden="1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6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4"/>
        <v>42705.25</v>
      </c>
      <c r="O436" s="11">
        <f t="shared" si="25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6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4"/>
        <v>41988.25</v>
      </c>
      <c r="O437" s="11">
        <f t="shared" si="25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6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4"/>
        <v>43575.208333333328</v>
      </c>
      <c r="O438" s="11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6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4"/>
        <v>42260.208333333328</v>
      </c>
      <c r="O439" s="11">
        <f t="shared" si="25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6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4"/>
        <v>41337.25</v>
      </c>
      <c r="O440" s="11">
        <f t="shared" si="25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6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4"/>
        <v>42680.208333333328</v>
      </c>
      <c r="O441" s="11">
        <f t="shared" si="25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6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4"/>
        <v>42916.208333333328</v>
      </c>
      <c r="O442" s="11">
        <f t="shared" si="25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.399999999999999" hidden="1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6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4"/>
        <v>41025.208333333336</v>
      </c>
      <c r="O443" s="11">
        <f t="shared" si="25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6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4"/>
        <v>42980.208333333328</v>
      </c>
      <c r="O444" s="11">
        <f t="shared" si="25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.399999999999999" hidden="1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6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4"/>
        <v>40451.208333333336</v>
      </c>
      <c r="O445" s="11">
        <f t="shared" si="25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6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4"/>
        <v>40748.208333333336</v>
      </c>
      <c r="O446" s="11">
        <f t="shared" si="25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6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4"/>
        <v>40515.25</v>
      </c>
      <c r="O447" s="11">
        <f t="shared" si="25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.399999999999999" hidden="1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6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4"/>
        <v>41261.25</v>
      </c>
      <c r="O448" s="11">
        <f t="shared" si="25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3" hidden="1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6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4"/>
        <v>43088.25</v>
      </c>
      <c r="O449" s="11">
        <f t="shared" si="25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.399999999999999" hidden="1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6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4"/>
        <v>41378.208333333336</v>
      </c>
      <c r="O450" s="11">
        <f t="shared" si="25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6"/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28">(((L451/60)/60)/24)+DATE(1970,1,1)</f>
        <v>43530.25</v>
      </c>
      <c r="O451" s="11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.399999999999999" hidden="1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30">SUM(E452/D452)*100</f>
        <v>4</v>
      </c>
      <c r="G452" t="s">
        <v>14</v>
      </c>
      <c r="H452">
        <v>1</v>
      </c>
      <c r="I452" s="4">
        <f t="shared" ref="I452:I515" si="31">SUM(E452/H452)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8"/>
        <v>43394.208333333328</v>
      </c>
      <c r="O452" s="11">
        <f t="shared" si="29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0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8"/>
        <v>42935.208333333328</v>
      </c>
      <c r="O453" s="11">
        <f t="shared" si="29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3" hidden="1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0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8"/>
        <v>40365.208333333336</v>
      </c>
      <c r="O454" s="11">
        <f t="shared" si="29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3" hidden="1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0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8"/>
        <v>42705.25</v>
      </c>
      <c r="O455" s="11">
        <f t="shared" si="29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.399999999999999" hidden="1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0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8"/>
        <v>41568.208333333336</v>
      </c>
      <c r="O456" s="11">
        <f t="shared" si="29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0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8"/>
        <v>40809.208333333336</v>
      </c>
      <c r="O457" s="11">
        <f t="shared" si="29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0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8"/>
        <v>43141.25</v>
      </c>
      <c r="O458" s="11">
        <f t="shared" si="29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.399999999999999" hidden="1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0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8"/>
        <v>42657.208333333328</v>
      </c>
      <c r="O459" s="11">
        <f t="shared" si="29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0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8"/>
        <v>40265.208333333336</v>
      </c>
      <c r="O460" s="11">
        <f t="shared" si="29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.399999999999999" hidden="1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0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8"/>
        <v>42001.25</v>
      </c>
      <c r="O461" s="11">
        <f t="shared" si="29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0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8"/>
        <v>40399.208333333336</v>
      </c>
      <c r="O462" s="11">
        <f t="shared" si="29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0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8"/>
        <v>41757.208333333336</v>
      </c>
      <c r="O463" s="11">
        <f t="shared" si="29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.399999999999999" hidden="1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0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8"/>
        <v>41304.25</v>
      </c>
      <c r="O464" s="11">
        <f t="shared" si="29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0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8"/>
        <v>41639.25</v>
      </c>
      <c r="O465" s="11">
        <f t="shared" si="29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0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8"/>
        <v>43142.25</v>
      </c>
      <c r="O466" s="11">
        <f t="shared" si="29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0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8"/>
        <v>43127.25</v>
      </c>
      <c r="O467" s="11">
        <f t="shared" si="29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0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8"/>
        <v>41409.208333333336</v>
      </c>
      <c r="O468" s="11">
        <f t="shared" si="29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0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8"/>
        <v>42331.25</v>
      </c>
      <c r="O469" s="11">
        <f t="shared" si="29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.399999999999999" hidden="1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0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8"/>
        <v>43569.208333333328</v>
      </c>
      <c r="O470" s="11">
        <f t="shared" si="29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0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8"/>
        <v>42142.208333333328</v>
      </c>
      <c r="O471" s="11">
        <f t="shared" si="29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0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8"/>
        <v>42716.25</v>
      </c>
      <c r="O472" s="11">
        <f t="shared" si="29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0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8"/>
        <v>41031.208333333336</v>
      </c>
      <c r="O473" s="11">
        <f t="shared" si="29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3" hidden="1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0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8"/>
        <v>43535.208333333328</v>
      </c>
      <c r="O474" s="11">
        <f t="shared" si="29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0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8"/>
        <v>43277.208333333328</v>
      </c>
      <c r="O475" s="11">
        <f t="shared" si="29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0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8"/>
        <v>41989.25</v>
      </c>
      <c r="O476" s="11">
        <f t="shared" si="29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0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8"/>
        <v>41450.208333333336</v>
      </c>
      <c r="O477" s="11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3" hidden="1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0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8"/>
        <v>43322.208333333328</v>
      </c>
      <c r="O478" s="11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.399999999999999" hidden="1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0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8"/>
        <v>40720.208333333336</v>
      </c>
      <c r="O479" s="11">
        <f t="shared" si="29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0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8"/>
        <v>42072.208333333328</v>
      </c>
      <c r="O480" s="11">
        <f t="shared" si="29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0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8"/>
        <v>42945.208333333328</v>
      </c>
      <c r="O481" s="11">
        <f t="shared" si="29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0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8"/>
        <v>40248.25</v>
      </c>
      <c r="O482" s="11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3" hidden="1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0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8"/>
        <v>41913.208333333336</v>
      </c>
      <c r="O483" s="11">
        <f t="shared" si="29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3" hidden="1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0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8"/>
        <v>40963.25</v>
      </c>
      <c r="O484" s="11">
        <f t="shared" si="29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.399999999999999" hidden="1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0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8"/>
        <v>43811.25</v>
      </c>
      <c r="O485" s="11">
        <f t="shared" si="29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0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8"/>
        <v>41855.208333333336</v>
      </c>
      <c r="O486" s="11">
        <f t="shared" si="29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3" hidden="1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0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8"/>
        <v>43626.208333333328</v>
      </c>
      <c r="O487" s="11">
        <f t="shared" si="29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3" hidden="1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0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8"/>
        <v>43168.25</v>
      </c>
      <c r="O488" s="11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0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8"/>
        <v>42845.208333333328</v>
      </c>
      <c r="O489" s="11">
        <f t="shared" si="29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0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8"/>
        <v>42403.25</v>
      </c>
      <c r="O490" s="11">
        <f t="shared" si="29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0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8"/>
        <v>40406.208333333336</v>
      </c>
      <c r="O491" s="11">
        <f t="shared" si="29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0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8"/>
        <v>43786.25</v>
      </c>
      <c r="O492" s="11">
        <f t="shared" si="29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0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8"/>
        <v>41456.208333333336</v>
      </c>
      <c r="O493" s="11">
        <f t="shared" si="29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.399999999999999" hidden="1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0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8"/>
        <v>40336.208333333336</v>
      </c>
      <c r="O494" s="11">
        <f t="shared" si="29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0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8"/>
        <v>43645.208333333328</v>
      </c>
      <c r="O495" s="11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0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8"/>
        <v>40990.208333333336</v>
      </c>
      <c r="O496" s="11">
        <f t="shared" si="29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0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8"/>
        <v>41800.208333333336</v>
      </c>
      <c r="O497" s="11">
        <f t="shared" si="29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.399999999999999" hidden="1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0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8"/>
        <v>42876.208333333328</v>
      </c>
      <c r="O498" s="11">
        <f t="shared" si="29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.399999999999999" hidden="1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0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8"/>
        <v>42724.25</v>
      </c>
      <c r="O499" s="11">
        <f t="shared" si="29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.399999999999999" hidden="1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0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8"/>
        <v>42005.25</v>
      </c>
      <c r="O500" s="11">
        <f t="shared" si="29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3" hidden="1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0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8"/>
        <v>42444.208333333328</v>
      </c>
      <c r="O501" s="11">
        <f t="shared" si="29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.399999999999999" hidden="1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0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8"/>
        <v>41395.208333333336</v>
      </c>
      <c r="O502" s="11">
        <f t="shared" si="29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.399999999999999" hidden="1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0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8"/>
        <v>41345.208333333336</v>
      </c>
      <c r="O503" s="11">
        <f t="shared" si="29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0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8"/>
        <v>41117.208333333336</v>
      </c>
      <c r="O504" s="11">
        <f t="shared" si="29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0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8"/>
        <v>42186.208333333328</v>
      </c>
      <c r="O505" s="11">
        <f t="shared" si="29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.399999999999999" hidden="1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0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8"/>
        <v>42142.208333333328</v>
      </c>
      <c r="O506" s="11">
        <f t="shared" si="29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.399999999999999" hidden="1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0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8"/>
        <v>41341.25</v>
      </c>
      <c r="O507" s="11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0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8"/>
        <v>43062.25</v>
      </c>
      <c r="O508" s="11">
        <f t="shared" si="29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3" hidden="1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0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8"/>
        <v>41373.208333333336</v>
      </c>
      <c r="O509" s="11">
        <f t="shared" si="29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0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8"/>
        <v>43310.208333333328</v>
      </c>
      <c r="O510" s="11">
        <f t="shared" si="29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.399999999999999" hidden="1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0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8"/>
        <v>41034.208333333336</v>
      </c>
      <c r="O511" s="11">
        <f t="shared" si="29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0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8"/>
        <v>43251.208333333328</v>
      </c>
      <c r="O512" s="11">
        <f t="shared" si="29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.399999999999999" hidden="1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0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8"/>
        <v>43671.208333333328</v>
      </c>
      <c r="O513" s="11">
        <f t="shared" si="29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0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28"/>
        <v>41825.208333333336</v>
      </c>
      <c r="O514" s="11">
        <f t="shared" si="29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.399999999999999" hidden="1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0"/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2">(((L515/60)/60)/24)+DATE(1970,1,1)</f>
        <v>40430.208333333336</v>
      </c>
      <c r="O515" s="11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.399999999999999" hidden="1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34">SUM(E516/D516)*100</f>
        <v>22.439077144917089</v>
      </c>
      <c r="G516" t="s">
        <v>74</v>
      </c>
      <c r="H516">
        <v>528</v>
      </c>
      <c r="I516" s="4">
        <f t="shared" ref="I516:I579" si="35">SUM(E516/H516)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2"/>
        <v>41614.25</v>
      </c>
      <c r="O516" s="11">
        <f t="shared" si="33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.399999999999999" hidden="1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4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2"/>
        <v>40900.25</v>
      </c>
      <c r="O517" s="11">
        <f t="shared" si="33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.399999999999999" hidden="1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4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2"/>
        <v>40396.208333333336</v>
      </c>
      <c r="O518" s="11">
        <f t="shared" si="33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4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2"/>
        <v>42860.208333333328</v>
      </c>
      <c r="O519" s="11">
        <f t="shared" si="33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3" hidden="1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4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2"/>
        <v>43154.25</v>
      </c>
      <c r="O520" s="11">
        <f t="shared" si="33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4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2"/>
        <v>42012.25</v>
      </c>
      <c r="O521" s="11">
        <f t="shared" si="33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4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2"/>
        <v>43574.208333333328</v>
      </c>
      <c r="O522" s="11">
        <f t="shared" si="33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4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2"/>
        <v>42605.208333333328</v>
      </c>
      <c r="O523" s="11">
        <f t="shared" si="33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3" hidden="1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4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2"/>
        <v>41093.208333333336</v>
      </c>
      <c r="O524" s="11">
        <f t="shared" si="33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4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2"/>
        <v>40241.25</v>
      </c>
      <c r="O525" s="11">
        <f t="shared" si="33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.399999999999999" hidden="1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4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2"/>
        <v>40294.208333333336</v>
      </c>
      <c r="O526" s="11">
        <f t="shared" si="33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3" hidden="1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4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2"/>
        <v>40505.25</v>
      </c>
      <c r="O527" s="11">
        <f t="shared" si="33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4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2"/>
        <v>42364.25</v>
      </c>
      <c r="O528" s="11">
        <f t="shared" si="33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.399999999999999" hidden="1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4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2"/>
        <v>42405.25</v>
      </c>
      <c r="O529" s="11">
        <f t="shared" si="33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.399999999999999" hidden="1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4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2"/>
        <v>41601.25</v>
      </c>
      <c r="O530" s="11">
        <f t="shared" si="33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.399999999999999" hidden="1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4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2"/>
        <v>41769.208333333336</v>
      </c>
      <c r="O531" s="11">
        <f t="shared" si="33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3" hidden="1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4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2"/>
        <v>40421.208333333336</v>
      </c>
      <c r="O532" s="11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3" hidden="1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4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2"/>
        <v>41589.25</v>
      </c>
      <c r="O533" s="11">
        <f t="shared" si="33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4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2"/>
        <v>43125.25</v>
      </c>
      <c r="O534" s="11">
        <f t="shared" si="33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4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2"/>
        <v>41479.208333333336</v>
      </c>
      <c r="O535" s="11">
        <f t="shared" si="33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.399999999999999" hidden="1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4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2"/>
        <v>43329.208333333328</v>
      </c>
      <c r="O536" s="11">
        <f t="shared" si="33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4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2"/>
        <v>43259.208333333328</v>
      </c>
      <c r="O537" s="11">
        <f t="shared" si="33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4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2"/>
        <v>40414.208333333336</v>
      </c>
      <c r="O538" s="11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4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2"/>
        <v>43342.208333333328</v>
      </c>
      <c r="O539" s="11">
        <f t="shared" si="33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.399999999999999" hidden="1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4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2"/>
        <v>41539.208333333336</v>
      </c>
      <c r="O540" s="11">
        <f t="shared" si="33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.399999999999999" hidden="1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4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2"/>
        <v>43647.208333333328</v>
      </c>
      <c r="O541" s="11">
        <f t="shared" si="33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4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2"/>
        <v>43225.208333333328</v>
      </c>
      <c r="O542" s="11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.399999999999999" hidden="1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4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2"/>
        <v>42165.208333333328</v>
      </c>
      <c r="O543" s="11">
        <f t="shared" si="33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.399999999999999" hidden="1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4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2"/>
        <v>42391.25</v>
      </c>
      <c r="O544" s="11">
        <f t="shared" si="33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.399999999999999" hidden="1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4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2"/>
        <v>41528.208333333336</v>
      </c>
      <c r="O545" s="11">
        <f t="shared" si="33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4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2"/>
        <v>42377.25</v>
      </c>
      <c r="O546" s="11">
        <f t="shared" si="33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.399999999999999" hidden="1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4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2"/>
        <v>43824.25</v>
      </c>
      <c r="O547" s="11">
        <f t="shared" si="33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4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2"/>
        <v>43360.208333333328</v>
      </c>
      <c r="O548" s="11">
        <f t="shared" si="33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4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2"/>
        <v>42029.25</v>
      </c>
      <c r="O549" s="11">
        <f t="shared" si="33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4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2"/>
        <v>42461.208333333328</v>
      </c>
      <c r="O550" s="11">
        <f t="shared" si="33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4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2"/>
        <v>41422.208333333336</v>
      </c>
      <c r="O551" s="11">
        <f t="shared" si="33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3" hidden="1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4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2"/>
        <v>40968.25</v>
      </c>
      <c r="O552" s="11">
        <f t="shared" si="33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3" hidden="1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4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2"/>
        <v>41993.25</v>
      </c>
      <c r="O553" s="11">
        <f t="shared" si="33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.399999999999999" hidden="1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4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2"/>
        <v>42700.25</v>
      </c>
      <c r="O554" s="11">
        <f t="shared" si="33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3" hidden="1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4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2"/>
        <v>40545.25</v>
      </c>
      <c r="O555" s="11">
        <f t="shared" si="33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4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2"/>
        <v>42723.25</v>
      </c>
      <c r="O556" s="11">
        <f t="shared" si="33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4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2"/>
        <v>41731.208333333336</v>
      </c>
      <c r="O557" s="11">
        <f t="shared" si="33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4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2"/>
        <v>40792.208333333336</v>
      </c>
      <c r="O558" s="11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4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2"/>
        <v>42279.208333333328</v>
      </c>
      <c r="O559" s="11">
        <f t="shared" si="33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4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2"/>
        <v>42424.25</v>
      </c>
      <c r="O560" s="11">
        <f t="shared" si="33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4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2"/>
        <v>42584.208333333328</v>
      </c>
      <c r="O561" s="11">
        <f t="shared" si="33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4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2"/>
        <v>40865.25</v>
      </c>
      <c r="O562" s="11">
        <f t="shared" si="33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4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2"/>
        <v>40833.208333333336</v>
      </c>
      <c r="O563" s="11">
        <f t="shared" si="33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3" hidden="1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4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2"/>
        <v>43536.208333333328</v>
      </c>
      <c r="O564" s="11">
        <f t="shared" si="33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4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2"/>
        <v>43417.25</v>
      </c>
      <c r="O565" s="11">
        <f t="shared" si="33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.399999999999999" hidden="1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4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2"/>
        <v>42078.208333333328</v>
      </c>
      <c r="O566" s="11">
        <f t="shared" si="33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4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2"/>
        <v>40862.25</v>
      </c>
      <c r="O567" s="11">
        <f t="shared" si="33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.399999999999999" hidden="1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4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2"/>
        <v>42424.25</v>
      </c>
      <c r="O568" s="11">
        <f t="shared" si="33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4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2"/>
        <v>41830.208333333336</v>
      </c>
      <c r="O569" s="11">
        <f t="shared" si="33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4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2"/>
        <v>40374.208333333336</v>
      </c>
      <c r="O570" s="11">
        <f t="shared" si="33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4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2"/>
        <v>40554.25</v>
      </c>
      <c r="O571" s="11">
        <f t="shared" si="33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4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2"/>
        <v>41993.25</v>
      </c>
      <c r="O572" s="11">
        <f t="shared" si="33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.399999999999999" hidden="1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4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2"/>
        <v>42174.208333333328</v>
      </c>
      <c r="O573" s="11">
        <f t="shared" si="33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.399999999999999" hidden="1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4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2"/>
        <v>42275.208333333328</v>
      </c>
      <c r="O574" s="11">
        <f t="shared" si="33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4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2"/>
        <v>41761.208333333336</v>
      </c>
      <c r="O575" s="11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4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2"/>
        <v>43806.25</v>
      </c>
      <c r="O576" s="11">
        <f t="shared" si="33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.399999999999999" hidden="1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4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2"/>
        <v>41779.208333333336</v>
      </c>
      <c r="O577" s="11">
        <f t="shared" si="33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3" hidden="1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4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2"/>
        <v>43040.208333333328</v>
      </c>
      <c r="O578" s="11">
        <f t="shared" si="33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.399999999999999" hidden="1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4"/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6">(((L579/60)/60)/24)+DATE(1970,1,1)</f>
        <v>40613.25</v>
      </c>
      <c r="O579" s="11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.399999999999999" hidden="1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38">SUM(E580/D580)*100</f>
        <v>16.754404145077721</v>
      </c>
      <c r="G580" t="s">
        <v>14</v>
      </c>
      <c r="H580">
        <v>245</v>
      </c>
      <c r="I580" s="4">
        <f t="shared" ref="I580:I643" si="39">SUM(E580/H580)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6"/>
        <v>40878.25</v>
      </c>
      <c r="O580" s="11">
        <f t="shared" si="37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8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6"/>
        <v>40762.208333333336</v>
      </c>
      <c r="O581" s="11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8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6"/>
        <v>41696.25</v>
      </c>
      <c r="O582" s="11">
        <f t="shared" si="37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.399999999999999" hidden="1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8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6"/>
        <v>40662.208333333336</v>
      </c>
      <c r="O583" s="11">
        <f t="shared" si="37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.399999999999999" hidden="1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8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6"/>
        <v>42165.208333333328</v>
      </c>
      <c r="O584" s="11">
        <f t="shared" si="37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8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6"/>
        <v>40959.25</v>
      </c>
      <c r="O585" s="11">
        <f t="shared" si="37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8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6"/>
        <v>41024.208333333336</v>
      </c>
      <c r="O586" s="11">
        <f t="shared" si="37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8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6"/>
        <v>40255.208333333336</v>
      </c>
      <c r="O587" s="11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8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6"/>
        <v>40499.25</v>
      </c>
      <c r="O588" s="11">
        <f t="shared" si="37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.399999999999999" hidden="1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8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6"/>
        <v>43484.25</v>
      </c>
      <c r="O589" s="11">
        <f t="shared" si="37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.399999999999999" hidden="1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8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6"/>
        <v>40262.208333333336</v>
      </c>
      <c r="O590" s="11">
        <f t="shared" si="37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.399999999999999" hidden="1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8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6"/>
        <v>42190.208333333328</v>
      </c>
      <c r="O591" s="11">
        <f t="shared" si="37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3" hidden="1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8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6"/>
        <v>41994.25</v>
      </c>
      <c r="O592" s="11">
        <f t="shared" si="37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8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6"/>
        <v>40373.208333333336</v>
      </c>
      <c r="O593" s="11">
        <f t="shared" si="37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3" hidden="1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8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6"/>
        <v>41789.208333333336</v>
      </c>
      <c r="O594" s="11">
        <f t="shared" si="37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8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6"/>
        <v>41724.208333333336</v>
      </c>
      <c r="O595" s="11">
        <f t="shared" si="37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3" hidden="1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8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6"/>
        <v>42548.208333333328</v>
      </c>
      <c r="O596" s="11">
        <f t="shared" si="37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8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6"/>
        <v>40253.208333333336</v>
      </c>
      <c r="O597" s="11">
        <f t="shared" si="37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.399999999999999" hidden="1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8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6"/>
        <v>42434.25</v>
      </c>
      <c r="O598" s="11">
        <f t="shared" si="37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8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6"/>
        <v>43786.25</v>
      </c>
      <c r="O599" s="11">
        <f t="shared" si="37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8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6"/>
        <v>40344.208333333336</v>
      </c>
      <c r="O600" s="11">
        <f t="shared" si="37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3" hidden="1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8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6"/>
        <v>42047.25</v>
      </c>
      <c r="O601" s="11">
        <f t="shared" si="37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.399999999999999" hidden="1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8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6"/>
        <v>41485.208333333336</v>
      </c>
      <c r="O602" s="11">
        <f t="shared" si="37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8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6"/>
        <v>41789.208333333336</v>
      </c>
      <c r="O603" s="11">
        <f t="shared" si="37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8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6"/>
        <v>42160.208333333328</v>
      </c>
      <c r="O604" s="11">
        <f t="shared" si="37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8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6"/>
        <v>43573.208333333328</v>
      </c>
      <c r="O605" s="11">
        <f t="shared" si="37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8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6"/>
        <v>40565.25</v>
      </c>
      <c r="O606" s="11">
        <f t="shared" si="37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8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6"/>
        <v>42280.208333333328</v>
      </c>
      <c r="O607" s="11">
        <f t="shared" si="37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8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6"/>
        <v>42436.25</v>
      </c>
      <c r="O608" s="11">
        <f t="shared" si="37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8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6"/>
        <v>41721.208333333336</v>
      </c>
      <c r="O609" s="11">
        <f t="shared" si="37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8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6"/>
        <v>43530.25</v>
      </c>
      <c r="O610" s="11">
        <f t="shared" si="37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8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6"/>
        <v>43481.25</v>
      </c>
      <c r="O611" s="11">
        <f t="shared" si="37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8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6"/>
        <v>41259.25</v>
      </c>
      <c r="O612" s="11">
        <f t="shared" si="37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.399999999999999" hidden="1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8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6"/>
        <v>41480.208333333336</v>
      </c>
      <c r="O613" s="11">
        <f t="shared" si="37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8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6"/>
        <v>40474.208333333336</v>
      </c>
      <c r="O614" s="11">
        <f t="shared" si="37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8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6"/>
        <v>42973.208333333328</v>
      </c>
      <c r="O615" s="11">
        <f t="shared" si="37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8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6"/>
        <v>42746.25</v>
      </c>
      <c r="O616" s="11">
        <f t="shared" si="37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8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6"/>
        <v>42489.208333333328</v>
      </c>
      <c r="O617" s="11">
        <f t="shared" si="37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8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6"/>
        <v>41537.208333333336</v>
      </c>
      <c r="O618" s="11">
        <f t="shared" si="37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8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6"/>
        <v>41794.208333333336</v>
      </c>
      <c r="O619" s="11">
        <f t="shared" si="37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.399999999999999" hidden="1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8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6"/>
        <v>41396.208333333336</v>
      </c>
      <c r="O620" s="11">
        <f t="shared" si="37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.399999999999999" hidden="1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8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6"/>
        <v>40669.208333333336</v>
      </c>
      <c r="O621" s="11">
        <f t="shared" si="37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8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6"/>
        <v>42559.208333333328</v>
      </c>
      <c r="O622" s="11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8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6"/>
        <v>42626.208333333328</v>
      </c>
      <c r="O623" s="11">
        <f t="shared" si="37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.399999999999999" hidden="1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8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6"/>
        <v>43205.208333333328</v>
      </c>
      <c r="O624" s="11">
        <f t="shared" si="37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8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6"/>
        <v>42201.208333333328</v>
      </c>
      <c r="O625" s="11">
        <f t="shared" si="37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8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6"/>
        <v>42029.25</v>
      </c>
      <c r="O626" s="11">
        <f t="shared" si="37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3" hidden="1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8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6"/>
        <v>43857.25</v>
      </c>
      <c r="O627" s="11">
        <f t="shared" si="37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8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6"/>
        <v>40449.208333333336</v>
      </c>
      <c r="O628" s="11">
        <f t="shared" si="37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8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6"/>
        <v>40345.208333333336</v>
      </c>
      <c r="O629" s="11">
        <f t="shared" si="37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8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6"/>
        <v>40455.208333333336</v>
      </c>
      <c r="O630" s="11">
        <f t="shared" si="37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.399999999999999" hidden="1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8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6"/>
        <v>42557.208333333328</v>
      </c>
      <c r="O631" s="11">
        <f t="shared" si="37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.399999999999999" hidden="1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8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6"/>
        <v>43586.208333333328</v>
      </c>
      <c r="O632" s="11">
        <f t="shared" si="37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8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6"/>
        <v>43550.208333333328</v>
      </c>
      <c r="O633" s="11">
        <f t="shared" si="37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.399999999999999" hidden="1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8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6"/>
        <v>41945.208333333336</v>
      </c>
      <c r="O634" s="11">
        <f t="shared" si="37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3" hidden="1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8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6"/>
        <v>42315.25</v>
      </c>
      <c r="O635" s="11">
        <f t="shared" si="37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.399999999999999" hidden="1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8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6"/>
        <v>42819.208333333328</v>
      </c>
      <c r="O636" s="11">
        <f t="shared" si="37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8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6"/>
        <v>41314.25</v>
      </c>
      <c r="O637" s="11">
        <f t="shared" si="37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.399999999999999" hidden="1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8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6"/>
        <v>40926.25</v>
      </c>
      <c r="O638" s="11">
        <f t="shared" si="37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.399999999999999" hidden="1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8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6"/>
        <v>42688.25</v>
      </c>
      <c r="O639" s="11">
        <f t="shared" si="37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.399999999999999" hidden="1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8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6"/>
        <v>40386.208333333336</v>
      </c>
      <c r="O640" s="11">
        <f t="shared" si="37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.399999999999999" hidden="1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8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6"/>
        <v>43309.208333333328</v>
      </c>
      <c r="O641" s="11">
        <f t="shared" si="37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.399999999999999" hidden="1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8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6"/>
        <v>42387.25</v>
      </c>
      <c r="O642" s="11">
        <f t="shared" si="37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8"/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0">(((L643/60)/60)/24)+DATE(1970,1,1)</f>
        <v>42786.25</v>
      </c>
      <c r="O643" s="11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42">SUM(E644/D644)*100</f>
        <v>145.45652173913044</v>
      </c>
      <c r="G644" t="s">
        <v>20</v>
      </c>
      <c r="H644">
        <v>129</v>
      </c>
      <c r="I644" s="4">
        <f t="shared" ref="I644:I707" si="43">SUM(E644/H644)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0"/>
        <v>43451.25</v>
      </c>
      <c r="O644" s="11">
        <f t="shared" si="41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2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0"/>
        <v>42795.25</v>
      </c>
      <c r="O645" s="11">
        <f t="shared" si="41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.399999999999999" hidden="1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2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0"/>
        <v>43452.25</v>
      </c>
      <c r="O646" s="11">
        <f t="shared" si="41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.399999999999999" hidden="1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2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0"/>
        <v>43369.208333333328</v>
      </c>
      <c r="O647" s="11">
        <f t="shared" si="41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.399999999999999" hidden="1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2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0"/>
        <v>41346.208333333336</v>
      </c>
      <c r="O648" s="11">
        <f t="shared" si="41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.399999999999999" hidden="1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2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0"/>
        <v>43199.208333333328</v>
      </c>
      <c r="O649" s="11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.399999999999999" hidden="1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2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0"/>
        <v>42922.208333333328</v>
      </c>
      <c r="O650" s="11">
        <f t="shared" si="41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.399999999999999" hidden="1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2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0"/>
        <v>40471.208333333336</v>
      </c>
      <c r="O651" s="11">
        <f t="shared" si="41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.399999999999999" hidden="1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2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0"/>
        <v>41828.208333333336</v>
      </c>
      <c r="O652" s="11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.399999999999999" hidden="1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2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0"/>
        <v>41692.25</v>
      </c>
      <c r="O653" s="11">
        <f t="shared" si="41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2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0"/>
        <v>42587.208333333328</v>
      </c>
      <c r="O654" s="11">
        <f t="shared" si="41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2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0"/>
        <v>42468.208333333328</v>
      </c>
      <c r="O655" s="11">
        <f t="shared" si="41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2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0"/>
        <v>42240.208333333328</v>
      </c>
      <c r="O656" s="11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2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0"/>
        <v>42796.25</v>
      </c>
      <c r="O657" s="11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3" hidden="1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2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0"/>
        <v>43097.25</v>
      </c>
      <c r="O658" s="11">
        <f t="shared" si="41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.399999999999999" hidden="1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2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0"/>
        <v>43096.25</v>
      </c>
      <c r="O659" s="11">
        <f t="shared" si="41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.399999999999999" hidden="1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2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0"/>
        <v>42246.208333333328</v>
      </c>
      <c r="O660" s="11">
        <f t="shared" si="41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.399999999999999" hidden="1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2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0"/>
        <v>40570.25</v>
      </c>
      <c r="O661" s="11">
        <f t="shared" si="41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.399999999999999" hidden="1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2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0"/>
        <v>42237.208333333328</v>
      </c>
      <c r="O662" s="11">
        <f t="shared" si="41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.399999999999999" hidden="1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2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0"/>
        <v>40996.208333333336</v>
      </c>
      <c r="O663" s="11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.399999999999999" hidden="1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2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0"/>
        <v>43443.25</v>
      </c>
      <c r="O664" s="11">
        <f t="shared" si="41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.399999999999999" hidden="1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2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0"/>
        <v>40458.208333333336</v>
      </c>
      <c r="O665" s="11">
        <f t="shared" si="41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.399999999999999" hidden="1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2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0"/>
        <v>40959.25</v>
      </c>
      <c r="O666" s="11">
        <f t="shared" si="41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2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0"/>
        <v>40733.208333333336</v>
      </c>
      <c r="O667" s="11">
        <f t="shared" si="41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.399999999999999" hidden="1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2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0"/>
        <v>41516.208333333336</v>
      </c>
      <c r="O668" s="11">
        <f t="shared" si="41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2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0"/>
        <v>41892.208333333336</v>
      </c>
      <c r="O669" s="11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3" hidden="1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2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0"/>
        <v>41122.208333333336</v>
      </c>
      <c r="O670" s="11">
        <f t="shared" si="41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2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0"/>
        <v>42912.208333333328</v>
      </c>
      <c r="O671" s="11">
        <f t="shared" si="41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2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0"/>
        <v>42425.25</v>
      </c>
      <c r="O672" s="11">
        <f t="shared" si="41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2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0"/>
        <v>40390.208333333336</v>
      </c>
      <c r="O673" s="11">
        <f t="shared" si="41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.399999999999999" hidden="1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2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0"/>
        <v>43180.208333333328</v>
      </c>
      <c r="O674" s="11">
        <f t="shared" si="41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.399999999999999" hidden="1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2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0"/>
        <v>42475.208333333328</v>
      </c>
      <c r="O675" s="11">
        <f t="shared" si="41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.399999999999999" hidden="1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2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0"/>
        <v>40774.208333333336</v>
      </c>
      <c r="O676" s="11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2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0"/>
        <v>43719.208333333328</v>
      </c>
      <c r="O677" s="11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2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0"/>
        <v>41178.208333333336</v>
      </c>
      <c r="O678" s="11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.399999999999999" hidden="1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2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0"/>
        <v>42561.208333333328</v>
      </c>
      <c r="O679" s="11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.399999999999999" hidden="1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2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0"/>
        <v>43484.25</v>
      </c>
      <c r="O680" s="11">
        <f t="shared" si="41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2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0"/>
        <v>43756.208333333328</v>
      </c>
      <c r="O681" s="11">
        <f t="shared" si="41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3" hidden="1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2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0"/>
        <v>43813.25</v>
      </c>
      <c r="O682" s="11">
        <f t="shared" si="41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3" hidden="1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2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0"/>
        <v>40898.25</v>
      </c>
      <c r="O683" s="11">
        <f t="shared" si="41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2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0"/>
        <v>41619.25</v>
      </c>
      <c r="O684" s="11">
        <f t="shared" si="41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2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0"/>
        <v>43359.208333333328</v>
      </c>
      <c r="O685" s="11">
        <f t="shared" si="41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2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0"/>
        <v>40358.208333333336</v>
      </c>
      <c r="O686" s="11">
        <f t="shared" si="41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.399999999999999" hidden="1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2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0"/>
        <v>42239.208333333328</v>
      </c>
      <c r="O687" s="11">
        <f t="shared" si="41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2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0"/>
        <v>43186.208333333328</v>
      </c>
      <c r="O688" s="11">
        <f t="shared" si="41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2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0"/>
        <v>42806.25</v>
      </c>
      <c r="O689" s="11">
        <f t="shared" si="41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2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0"/>
        <v>43475.25</v>
      </c>
      <c r="O690" s="11">
        <f t="shared" si="41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2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0"/>
        <v>41576.208333333336</v>
      </c>
      <c r="O691" s="11">
        <f t="shared" si="41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2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0"/>
        <v>40874.25</v>
      </c>
      <c r="O692" s="11">
        <f t="shared" si="41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2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0"/>
        <v>41185.208333333336</v>
      </c>
      <c r="O693" s="11">
        <f t="shared" si="41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3" hidden="1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2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0"/>
        <v>43655.208333333328</v>
      </c>
      <c r="O694" s="11">
        <f t="shared" si="41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3" hidden="1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2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0"/>
        <v>43025.208333333328</v>
      </c>
      <c r="O695" s="11">
        <f t="shared" si="41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.399999999999999" hidden="1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2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0"/>
        <v>43066.25</v>
      </c>
      <c r="O696" s="11">
        <f t="shared" si="41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2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0"/>
        <v>42322.25</v>
      </c>
      <c r="O697" s="11">
        <f t="shared" si="41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.399999999999999" hidden="1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2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0"/>
        <v>42114.208333333328</v>
      </c>
      <c r="O698" s="11">
        <f t="shared" si="41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2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0"/>
        <v>43190.208333333328</v>
      </c>
      <c r="O699" s="11">
        <f t="shared" si="41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2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0"/>
        <v>40871.25</v>
      </c>
      <c r="O700" s="11">
        <f t="shared" si="41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.399999999999999" hidden="1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2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0"/>
        <v>43641.208333333328</v>
      </c>
      <c r="O701" s="11">
        <f t="shared" si="41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3" hidden="1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2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0"/>
        <v>40203.25</v>
      </c>
      <c r="O702" s="11">
        <f t="shared" si="41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2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0"/>
        <v>40629.208333333336</v>
      </c>
      <c r="O703" s="11">
        <f t="shared" si="41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3" hidden="1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2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0"/>
        <v>41477.208333333336</v>
      </c>
      <c r="O704" s="11">
        <f t="shared" si="41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2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0"/>
        <v>41020.208333333336</v>
      </c>
      <c r="O705" s="11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2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0"/>
        <v>42555.208333333328</v>
      </c>
      <c r="O706" s="11">
        <f t="shared" si="41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.399999999999999" hidden="1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2"/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4">(((L707/60)/60)/24)+DATE(1970,1,1)</f>
        <v>41619.25</v>
      </c>
      <c r="O707" s="11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46">SUM(E708/D708)*100</f>
        <v>127.84686346863469</v>
      </c>
      <c r="G708" t="s">
        <v>20</v>
      </c>
      <c r="H708">
        <v>1345</v>
      </c>
      <c r="I708" s="4">
        <f t="shared" ref="I708:I771" si="47">SUM(E708/H708)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4"/>
        <v>43471.25</v>
      </c>
      <c r="O708" s="11">
        <f t="shared" si="45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6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4"/>
        <v>43442.25</v>
      </c>
      <c r="O709" s="11">
        <f t="shared" si="45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6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4"/>
        <v>42877.208333333328</v>
      </c>
      <c r="O710" s="11">
        <f t="shared" si="45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6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4"/>
        <v>41018.208333333336</v>
      </c>
      <c r="O711" s="11">
        <f t="shared" si="45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6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4"/>
        <v>43295.208333333328</v>
      </c>
      <c r="O712" s="11">
        <f t="shared" si="45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3" hidden="1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6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4"/>
        <v>42393.25</v>
      </c>
      <c r="O713" s="11">
        <f t="shared" si="45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6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4"/>
        <v>42559.208333333328</v>
      </c>
      <c r="O714" s="11">
        <f t="shared" si="45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6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4"/>
        <v>42604.208333333328</v>
      </c>
      <c r="O715" s="11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6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4"/>
        <v>41870.208333333336</v>
      </c>
      <c r="O716" s="11">
        <f t="shared" si="45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.399999999999999" hidden="1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6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4"/>
        <v>40397.208333333336</v>
      </c>
      <c r="O717" s="11">
        <f t="shared" si="45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6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4"/>
        <v>41465.208333333336</v>
      </c>
      <c r="O718" s="11">
        <f t="shared" si="45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6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4"/>
        <v>40777.208333333336</v>
      </c>
      <c r="O719" s="11">
        <f t="shared" si="45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6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4"/>
        <v>41442.208333333336</v>
      </c>
      <c r="O720" s="11">
        <f t="shared" si="45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6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4"/>
        <v>41058.208333333336</v>
      </c>
      <c r="O721" s="11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3" hidden="1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6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4"/>
        <v>43152.25</v>
      </c>
      <c r="O722" s="11">
        <f t="shared" si="45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.399999999999999" hidden="1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6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4"/>
        <v>43194.208333333328</v>
      </c>
      <c r="O723" s="11">
        <f t="shared" si="45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6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4"/>
        <v>43045.25</v>
      </c>
      <c r="O724" s="11">
        <f t="shared" si="45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6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4"/>
        <v>42431.25</v>
      </c>
      <c r="O725" s="11">
        <f t="shared" si="45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6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4"/>
        <v>41934.208333333336</v>
      </c>
      <c r="O726" s="11">
        <f t="shared" si="45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.399999999999999" hidden="1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6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4"/>
        <v>41958.25</v>
      </c>
      <c r="O727" s="11">
        <f t="shared" si="45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3" hidden="1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6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4"/>
        <v>40476.208333333336</v>
      </c>
      <c r="O728" s="11">
        <f t="shared" si="45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6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4"/>
        <v>43485.25</v>
      </c>
      <c r="O729" s="11">
        <f t="shared" si="45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3" hidden="1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6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4"/>
        <v>42515.208333333328</v>
      </c>
      <c r="O730" s="11">
        <f t="shared" si="45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6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4"/>
        <v>41309.25</v>
      </c>
      <c r="O731" s="11">
        <f t="shared" si="45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6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4"/>
        <v>42147.208333333328</v>
      </c>
      <c r="O732" s="11">
        <f t="shared" si="45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.399999999999999" hidden="1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6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4"/>
        <v>42939.208333333328</v>
      </c>
      <c r="O733" s="11">
        <f t="shared" si="45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.399999999999999" hidden="1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6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4"/>
        <v>42816.208333333328</v>
      </c>
      <c r="O734" s="11">
        <f t="shared" si="45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6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4"/>
        <v>41844.208333333336</v>
      </c>
      <c r="O735" s="11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6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4"/>
        <v>42763.25</v>
      </c>
      <c r="O736" s="11">
        <f t="shared" si="45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6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4"/>
        <v>42459.208333333328</v>
      </c>
      <c r="O737" s="11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.399999999999999" hidden="1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6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4"/>
        <v>42055.25</v>
      </c>
      <c r="O738" s="11">
        <f t="shared" si="45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6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4"/>
        <v>42685.25</v>
      </c>
      <c r="O739" s="11">
        <f t="shared" si="45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3" hidden="1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6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4"/>
        <v>41959.25</v>
      </c>
      <c r="O740" s="11">
        <f t="shared" si="45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.399999999999999" hidden="1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6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4"/>
        <v>41089.208333333336</v>
      </c>
      <c r="O741" s="11">
        <f t="shared" si="45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3" hidden="1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6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4"/>
        <v>42769.25</v>
      </c>
      <c r="O742" s="11">
        <f t="shared" si="45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6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4"/>
        <v>40321.208333333336</v>
      </c>
      <c r="O743" s="11">
        <f t="shared" si="45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6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4"/>
        <v>40197.25</v>
      </c>
      <c r="O744" s="11">
        <f t="shared" si="45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3" hidden="1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6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4"/>
        <v>42298.208333333328</v>
      </c>
      <c r="O745" s="11">
        <f t="shared" si="45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6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4"/>
        <v>43322.208333333328</v>
      </c>
      <c r="O746" s="11">
        <f t="shared" si="45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3" hidden="1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6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4"/>
        <v>40328.208333333336</v>
      </c>
      <c r="O747" s="11">
        <f t="shared" si="45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6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4"/>
        <v>40825.208333333336</v>
      </c>
      <c r="O748" s="11">
        <f t="shared" si="45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6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4"/>
        <v>40423.208333333336</v>
      </c>
      <c r="O749" s="11">
        <f t="shared" si="45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.399999999999999" hidden="1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6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4"/>
        <v>40238.25</v>
      </c>
      <c r="O750" s="11">
        <f t="shared" si="45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6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4"/>
        <v>41920.208333333336</v>
      </c>
      <c r="O751" s="11">
        <f t="shared" si="45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3" hidden="1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6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4"/>
        <v>40360.208333333336</v>
      </c>
      <c r="O752" s="11">
        <f t="shared" si="45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6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4"/>
        <v>42446.208333333328</v>
      </c>
      <c r="O753" s="11">
        <f t="shared" si="45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.399999999999999" hidden="1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6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4"/>
        <v>40395.208333333336</v>
      </c>
      <c r="O754" s="11">
        <f t="shared" si="45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6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4"/>
        <v>40321.208333333336</v>
      </c>
      <c r="O755" s="11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6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4"/>
        <v>41210.208333333336</v>
      </c>
      <c r="O756" s="11">
        <f t="shared" si="45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6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4"/>
        <v>43096.25</v>
      </c>
      <c r="O757" s="11">
        <f t="shared" si="45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6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4"/>
        <v>42024.25</v>
      </c>
      <c r="O758" s="11">
        <f t="shared" si="45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6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4"/>
        <v>40675.208333333336</v>
      </c>
      <c r="O759" s="11">
        <f t="shared" si="45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6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4"/>
        <v>41936.208333333336</v>
      </c>
      <c r="O760" s="11">
        <f t="shared" si="45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3" hidden="1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6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4"/>
        <v>43136.25</v>
      </c>
      <c r="O761" s="11">
        <f t="shared" si="45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.399999999999999" hidden="1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6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4"/>
        <v>43678.208333333328</v>
      </c>
      <c r="O762" s="11">
        <f t="shared" si="45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6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4"/>
        <v>42938.208333333328</v>
      </c>
      <c r="O763" s="11">
        <f t="shared" si="45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6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4"/>
        <v>41241.25</v>
      </c>
      <c r="O764" s="11">
        <f t="shared" si="45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6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4"/>
        <v>41037.208333333336</v>
      </c>
      <c r="O765" s="11">
        <f t="shared" si="45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6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4"/>
        <v>40676.208333333336</v>
      </c>
      <c r="O766" s="11">
        <f t="shared" si="45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6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4"/>
        <v>42840.208333333328</v>
      </c>
      <c r="O767" s="11">
        <f t="shared" si="45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3" hidden="1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6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4"/>
        <v>43362.208333333328</v>
      </c>
      <c r="O768" s="11">
        <f t="shared" si="45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.399999999999999" hidden="1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6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4"/>
        <v>42283.208333333328</v>
      </c>
      <c r="O769" s="11">
        <f t="shared" si="45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6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4"/>
        <v>41619.25</v>
      </c>
      <c r="O770" s="11">
        <f t="shared" si="45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.399999999999999" hidden="1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6"/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48">(((L771/60)/60)/24)+DATE(1970,1,1)</f>
        <v>41501.208333333336</v>
      </c>
      <c r="O771" s="11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50">SUM(E772/D772)*100</f>
        <v>270.74418604651163</v>
      </c>
      <c r="G772" t="s">
        <v>20</v>
      </c>
      <c r="H772">
        <v>216</v>
      </c>
      <c r="I772" s="4">
        <f t="shared" ref="I772:I835" si="51">SUM(E772/H772)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48"/>
        <v>41743.208333333336</v>
      </c>
      <c r="O772" s="11">
        <f t="shared" si="49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.399999999999999" hidden="1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50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48"/>
        <v>43491.25</v>
      </c>
      <c r="O773" s="11">
        <f t="shared" si="49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0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48"/>
        <v>43505.25</v>
      </c>
      <c r="O774" s="11">
        <f t="shared" si="49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0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48"/>
        <v>42838.208333333328</v>
      </c>
      <c r="O775" s="11">
        <f t="shared" si="49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0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48"/>
        <v>42513.208333333328</v>
      </c>
      <c r="O776" s="11">
        <f t="shared" si="49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3" hidden="1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0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48"/>
        <v>41949.25</v>
      </c>
      <c r="O777" s="11">
        <f t="shared" si="49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.399999999999999" hidden="1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0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48"/>
        <v>43650.208333333328</v>
      </c>
      <c r="O778" s="11">
        <f t="shared" si="49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.399999999999999" hidden="1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0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48"/>
        <v>40809.208333333336</v>
      </c>
      <c r="O779" s="11">
        <f t="shared" si="49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0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48"/>
        <v>40768.208333333336</v>
      </c>
      <c r="O780" s="11">
        <f t="shared" si="49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.399999999999999" hidden="1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0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48"/>
        <v>42230.208333333328</v>
      </c>
      <c r="O781" s="11">
        <f t="shared" si="49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0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48"/>
        <v>42573.208333333328</v>
      </c>
      <c r="O782" s="11">
        <f t="shared" si="49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.399999999999999" hidden="1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0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48"/>
        <v>40482.208333333336</v>
      </c>
      <c r="O783" s="11">
        <f t="shared" si="49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0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48"/>
        <v>40603.25</v>
      </c>
      <c r="O784" s="11">
        <f t="shared" si="49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0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48"/>
        <v>41625.25</v>
      </c>
      <c r="O785" s="11">
        <f t="shared" si="49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0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48"/>
        <v>42435.25</v>
      </c>
      <c r="O786" s="11">
        <f t="shared" si="49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0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48"/>
        <v>43582.208333333328</v>
      </c>
      <c r="O787" s="11">
        <f t="shared" si="49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0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48"/>
        <v>43186.208333333328</v>
      </c>
      <c r="O788" s="11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.399999999999999" hidden="1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0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48"/>
        <v>40684.208333333336</v>
      </c>
      <c r="O789" s="11">
        <f t="shared" si="49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.399999999999999" hidden="1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0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48"/>
        <v>41202.208333333336</v>
      </c>
      <c r="O790" s="11">
        <f t="shared" si="49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.399999999999999" hidden="1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0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48"/>
        <v>41786.208333333336</v>
      </c>
      <c r="O791" s="11">
        <f t="shared" si="49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.399999999999999" hidden="1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0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48"/>
        <v>40223.25</v>
      </c>
      <c r="O792" s="11">
        <f t="shared" si="49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.399999999999999" hidden="1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0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48"/>
        <v>42715.25</v>
      </c>
      <c r="O793" s="11">
        <f t="shared" si="49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.399999999999999" hidden="1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0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48"/>
        <v>41451.208333333336</v>
      </c>
      <c r="O794" s="11">
        <f t="shared" si="49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0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48"/>
        <v>41450.208333333336</v>
      </c>
      <c r="O795" s="11">
        <f t="shared" si="49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0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48"/>
        <v>43091.25</v>
      </c>
      <c r="O796" s="11">
        <f t="shared" si="49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3" hidden="1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0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48"/>
        <v>42675.208333333328</v>
      </c>
      <c r="O797" s="11">
        <f t="shared" si="49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.399999999999999" hidden="1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0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48"/>
        <v>41859.208333333336</v>
      </c>
      <c r="O798" s="11">
        <f t="shared" si="49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0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48"/>
        <v>43464.25</v>
      </c>
      <c r="O799" s="11">
        <f t="shared" si="49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0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48"/>
        <v>41060.208333333336</v>
      </c>
      <c r="O800" s="11">
        <f t="shared" si="49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.399999999999999" hidden="1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0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48"/>
        <v>42399.25</v>
      </c>
      <c r="O801" s="11">
        <f t="shared" si="49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.399999999999999" hidden="1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0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48"/>
        <v>42167.208333333328</v>
      </c>
      <c r="O802" s="11">
        <f t="shared" si="49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0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48"/>
        <v>43830.25</v>
      </c>
      <c r="O803" s="11">
        <f t="shared" si="49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0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48"/>
        <v>43650.208333333328</v>
      </c>
      <c r="O804" s="11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0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48"/>
        <v>43492.25</v>
      </c>
      <c r="O805" s="11">
        <f t="shared" si="49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0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48"/>
        <v>43102.25</v>
      </c>
      <c r="O806" s="11">
        <f t="shared" si="49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3" hidden="1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0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48"/>
        <v>41958.25</v>
      </c>
      <c r="O807" s="11">
        <f t="shared" si="49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0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48"/>
        <v>40973.25</v>
      </c>
      <c r="O808" s="11">
        <f t="shared" si="49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0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48"/>
        <v>43753.208333333328</v>
      </c>
      <c r="O809" s="11">
        <f t="shared" si="49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.399999999999999" hidden="1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0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48"/>
        <v>42507.208333333328</v>
      </c>
      <c r="O810" s="11">
        <f t="shared" si="49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.399999999999999" hidden="1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0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48"/>
        <v>41135.208333333336</v>
      </c>
      <c r="O811" s="11">
        <f t="shared" si="49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0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48"/>
        <v>43067.25</v>
      </c>
      <c r="O812" s="11">
        <f t="shared" si="49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.399999999999999" hidden="1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0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48"/>
        <v>42378.25</v>
      </c>
      <c r="O813" s="11">
        <f t="shared" si="49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0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48"/>
        <v>43206.208333333328</v>
      </c>
      <c r="O814" s="11">
        <f t="shared" si="49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0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48"/>
        <v>41148.208333333336</v>
      </c>
      <c r="O815" s="11">
        <f t="shared" si="49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.399999999999999" hidden="1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0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48"/>
        <v>42517.208333333328</v>
      </c>
      <c r="O816" s="11">
        <f t="shared" si="49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0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48"/>
        <v>43068.25</v>
      </c>
      <c r="O817" s="11">
        <f t="shared" si="49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0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48"/>
        <v>41680.25</v>
      </c>
      <c r="O818" s="11">
        <f t="shared" si="49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0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48"/>
        <v>43589.208333333328</v>
      </c>
      <c r="O819" s="11">
        <f t="shared" si="49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0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48"/>
        <v>43486.25</v>
      </c>
      <c r="O820" s="11">
        <f t="shared" si="49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3" hidden="1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0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48"/>
        <v>41237.25</v>
      </c>
      <c r="O821" s="11">
        <f t="shared" si="49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0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48"/>
        <v>43310.208333333328</v>
      </c>
      <c r="O822" s="11">
        <f t="shared" si="49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0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48"/>
        <v>42794.25</v>
      </c>
      <c r="O823" s="11">
        <f t="shared" si="49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0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48"/>
        <v>41698.25</v>
      </c>
      <c r="O824" s="11">
        <f t="shared" si="49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0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48"/>
        <v>41892.208333333336</v>
      </c>
      <c r="O825" s="11">
        <f t="shared" si="49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0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48"/>
        <v>40348.208333333336</v>
      </c>
      <c r="O826" s="11">
        <f t="shared" si="49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0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48"/>
        <v>42941.208333333328</v>
      </c>
      <c r="O827" s="11">
        <f t="shared" si="49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0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48"/>
        <v>40525.25</v>
      </c>
      <c r="O828" s="11">
        <f t="shared" si="49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0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48"/>
        <v>40666.208333333336</v>
      </c>
      <c r="O829" s="11">
        <f t="shared" si="49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3" hidden="1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0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48"/>
        <v>43340.208333333328</v>
      </c>
      <c r="O830" s="11">
        <f t="shared" si="49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.399999999999999" hidden="1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0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48"/>
        <v>42164.208333333328</v>
      </c>
      <c r="O831" s="11">
        <f t="shared" si="49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3" hidden="1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0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48"/>
        <v>43103.25</v>
      </c>
      <c r="O832" s="11">
        <f t="shared" si="49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0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48"/>
        <v>40994.208333333336</v>
      </c>
      <c r="O833" s="11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0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48"/>
        <v>42299.208333333328</v>
      </c>
      <c r="O834" s="11">
        <f t="shared" si="49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0"/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2">(((L835/60)/60)/24)+DATE(1970,1,1)</f>
        <v>40588.25</v>
      </c>
      <c r="O835" s="11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54">SUM(E836/D836)*100</f>
        <v>153.8082191780822</v>
      </c>
      <c r="G836" t="s">
        <v>20</v>
      </c>
      <c r="H836">
        <v>119</v>
      </c>
      <c r="I836" s="4">
        <f t="shared" ref="I836:I899" si="55">SUM(E836/H836)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2"/>
        <v>41448.208333333336</v>
      </c>
      <c r="O836" s="11">
        <f t="shared" si="53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.399999999999999" hidden="1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4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2"/>
        <v>42063.25</v>
      </c>
      <c r="O837" s="11">
        <f t="shared" si="53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.399999999999999" hidden="1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4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2"/>
        <v>40214.25</v>
      </c>
      <c r="O838" s="11">
        <f t="shared" si="53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4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2"/>
        <v>40629.208333333336</v>
      </c>
      <c r="O839" s="11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4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2"/>
        <v>43370.208333333328</v>
      </c>
      <c r="O840" s="11">
        <f t="shared" si="53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4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2"/>
        <v>41715.208333333336</v>
      </c>
      <c r="O841" s="11">
        <f t="shared" si="53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4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2"/>
        <v>41836.208333333336</v>
      </c>
      <c r="O842" s="11">
        <f t="shared" si="53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4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2"/>
        <v>42419.25</v>
      </c>
      <c r="O843" s="11">
        <f t="shared" si="53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4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2"/>
        <v>43266.208333333328</v>
      </c>
      <c r="O844" s="11">
        <f t="shared" si="53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3" hidden="1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4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2"/>
        <v>43338.208333333328</v>
      </c>
      <c r="O845" s="11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.399999999999999" hidden="1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4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2"/>
        <v>40930.25</v>
      </c>
      <c r="O846" s="11">
        <f t="shared" si="53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4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2"/>
        <v>43235.208333333328</v>
      </c>
      <c r="O847" s="11">
        <f t="shared" si="53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4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2"/>
        <v>43302.208333333328</v>
      </c>
      <c r="O848" s="11">
        <f t="shared" si="53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4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2"/>
        <v>43107.25</v>
      </c>
      <c r="O849" s="11">
        <f t="shared" si="53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4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2"/>
        <v>40341.208333333336</v>
      </c>
      <c r="O850" s="11">
        <f t="shared" si="53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4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2"/>
        <v>40948.25</v>
      </c>
      <c r="O851" s="11">
        <f t="shared" si="53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3" hidden="1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4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2"/>
        <v>40866.25</v>
      </c>
      <c r="O852" s="11">
        <f t="shared" si="53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4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2"/>
        <v>41031.208333333336</v>
      </c>
      <c r="O853" s="11">
        <f t="shared" si="53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3" hidden="1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4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2"/>
        <v>40740.208333333336</v>
      </c>
      <c r="O854" s="11">
        <f t="shared" si="53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4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2"/>
        <v>40714.208333333336</v>
      </c>
      <c r="O855" s="11">
        <f t="shared" si="53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4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2"/>
        <v>43787.25</v>
      </c>
      <c r="O856" s="11">
        <f t="shared" si="53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4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2"/>
        <v>40712.208333333336</v>
      </c>
      <c r="O857" s="11">
        <f t="shared" si="53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4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2"/>
        <v>41023.208333333336</v>
      </c>
      <c r="O858" s="11">
        <f t="shared" si="53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4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2"/>
        <v>40944.25</v>
      </c>
      <c r="O859" s="11">
        <f t="shared" si="53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3" hidden="1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4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2"/>
        <v>43211.208333333328</v>
      </c>
      <c r="O860" s="11">
        <f t="shared" si="53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3" hidden="1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4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2"/>
        <v>41334.25</v>
      </c>
      <c r="O861" s="11">
        <f t="shared" si="53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4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2"/>
        <v>43515.25</v>
      </c>
      <c r="O862" s="11">
        <f t="shared" si="53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4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2"/>
        <v>40258.208333333336</v>
      </c>
      <c r="O863" s="11">
        <f t="shared" si="53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4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2"/>
        <v>40756.208333333336</v>
      </c>
      <c r="O864" s="11">
        <f t="shared" si="53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4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2"/>
        <v>42172.208333333328</v>
      </c>
      <c r="O865" s="11">
        <f t="shared" si="53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4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2"/>
        <v>42601.208333333328</v>
      </c>
      <c r="O866" s="11">
        <f t="shared" si="53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4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2"/>
        <v>41897.208333333336</v>
      </c>
      <c r="O867" s="11">
        <f t="shared" si="53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.399999999999999" hidden="1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4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2"/>
        <v>40671.208333333336</v>
      </c>
      <c r="O868" s="11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4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2"/>
        <v>43382.208333333328</v>
      </c>
      <c r="O869" s="11">
        <f t="shared" si="53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4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2"/>
        <v>41559.208333333336</v>
      </c>
      <c r="O870" s="11">
        <f t="shared" si="53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.399999999999999" hidden="1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4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2"/>
        <v>40350.208333333336</v>
      </c>
      <c r="O871" s="11">
        <f t="shared" si="53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.399999999999999" hidden="1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4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2"/>
        <v>42240.208333333328</v>
      </c>
      <c r="O872" s="11">
        <f t="shared" si="53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4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2"/>
        <v>43040.208333333328</v>
      </c>
      <c r="O873" s="11">
        <f t="shared" si="53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4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2"/>
        <v>43346.208333333328</v>
      </c>
      <c r="O874" s="11">
        <f t="shared" si="53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4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2"/>
        <v>41647.25</v>
      </c>
      <c r="O875" s="11">
        <f t="shared" si="53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4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2"/>
        <v>40291.208333333336</v>
      </c>
      <c r="O876" s="11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.399999999999999" hidden="1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4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2"/>
        <v>40556.25</v>
      </c>
      <c r="O877" s="11">
        <f t="shared" si="53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3" hidden="1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4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2"/>
        <v>43624.208333333328</v>
      </c>
      <c r="O878" s="11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.399999999999999" hidden="1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4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2"/>
        <v>42577.208333333328</v>
      </c>
      <c r="O879" s="11">
        <f t="shared" si="53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.399999999999999" hidden="1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4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2"/>
        <v>43845.25</v>
      </c>
      <c r="O880" s="11">
        <f t="shared" si="53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4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2"/>
        <v>42788.25</v>
      </c>
      <c r="O881" s="11">
        <f t="shared" si="53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4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2"/>
        <v>43667.208333333328</v>
      </c>
      <c r="O882" s="11">
        <f t="shared" si="53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.399999999999999" hidden="1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4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2"/>
        <v>42194.208333333328</v>
      </c>
      <c r="O883" s="11">
        <f t="shared" si="53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4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2"/>
        <v>42025.25</v>
      </c>
      <c r="O884" s="11">
        <f t="shared" si="53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4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2"/>
        <v>40323.208333333336</v>
      </c>
      <c r="O885" s="11">
        <f t="shared" si="53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.399999999999999" hidden="1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4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2"/>
        <v>41763.208333333336</v>
      </c>
      <c r="O886" s="11">
        <f t="shared" si="53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4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2"/>
        <v>40335.208333333336</v>
      </c>
      <c r="O887" s="11">
        <f t="shared" si="53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.399999999999999" hidden="1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4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2"/>
        <v>40416.208333333336</v>
      </c>
      <c r="O888" s="11">
        <f t="shared" si="53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3" hidden="1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4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2"/>
        <v>42202.208333333328</v>
      </c>
      <c r="O889" s="11">
        <f t="shared" si="53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4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2"/>
        <v>42836.208333333328</v>
      </c>
      <c r="O890" s="11">
        <f t="shared" si="53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4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2"/>
        <v>41710.208333333336</v>
      </c>
      <c r="O891" s="11">
        <f t="shared" si="53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4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2"/>
        <v>43640.208333333328</v>
      </c>
      <c r="O892" s="11">
        <f t="shared" si="53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4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2"/>
        <v>40880.25</v>
      </c>
      <c r="O893" s="11">
        <f t="shared" si="53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4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2"/>
        <v>40319.208333333336</v>
      </c>
      <c r="O894" s="11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4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2"/>
        <v>42170.208333333328</v>
      </c>
      <c r="O895" s="11">
        <f t="shared" si="53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4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2"/>
        <v>41466.208333333336</v>
      </c>
      <c r="O896" s="11">
        <f t="shared" si="53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3" hidden="1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4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2"/>
        <v>43134.25</v>
      </c>
      <c r="O897" s="11">
        <f t="shared" si="53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4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2"/>
        <v>40738.208333333336</v>
      </c>
      <c r="O898" s="11">
        <f t="shared" si="53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.399999999999999" hidden="1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4"/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6">(((L899/60)/60)/24)+DATE(1970,1,1)</f>
        <v>43583.208333333328</v>
      </c>
      <c r="O899" s="11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.399999999999999" hidden="1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58">SUM(E900/D900)*100</f>
        <v>52.479620323841424</v>
      </c>
      <c r="G900" t="s">
        <v>14</v>
      </c>
      <c r="H900">
        <v>1221</v>
      </c>
      <c r="I900" s="4">
        <f t="shared" ref="I900:I963" si="59">SUM(E900/H900)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6"/>
        <v>43815.25</v>
      </c>
      <c r="O900" s="11">
        <f t="shared" si="57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8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6"/>
        <v>41554.208333333336</v>
      </c>
      <c r="O901" s="11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.399999999999999" hidden="1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8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6"/>
        <v>41901.208333333336</v>
      </c>
      <c r="O902" s="11">
        <f t="shared" si="57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8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6"/>
        <v>43298.208333333328</v>
      </c>
      <c r="O903" s="11">
        <f t="shared" si="57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8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6"/>
        <v>42399.25</v>
      </c>
      <c r="O904" s="11">
        <f t="shared" si="57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3" hidden="1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8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6"/>
        <v>41034.208333333336</v>
      </c>
      <c r="O905" s="11">
        <f t="shared" si="57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.399999999999999" hidden="1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8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6"/>
        <v>41186.208333333336</v>
      </c>
      <c r="O906" s="11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8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6"/>
        <v>41536.208333333336</v>
      </c>
      <c r="O907" s="11">
        <f t="shared" si="57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8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6"/>
        <v>42868.208333333328</v>
      </c>
      <c r="O908" s="11">
        <f t="shared" si="57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.399999999999999" hidden="1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8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6"/>
        <v>40660.208333333336</v>
      </c>
      <c r="O909" s="11">
        <f t="shared" si="57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8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6"/>
        <v>41031.208333333336</v>
      </c>
      <c r="O910" s="11">
        <f t="shared" si="57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8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6"/>
        <v>43255.208333333328</v>
      </c>
      <c r="O911" s="11">
        <f t="shared" si="57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.399999999999999" hidden="1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8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6"/>
        <v>42026.25</v>
      </c>
      <c r="O912" s="11">
        <f t="shared" si="57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8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6"/>
        <v>43717.208333333328</v>
      </c>
      <c r="O913" s="11">
        <f t="shared" si="57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8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6"/>
        <v>41157.208333333336</v>
      </c>
      <c r="O914" s="11">
        <f t="shared" si="57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.399999999999999" hidden="1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8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6"/>
        <v>43597.208333333328</v>
      </c>
      <c r="O915" s="11">
        <f t="shared" si="57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.399999999999999" hidden="1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8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6"/>
        <v>41490.208333333336</v>
      </c>
      <c r="O916" s="11">
        <f t="shared" si="57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8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6"/>
        <v>42976.208333333328</v>
      </c>
      <c r="O917" s="11">
        <f t="shared" si="57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3" hidden="1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8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6"/>
        <v>41991.25</v>
      </c>
      <c r="O918" s="11">
        <f t="shared" si="57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.399999999999999" hidden="1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8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6"/>
        <v>40722.208333333336</v>
      </c>
      <c r="O919" s="11">
        <f t="shared" si="57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8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6"/>
        <v>41117.208333333336</v>
      </c>
      <c r="O920" s="11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.399999999999999" hidden="1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8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6"/>
        <v>43022.208333333328</v>
      </c>
      <c r="O921" s="11">
        <f t="shared" si="57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8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6"/>
        <v>43503.25</v>
      </c>
      <c r="O922" s="11">
        <f t="shared" si="57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.399999999999999" hidden="1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8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6"/>
        <v>40951.25</v>
      </c>
      <c r="O923" s="11">
        <f t="shared" si="57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8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6"/>
        <v>43443.25</v>
      </c>
      <c r="O924" s="11">
        <f t="shared" si="57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8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6"/>
        <v>40373.208333333336</v>
      </c>
      <c r="O925" s="11">
        <f t="shared" si="57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8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6"/>
        <v>43769.208333333328</v>
      </c>
      <c r="O926" s="11">
        <f t="shared" si="57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8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6"/>
        <v>43000.208333333328</v>
      </c>
      <c r="O927" s="11">
        <f t="shared" si="57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.399999999999999" hidden="1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8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6"/>
        <v>42502.208333333328</v>
      </c>
      <c r="O928" s="11">
        <f t="shared" si="57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.399999999999999" hidden="1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8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6"/>
        <v>41102.208333333336</v>
      </c>
      <c r="O929" s="11">
        <f t="shared" si="57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8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6"/>
        <v>41637.25</v>
      </c>
      <c r="O930" s="11">
        <f t="shared" si="57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8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6"/>
        <v>42858.208333333328</v>
      </c>
      <c r="O931" s="11">
        <f t="shared" si="57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8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6"/>
        <v>42060.25</v>
      </c>
      <c r="O932" s="11">
        <f t="shared" si="57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.399999999999999" hidden="1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8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6"/>
        <v>41818.208333333336</v>
      </c>
      <c r="O933" s="11">
        <f t="shared" si="57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8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6"/>
        <v>41709.208333333336</v>
      </c>
      <c r="O934" s="11">
        <f t="shared" si="57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8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6"/>
        <v>41372.208333333336</v>
      </c>
      <c r="O935" s="11">
        <f t="shared" si="57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8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6"/>
        <v>42422.25</v>
      </c>
      <c r="O936" s="11">
        <f t="shared" si="57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8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6"/>
        <v>42209.208333333328</v>
      </c>
      <c r="O937" s="11">
        <f t="shared" si="57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.399999999999999" hidden="1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8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6"/>
        <v>43668.208333333328</v>
      </c>
      <c r="O938" s="11">
        <f t="shared" si="57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.399999999999999" hidden="1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8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6"/>
        <v>42334.25</v>
      </c>
      <c r="O939" s="11">
        <f t="shared" si="57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8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6"/>
        <v>43263.208333333328</v>
      </c>
      <c r="O940" s="11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3" hidden="1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8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6"/>
        <v>40670.208333333336</v>
      </c>
      <c r="O941" s="11">
        <f t="shared" si="57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.399999999999999" hidden="1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8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6"/>
        <v>41244.25</v>
      </c>
      <c r="O942" s="11">
        <f t="shared" si="57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.399999999999999" hidden="1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8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6"/>
        <v>40552.25</v>
      </c>
      <c r="O943" s="11">
        <f t="shared" si="57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.399999999999999" hidden="1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8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6"/>
        <v>40568.25</v>
      </c>
      <c r="O944" s="11">
        <f t="shared" si="57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8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6"/>
        <v>41906.208333333336</v>
      </c>
      <c r="O945" s="11">
        <f t="shared" si="57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.399999999999999" hidden="1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8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6"/>
        <v>42776.25</v>
      </c>
      <c r="O946" s="11">
        <f t="shared" si="57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.399999999999999" hidden="1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8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6"/>
        <v>41004.208333333336</v>
      </c>
      <c r="O947" s="11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3" hidden="1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8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6"/>
        <v>40710.208333333336</v>
      </c>
      <c r="O948" s="11">
        <f t="shared" si="57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.399999999999999" hidden="1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8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6"/>
        <v>41908.208333333336</v>
      </c>
      <c r="O949" s="11">
        <f t="shared" si="57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.399999999999999" hidden="1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8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6"/>
        <v>41985.25</v>
      </c>
      <c r="O950" s="11">
        <f t="shared" si="57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8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6"/>
        <v>42112.208333333328</v>
      </c>
      <c r="O951" s="11">
        <f t="shared" si="57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3" hidden="1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8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6"/>
        <v>43571.208333333328</v>
      </c>
      <c r="O952" s="11">
        <f t="shared" si="57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8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6"/>
        <v>42730.25</v>
      </c>
      <c r="O953" s="11">
        <f t="shared" si="57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.399999999999999" hidden="1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8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6"/>
        <v>42591.208333333328</v>
      </c>
      <c r="O954" s="11">
        <f t="shared" si="57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3" hidden="1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8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6"/>
        <v>42358.25</v>
      </c>
      <c r="O955" s="11">
        <f t="shared" si="57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8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6"/>
        <v>41174.208333333336</v>
      </c>
      <c r="O956" s="11">
        <f t="shared" si="57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8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6"/>
        <v>41238.25</v>
      </c>
      <c r="O957" s="11">
        <f t="shared" si="57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.399999999999999" hidden="1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8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6"/>
        <v>42360.25</v>
      </c>
      <c r="O958" s="11">
        <f t="shared" si="57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8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6"/>
        <v>40955.25</v>
      </c>
      <c r="O959" s="11">
        <f t="shared" si="57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8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6"/>
        <v>40350.208333333336</v>
      </c>
      <c r="O960" s="11">
        <f t="shared" si="57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.399999999999999" hidden="1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8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6"/>
        <v>40357.208333333336</v>
      </c>
      <c r="O961" s="11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.399999999999999" hidden="1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8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6"/>
        <v>42408.25</v>
      </c>
      <c r="O962" s="11">
        <f t="shared" si="57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8"/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0">(((L963/60)/60)/24)+DATE(1970,1,1)</f>
        <v>40591.25</v>
      </c>
      <c r="O963" s="11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62">SUM(E964/D964)*100</f>
        <v>296.02777777777777</v>
      </c>
      <c r="G964" t="s">
        <v>20</v>
      </c>
      <c r="H964">
        <v>266</v>
      </c>
      <c r="I964" s="4">
        <f t="shared" ref="I964:I1001" si="63">SUM(E964/H964)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0"/>
        <v>41592.25</v>
      </c>
      <c r="O964" s="11">
        <f t="shared" si="61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.399999999999999" hidden="1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2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0"/>
        <v>40607.25</v>
      </c>
      <c r="O965" s="11">
        <f t="shared" si="61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2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0"/>
        <v>42135.208333333328</v>
      </c>
      <c r="O966" s="11">
        <f t="shared" si="61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2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0"/>
        <v>40203.25</v>
      </c>
      <c r="O967" s="11">
        <f t="shared" si="61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2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0"/>
        <v>42901.208333333328</v>
      </c>
      <c r="O968" s="11">
        <f t="shared" si="61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2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0"/>
        <v>41005.208333333336</v>
      </c>
      <c r="O969" s="11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2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0"/>
        <v>40544.25</v>
      </c>
      <c r="O970" s="11">
        <f t="shared" si="61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2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0"/>
        <v>43821.25</v>
      </c>
      <c r="O971" s="11">
        <f t="shared" si="61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3" hidden="1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2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0"/>
        <v>40672.208333333336</v>
      </c>
      <c r="O972" s="11">
        <f t="shared" si="61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.399999999999999" hidden="1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2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0"/>
        <v>41555.208333333336</v>
      </c>
      <c r="O973" s="11">
        <f t="shared" si="61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2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0"/>
        <v>41792.208333333336</v>
      </c>
      <c r="O974" s="11">
        <f t="shared" si="61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.399999999999999" hidden="1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2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0"/>
        <v>40522.25</v>
      </c>
      <c r="O975" s="11">
        <f t="shared" si="61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2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0"/>
        <v>41412.208333333336</v>
      </c>
      <c r="O976" s="11">
        <f t="shared" si="61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2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0"/>
        <v>42337.25</v>
      </c>
      <c r="O977" s="11">
        <f t="shared" si="61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2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0"/>
        <v>40571.25</v>
      </c>
      <c r="O978" s="11">
        <f t="shared" si="61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.399999999999999" hidden="1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2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0"/>
        <v>43138.25</v>
      </c>
      <c r="O979" s="11">
        <f t="shared" si="61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2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0"/>
        <v>42686.25</v>
      </c>
      <c r="O980" s="11">
        <f t="shared" si="61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2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0"/>
        <v>42078.208333333328</v>
      </c>
      <c r="O981" s="11">
        <f t="shared" si="61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.399999999999999" hidden="1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2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0"/>
        <v>42307.208333333328</v>
      </c>
      <c r="O982" s="11">
        <f t="shared" si="61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2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0"/>
        <v>43094.25</v>
      </c>
      <c r="O983" s="11">
        <f t="shared" si="61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.399999999999999" hidden="1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2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0"/>
        <v>40743.208333333336</v>
      </c>
      <c r="O984" s="11">
        <f t="shared" si="61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2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0"/>
        <v>43681.208333333328</v>
      </c>
      <c r="O985" s="11">
        <f t="shared" si="61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2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0"/>
        <v>43716.208333333328</v>
      </c>
      <c r="O986" s="11">
        <f t="shared" si="61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.399999999999999" hidden="1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2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0"/>
        <v>41614.25</v>
      </c>
      <c r="O987" s="11">
        <f t="shared" si="61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3" hidden="1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2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0"/>
        <v>40638.208333333336</v>
      </c>
      <c r="O988" s="11">
        <f t="shared" si="61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2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0"/>
        <v>42852.208333333328</v>
      </c>
      <c r="O989" s="11">
        <f t="shared" si="61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.399999999999999" hidden="1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2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0"/>
        <v>42686.25</v>
      </c>
      <c r="O990" s="11">
        <f t="shared" si="61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2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0"/>
        <v>43571.208333333328</v>
      </c>
      <c r="O991" s="11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.399999999999999" hidden="1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2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0"/>
        <v>42432.25</v>
      </c>
      <c r="O992" s="11">
        <f t="shared" si="61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2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0"/>
        <v>41907.208333333336</v>
      </c>
      <c r="O993" s="11">
        <f t="shared" si="61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2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0"/>
        <v>43227.208333333328</v>
      </c>
      <c r="O994" s="11">
        <f t="shared" si="61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.399999999999999" hidden="1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2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0"/>
        <v>42362.25</v>
      </c>
      <c r="O995" s="11">
        <f t="shared" si="61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.399999999999999" hidden="1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2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0"/>
        <v>41929.208333333336</v>
      </c>
      <c r="O996" s="11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2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0"/>
        <v>43408.208333333328</v>
      </c>
      <c r="O997" s="11">
        <f t="shared" si="61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3" hidden="1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2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0"/>
        <v>41276.25</v>
      </c>
      <c r="O998" s="11">
        <f t="shared" si="61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.399999999999999" hidden="1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2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0"/>
        <v>41659.25</v>
      </c>
      <c r="O999" s="11">
        <f t="shared" si="61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.399999999999999" hidden="1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2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0"/>
        <v>40220.25</v>
      </c>
      <c r="O1000" s="11">
        <f t="shared" si="61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.399999999999999" hidden="1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2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0"/>
        <v>42550.208333333328</v>
      </c>
      <c r="O1001" s="11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>
    <filterColumn colId="6">
      <filters>
        <filter val="successful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theme="8" tint="-0.249977111117893"/>
      </colorScale>
    </cfRule>
  </conditionalFormatting>
  <conditionalFormatting sqref="G1:G1048576">
    <cfRule type="containsText" dxfId="3" priority="2" operator="containsText" text="successful">
      <formula>NOT(ISERROR(SEARCH("successful",G1)))</formula>
    </cfRule>
    <cfRule type="containsText" dxfId="2" priority="3" operator="containsText" text="Failed">
      <formula>NOT(ISERROR(SEARCH("Failed",G1)))</formula>
    </cfRule>
    <cfRule type="containsText" dxfId="1" priority="4" operator="containsText" text="live">
      <formula>NOT(ISERROR(SEARCH("live",G1)))</formula>
    </cfRule>
    <cfRule type="containsText" dxfId="0" priority="5" operator="containsText" text="canceled">
      <formula>NOT(ISERROR(SEARCH("canceled",G1)))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Statistical Analysis</vt:lpstr>
      <vt:lpstr>Goal Analysis</vt:lpstr>
      <vt:lpstr>Date table</vt:lpstr>
      <vt:lpstr>SubCategory</vt:lpstr>
      <vt:lpstr>Parent Category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Jennifer White</cp:lastModifiedBy>
  <dcterms:created xsi:type="dcterms:W3CDTF">2021-09-29T18:52:28Z</dcterms:created>
  <dcterms:modified xsi:type="dcterms:W3CDTF">2023-10-04T02:57:57Z</dcterms:modified>
</cp:coreProperties>
</file>