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827"/>
  <workbookPr/>
  <mc:AlternateContent xmlns:mc="http://schemas.openxmlformats.org/markup-compatibility/2006">
    <mc:Choice Requires="x15">
      <x15ac:absPath xmlns:x15ac="http://schemas.microsoft.com/office/spreadsheetml/2010/11/ac" url="E:\Workspace\ch.bfh.btx8081.w2017.blue\doc\04-ScrumSetup\"/>
    </mc:Choice>
  </mc:AlternateContent>
  <bookViews>
    <workbookView xWindow="0" yWindow="465" windowWidth="38400" windowHeight="21135" activeTab="4" xr2:uid="{00000000-000D-0000-FFFF-FFFF00000000}"/>
  </bookViews>
  <sheets>
    <sheet name="ProjectTeam" sheetId="3" r:id="rId1"/>
    <sheet name="Product Backlog" sheetId="1" r:id="rId2"/>
    <sheet name="Sprint Backlog" sheetId="2" r:id="rId3"/>
    <sheet name="BurndownChart" sheetId="4" r:id="rId4"/>
    <sheet name="Sprint Review" sheetId="6" r:id="rId5"/>
  </sheets>
  <definedNames>
    <definedName name="_xlnm._FilterDatabase" localSheetId="2" hidden="1">'Sprint Backlog'!$B$1:$L$55</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2" i="1" l="1"/>
  <c r="G10" i="1"/>
  <c r="G9" i="1"/>
  <c r="G8" i="1"/>
  <c r="G7" i="1"/>
  <c r="G6" i="1"/>
  <c r="G5" i="1"/>
  <c r="G4" i="1"/>
  <c r="G3" i="1"/>
  <c r="G2" i="1"/>
  <c r="F10" i="1"/>
  <c r="F9" i="1"/>
  <c r="F8" i="1"/>
  <c r="F7" i="1"/>
  <c r="F6" i="1"/>
  <c r="F5" i="1"/>
  <c r="F4" i="1"/>
  <c r="F3" i="1"/>
  <c r="F2" i="1"/>
  <c r="E10" i="1"/>
  <c r="E9" i="1"/>
  <c r="E8" i="1"/>
  <c r="E7" i="1"/>
  <c r="E6" i="1"/>
  <c r="E5" i="1"/>
  <c r="E4" i="1"/>
  <c r="E3" i="1"/>
  <c r="I60" i="2"/>
  <c r="J59" i="2"/>
  <c r="J60" i="2"/>
  <c r="J61" i="2"/>
  <c r="J62" i="2"/>
  <c r="K59" i="2"/>
  <c r="K60" i="2"/>
  <c r="K61" i="2"/>
  <c r="K62" i="2"/>
  <c r="I59" i="2"/>
  <c r="I61" i="2"/>
  <c r="I62" i="2"/>
  <c r="N81" i="2"/>
  <c r="M81" i="2"/>
  <c r="L81" i="2"/>
  <c r="K81" i="2"/>
  <c r="J81" i="2"/>
  <c r="I81" i="2"/>
  <c r="N80" i="2"/>
  <c r="M80" i="2"/>
  <c r="L80" i="2"/>
  <c r="K80" i="2"/>
  <c r="J80" i="2"/>
  <c r="I80" i="2"/>
  <c r="N79" i="2"/>
  <c r="M79" i="2"/>
  <c r="L79" i="2"/>
  <c r="K79" i="2"/>
  <c r="J79" i="2"/>
  <c r="I79" i="2"/>
  <c r="N75" i="2"/>
  <c r="M75" i="2"/>
  <c r="L75" i="2"/>
  <c r="K75" i="2"/>
  <c r="J75" i="2"/>
  <c r="I75" i="2"/>
  <c r="N74" i="2"/>
  <c r="M74" i="2"/>
  <c r="L74" i="2"/>
  <c r="K74" i="2"/>
  <c r="J74" i="2"/>
  <c r="I74" i="2"/>
  <c r="N73" i="2"/>
  <c r="M73" i="2"/>
  <c r="L73" i="2"/>
  <c r="K73" i="2"/>
  <c r="J73" i="2"/>
  <c r="I73" i="2"/>
  <c r="N69" i="2"/>
  <c r="M69" i="2"/>
  <c r="L69" i="2"/>
  <c r="K69" i="2"/>
  <c r="J69" i="2"/>
  <c r="I69" i="2"/>
  <c r="N68" i="2"/>
  <c r="M68" i="2"/>
  <c r="L68" i="2"/>
  <c r="K68" i="2"/>
  <c r="J68" i="2"/>
  <c r="I68" i="2"/>
  <c r="N67" i="2"/>
  <c r="M67" i="2"/>
  <c r="L67" i="2"/>
  <c r="K67" i="2"/>
  <c r="J67" i="2"/>
  <c r="I67" i="2"/>
  <c r="G11" i="1"/>
  <c r="F11" i="1"/>
  <c r="E11" i="1"/>
</calcChain>
</file>

<file path=xl/sharedStrings.xml><?xml version="1.0" encoding="utf-8"?>
<sst xmlns="http://schemas.openxmlformats.org/spreadsheetml/2006/main" count="529" uniqueCount="242">
  <si>
    <t>ID</t>
  </si>
  <si>
    <t>Name</t>
  </si>
  <si>
    <t>Description</t>
  </si>
  <si>
    <t xml:space="preserve">Priority </t>
  </si>
  <si>
    <t>Status</t>
  </si>
  <si>
    <t>high</t>
  </si>
  <si>
    <t>medium</t>
  </si>
  <si>
    <t>low</t>
  </si>
  <si>
    <t>waiting</t>
  </si>
  <si>
    <t>work in progress</t>
  </si>
  <si>
    <t>done</t>
  </si>
  <si>
    <t>cancelled</t>
  </si>
  <si>
    <t>Owner</t>
  </si>
  <si>
    <t>Story Name</t>
  </si>
  <si>
    <t>Sprint</t>
  </si>
  <si>
    <t>Components</t>
  </si>
  <si>
    <t>Database</t>
  </si>
  <si>
    <t>Main Window</t>
  </si>
  <si>
    <t>Reviewer</t>
  </si>
  <si>
    <t>GitHub Alias</t>
  </si>
  <si>
    <t xml:space="preserve">Sprint </t>
  </si>
  <si>
    <t>Remaining Effort</t>
  </si>
  <si>
    <t>Remaining Ressources</t>
  </si>
  <si>
    <t>Time of Record</t>
  </si>
  <si>
    <t>jntme</t>
  </si>
  <si>
    <t>Meier Jonathan</t>
  </si>
  <si>
    <t>gfels6</t>
  </si>
  <si>
    <t>kybup1</t>
  </si>
  <si>
    <t>ziegm</t>
  </si>
  <si>
    <t>Odaoj1</t>
  </si>
  <si>
    <t>petim1</t>
  </si>
  <si>
    <t>Petitat Manuel</t>
  </si>
  <si>
    <t>Kyburz Philip</t>
  </si>
  <si>
    <t>Ziegler Michaela</t>
  </si>
  <si>
    <t>Gfeller Sascha</t>
  </si>
  <si>
    <t>Oda Jemal</t>
  </si>
  <si>
    <t>Login Health Visitor</t>
  </si>
  <si>
    <t>Patient Selector (List)</t>
  </si>
  <si>
    <t>Patient View</t>
  </si>
  <si>
    <t>3.2.1</t>
  </si>
  <si>
    <t>3.2.2</t>
  </si>
  <si>
    <t>2.1.1</t>
  </si>
  <si>
    <t>Add/Change Objective</t>
  </si>
  <si>
    <t>Add/Change Activity</t>
  </si>
  <si>
    <t>Add/Change Activity Record</t>
  </si>
  <si>
    <t>Check Credentials</t>
  </si>
  <si>
    <t>Miscellaneous</t>
  </si>
  <si>
    <t>Create Persistance Manager</t>
  </si>
  <si>
    <t>Create Patient DB</t>
  </si>
  <si>
    <t>Filter Patient for Health Visitor</t>
  </si>
  <si>
    <t>MVP Patient Info</t>
  </si>
  <si>
    <t>Create Drug Model</t>
  </si>
  <si>
    <t>Create Diagnosis Model</t>
  </si>
  <si>
    <t>Create User DB + Model</t>
  </si>
  <si>
    <t>Effort Plan Original (h)</t>
  </si>
  <si>
    <t>Effort Plan Updated (h)</t>
  </si>
  <si>
    <t>Effort Actual (h)</t>
  </si>
  <si>
    <t>Create Objective Model</t>
  </si>
  <si>
    <t>MVP Patient Objective List</t>
  </si>
  <si>
    <t>Test-Server Set up</t>
  </si>
  <si>
    <t>TOTAL:</t>
  </si>
  <si>
    <t xml:space="preserve">VP Patient  </t>
  </si>
  <si>
    <t>2.1.2</t>
  </si>
  <si>
    <t>2.1</t>
  </si>
  <si>
    <t>Create Patient Model</t>
  </si>
  <si>
    <t>Create Patient DB + Model</t>
  </si>
  <si>
    <t>0.2</t>
  </si>
  <si>
    <t>0.3</t>
  </si>
  <si>
    <t>-</t>
  </si>
  <si>
    <t>M Patient Info</t>
  </si>
  <si>
    <t>V Patient Info</t>
  </si>
  <si>
    <t>3.2.3</t>
  </si>
  <si>
    <t>P Patient Info</t>
  </si>
  <si>
    <t>Create a project database and the relation patient. Create Java class from table</t>
  </si>
  <si>
    <t>Create the class model for drug in Java</t>
  </si>
  <si>
    <t>Role</t>
  </si>
  <si>
    <t>Developer</t>
  </si>
  <si>
    <t>odaoj1</t>
  </si>
  <si>
    <t>Differents tasks, that we can't allocate in the following stories or tasks which influences all other stories</t>
  </si>
  <si>
    <t>The first step for an HealthVisitor is to LogIn in the WebApp. A Login window is appearing, where the HV can enter his credentials. If the login is successful, it opens the patient view (story 2).</t>
  </si>
  <si>
    <t>After the LogIn, the HV sees the complete list of all his patients. He can select a patient with clicking on its tab</t>
  </si>
  <si>
    <t xml:space="preserve">The core of the Application, the patient view is a semi-complete view of the patients personal data with a picture. The HV can look at their diagnosis and medication. There's a list of the goals as well. </t>
  </si>
  <si>
    <t>The HV can add or modify objectives in the patient view with clicking on a existing object or the "add" button. A new view is opening with the data of the objective. A progress bar is showing the actual state of the objective. The HV can complete an objective.</t>
  </si>
  <si>
    <t>If an objective exists, the HV can add an activity entry in it. This activity has a name, description and also a progress bar. The HV can complete an activity.</t>
  </si>
  <si>
    <t>For every activity, the HV can record one or more activity records. This activity record shows the process of one attempt. In this formular, the HV documents the status of the patient before and after the activity. He discuss and documents if the activity was successful or not with the patient together. This leads into an valuation of the record.</t>
  </si>
  <si>
    <t>Model</t>
  </si>
  <si>
    <t>Presenter</t>
  </si>
  <si>
    <t>Model, DB</t>
  </si>
  <si>
    <t>DB Connect</t>
  </si>
  <si>
    <t>Server</t>
  </si>
  <si>
    <t>DB, Model</t>
  </si>
  <si>
    <t>MVP</t>
  </si>
  <si>
    <t>VP Login</t>
  </si>
  <si>
    <t>VP</t>
  </si>
  <si>
    <t>Algorithm</t>
  </si>
  <si>
    <t>View</t>
  </si>
  <si>
    <t>Main View Container and shows the patient data like name, birthdate etc.</t>
  </si>
  <si>
    <t>Create Ojective and ObjectiveList Class and creating the corresponding relations in DB</t>
  </si>
  <si>
    <t>Create the class for diagnosis in Java</t>
  </si>
  <si>
    <t>Creation of interface and view class wich shows advanced patient info</t>
  </si>
  <si>
    <t>Shows the objective (they can be created, opened or changed)</t>
  </si>
  <si>
    <t>Creating a model for the Patient Info (may contain more informatino than just the patient model)</t>
  </si>
  <si>
    <t xml:space="preserve">Create the Java patient model out of the DB </t>
  </si>
  <si>
    <t>Create the presenter for the Patient Info (acts between View Interface and Model)</t>
  </si>
  <si>
    <t>Create Persinstance Helper methods</t>
  </si>
  <si>
    <t>finished</t>
  </si>
  <si>
    <t>Buttons sollen in Icons umgewandelt werden statt mit Schrift</t>
  </si>
  <si>
    <t>Adresse soll nicht immer angezeigt werden -&gt; Designidee um das zu verstecken</t>
  </si>
  <si>
    <t>Dashboard mit kurzen Infos: Dangernotes &amp; Ziele</t>
  </si>
  <si>
    <t>Inputs Product Owner</t>
  </si>
  <si>
    <t>7.1</t>
  </si>
  <si>
    <t>Buttons zu Icons</t>
  </si>
  <si>
    <t>3.2.4</t>
  </si>
  <si>
    <t>Bugfix PatientInfoView</t>
  </si>
  <si>
    <t>At the moment the model can't be diplayed on the view.</t>
  </si>
  <si>
    <t>View/Model</t>
  </si>
  <si>
    <t>3.2.5</t>
  </si>
  <si>
    <t>Bugfix ObjectiveList / NoteList</t>
  </si>
  <si>
    <t>At the moment objects are not referenced to the containing list.</t>
  </si>
  <si>
    <t>Datum</t>
  </si>
  <si>
    <t>7.2</t>
  </si>
  <si>
    <t>Addresse mit Button aufrufbar machen</t>
  </si>
  <si>
    <t>7.3</t>
  </si>
  <si>
    <t>NoteView, NotePresenter</t>
  </si>
  <si>
    <t>View, Presenter</t>
  </si>
  <si>
    <t>Make it possible to add/open a note.</t>
  </si>
  <si>
    <t>3.4.1</t>
  </si>
  <si>
    <t>Buttons should get diplayed as icon instead of text and should be diplayed at the top of the view.</t>
  </si>
  <si>
    <t>Create Activity and ActivityList Model</t>
  </si>
  <si>
    <t>Create the model for the activity concept. Includes Activity and ActivityList and testing on the patient.</t>
  </si>
  <si>
    <t>3.4.2</t>
  </si>
  <si>
    <t>ObjectiveView</t>
  </si>
  <si>
    <t>ObjectivePresenter</t>
  </si>
  <si>
    <t>Create the ObjectiveView and ist interface.</t>
  </si>
  <si>
    <t>ObjectivePresenter so it can be opened and changed (on should not be able to open the activity yet)</t>
  </si>
  <si>
    <t>7.4</t>
  </si>
  <si>
    <t>Move address to modal dialog which can be opened with a button.</t>
  </si>
  <si>
    <t>Total Sprint 1:</t>
  </si>
  <si>
    <t>Total Sprint 2:</t>
  </si>
  <si>
    <t>Total Sprint 3:</t>
  </si>
  <si>
    <t>planed h</t>
  </si>
  <si>
    <t>Ziel S1: 54h (je 9h)</t>
  </si>
  <si>
    <t>Ziel S2: 72h (je 12h)</t>
  </si>
  <si>
    <t>Ziel S3: 54h (je 9h)</t>
  </si>
  <si>
    <t>Show a list of patients of which one can be selected.</t>
  </si>
  <si>
    <t>Sprint Review Feedback</t>
  </si>
  <si>
    <t>8.1</t>
  </si>
  <si>
    <t>Add/Change Notes</t>
  </si>
  <si>
    <t>3.7</t>
  </si>
  <si>
    <t>Change View of Diagnosis View</t>
  </si>
  <si>
    <t>Diagnosis View should look the same as medication.</t>
  </si>
  <si>
    <t>0.4</t>
  </si>
  <si>
    <t>Add Navigation in view so switch between different panes is possible.</t>
  </si>
  <si>
    <t>Navigation</t>
  </si>
  <si>
    <t>Fixing PatientView / Presenter</t>
  </si>
  <si>
    <t xml:space="preserve">There are some misconcepts in PatientView and Presenter. </t>
  </si>
  <si>
    <t>VP Patient Selector</t>
  </si>
  <si>
    <t>updated h</t>
  </si>
  <si>
    <t>actual h</t>
  </si>
  <si>
    <t>Create new Objective</t>
  </si>
  <si>
    <t>Delete Objective</t>
  </si>
  <si>
    <t>Modify Objective</t>
  </si>
  <si>
    <t>Display ActivityList</t>
  </si>
  <si>
    <t>Activity View</t>
  </si>
  <si>
    <t>Modify Activity</t>
  </si>
  <si>
    <t>Delete Activity</t>
  </si>
  <si>
    <t>Delete ActivityRecord</t>
  </si>
  <si>
    <t>Display ActivityRecordList</t>
  </si>
  <si>
    <t>Create new ActivityRecord</t>
  </si>
  <si>
    <t>Modify ActivityRecord</t>
  </si>
  <si>
    <t>Themeing</t>
  </si>
  <si>
    <t>Persist in Model NOT in Presenter</t>
  </si>
  <si>
    <t>Home button</t>
  </si>
  <si>
    <t>Breadcrumb Navigation</t>
  </si>
  <si>
    <t>MP</t>
  </si>
  <si>
    <t>implement Fake History</t>
  </si>
  <si>
    <t>Fake Verlauf initiieren</t>
  </si>
  <si>
    <t>Initialise Fake history</t>
  </si>
  <si>
    <t>Run and inspect FindBugs</t>
  </si>
  <si>
    <t>Reviewing</t>
  </si>
  <si>
    <t>The Objective should be editable.</t>
  </si>
  <si>
    <t>Make it possible to create a new objective.</t>
  </si>
  <si>
    <t>Create ActivityRecord Model</t>
  </si>
  <si>
    <t>Make an object deletable.</t>
  </si>
  <si>
    <t>Display the list of activities on the objective.</t>
  </si>
  <si>
    <t>Make activity deletable.</t>
  </si>
  <si>
    <t>Add the view of activity.</t>
  </si>
  <si>
    <t>Add a home button which leads back to SelectPatientView.</t>
  </si>
  <si>
    <t>Make activity changeable.</t>
  </si>
  <si>
    <t>Display the list of ActivityRecords.</t>
  </si>
  <si>
    <t>Create the model for ActivityRecord</t>
  </si>
  <si>
    <t>Create a new ActivityRecord.</t>
  </si>
  <si>
    <t>Make ActivityRecord deletable.</t>
  </si>
  <si>
    <t>Make ActivityRecord changeable.</t>
  </si>
  <si>
    <t>make sophobobia look nice</t>
  </si>
  <si>
    <t>Switch DB functions from presenter to model.</t>
  </si>
  <si>
    <t>Implement the fake history as discussed on 22.12.17.</t>
  </si>
  <si>
    <t>Inspect bugs with FindBugs and try to fix them with the corresponding team member.</t>
  </si>
  <si>
    <t>6.1</t>
  </si>
  <si>
    <t>6.2</t>
  </si>
  <si>
    <t>6.3</t>
  </si>
  <si>
    <t>6.4</t>
  </si>
  <si>
    <t>7.5</t>
  </si>
  <si>
    <t>7.6</t>
  </si>
  <si>
    <t>0.5</t>
  </si>
  <si>
    <t>4.3</t>
  </si>
  <si>
    <t>4.2</t>
  </si>
  <si>
    <t>4.4</t>
  </si>
  <si>
    <t>5.1</t>
  </si>
  <si>
    <t>5.2</t>
  </si>
  <si>
    <t>5.3</t>
  </si>
  <si>
    <t>Model muss persistieren nicht der Presenter</t>
  </si>
  <si>
    <t>Design ist nicht gerade der Bringer.</t>
  </si>
  <si>
    <t>Correction of Entries (to german and enter valid test data)</t>
  </si>
  <si>
    <t>Create Activity</t>
  </si>
  <si>
    <t>Make it possible to create a new activity.</t>
  </si>
  <si>
    <t>Change overall entries to german and enter new, valid test data.</t>
  </si>
  <si>
    <t>Solve FindBugs &amp; Write JUnitTests</t>
  </si>
  <si>
    <t>Add a first implementation of breadcrumb navigation which shows the whole path for Patient -&gt; Objective -&gt; Activity -&gt; ActivityRecord</t>
  </si>
  <si>
    <t>2.2</t>
  </si>
  <si>
    <t>0.1</t>
  </si>
  <si>
    <t>3.1</t>
  </si>
  <si>
    <t>3.2</t>
  </si>
  <si>
    <t>3.4</t>
  </si>
  <si>
    <t>3.6</t>
  </si>
  <si>
    <t>4.1</t>
  </si>
  <si>
    <t>0.6</t>
  </si>
  <si>
    <t>0.7</t>
  </si>
  <si>
    <t>0.8</t>
  </si>
  <si>
    <t>0.9</t>
  </si>
  <si>
    <t>0.10</t>
  </si>
  <si>
    <t>5.4</t>
  </si>
  <si>
    <t>6.5</t>
  </si>
  <si>
    <t>Inputs from the product manager</t>
  </si>
  <si>
    <t>For every patient the HV can add/modify/delete notes. These notes can be important or normal</t>
  </si>
  <si>
    <t>Ansonsten auf gutem Weg</t>
  </si>
  <si>
    <t>0.11</t>
  </si>
  <si>
    <t>3.5</t>
  </si>
  <si>
    <t>3.3</t>
  </si>
  <si>
    <t>Scrum Master Sprint 1,2,3</t>
  </si>
  <si>
    <t>Developer, Scrumfile-helper</t>
  </si>
  <si>
    <t>Sprint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</si>
</sst>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u/>
      <sz val="11"/>
      <color theme="10"/>
      <name val="Calibri"/>
      <family val="2"/>
      <scheme val="minor"/>
    </font>
    <font>
      <sz val="16"/>
      <color theme="1"/>
      <name val="Calibri"/>
      <family val="2"/>
      <scheme val="minor"/>
    </font>
    <font>
      <sz val="11"/>
      <name val="Calibri"/>
      <family val="2"/>
      <scheme val="minor"/>
    </font>
    <font>
      <b/>
      <sz val="16"/>
      <color theme="1"/>
      <name val="Calibri"/>
      <family val="2"/>
      <scheme val="minor"/>
    </font>
    <font>
      <b/>
      <sz val="22"/>
      <color theme="1"/>
      <name val="Calibri"/>
      <family val="2"/>
      <scheme val="minor"/>
    </font>
    <font>
      <b/>
      <sz val="11"/>
      <color theme="1"/>
      <name val="Calibri"/>
      <family val="2"/>
      <scheme val="minor"/>
    </font>
    <font>
      <u/>
      <sz val="11"/>
      <color theme="1"/>
      <name val="Calibri"/>
      <family val="2"/>
      <scheme val="minor"/>
    </font>
  </fonts>
  <fills count="8">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theme="6"/>
        <bgColor indexed="64"/>
      </patternFill>
    </fill>
    <fill>
      <patternFill patternType="solid">
        <fgColor theme="4"/>
        <bgColor indexed="64"/>
      </patternFill>
    </fill>
    <fill>
      <patternFill patternType="solid">
        <fgColor theme="0" tint="-0.34998626667073579"/>
        <bgColor indexed="64"/>
      </patternFill>
    </fill>
    <fill>
      <patternFill patternType="solid">
        <fgColor theme="9"/>
        <bgColor indexed="64"/>
      </patternFill>
    </fill>
  </fills>
  <borders count="10">
    <border>
      <left/>
      <right/>
      <top/>
      <bottom/>
      <diagonal/>
    </border>
    <border>
      <left/>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2">
    <xf numFmtId="0" fontId="0" fillId="0" borderId="0"/>
    <xf numFmtId="0" fontId="2" fillId="0" borderId="0" applyNumberFormat="0" applyFill="0" applyBorder="0" applyAlignment="0" applyProtection="0"/>
  </cellStyleXfs>
  <cellXfs count="101">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14" fontId="0" fillId="0" borderId="0" xfId="0" applyNumberFormat="1"/>
    <xf numFmtId="0" fontId="2" fillId="0" borderId="0" xfId="1" applyAlignment="1">
      <alignment vertical="center"/>
    </xf>
    <xf numFmtId="0" fontId="0" fillId="0" borderId="0" xfId="0" applyAlignment="1">
      <alignment horizontal="right"/>
    </xf>
    <xf numFmtId="0" fontId="1" fillId="2" borderId="0" xfId="0" applyFont="1" applyFill="1" applyAlignment="1">
      <alignment horizontal="left" vertical="top" wrapText="1"/>
    </xf>
    <xf numFmtId="49" fontId="1" fillId="2" borderId="0" xfId="0" applyNumberFormat="1" applyFont="1" applyFill="1" applyAlignment="1">
      <alignment horizontal="left" vertical="top" wrapText="1"/>
    </xf>
    <xf numFmtId="1" fontId="1" fillId="2" borderId="0" xfId="0" applyNumberFormat="1" applyFont="1" applyFill="1" applyAlignment="1">
      <alignment horizontal="left" wrapText="1"/>
    </xf>
    <xf numFmtId="1" fontId="0" fillId="0" borderId="0" xfId="0" applyNumberFormat="1" applyAlignment="1">
      <alignment horizontal="left" vertical="top"/>
    </xf>
    <xf numFmtId="1" fontId="0" fillId="0" borderId="0" xfId="0" applyNumberFormat="1" applyAlignment="1">
      <alignment horizontal="left"/>
    </xf>
    <xf numFmtId="0" fontId="0" fillId="0" borderId="0" xfId="0" applyAlignment="1">
      <alignment horizontal="right" vertical="top"/>
    </xf>
    <xf numFmtId="0" fontId="0" fillId="0" borderId="0" xfId="0" applyAlignment="1">
      <alignment wrapText="1"/>
    </xf>
    <xf numFmtId="49" fontId="0" fillId="0" borderId="0" xfId="0" applyNumberFormat="1" applyBorder="1" applyAlignment="1">
      <alignment horizontal="left" vertical="top"/>
    </xf>
    <xf numFmtId="0" fontId="0" fillId="0" borderId="0" xfId="0" applyBorder="1" applyAlignment="1">
      <alignment horizontal="left" vertical="top"/>
    </xf>
    <xf numFmtId="0" fontId="0" fillId="0" borderId="0" xfId="0" applyBorder="1" applyAlignment="1">
      <alignment vertical="top"/>
    </xf>
    <xf numFmtId="0" fontId="0" fillId="0" borderId="0" xfId="0" applyBorder="1" applyAlignment="1">
      <alignment vertical="top" wrapText="1"/>
    </xf>
    <xf numFmtId="49" fontId="0" fillId="0" borderId="0" xfId="0" applyNumberFormat="1" applyAlignment="1">
      <alignment horizontal="left" vertical="top"/>
    </xf>
    <xf numFmtId="0" fontId="0" fillId="0" borderId="0" xfId="0" applyAlignment="1">
      <alignment horizontal="left" vertical="top"/>
    </xf>
    <xf numFmtId="0" fontId="0" fillId="0" borderId="0" xfId="0" applyFill="1" applyBorder="1" applyAlignment="1">
      <alignment vertical="top"/>
    </xf>
    <xf numFmtId="14" fontId="3" fillId="0" borderId="0" xfId="0" applyNumberFormat="1" applyFont="1"/>
    <xf numFmtId="0" fontId="0" fillId="0" borderId="0" xfId="0" applyFill="1" applyAlignment="1">
      <alignment vertical="top"/>
    </xf>
    <xf numFmtId="49" fontId="4" fillId="4" borderId="0" xfId="0" applyNumberFormat="1" applyFont="1" applyFill="1" applyBorder="1" applyAlignment="1">
      <alignment horizontal="left" vertical="top"/>
    </xf>
    <xf numFmtId="0" fontId="4" fillId="4" borderId="0" xfId="0" applyFont="1" applyFill="1" applyBorder="1" applyAlignment="1">
      <alignment horizontal="left" vertical="top"/>
    </xf>
    <xf numFmtId="0" fontId="4" fillId="4" borderId="0" xfId="0" applyFont="1" applyFill="1" applyAlignment="1">
      <alignment vertical="top"/>
    </xf>
    <xf numFmtId="0" fontId="4" fillId="4" borderId="0" xfId="0" applyFont="1" applyFill="1" applyBorder="1" applyAlignment="1">
      <alignment vertical="top" wrapText="1"/>
    </xf>
    <xf numFmtId="0" fontId="4" fillId="4" borderId="0" xfId="0" applyFont="1" applyFill="1" applyBorder="1" applyAlignment="1">
      <alignment vertical="top"/>
    </xf>
    <xf numFmtId="0" fontId="4" fillId="4" borderId="0" xfId="0" applyFont="1" applyFill="1" applyBorder="1" applyAlignment="1">
      <alignment horizontal="center" vertical="top"/>
    </xf>
    <xf numFmtId="49" fontId="4" fillId="4" borderId="0" xfId="0" applyNumberFormat="1" applyFont="1" applyFill="1" applyAlignment="1">
      <alignment horizontal="left" vertical="top"/>
    </xf>
    <xf numFmtId="0" fontId="4" fillId="4" borderId="0" xfId="0" applyFont="1" applyFill="1" applyAlignment="1">
      <alignment horizontal="left" vertical="top"/>
    </xf>
    <xf numFmtId="0" fontId="4" fillId="4" borderId="0" xfId="0" applyFont="1" applyFill="1" applyAlignment="1">
      <alignment vertical="top" wrapText="1"/>
    </xf>
    <xf numFmtId="0" fontId="4" fillId="4" borderId="0" xfId="0" applyFont="1" applyFill="1" applyAlignment="1">
      <alignment horizontal="center" vertical="top"/>
    </xf>
    <xf numFmtId="0" fontId="5" fillId="0" borderId="0" xfId="0" applyFont="1"/>
    <xf numFmtId="0" fontId="6" fillId="0" borderId="0" xfId="0" applyFont="1"/>
    <xf numFmtId="0" fontId="3" fillId="0" borderId="0" xfId="0" applyFont="1"/>
    <xf numFmtId="49" fontId="0" fillId="4" borderId="0" xfId="0" applyNumberFormat="1" applyFill="1" applyAlignment="1">
      <alignment horizontal="left" vertical="top"/>
    </xf>
    <xf numFmtId="0" fontId="0" fillId="4" borderId="0" xfId="0" applyFill="1" applyAlignment="1">
      <alignment horizontal="left" vertical="top"/>
    </xf>
    <xf numFmtId="0" fontId="0" fillId="4" borderId="0" xfId="0" applyFill="1" applyAlignment="1">
      <alignment vertical="top"/>
    </xf>
    <xf numFmtId="0" fontId="0" fillId="4" borderId="0" xfId="0" applyFill="1" applyAlignment="1">
      <alignment vertical="top" wrapText="1"/>
    </xf>
    <xf numFmtId="0" fontId="0" fillId="0" borderId="0" xfId="0" applyFill="1" applyBorder="1"/>
    <xf numFmtId="0" fontId="0" fillId="0" borderId="0" xfId="0" applyBorder="1"/>
    <xf numFmtId="0" fontId="0" fillId="0" borderId="0" xfId="0" applyBorder="1" applyAlignment="1">
      <alignment horizontal="right"/>
    </xf>
    <xf numFmtId="0" fontId="0" fillId="0" borderId="2" xfId="0" applyBorder="1"/>
    <xf numFmtId="0" fontId="0" fillId="0" borderId="0" xfId="0" applyFill="1" applyBorder="1" applyAlignment="1">
      <alignment horizontal="right"/>
    </xf>
    <xf numFmtId="49" fontId="0" fillId="5" borderId="0" xfId="0" applyNumberFormat="1" applyFill="1" applyAlignment="1">
      <alignment horizontal="left" vertical="top"/>
    </xf>
    <xf numFmtId="0" fontId="0" fillId="5" borderId="0" xfId="0" applyFill="1" applyAlignment="1">
      <alignment horizontal="left" vertical="top"/>
    </xf>
    <xf numFmtId="0" fontId="0" fillId="5" borderId="0" xfId="0" applyFill="1" applyAlignment="1">
      <alignment vertical="top"/>
    </xf>
    <xf numFmtId="0" fontId="0" fillId="5" borderId="0" xfId="0" applyFill="1" applyAlignment="1">
      <alignment vertical="top" wrapText="1"/>
    </xf>
    <xf numFmtId="49" fontId="4" fillId="5" borderId="0" xfId="0" applyNumberFormat="1" applyFont="1" applyFill="1" applyBorder="1" applyAlignment="1">
      <alignment horizontal="left" vertical="top"/>
    </xf>
    <xf numFmtId="0" fontId="4" fillId="5" borderId="0" xfId="0" applyFont="1" applyFill="1" applyBorder="1" applyAlignment="1">
      <alignment horizontal="left" vertical="top"/>
    </xf>
    <xf numFmtId="0" fontId="4" fillId="5" borderId="0" xfId="0" applyFont="1" applyFill="1" applyBorder="1" applyAlignment="1">
      <alignment vertical="top"/>
    </xf>
    <xf numFmtId="0" fontId="4" fillId="5" borderId="0" xfId="0" applyFont="1" applyFill="1" applyBorder="1" applyAlignment="1">
      <alignment vertical="top" wrapText="1"/>
    </xf>
    <xf numFmtId="0" fontId="4" fillId="5" borderId="0" xfId="0" applyFont="1" applyFill="1" applyAlignment="1">
      <alignment vertical="top"/>
    </xf>
    <xf numFmtId="49" fontId="4" fillId="5" borderId="0" xfId="0" applyNumberFormat="1" applyFont="1" applyFill="1" applyAlignment="1">
      <alignment horizontal="left" vertical="top"/>
    </xf>
    <xf numFmtId="0" fontId="4" fillId="5" borderId="0" xfId="0" applyFont="1" applyFill="1" applyAlignment="1">
      <alignment horizontal="left" vertical="top"/>
    </xf>
    <xf numFmtId="0" fontId="0" fillId="5" borderId="0" xfId="0" applyFill="1" applyBorder="1" applyAlignment="1">
      <alignment vertical="top" wrapText="1"/>
    </xf>
    <xf numFmtId="0" fontId="0" fillId="5" borderId="0" xfId="0" applyFill="1" applyBorder="1" applyAlignment="1">
      <alignment vertical="top"/>
    </xf>
    <xf numFmtId="0" fontId="4" fillId="5" borderId="0" xfId="0" applyFont="1" applyFill="1" applyAlignment="1">
      <alignment vertical="top" wrapText="1"/>
    </xf>
    <xf numFmtId="49" fontId="0" fillId="5" borderId="0" xfId="0" applyNumberFormat="1" applyFill="1" applyBorder="1" applyAlignment="1">
      <alignment horizontal="left" vertical="top"/>
    </xf>
    <xf numFmtId="0" fontId="0" fillId="5" borderId="0" xfId="0" applyFill="1" applyBorder="1" applyAlignment="1">
      <alignment horizontal="left" vertical="top"/>
    </xf>
    <xf numFmtId="0" fontId="0" fillId="0" borderId="6" xfId="0" applyBorder="1" applyAlignment="1">
      <alignment vertical="top"/>
    </xf>
    <xf numFmtId="0" fontId="0" fillId="0" borderId="7" xfId="0" applyBorder="1" applyAlignment="1">
      <alignment vertical="top"/>
    </xf>
    <xf numFmtId="0" fontId="0" fillId="0" borderId="2" xfId="0" applyBorder="1" applyAlignment="1">
      <alignment vertical="top"/>
    </xf>
    <xf numFmtId="0" fontId="0" fillId="0" borderId="9" xfId="0" applyBorder="1" applyAlignment="1">
      <alignment vertical="top"/>
    </xf>
    <xf numFmtId="49" fontId="0" fillId="6" borderId="0" xfId="0" applyNumberFormat="1" applyFill="1" applyBorder="1" applyAlignment="1">
      <alignment horizontal="left" vertical="top"/>
    </xf>
    <xf numFmtId="0" fontId="0" fillId="6" borderId="0" xfId="0" applyFill="1" applyBorder="1" applyAlignment="1">
      <alignment horizontal="left" vertical="top"/>
    </xf>
    <xf numFmtId="0" fontId="0" fillId="6" borderId="0" xfId="0" applyFill="1" applyBorder="1" applyAlignment="1">
      <alignment vertical="top"/>
    </xf>
    <xf numFmtId="0" fontId="0" fillId="6" borderId="0" xfId="0" applyFill="1" applyBorder="1" applyAlignment="1">
      <alignment vertical="top" wrapText="1"/>
    </xf>
    <xf numFmtId="0" fontId="0" fillId="6" borderId="0" xfId="0" applyFill="1" applyAlignment="1">
      <alignment vertical="top"/>
    </xf>
    <xf numFmtId="49" fontId="0" fillId="6" borderId="0" xfId="0" applyNumberFormat="1" applyFill="1" applyAlignment="1">
      <alignment horizontal="left" vertical="top"/>
    </xf>
    <xf numFmtId="0" fontId="0" fillId="6" borderId="0" xfId="0" applyFill="1" applyAlignment="1">
      <alignment horizontal="left" vertical="top"/>
    </xf>
    <xf numFmtId="0" fontId="0" fillId="6" borderId="0" xfId="0" applyFill="1" applyAlignment="1">
      <alignment vertical="top" wrapText="1"/>
    </xf>
    <xf numFmtId="0" fontId="0" fillId="7" borderId="0" xfId="0" applyFill="1" applyAlignment="1">
      <alignment vertical="top"/>
    </xf>
    <xf numFmtId="49" fontId="0" fillId="7" borderId="0" xfId="0" applyNumberFormat="1" applyFill="1" applyAlignment="1">
      <alignment horizontal="left" vertical="top"/>
    </xf>
    <xf numFmtId="0" fontId="0" fillId="7" borderId="0" xfId="0" applyFill="1" applyAlignment="1">
      <alignment horizontal="left" vertical="top"/>
    </xf>
    <xf numFmtId="0" fontId="0" fillId="7" borderId="0" xfId="0" applyFill="1" applyAlignment="1">
      <alignment vertical="top" wrapText="1"/>
    </xf>
    <xf numFmtId="0" fontId="0" fillId="7" borderId="0" xfId="0" applyFill="1" applyBorder="1" applyAlignment="1">
      <alignment vertical="top"/>
    </xf>
    <xf numFmtId="49" fontId="0" fillId="7" borderId="0" xfId="0" applyNumberFormat="1" applyFill="1" applyBorder="1" applyAlignment="1">
      <alignment horizontal="left" vertical="top"/>
    </xf>
    <xf numFmtId="0" fontId="0" fillId="7" borderId="0" xfId="0" applyFill="1" applyBorder="1" applyAlignment="1">
      <alignment horizontal="left" vertical="top"/>
    </xf>
    <xf numFmtId="0" fontId="0" fillId="7" borderId="0" xfId="0" applyFill="1" applyBorder="1" applyAlignment="1">
      <alignment vertical="top" wrapText="1"/>
    </xf>
    <xf numFmtId="0" fontId="0" fillId="7" borderId="1" xfId="0" applyFill="1" applyBorder="1" applyAlignment="1">
      <alignment horizontal="left" vertical="top"/>
    </xf>
    <xf numFmtId="49" fontId="4" fillId="6" borderId="0" xfId="0" applyNumberFormat="1" applyFont="1" applyFill="1" applyBorder="1" applyAlignment="1">
      <alignment horizontal="left" vertical="top"/>
    </xf>
    <xf numFmtId="0" fontId="4" fillId="6" borderId="0" xfId="0" applyFont="1" applyFill="1" applyBorder="1" applyAlignment="1">
      <alignment horizontal="left" vertical="top"/>
    </xf>
    <xf numFmtId="0" fontId="4" fillId="6" borderId="0" xfId="0" applyFont="1" applyFill="1" applyBorder="1" applyAlignment="1">
      <alignment vertical="top"/>
    </xf>
    <xf numFmtId="0" fontId="4" fillId="6" borderId="0" xfId="0" applyFont="1" applyFill="1" applyBorder="1" applyAlignment="1">
      <alignment vertical="top" wrapText="1"/>
    </xf>
    <xf numFmtId="0" fontId="8" fillId="0" borderId="0" xfId="0" applyFont="1" applyAlignment="1">
      <alignment vertical="top"/>
    </xf>
    <xf numFmtId="0" fontId="7" fillId="0" borderId="0" xfId="0" applyFont="1"/>
    <xf numFmtId="0" fontId="0" fillId="7" borderId="1" xfId="0" applyFill="1" applyBorder="1" applyAlignment="1">
      <alignment vertical="top"/>
    </xf>
    <xf numFmtId="0" fontId="0" fillId="7" borderId="1" xfId="0" applyNumberFormat="1" applyFill="1" applyBorder="1" applyAlignment="1">
      <alignment vertical="top"/>
    </xf>
    <xf numFmtId="49" fontId="0" fillId="7" borderId="1" xfId="0" applyNumberFormat="1" applyFill="1" applyBorder="1" applyAlignment="1">
      <alignment horizontal="left" vertical="top"/>
    </xf>
    <xf numFmtId="0" fontId="0" fillId="0" borderId="0" xfId="0" applyAlignment="1">
      <alignment horizontal="center" vertical="top"/>
    </xf>
    <xf numFmtId="0" fontId="0" fillId="0" borderId="6" xfId="0" applyBorder="1" applyAlignment="1">
      <alignment horizontal="center" vertical="top"/>
    </xf>
    <xf numFmtId="0" fontId="0" fillId="0" borderId="0" xfId="0" applyBorder="1" applyAlignment="1">
      <alignment horizontal="center" vertical="top"/>
    </xf>
    <xf numFmtId="0" fontId="0" fillId="0" borderId="8" xfId="0" applyBorder="1" applyAlignment="1">
      <alignment horizontal="center" vertical="top"/>
    </xf>
    <xf numFmtId="0" fontId="0" fillId="0" borderId="2" xfId="0" applyBorder="1" applyAlignment="1">
      <alignment horizontal="center" vertical="top"/>
    </xf>
    <xf numFmtId="0" fontId="7" fillId="0" borderId="3" xfId="0" applyFont="1" applyBorder="1" applyAlignment="1">
      <alignment horizontal="center" vertical="top"/>
    </xf>
    <xf numFmtId="0" fontId="7" fillId="0" borderId="4" xfId="0" applyFont="1" applyBorder="1" applyAlignment="1">
      <alignment horizontal="center" vertical="top"/>
    </xf>
    <xf numFmtId="0" fontId="7" fillId="0" borderId="5" xfId="0" applyFont="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kybup1" TargetMode="External"/><Relationship Id="rId7" Type="http://schemas.openxmlformats.org/officeDocument/2006/relationships/printerSettings" Target="../printerSettings/printerSettings1.bin"/><Relationship Id="rId2" Type="http://schemas.openxmlformats.org/officeDocument/2006/relationships/hyperlink" Target="https://github.com/gfels6" TargetMode="External"/><Relationship Id="rId1" Type="http://schemas.openxmlformats.org/officeDocument/2006/relationships/hyperlink" Target="https://github.com/jntme" TargetMode="External"/><Relationship Id="rId6" Type="http://schemas.openxmlformats.org/officeDocument/2006/relationships/hyperlink" Target="https://github.com/petim1" TargetMode="External"/><Relationship Id="rId5" Type="http://schemas.openxmlformats.org/officeDocument/2006/relationships/hyperlink" Target="https://github.com/Odaoj1" TargetMode="External"/><Relationship Id="rId4" Type="http://schemas.openxmlformats.org/officeDocument/2006/relationships/hyperlink" Target="https://github.com/zieg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F8" sqref="F8"/>
    </sheetView>
  </sheetViews>
  <sheetFormatPr baseColWidth="10" defaultColWidth="9.140625" defaultRowHeight="15" x14ac:dyDescent="0.25"/>
  <cols>
    <col min="1" max="1" width="18.28515625" customWidth="1"/>
    <col min="2" max="2" width="18.42578125" customWidth="1"/>
    <col min="3" max="3" width="26.7109375" bestFit="1" customWidth="1"/>
  </cols>
  <sheetData>
    <row r="1" spans="1:3" s="3" customFormat="1" ht="19.350000000000001" customHeight="1" x14ac:dyDescent="0.25">
      <c r="A1" s="3" t="s">
        <v>1</v>
      </c>
      <c r="B1" s="3" t="s">
        <v>19</v>
      </c>
      <c r="C1" s="3" t="s">
        <v>75</v>
      </c>
    </row>
    <row r="2" spans="1:3" x14ac:dyDescent="0.25">
      <c r="A2" t="s">
        <v>25</v>
      </c>
      <c r="B2" s="7" t="s">
        <v>24</v>
      </c>
      <c r="C2" t="s">
        <v>239</v>
      </c>
    </row>
    <row r="3" spans="1:3" x14ac:dyDescent="0.25">
      <c r="A3" t="s">
        <v>34</v>
      </c>
      <c r="B3" s="7" t="s">
        <v>26</v>
      </c>
      <c r="C3" t="s">
        <v>240</v>
      </c>
    </row>
    <row r="4" spans="1:3" x14ac:dyDescent="0.25">
      <c r="A4" t="s">
        <v>32</v>
      </c>
      <c r="B4" s="7" t="s">
        <v>27</v>
      </c>
      <c r="C4" t="s">
        <v>76</v>
      </c>
    </row>
    <row r="5" spans="1:3" x14ac:dyDescent="0.25">
      <c r="A5" t="s">
        <v>33</v>
      </c>
      <c r="B5" s="7" t="s">
        <v>28</v>
      </c>
      <c r="C5" t="s">
        <v>76</v>
      </c>
    </row>
    <row r="6" spans="1:3" x14ac:dyDescent="0.25">
      <c r="A6" t="s">
        <v>35</v>
      </c>
      <c r="B6" s="7" t="s">
        <v>29</v>
      </c>
      <c r="C6" t="s">
        <v>76</v>
      </c>
    </row>
    <row r="7" spans="1:3" x14ac:dyDescent="0.25">
      <c r="A7" t="s">
        <v>31</v>
      </c>
      <c r="B7" s="7" t="s">
        <v>30</v>
      </c>
      <c r="C7" t="s">
        <v>76</v>
      </c>
    </row>
  </sheetData>
  <hyperlinks>
    <hyperlink ref="B2" r:id="rId1" display="https://github.com/jntme" xr:uid="{00000000-0004-0000-0000-000000000000}"/>
    <hyperlink ref="B3" r:id="rId2" display="https://github.com/gfels6" xr:uid="{00000000-0004-0000-0000-000001000000}"/>
    <hyperlink ref="B4" r:id="rId3" display="https://github.com/kybup1" xr:uid="{00000000-0004-0000-0000-000002000000}"/>
    <hyperlink ref="B5" r:id="rId4" display="https://github.com/ziegm" xr:uid="{00000000-0004-0000-0000-000003000000}"/>
    <hyperlink ref="B6" r:id="rId5" display="https://github.com/Odaoj1" xr:uid="{00000000-0004-0000-0000-000004000000}"/>
    <hyperlink ref="B7" r:id="rId6" display="https://github.com/petim1" xr:uid="{00000000-0004-0000-0000-000005000000}"/>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
  <sheetViews>
    <sheetView topLeftCell="A5" zoomScale="141" zoomScaleNormal="90" workbookViewId="0">
      <selection activeCell="C14" sqref="C14"/>
    </sheetView>
  </sheetViews>
  <sheetFormatPr baseColWidth="10" defaultColWidth="9.140625" defaultRowHeight="15" x14ac:dyDescent="0.25"/>
  <cols>
    <col min="1" max="1" width="3.7109375" style="13" customWidth="1"/>
    <col min="2" max="2" width="27.42578125" customWidth="1"/>
    <col min="3" max="3" width="37.28515625" customWidth="1"/>
    <col min="4" max="4" width="8.7109375" customWidth="1"/>
    <col min="5" max="5" width="11.7109375" customWidth="1"/>
    <col min="6" max="6" width="13.140625" customWidth="1"/>
    <col min="7" max="7" width="10.140625" customWidth="1"/>
    <col min="8" max="8" width="14.42578125" customWidth="1"/>
  </cols>
  <sheetData>
    <row r="1" spans="1:21" s="3" customFormat="1" ht="30" x14ac:dyDescent="0.25">
      <c r="A1" s="11" t="s">
        <v>0</v>
      </c>
      <c r="B1" s="3" t="s">
        <v>13</v>
      </c>
      <c r="C1" s="3" t="s">
        <v>2</v>
      </c>
      <c r="D1" s="3" t="s">
        <v>3</v>
      </c>
      <c r="E1" s="3" t="s">
        <v>54</v>
      </c>
      <c r="F1" s="3" t="s">
        <v>55</v>
      </c>
      <c r="G1" s="3" t="s">
        <v>56</v>
      </c>
      <c r="H1" s="3" t="s">
        <v>4</v>
      </c>
    </row>
    <row r="2" spans="1:21" s="1" customFormat="1" ht="45" x14ac:dyDescent="0.25">
      <c r="A2" s="13">
        <v>0</v>
      </c>
      <c r="B2" t="s">
        <v>46</v>
      </c>
      <c r="C2" s="2" t="s">
        <v>78</v>
      </c>
      <c r="D2" s="1" t="s">
        <v>5</v>
      </c>
      <c r="E2" s="14">
        <f>SUMIF('Sprint Backlog'!A2:A55,"0.*",'Sprint Backlog'!I2:I55)</f>
        <v>31</v>
      </c>
      <c r="F2" s="14">
        <f>SUMIF('Sprint Backlog'!A2:A55,"0.*",'Sprint Backlog'!J2:J55)</f>
        <v>44</v>
      </c>
      <c r="G2" s="14">
        <f>SUMIF('Sprint Backlog'!A2:A55,"0.*",'Sprint Backlog'!K2:K55)</f>
        <v>42</v>
      </c>
      <c r="H2" s="1" t="s">
        <v>10</v>
      </c>
      <c r="U2" s="1" t="s">
        <v>8</v>
      </c>
    </row>
    <row r="3" spans="1:21" ht="73.5" customHeight="1" x14ac:dyDescent="0.25">
      <c r="A3" s="12">
        <v>1</v>
      </c>
      <c r="B3" s="1" t="s">
        <v>36</v>
      </c>
      <c r="C3" s="15" t="s">
        <v>79</v>
      </c>
      <c r="D3" t="s">
        <v>7</v>
      </c>
      <c r="E3" s="8">
        <f>SUMIF('Sprint Backlog'!A2:A55,"1.*",'Sprint Backlog'!I2:I55)</f>
        <v>0</v>
      </c>
      <c r="F3" s="8">
        <f>SUMIF('Sprint Backlog'!A2:A55,"1.*",'Sprint Backlog'!J2:J55)</f>
        <v>0</v>
      </c>
      <c r="G3" s="8">
        <f>SUMIF('Sprint Backlog'!A2:A55,"1.*",'Sprint Backlog'!K2:K55)</f>
        <v>0</v>
      </c>
      <c r="H3" s="1" t="s">
        <v>11</v>
      </c>
      <c r="U3" t="s">
        <v>9</v>
      </c>
    </row>
    <row r="4" spans="1:21" ht="45" x14ac:dyDescent="0.25">
      <c r="A4" s="13">
        <v>2</v>
      </c>
      <c r="B4" t="s">
        <v>37</v>
      </c>
      <c r="C4" s="15" t="s">
        <v>80</v>
      </c>
      <c r="D4" t="s">
        <v>6</v>
      </c>
      <c r="E4" s="8">
        <f>SUMIF('Sprint Backlog'!A2:A55,"2.*",'Sprint Backlog'!I2:I55)</f>
        <v>16</v>
      </c>
      <c r="F4" s="8">
        <f>SUMIF('Sprint Backlog'!A2:A55,"2.*",'Sprint Backlog'!J2:J55)</f>
        <v>12</v>
      </c>
      <c r="G4" s="8">
        <f>SUMIF('Sprint Backlog'!A2:A55,"2.*",'Sprint Backlog'!K2:K55)</f>
        <v>11</v>
      </c>
      <c r="H4" s="1" t="s">
        <v>10</v>
      </c>
      <c r="U4" t="s">
        <v>10</v>
      </c>
    </row>
    <row r="5" spans="1:21" ht="90" x14ac:dyDescent="0.25">
      <c r="A5" s="13">
        <v>3</v>
      </c>
      <c r="B5" t="s">
        <v>38</v>
      </c>
      <c r="C5" s="15" t="s">
        <v>81</v>
      </c>
      <c r="D5" t="s">
        <v>5</v>
      </c>
      <c r="E5" s="8">
        <f>SUMIF('Sprint Backlog'!A2:A55,"3.*",'Sprint Backlog'!I2:I55)</f>
        <v>88</v>
      </c>
      <c r="F5" s="8">
        <f>SUMIF('Sprint Backlog'!A2:A55,"3.*",'Sprint Backlog'!J2:J55)</f>
        <v>91</v>
      </c>
      <c r="G5" s="8">
        <f>SUMIF('Sprint Backlog'!A2:A55,"3.*",'Sprint Backlog'!K2:K55)</f>
        <v>93</v>
      </c>
      <c r="H5" s="1" t="s">
        <v>10</v>
      </c>
      <c r="U5" t="s">
        <v>11</v>
      </c>
    </row>
    <row r="6" spans="1:21" ht="105" x14ac:dyDescent="0.25">
      <c r="A6" s="13">
        <v>4</v>
      </c>
      <c r="B6" t="s">
        <v>42</v>
      </c>
      <c r="C6" s="15" t="s">
        <v>82</v>
      </c>
      <c r="D6" t="s">
        <v>5</v>
      </c>
      <c r="E6" s="8">
        <f>SUMIF('Sprint Backlog'!A2:A55,"4.*",'Sprint Backlog'!I2:I55)</f>
        <v>13</v>
      </c>
      <c r="F6" s="8">
        <f>SUMIF('Sprint Backlog'!A2:A55,"4.*",'Sprint Backlog'!J2:J55)</f>
        <v>15</v>
      </c>
      <c r="G6" s="8">
        <f>SUMIF('Sprint Backlog'!A2:A55,"4.*",'Sprint Backlog'!K2:K55)</f>
        <v>16</v>
      </c>
      <c r="H6" s="1" t="s">
        <v>10</v>
      </c>
    </row>
    <row r="7" spans="1:21" ht="60" x14ac:dyDescent="0.25">
      <c r="A7" s="13">
        <v>5</v>
      </c>
      <c r="B7" t="s">
        <v>43</v>
      </c>
      <c r="C7" s="15" t="s">
        <v>83</v>
      </c>
      <c r="D7" t="s">
        <v>5</v>
      </c>
      <c r="E7" s="8">
        <f>SUMIF('Sprint Backlog'!A2:A55,"5.*",'Sprint Backlog'!I2:I55)</f>
        <v>15</v>
      </c>
      <c r="F7" s="8">
        <f>SUMIF('Sprint Backlog'!A2:A55,"5.*",'Sprint Backlog'!J2:J55)</f>
        <v>14.5</v>
      </c>
      <c r="G7" s="8">
        <f>SUMIF('Sprint Backlog'!A2:A55,"5.*",'Sprint Backlog'!K2:K55)</f>
        <v>17</v>
      </c>
      <c r="H7" s="1" t="s">
        <v>10</v>
      </c>
    </row>
    <row r="8" spans="1:21" ht="135" customHeight="1" x14ac:dyDescent="0.25">
      <c r="A8" s="13">
        <v>6</v>
      </c>
      <c r="B8" t="s">
        <v>44</v>
      </c>
      <c r="C8" s="15" t="s">
        <v>84</v>
      </c>
      <c r="D8" s="43" t="s">
        <v>5</v>
      </c>
      <c r="E8" s="44">
        <f>SUMIF('Sprint Backlog'!A2:A55,"6.*",'Sprint Backlog'!I2:I55)</f>
        <v>17</v>
      </c>
      <c r="F8" s="44">
        <f>SUMIF('Sprint Backlog'!A2:A55,"6.*",'Sprint Backlog'!J2:J55)</f>
        <v>17</v>
      </c>
      <c r="G8" s="44">
        <f>SUMIF('Sprint Backlog'!A2:A55,"6.*",'Sprint Backlog'!K2:K55)</f>
        <v>22</v>
      </c>
      <c r="H8" s="1" t="s">
        <v>10</v>
      </c>
    </row>
    <row r="9" spans="1:21" x14ac:dyDescent="0.25">
      <c r="A9" s="13">
        <v>7</v>
      </c>
      <c r="B9" t="s">
        <v>145</v>
      </c>
      <c r="C9" s="15" t="s">
        <v>233</v>
      </c>
      <c r="D9" s="42" t="s">
        <v>6</v>
      </c>
      <c r="E9" s="46">
        <f>SUMIF('Sprint Backlog'!A2:A55,"7.*",'Sprint Backlog'!I2:I55)</f>
        <v>19</v>
      </c>
      <c r="F9">
        <f>SUMIF('Sprint Backlog'!A2:A55,"7.*",'Sprint Backlog'!J2:J55)</f>
        <v>18</v>
      </c>
      <c r="G9">
        <f>SUMIF('Sprint Backlog'!A2:A55,"7.*",'Sprint Backlog'!K2:K55)</f>
        <v>17.75</v>
      </c>
      <c r="H9" s="1" t="s">
        <v>10</v>
      </c>
    </row>
    <row r="10" spans="1:21" ht="45.75" thickBot="1" x14ac:dyDescent="0.3">
      <c r="A10" s="13">
        <v>8</v>
      </c>
      <c r="B10" t="s">
        <v>147</v>
      </c>
      <c r="C10" s="15" t="s">
        <v>234</v>
      </c>
      <c r="D10" s="45" t="s">
        <v>6</v>
      </c>
      <c r="E10" s="45">
        <f>SUMIF('Sprint Backlog'!A2:A55,"8.*",'Sprint Backlog'!I2:I55)</f>
        <v>8</v>
      </c>
      <c r="F10" s="45">
        <f>SUMIF('Sprint Backlog'!A2:A55,"8.*",'Sprint Backlog'!J2:J55)</f>
        <v>8</v>
      </c>
      <c r="G10" s="45">
        <f>SUMIF('Sprint Backlog'!A2:A55,"8.*",'Sprint Backlog'!K2:K55)</f>
        <v>10</v>
      </c>
      <c r="H10" s="1" t="s">
        <v>10</v>
      </c>
    </row>
    <row r="11" spans="1:21" x14ac:dyDescent="0.25">
      <c r="D11" s="89" t="s">
        <v>60</v>
      </c>
      <c r="E11" s="89">
        <f>SUM(E2:E10)</f>
        <v>207</v>
      </c>
      <c r="F11" s="89">
        <f>SUM(F2:F10)</f>
        <v>219.5</v>
      </c>
      <c r="G11" s="89">
        <f>SUM(G2:G10)</f>
        <v>228.75</v>
      </c>
    </row>
  </sheetData>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81"/>
  <sheetViews>
    <sheetView topLeftCell="A49" zoomScale="125" workbookViewId="0">
      <selection activeCell="D63" sqref="D63"/>
    </sheetView>
  </sheetViews>
  <sheetFormatPr baseColWidth="10" defaultColWidth="9.140625" defaultRowHeight="15" x14ac:dyDescent="0.25"/>
  <cols>
    <col min="1" max="1" width="9.28515625" style="20" customWidth="1"/>
    <col min="2" max="2" width="6.28515625" style="21" customWidth="1"/>
    <col min="3" max="3" width="44.28515625" style="1" bestFit="1" customWidth="1"/>
    <col min="4" max="4" width="19.42578125" style="2" customWidth="1"/>
    <col min="5" max="5" width="13.85546875" style="1" customWidth="1"/>
    <col min="6" max="6" width="10.28515625" style="24" customWidth="1"/>
    <col min="7" max="7" width="9.7109375" style="1" customWidth="1"/>
    <col min="8" max="8" width="8.28515625" style="1" customWidth="1"/>
    <col min="9" max="9" width="8.42578125" style="1" customWidth="1"/>
    <col min="10" max="10" width="9.42578125" style="1" customWidth="1"/>
    <col min="11" max="11" width="8.7109375" style="1" customWidth="1"/>
    <col min="12" max="12" width="7.7109375" style="1" customWidth="1"/>
    <col min="13" max="13" width="9.42578125" style="1" customWidth="1"/>
    <col min="14" max="15" width="9.140625" style="1"/>
    <col min="16" max="16" width="8.140625" style="1" customWidth="1"/>
    <col min="17" max="16384" width="9.140625" style="1"/>
  </cols>
  <sheetData>
    <row r="1" spans="1:12" s="4" customFormat="1" ht="60" x14ac:dyDescent="0.25">
      <c r="A1" s="10" t="s">
        <v>0</v>
      </c>
      <c r="B1" s="9" t="s">
        <v>14</v>
      </c>
      <c r="C1" s="4" t="s">
        <v>1</v>
      </c>
      <c r="D1" s="4" t="s">
        <v>2</v>
      </c>
      <c r="E1" s="4" t="s">
        <v>15</v>
      </c>
      <c r="F1" s="4" t="s">
        <v>12</v>
      </c>
      <c r="G1" s="4" t="s">
        <v>18</v>
      </c>
      <c r="H1" s="4" t="s">
        <v>3</v>
      </c>
      <c r="I1" s="4" t="s">
        <v>54</v>
      </c>
      <c r="J1" s="4" t="s">
        <v>55</v>
      </c>
      <c r="K1" s="4" t="s">
        <v>56</v>
      </c>
      <c r="L1" s="4" t="s">
        <v>4</v>
      </c>
    </row>
    <row r="2" spans="1:12" s="40" customFormat="1" ht="30" x14ac:dyDescent="0.25">
      <c r="A2" s="38" t="s">
        <v>220</v>
      </c>
      <c r="B2" s="39">
        <v>1</v>
      </c>
      <c r="C2" s="40" t="s">
        <v>47</v>
      </c>
      <c r="D2" s="41" t="s">
        <v>104</v>
      </c>
      <c r="E2" s="40" t="s">
        <v>88</v>
      </c>
      <c r="F2" s="40" t="s">
        <v>24</v>
      </c>
      <c r="G2" s="40" t="s">
        <v>27</v>
      </c>
      <c r="H2" s="40" t="s">
        <v>5</v>
      </c>
      <c r="I2" s="40">
        <v>2</v>
      </c>
      <c r="J2" s="40">
        <v>8</v>
      </c>
      <c r="K2" s="40">
        <v>12</v>
      </c>
      <c r="L2" s="40" t="s">
        <v>105</v>
      </c>
    </row>
    <row r="3" spans="1:12" s="71" customFormat="1" x14ac:dyDescent="0.25">
      <c r="A3" s="67" t="s">
        <v>66</v>
      </c>
      <c r="B3" s="68"/>
      <c r="C3" s="69" t="s">
        <v>59</v>
      </c>
      <c r="D3" s="70"/>
      <c r="E3" s="69" t="s">
        <v>89</v>
      </c>
      <c r="F3" s="69"/>
      <c r="G3" s="69"/>
      <c r="H3" s="69"/>
      <c r="I3" s="69"/>
      <c r="J3" s="69"/>
      <c r="K3" s="69">
        <v>0</v>
      </c>
      <c r="L3" s="69" t="s">
        <v>11</v>
      </c>
    </row>
    <row r="4" spans="1:12" s="75" customFormat="1" ht="45" x14ac:dyDescent="0.25">
      <c r="A4" s="76" t="s">
        <v>67</v>
      </c>
      <c r="B4" s="77">
        <v>3</v>
      </c>
      <c r="C4" s="75" t="s">
        <v>172</v>
      </c>
      <c r="D4" s="78" t="s">
        <v>187</v>
      </c>
      <c r="E4" s="79" t="s">
        <v>91</v>
      </c>
      <c r="F4" s="75" t="s">
        <v>26</v>
      </c>
      <c r="G4" s="75" t="s">
        <v>24</v>
      </c>
      <c r="H4" s="75" t="s">
        <v>5</v>
      </c>
      <c r="I4" s="75">
        <v>3</v>
      </c>
      <c r="J4" s="75">
        <v>2</v>
      </c>
      <c r="K4" s="75">
        <v>2</v>
      </c>
      <c r="L4" s="75" t="s">
        <v>105</v>
      </c>
    </row>
    <row r="5" spans="1:12" s="49" customFormat="1" ht="60" x14ac:dyDescent="0.25">
      <c r="A5" s="47" t="s">
        <v>151</v>
      </c>
      <c r="B5" s="48">
        <v>2</v>
      </c>
      <c r="C5" s="49" t="s">
        <v>153</v>
      </c>
      <c r="D5" s="50" t="s">
        <v>152</v>
      </c>
      <c r="E5" s="49" t="s">
        <v>95</v>
      </c>
      <c r="F5" s="49" t="s">
        <v>24</v>
      </c>
      <c r="G5" s="49" t="s">
        <v>26</v>
      </c>
      <c r="H5" s="49" t="s">
        <v>5</v>
      </c>
      <c r="I5" s="49">
        <v>4</v>
      </c>
      <c r="J5" s="49">
        <v>10</v>
      </c>
      <c r="K5" s="49">
        <v>10</v>
      </c>
      <c r="L5" s="49" t="s">
        <v>105</v>
      </c>
    </row>
    <row r="6" spans="1:12" s="75" customFormat="1" ht="45" x14ac:dyDescent="0.25">
      <c r="A6" s="76" t="s">
        <v>204</v>
      </c>
      <c r="B6" s="77">
        <v>3</v>
      </c>
      <c r="C6" s="75" t="s">
        <v>162</v>
      </c>
      <c r="D6" s="78" t="s">
        <v>184</v>
      </c>
      <c r="E6" s="79" t="s">
        <v>91</v>
      </c>
      <c r="F6" s="75" t="s">
        <v>26</v>
      </c>
      <c r="G6" s="75" t="s">
        <v>30</v>
      </c>
      <c r="H6" s="75" t="s">
        <v>5</v>
      </c>
      <c r="I6" s="75">
        <v>4</v>
      </c>
      <c r="J6" s="75">
        <v>4</v>
      </c>
      <c r="K6" s="75">
        <v>2.5</v>
      </c>
      <c r="L6" s="75" t="s">
        <v>105</v>
      </c>
    </row>
    <row r="7" spans="1:12" s="71" customFormat="1" x14ac:dyDescent="0.25">
      <c r="A7" s="72">
        <v>1.1000000000000001</v>
      </c>
      <c r="B7" s="73"/>
      <c r="C7" s="71" t="s">
        <v>53</v>
      </c>
      <c r="D7" s="74"/>
      <c r="E7" s="71" t="s">
        <v>90</v>
      </c>
      <c r="K7" s="71">
        <v>0</v>
      </c>
      <c r="L7" s="69" t="s">
        <v>11</v>
      </c>
    </row>
    <row r="8" spans="1:12" s="71" customFormat="1" x14ac:dyDescent="0.25">
      <c r="A8" s="72">
        <v>1.2</v>
      </c>
      <c r="B8" s="73"/>
      <c r="C8" s="71" t="s">
        <v>45</v>
      </c>
      <c r="D8" s="74"/>
      <c r="E8" s="71" t="s">
        <v>94</v>
      </c>
      <c r="K8" s="71">
        <v>0</v>
      </c>
      <c r="L8" s="69" t="s">
        <v>11</v>
      </c>
    </row>
    <row r="9" spans="1:12" s="71" customFormat="1" x14ac:dyDescent="0.25">
      <c r="A9" s="67">
        <v>1.3</v>
      </c>
      <c r="B9" s="68"/>
      <c r="C9" s="69" t="s">
        <v>92</v>
      </c>
      <c r="D9" s="70"/>
      <c r="E9" s="69" t="s">
        <v>93</v>
      </c>
      <c r="F9" s="69"/>
      <c r="G9" s="69"/>
      <c r="H9" s="69"/>
      <c r="I9" s="69"/>
      <c r="J9" s="69"/>
      <c r="K9" s="69">
        <v>0</v>
      </c>
      <c r="L9" s="69" t="s">
        <v>11</v>
      </c>
    </row>
    <row r="10" spans="1:12" s="29" customFormat="1" x14ac:dyDescent="0.25">
      <c r="A10" s="25" t="s">
        <v>63</v>
      </c>
      <c r="B10" s="26">
        <v>1</v>
      </c>
      <c r="C10" s="29" t="s">
        <v>65</v>
      </c>
      <c r="D10" s="28"/>
      <c r="I10" s="30" t="s">
        <v>68</v>
      </c>
    </row>
    <row r="11" spans="1:12" s="27" customFormat="1" ht="75" x14ac:dyDescent="0.25">
      <c r="A11" s="31" t="s">
        <v>41</v>
      </c>
      <c r="B11" s="32">
        <v>1</v>
      </c>
      <c r="C11" s="29" t="s">
        <v>48</v>
      </c>
      <c r="D11" s="33" t="s">
        <v>73</v>
      </c>
      <c r="E11" s="27" t="s">
        <v>16</v>
      </c>
      <c r="F11" s="27" t="s">
        <v>30</v>
      </c>
      <c r="G11" s="27" t="s">
        <v>27</v>
      </c>
      <c r="H11" s="27" t="s">
        <v>5</v>
      </c>
      <c r="I11" s="27">
        <v>5</v>
      </c>
      <c r="J11" s="27">
        <v>3</v>
      </c>
      <c r="K11" s="27">
        <v>3</v>
      </c>
      <c r="L11" s="27" t="s">
        <v>105</v>
      </c>
    </row>
    <row r="12" spans="1:12" s="27" customFormat="1" ht="45" x14ac:dyDescent="0.25">
      <c r="A12" s="31" t="s">
        <v>62</v>
      </c>
      <c r="B12" s="32">
        <v>1</v>
      </c>
      <c r="C12" s="27" t="s">
        <v>64</v>
      </c>
      <c r="D12" s="33" t="s">
        <v>102</v>
      </c>
      <c r="E12" s="27" t="s">
        <v>85</v>
      </c>
      <c r="F12" s="27" t="s">
        <v>24</v>
      </c>
      <c r="G12" s="27" t="s">
        <v>26</v>
      </c>
      <c r="H12" s="27" t="s">
        <v>5</v>
      </c>
      <c r="I12" s="27">
        <v>3</v>
      </c>
      <c r="J12" s="27">
        <v>5</v>
      </c>
      <c r="K12" s="27">
        <v>5</v>
      </c>
      <c r="L12" s="27" t="s">
        <v>105</v>
      </c>
    </row>
    <row r="13" spans="1:12" s="55" customFormat="1" ht="45" x14ac:dyDescent="0.25">
      <c r="A13" s="56" t="s">
        <v>219</v>
      </c>
      <c r="B13" s="57">
        <v>2</v>
      </c>
      <c r="C13" s="55" t="s">
        <v>156</v>
      </c>
      <c r="D13" s="58" t="s">
        <v>144</v>
      </c>
      <c r="E13" s="59" t="s">
        <v>124</v>
      </c>
      <c r="F13" s="59" t="s">
        <v>26</v>
      </c>
      <c r="G13" s="59" t="s">
        <v>24</v>
      </c>
      <c r="H13" s="59" t="s">
        <v>7</v>
      </c>
      <c r="I13" s="59">
        <v>8</v>
      </c>
      <c r="J13" s="55">
        <v>4</v>
      </c>
      <c r="K13" s="55">
        <v>3</v>
      </c>
      <c r="L13" s="59" t="s">
        <v>105</v>
      </c>
    </row>
    <row r="14" spans="1:12" s="86" customFormat="1" x14ac:dyDescent="0.25">
      <c r="A14" s="84">
        <v>2.2999999999999998</v>
      </c>
      <c r="B14" s="85"/>
      <c r="C14" s="86" t="s">
        <v>49</v>
      </c>
      <c r="D14" s="87"/>
      <c r="H14" s="86" t="s">
        <v>7</v>
      </c>
      <c r="K14" s="86">
        <v>0</v>
      </c>
      <c r="L14" s="69" t="s">
        <v>11</v>
      </c>
    </row>
    <row r="15" spans="1:12" s="27" customFormat="1" ht="62.25" customHeight="1" x14ac:dyDescent="0.25">
      <c r="A15" s="31" t="s">
        <v>221</v>
      </c>
      <c r="B15" s="32">
        <v>1</v>
      </c>
      <c r="C15" s="27" t="s">
        <v>61</v>
      </c>
      <c r="D15" s="33" t="s">
        <v>96</v>
      </c>
      <c r="E15" s="27" t="s">
        <v>17</v>
      </c>
      <c r="F15" s="27" t="s">
        <v>26</v>
      </c>
      <c r="G15" s="27" t="s">
        <v>28</v>
      </c>
      <c r="H15" s="27" t="s">
        <v>6</v>
      </c>
      <c r="I15" s="27">
        <v>9</v>
      </c>
      <c r="J15" s="27">
        <v>11</v>
      </c>
      <c r="K15" s="27">
        <v>12</v>
      </c>
      <c r="L15" s="27" t="s">
        <v>105</v>
      </c>
    </row>
    <row r="16" spans="1:12" s="27" customFormat="1" x14ac:dyDescent="0.25">
      <c r="A16" s="31" t="s">
        <v>222</v>
      </c>
      <c r="B16" s="32">
        <v>1</v>
      </c>
      <c r="C16" s="27" t="s">
        <v>50</v>
      </c>
      <c r="D16" s="33"/>
      <c r="I16" s="34" t="s">
        <v>68</v>
      </c>
    </row>
    <row r="17" spans="1:12" s="27" customFormat="1" ht="90" x14ac:dyDescent="0.25">
      <c r="A17" s="31" t="s">
        <v>39</v>
      </c>
      <c r="B17" s="32">
        <v>1</v>
      </c>
      <c r="C17" s="27" t="s">
        <v>69</v>
      </c>
      <c r="D17" s="33" t="s">
        <v>101</v>
      </c>
      <c r="E17" s="27" t="s">
        <v>85</v>
      </c>
      <c r="F17" s="27" t="s">
        <v>24</v>
      </c>
      <c r="G17" s="27" t="s">
        <v>26</v>
      </c>
      <c r="H17" s="27" t="s">
        <v>5</v>
      </c>
      <c r="I17" s="27">
        <v>4</v>
      </c>
      <c r="J17" s="27">
        <v>5</v>
      </c>
      <c r="K17" s="27">
        <v>5</v>
      </c>
      <c r="L17" s="27" t="s">
        <v>105</v>
      </c>
    </row>
    <row r="18" spans="1:12" s="27" customFormat="1" ht="60" x14ac:dyDescent="0.25">
      <c r="A18" s="31" t="s">
        <v>40</v>
      </c>
      <c r="B18" s="32">
        <v>1</v>
      </c>
      <c r="C18" s="27" t="s">
        <v>70</v>
      </c>
      <c r="D18" s="33" t="s">
        <v>99</v>
      </c>
      <c r="E18" s="27" t="s">
        <v>95</v>
      </c>
      <c r="F18" s="27" t="s">
        <v>27</v>
      </c>
      <c r="G18" s="27" t="s">
        <v>77</v>
      </c>
      <c r="H18" s="27" t="s">
        <v>6</v>
      </c>
      <c r="I18" s="27">
        <v>4</v>
      </c>
      <c r="J18" s="27">
        <v>4</v>
      </c>
      <c r="K18" s="27">
        <v>7</v>
      </c>
      <c r="L18" s="27" t="s">
        <v>105</v>
      </c>
    </row>
    <row r="19" spans="1:12" s="27" customFormat="1" ht="90" x14ac:dyDescent="0.25">
      <c r="A19" s="31" t="s">
        <v>71</v>
      </c>
      <c r="B19" s="32">
        <v>1</v>
      </c>
      <c r="C19" s="27" t="s">
        <v>72</v>
      </c>
      <c r="D19" s="33" t="s">
        <v>103</v>
      </c>
      <c r="E19" s="27" t="s">
        <v>86</v>
      </c>
      <c r="F19" s="27" t="s">
        <v>77</v>
      </c>
      <c r="G19" s="27" t="s">
        <v>24</v>
      </c>
      <c r="H19" s="27" t="s">
        <v>6</v>
      </c>
      <c r="I19" s="27">
        <v>3</v>
      </c>
      <c r="J19" s="27">
        <v>3</v>
      </c>
      <c r="K19" s="27">
        <v>3</v>
      </c>
      <c r="L19" s="27" t="s">
        <v>105</v>
      </c>
    </row>
    <row r="20" spans="1:12" s="55" customFormat="1" ht="60" x14ac:dyDescent="0.25">
      <c r="A20" s="56" t="s">
        <v>112</v>
      </c>
      <c r="B20" s="57">
        <v>2</v>
      </c>
      <c r="C20" s="55" t="s">
        <v>113</v>
      </c>
      <c r="D20" s="60" t="s">
        <v>114</v>
      </c>
      <c r="E20" s="55" t="s">
        <v>115</v>
      </c>
      <c r="F20" s="55" t="s">
        <v>27</v>
      </c>
      <c r="G20" s="55" t="s">
        <v>26</v>
      </c>
      <c r="H20" s="55" t="s">
        <v>5</v>
      </c>
      <c r="I20" s="55">
        <v>6</v>
      </c>
      <c r="J20" s="55">
        <v>6</v>
      </c>
      <c r="K20" s="55">
        <v>6</v>
      </c>
      <c r="L20" s="55" t="s">
        <v>105</v>
      </c>
    </row>
    <row r="21" spans="1:12" s="55" customFormat="1" ht="60" x14ac:dyDescent="0.25">
      <c r="A21" s="56" t="s">
        <v>112</v>
      </c>
      <c r="B21" s="57">
        <v>2</v>
      </c>
      <c r="C21" s="55" t="s">
        <v>113</v>
      </c>
      <c r="D21" s="60" t="s">
        <v>114</v>
      </c>
      <c r="E21" s="55" t="s">
        <v>115</v>
      </c>
      <c r="F21" s="55" t="s">
        <v>26</v>
      </c>
      <c r="G21" s="55" t="s">
        <v>27</v>
      </c>
      <c r="H21" s="55" t="s">
        <v>5</v>
      </c>
      <c r="I21" s="55">
        <v>6</v>
      </c>
      <c r="J21" s="55">
        <v>6</v>
      </c>
      <c r="K21" s="55">
        <v>6</v>
      </c>
      <c r="L21" s="55" t="s">
        <v>105</v>
      </c>
    </row>
    <row r="22" spans="1:12" s="55" customFormat="1" ht="60" x14ac:dyDescent="0.25">
      <c r="A22" s="56" t="s">
        <v>116</v>
      </c>
      <c r="B22" s="57">
        <v>2</v>
      </c>
      <c r="C22" s="55" t="s">
        <v>117</v>
      </c>
      <c r="D22" s="60" t="s">
        <v>118</v>
      </c>
      <c r="E22" s="55" t="s">
        <v>85</v>
      </c>
      <c r="F22" s="55" t="s">
        <v>24</v>
      </c>
      <c r="G22" s="55" t="s">
        <v>27</v>
      </c>
      <c r="H22" s="55" t="s">
        <v>5</v>
      </c>
      <c r="I22" s="55">
        <v>4</v>
      </c>
      <c r="J22" s="55">
        <v>3</v>
      </c>
      <c r="K22" s="55">
        <v>3</v>
      </c>
      <c r="L22" s="55" t="s">
        <v>105</v>
      </c>
    </row>
    <row r="23" spans="1:12" s="27" customFormat="1" ht="75" x14ac:dyDescent="0.25">
      <c r="A23" s="31" t="s">
        <v>238</v>
      </c>
      <c r="B23" s="32">
        <v>1</v>
      </c>
      <c r="C23" s="27" t="s">
        <v>57</v>
      </c>
      <c r="D23" s="33" t="s">
        <v>97</v>
      </c>
      <c r="E23" s="27" t="s">
        <v>87</v>
      </c>
      <c r="F23" s="27" t="s">
        <v>27</v>
      </c>
      <c r="G23" s="27" t="s">
        <v>30</v>
      </c>
      <c r="H23" s="27" t="s">
        <v>5</v>
      </c>
      <c r="I23" s="27">
        <v>5</v>
      </c>
      <c r="J23" s="27">
        <v>5</v>
      </c>
      <c r="K23" s="27">
        <v>5</v>
      </c>
      <c r="L23" s="27" t="s">
        <v>105</v>
      </c>
    </row>
    <row r="24" spans="1:12" s="27" customFormat="1" ht="60" x14ac:dyDescent="0.25">
      <c r="A24" s="31" t="s">
        <v>223</v>
      </c>
      <c r="B24" s="32">
        <v>1</v>
      </c>
      <c r="C24" s="27" t="s">
        <v>58</v>
      </c>
      <c r="D24" s="33" t="s">
        <v>100</v>
      </c>
      <c r="E24" s="27" t="s">
        <v>91</v>
      </c>
      <c r="F24" s="27" t="s">
        <v>28</v>
      </c>
      <c r="G24" s="27" t="s">
        <v>24</v>
      </c>
      <c r="H24" s="27" t="s">
        <v>6</v>
      </c>
      <c r="I24" s="27">
        <v>9</v>
      </c>
      <c r="J24" s="27">
        <v>9</v>
      </c>
      <c r="K24" s="27">
        <v>7</v>
      </c>
      <c r="L24" s="27" t="s">
        <v>105</v>
      </c>
    </row>
    <row r="25" spans="1:12" s="55" customFormat="1" ht="90" x14ac:dyDescent="0.25">
      <c r="A25" s="56" t="s">
        <v>126</v>
      </c>
      <c r="B25" s="57">
        <v>2</v>
      </c>
      <c r="C25" s="59" t="s">
        <v>132</v>
      </c>
      <c r="D25" s="60" t="s">
        <v>134</v>
      </c>
      <c r="E25" s="55" t="s">
        <v>95</v>
      </c>
      <c r="F25" s="55" t="s">
        <v>28</v>
      </c>
      <c r="G25" s="55" t="s">
        <v>26</v>
      </c>
      <c r="H25" s="55" t="s">
        <v>6</v>
      </c>
      <c r="I25" s="55">
        <v>9</v>
      </c>
      <c r="J25" s="55">
        <v>10</v>
      </c>
      <c r="K25" s="55">
        <v>10</v>
      </c>
      <c r="L25" s="55" t="s">
        <v>105</v>
      </c>
    </row>
    <row r="26" spans="1:12" s="55" customFormat="1" ht="45" x14ac:dyDescent="0.25">
      <c r="A26" s="56" t="s">
        <v>130</v>
      </c>
      <c r="B26" s="57">
        <v>2</v>
      </c>
      <c r="C26" s="59" t="s">
        <v>131</v>
      </c>
      <c r="D26" s="60" t="s">
        <v>133</v>
      </c>
      <c r="E26" s="55" t="s">
        <v>95</v>
      </c>
      <c r="F26" s="55" t="s">
        <v>30</v>
      </c>
      <c r="G26" s="55" t="s">
        <v>28</v>
      </c>
      <c r="H26" s="55" t="s">
        <v>6</v>
      </c>
      <c r="I26" s="55">
        <v>7</v>
      </c>
      <c r="J26" s="55">
        <v>7</v>
      </c>
      <c r="K26" s="55">
        <v>7</v>
      </c>
      <c r="L26" s="55" t="s">
        <v>105</v>
      </c>
    </row>
    <row r="27" spans="1:12" s="27" customFormat="1" ht="45" x14ac:dyDescent="0.25">
      <c r="A27" s="31" t="s">
        <v>237</v>
      </c>
      <c r="B27" s="32">
        <v>1</v>
      </c>
      <c r="C27" s="27" t="s">
        <v>51</v>
      </c>
      <c r="D27" s="33" t="s">
        <v>74</v>
      </c>
      <c r="E27" s="27" t="s">
        <v>85</v>
      </c>
      <c r="F27" s="27" t="s">
        <v>30</v>
      </c>
      <c r="G27" s="27" t="s">
        <v>28</v>
      </c>
      <c r="H27" s="27" t="s">
        <v>7</v>
      </c>
      <c r="I27" s="27">
        <v>4</v>
      </c>
      <c r="J27" s="27">
        <v>4</v>
      </c>
      <c r="K27" s="27">
        <v>5</v>
      </c>
      <c r="L27" s="27" t="s">
        <v>105</v>
      </c>
    </row>
    <row r="28" spans="1:12" s="27" customFormat="1" ht="30" x14ac:dyDescent="0.25">
      <c r="A28" s="25" t="s">
        <v>224</v>
      </c>
      <c r="B28" s="26">
        <v>1</v>
      </c>
      <c r="C28" s="29" t="s">
        <v>52</v>
      </c>
      <c r="D28" s="28" t="s">
        <v>98</v>
      </c>
      <c r="E28" s="29" t="s">
        <v>85</v>
      </c>
      <c r="F28" s="29" t="s">
        <v>77</v>
      </c>
      <c r="G28" s="29" t="s">
        <v>30</v>
      </c>
      <c r="H28" s="29" t="s">
        <v>7</v>
      </c>
      <c r="I28" s="29">
        <v>6</v>
      </c>
      <c r="J28" s="29">
        <v>6</v>
      </c>
      <c r="K28" s="29">
        <v>5</v>
      </c>
      <c r="L28" s="29" t="s">
        <v>105</v>
      </c>
    </row>
    <row r="29" spans="1:12" s="53" customFormat="1" ht="45" x14ac:dyDescent="0.25">
      <c r="A29" s="51" t="s">
        <v>148</v>
      </c>
      <c r="B29" s="52">
        <v>2</v>
      </c>
      <c r="C29" s="53" t="s">
        <v>149</v>
      </c>
      <c r="D29" s="54" t="s">
        <v>150</v>
      </c>
      <c r="E29" s="53" t="s">
        <v>85</v>
      </c>
      <c r="F29" s="53" t="s">
        <v>77</v>
      </c>
      <c r="G29" s="53" t="s">
        <v>24</v>
      </c>
      <c r="H29" s="53" t="s">
        <v>6</v>
      </c>
      <c r="I29" s="53">
        <v>12</v>
      </c>
      <c r="J29" s="53">
        <v>12</v>
      </c>
      <c r="K29" s="53">
        <v>12</v>
      </c>
      <c r="L29" s="53" t="s">
        <v>105</v>
      </c>
    </row>
    <row r="30" spans="1:12" s="49" customFormat="1" ht="105" x14ac:dyDescent="0.25">
      <c r="A30" s="47" t="s">
        <v>225</v>
      </c>
      <c r="B30" s="48">
        <v>2</v>
      </c>
      <c r="C30" s="49" t="s">
        <v>128</v>
      </c>
      <c r="D30" s="50" t="s">
        <v>129</v>
      </c>
      <c r="E30" s="59" t="s">
        <v>85</v>
      </c>
      <c r="F30" s="49" t="s">
        <v>30</v>
      </c>
      <c r="G30" s="49" t="s">
        <v>28</v>
      </c>
      <c r="H30" s="49" t="s">
        <v>5</v>
      </c>
      <c r="I30" s="49">
        <v>5</v>
      </c>
      <c r="J30" s="49">
        <v>5</v>
      </c>
      <c r="K30" s="49">
        <v>6</v>
      </c>
      <c r="L30" s="49" t="s">
        <v>105</v>
      </c>
    </row>
    <row r="31" spans="1:12" s="75" customFormat="1" ht="30" x14ac:dyDescent="0.25">
      <c r="A31" s="76" t="s">
        <v>206</v>
      </c>
      <c r="B31" s="77">
        <v>3</v>
      </c>
      <c r="C31" s="75" t="s">
        <v>161</v>
      </c>
      <c r="D31" s="78" t="s">
        <v>180</v>
      </c>
      <c r="E31" s="79" t="s">
        <v>91</v>
      </c>
      <c r="F31" s="75" t="s">
        <v>24</v>
      </c>
      <c r="G31" s="75" t="s">
        <v>28</v>
      </c>
      <c r="H31" s="75" t="s">
        <v>5</v>
      </c>
      <c r="I31" s="75">
        <v>3</v>
      </c>
      <c r="J31" s="75">
        <v>3</v>
      </c>
      <c r="K31" s="75">
        <v>3</v>
      </c>
      <c r="L31" s="75" t="s">
        <v>105</v>
      </c>
    </row>
    <row r="32" spans="1:12" s="75" customFormat="1" ht="45" x14ac:dyDescent="0.25">
      <c r="A32" s="76" t="s">
        <v>205</v>
      </c>
      <c r="B32" s="77">
        <v>3</v>
      </c>
      <c r="C32" s="75" t="s">
        <v>159</v>
      </c>
      <c r="D32" s="78" t="s">
        <v>181</v>
      </c>
      <c r="E32" s="79" t="s">
        <v>91</v>
      </c>
      <c r="F32" s="75" t="s">
        <v>24</v>
      </c>
      <c r="G32" s="75" t="s">
        <v>28</v>
      </c>
      <c r="H32" s="75" t="s">
        <v>5</v>
      </c>
      <c r="I32" s="75">
        <v>3</v>
      </c>
      <c r="J32" s="75">
        <v>3</v>
      </c>
      <c r="K32" s="75">
        <v>3</v>
      </c>
      <c r="L32" s="75" t="s">
        <v>105</v>
      </c>
    </row>
    <row r="33" spans="1:12" s="75" customFormat="1" ht="30" x14ac:dyDescent="0.25">
      <c r="A33" s="76" t="s">
        <v>207</v>
      </c>
      <c r="B33" s="77">
        <v>3</v>
      </c>
      <c r="C33" s="75" t="s">
        <v>160</v>
      </c>
      <c r="D33" s="78" t="s">
        <v>183</v>
      </c>
      <c r="E33" s="79" t="s">
        <v>91</v>
      </c>
      <c r="F33" s="75" t="s">
        <v>24</v>
      </c>
      <c r="G33" s="75" t="s">
        <v>28</v>
      </c>
      <c r="H33" s="75" t="s">
        <v>5</v>
      </c>
      <c r="I33" s="75">
        <v>2</v>
      </c>
      <c r="J33" s="75">
        <v>4</v>
      </c>
      <c r="K33" s="75">
        <v>4</v>
      </c>
      <c r="L33" s="75" t="s">
        <v>105</v>
      </c>
    </row>
    <row r="34" spans="1:12" s="75" customFormat="1" ht="30" x14ac:dyDescent="0.25">
      <c r="A34" s="76" t="s">
        <v>208</v>
      </c>
      <c r="B34" s="77">
        <v>3</v>
      </c>
      <c r="C34" s="75" t="s">
        <v>163</v>
      </c>
      <c r="D34" s="78" t="s">
        <v>186</v>
      </c>
      <c r="E34" s="79" t="s">
        <v>91</v>
      </c>
      <c r="F34" s="75" t="s">
        <v>26</v>
      </c>
      <c r="G34" s="75" t="s">
        <v>24</v>
      </c>
      <c r="H34" s="75" t="s">
        <v>5</v>
      </c>
      <c r="I34" s="75">
        <v>3</v>
      </c>
      <c r="J34" s="75">
        <v>3</v>
      </c>
      <c r="K34" s="75">
        <v>4.5</v>
      </c>
      <c r="L34" s="75" t="s">
        <v>105</v>
      </c>
    </row>
    <row r="35" spans="1:12" s="75" customFormat="1" ht="30" x14ac:dyDescent="0.25">
      <c r="A35" s="76" t="s">
        <v>198</v>
      </c>
      <c r="B35" s="77">
        <v>3</v>
      </c>
      <c r="C35" s="75" t="s">
        <v>168</v>
      </c>
      <c r="D35" s="78" t="s">
        <v>191</v>
      </c>
      <c r="E35" s="79" t="s">
        <v>91</v>
      </c>
      <c r="F35" s="75" t="s">
        <v>27</v>
      </c>
      <c r="G35" s="75" t="s">
        <v>30</v>
      </c>
      <c r="H35" s="75" t="s">
        <v>5</v>
      </c>
      <c r="I35" s="75">
        <v>4</v>
      </c>
      <c r="J35" s="75">
        <v>4</v>
      </c>
      <c r="K35" s="75">
        <v>5</v>
      </c>
      <c r="L35" s="75" t="s">
        <v>105</v>
      </c>
    </row>
    <row r="36" spans="1:12" s="75" customFormat="1" ht="30" x14ac:dyDescent="0.25">
      <c r="A36" s="76" t="s">
        <v>226</v>
      </c>
      <c r="B36" s="77">
        <v>3</v>
      </c>
      <c r="C36" s="75" t="s">
        <v>170</v>
      </c>
      <c r="D36" s="78" t="s">
        <v>194</v>
      </c>
      <c r="E36" s="79" t="s">
        <v>95</v>
      </c>
      <c r="F36" s="75" t="s">
        <v>24</v>
      </c>
      <c r="G36" s="75" t="s">
        <v>26</v>
      </c>
      <c r="H36" s="75" t="s">
        <v>5</v>
      </c>
      <c r="I36" s="75">
        <v>3</v>
      </c>
      <c r="J36" s="75">
        <v>3</v>
      </c>
      <c r="K36" s="75">
        <v>0.5</v>
      </c>
      <c r="L36" s="75" t="s">
        <v>105</v>
      </c>
    </row>
    <row r="37" spans="1:12" s="75" customFormat="1" ht="30" x14ac:dyDescent="0.25">
      <c r="A37" s="76" t="s">
        <v>227</v>
      </c>
      <c r="B37" s="77">
        <v>3</v>
      </c>
      <c r="C37" s="75" t="s">
        <v>170</v>
      </c>
      <c r="D37" s="78" t="s">
        <v>194</v>
      </c>
      <c r="E37" s="79" t="s">
        <v>95</v>
      </c>
      <c r="F37" s="75" t="s">
        <v>26</v>
      </c>
      <c r="G37" s="75" t="s">
        <v>24</v>
      </c>
      <c r="H37" s="75" t="s">
        <v>5</v>
      </c>
      <c r="I37" s="75">
        <v>3</v>
      </c>
      <c r="J37" s="75">
        <v>3</v>
      </c>
      <c r="K37" s="75">
        <v>2</v>
      </c>
      <c r="L37" s="75" t="s">
        <v>105</v>
      </c>
    </row>
    <row r="38" spans="1:12" s="75" customFormat="1" ht="30" x14ac:dyDescent="0.25">
      <c r="A38" s="76" t="s">
        <v>199</v>
      </c>
      <c r="B38" s="77">
        <v>3</v>
      </c>
      <c r="C38" s="75" t="s">
        <v>167</v>
      </c>
      <c r="D38" s="78" t="s">
        <v>189</v>
      </c>
      <c r="E38" s="79" t="s">
        <v>91</v>
      </c>
      <c r="F38" s="75" t="s">
        <v>28</v>
      </c>
      <c r="G38" s="75" t="s">
        <v>30</v>
      </c>
      <c r="H38" s="75" t="s">
        <v>5</v>
      </c>
      <c r="I38" s="75">
        <v>4</v>
      </c>
      <c r="J38" s="75">
        <v>4</v>
      </c>
      <c r="K38" s="75">
        <v>4</v>
      </c>
      <c r="L38" s="75" t="s">
        <v>105</v>
      </c>
    </row>
    <row r="39" spans="1:12" s="75" customFormat="1" ht="30" x14ac:dyDescent="0.25">
      <c r="A39" s="76" t="s">
        <v>200</v>
      </c>
      <c r="B39" s="77">
        <v>3</v>
      </c>
      <c r="C39" s="75" t="s">
        <v>182</v>
      </c>
      <c r="D39" s="78" t="s">
        <v>190</v>
      </c>
      <c r="E39" s="79" t="s">
        <v>85</v>
      </c>
      <c r="F39" s="75" t="s">
        <v>28</v>
      </c>
      <c r="G39" s="75" t="s">
        <v>30</v>
      </c>
      <c r="H39" s="75" t="s">
        <v>5</v>
      </c>
      <c r="I39" s="75">
        <v>2</v>
      </c>
      <c r="J39" s="75">
        <v>3</v>
      </c>
      <c r="K39" s="75">
        <v>3</v>
      </c>
      <c r="L39" s="75" t="s">
        <v>105</v>
      </c>
    </row>
    <row r="40" spans="1:12" s="75" customFormat="1" ht="45" x14ac:dyDescent="0.25">
      <c r="A40" s="76" t="s">
        <v>228</v>
      </c>
      <c r="B40" s="77">
        <v>3</v>
      </c>
      <c r="C40" s="75" t="s">
        <v>171</v>
      </c>
      <c r="D40" s="78" t="s">
        <v>195</v>
      </c>
      <c r="E40" s="79" t="s">
        <v>174</v>
      </c>
      <c r="F40" s="75" t="s">
        <v>24</v>
      </c>
      <c r="G40" s="75" t="s">
        <v>26</v>
      </c>
      <c r="H40" s="75" t="s">
        <v>5</v>
      </c>
      <c r="I40" s="75">
        <v>2</v>
      </c>
      <c r="J40" s="75">
        <v>2</v>
      </c>
      <c r="K40" s="75">
        <v>1</v>
      </c>
      <c r="L40" s="75" t="s">
        <v>105</v>
      </c>
    </row>
    <row r="41" spans="1:12" s="75" customFormat="1" ht="75" x14ac:dyDescent="0.25">
      <c r="A41" s="76" t="s">
        <v>229</v>
      </c>
      <c r="B41" s="81">
        <v>3</v>
      </c>
      <c r="C41" s="79" t="s">
        <v>178</v>
      </c>
      <c r="D41" s="82" t="s">
        <v>197</v>
      </c>
      <c r="E41" s="79" t="s">
        <v>179</v>
      </c>
      <c r="F41" s="79" t="s">
        <v>26</v>
      </c>
      <c r="G41" s="79" t="s">
        <v>24</v>
      </c>
      <c r="H41" s="79" t="s">
        <v>5</v>
      </c>
      <c r="I41" s="79">
        <v>3</v>
      </c>
      <c r="J41" s="79">
        <v>3</v>
      </c>
      <c r="K41" s="79">
        <v>2</v>
      </c>
      <c r="L41" s="79" t="s">
        <v>105</v>
      </c>
    </row>
    <row r="42" spans="1:12" s="75" customFormat="1" ht="120" x14ac:dyDescent="0.25">
      <c r="A42" s="76" t="s">
        <v>230</v>
      </c>
      <c r="B42" s="77">
        <v>3</v>
      </c>
      <c r="C42" s="75" t="s">
        <v>173</v>
      </c>
      <c r="D42" s="78" t="s">
        <v>218</v>
      </c>
      <c r="E42" s="79" t="s">
        <v>91</v>
      </c>
      <c r="F42" s="75" t="s">
        <v>26</v>
      </c>
      <c r="G42" s="75" t="s">
        <v>27</v>
      </c>
      <c r="H42" s="75" t="s">
        <v>7</v>
      </c>
      <c r="I42" s="75">
        <v>4</v>
      </c>
      <c r="J42" s="75">
        <v>5</v>
      </c>
      <c r="K42" s="75">
        <v>6</v>
      </c>
      <c r="L42" s="75" t="s">
        <v>105</v>
      </c>
    </row>
    <row r="43" spans="1:12" s="49" customFormat="1" ht="90" x14ac:dyDescent="0.25">
      <c r="A43" s="61" t="s">
        <v>110</v>
      </c>
      <c r="B43" s="62">
        <v>2</v>
      </c>
      <c r="C43" s="59" t="s">
        <v>111</v>
      </c>
      <c r="D43" s="58" t="s">
        <v>127</v>
      </c>
      <c r="E43" s="59" t="s">
        <v>95</v>
      </c>
      <c r="F43" s="59" t="s">
        <v>28</v>
      </c>
      <c r="G43" s="59" t="s">
        <v>26</v>
      </c>
      <c r="H43" s="59" t="s">
        <v>6</v>
      </c>
      <c r="I43" s="59">
        <v>3</v>
      </c>
      <c r="J43" s="59">
        <v>2</v>
      </c>
      <c r="K43" s="59">
        <v>2</v>
      </c>
      <c r="L43" s="59" t="s">
        <v>105</v>
      </c>
    </row>
    <row r="44" spans="1:12" s="49" customFormat="1" ht="60" x14ac:dyDescent="0.25">
      <c r="A44" s="61" t="s">
        <v>120</v>
      </c>
      <c r="B44" s="62">
        <v>2</v>
      </c>
      <c r="C44" s="59" t="s">
        <v>121</v>
      </c>
      <c r="D44" s="58" t="s">
        <v>136</v>
      </c>
      <c r="E44" s="59" t="s">
        <v>95</v>
      </c>
      <c r="F44" s="59" t="s">
        <v>26</v>
      </c>
      <c r="G44" s="49" t="s">
        <v>30</v>
      </c>
      <c r="H44" s="59" t="s">
        <v>6</v>
      </c>
      <c r="I44" s="59">
        <v>2</v>
      </c>
      <c r="J44" s="59">
        <v>3</v>
      </c>
      <c r="K44" s="59">
        <v>3</v>
      </c>
      <c r="L44" s="59" t="s">
        <v>105</v>
      </c>
    </row>
    <row r="45" spans="1:12" s="49" customFormat="1" ht="30" x14ac:dyDescent="0.25">
      <c r="A45" s="61" t="s">
        <v>122</v>
      </c>
      <c r="B45" s="62">
        <v>2</v>
      </c>
      <c r="C45" s="59" t="s">
        <v>176</v>
      </c>
      <c r="D45" s="58" t="s">
        <v>177</v>
      </c>
      <c r="E45" s="59" t="s">
        <v>95</v>
      </c>
      <c r="F45" s="59" t="s">
        <v>26</v>
      </c>
      <c r="G45" s="59" t="s">
        <v>28</v>
      </c>
      <c r="H45" s="59" t="s">
        <v>6</v>
      </c>
      <c r="I45" s="59">
        <v>1</v>
      </c>
      <c r="J45" s="59">
        <v>1</v>
      </c>
      <c r="K45" s="59">
        <v>1</v>
      </c>
      <c r="L45" s="59" t="s">
        <v>105</v>
      </c>
    </row>
    <row r="46" spans="1:12" s="49" customFormat="1" ht="60" x14ac:dyDescent="0.25">
      <c r="A46" s="61" t="s">
        <v>135</v>
      </c>
      <c r="B46" s="62">
        <v>2</v>
      </c>
      <c r="C46" s="59" t="s">
        <v>154</v>
      </c>
      <c r="D46" s="58" t="s">
        <v>155</v>
      </c>
      <c r="E46" s="59" t="s">
        <v>95</v>
      </c>
      <c r="F46" s="59" t="s">
        <v>24</v>
      </c>
      <c r="G46" s="59" t="s">
        <v>26</v>
      </c>
      <c r="H46" s="59" t="s">
        <v>6</v>
      </c>
      <c r="I46" s="59">
        <v>6</v>
      </c>
      <c r="J46" s="59">
        <v>4</v>
      </c>
      <c r="K46" s="59">
        <v>4</v>
      </c>
      <c r="L46" s="59" t="s">
        <v>105</v>
      </c>
    </row>
    <row r="47" spans="1:12" s="75" customFormat="1" ht="30" x14ac:dyDescent="0.25">
      <c r="A47" s="76" t="s">
        <v>201</v>
      </c>
      <c r="B47" s="77">
        <v>3</v>
      </c>
      <c r="C47" s="75" t="s">
        <v>166</v>
      </c>
      <c r="D47" s="78" t="s">
        <v>192</v>
      </c>
      <c r="E47" s="79" t="s">
        <v>91</v>
      </c>
      <c r="F47" s="75" t="s">
        <v>28</v>
      </c>
      <c r="G47" s="75" t="s">
        <v>30</v>
      </c>
      <c r="H47" s="75" t="s">
        <v>6</v>
      </c>
      <c r="I47" s="75">
        <v>3</v>
      </c>
      <c r="J47" s="75">
        <v>2</v>
      </c>
      <c r="K47" s="75">
        <v>2</v>
      </c>
      <c r="L47" s="75" t="s">
        <v>105</v>
      </c>
    </row>
    <row r="48" spans="1:12" s="75" customFormat="1" ht="30" x14ac:dyDescent="0.25">
      <c r="A48" s="76" t="s">
        <v>209</v>
      </c>
      <c r="B48" s="77">
        <v>3</v>
      </c>
      <c r="C48" s="75" t="s">
        <v>165</v>
      </c>
      <c r="D48" s="78" t="s">
        <v>185</v>
      </c>
      <c r="E48" s="79" t="s">
        <v>91</v>
      </c>
      <c r="F48" s="75" t="s">
        <v>30</v>
      </c>
      <c r="G48" s="75" t="s">
        <v>26</v>
      </c>
      <c r="H48" s="75" t="s">
        <v>6</v>
      </c>
      <c r="I48" s="75">
        <v>4</v>
      </c>
      <c r="J48" s="75">
        <v>4</v>
      </c>
      <c r="K48" s="75">
        <v>4</v>
      </c>
      <c r="L48" s="75" t="s">
        <v>105</v>
      </c>
    </row>
    <row r="49" spans="1:17" s="75" customFormat="1" ht="30" x14ac:dyDescent="0.25">
      <c r="A49" s="76" t="s">
        <v>210</v>
      </c>
      <c r="B49" s="77">
        <v>3</v>
      </c>
      <c r="C49" s="79" t="s">
        <v>164</v>
      </c>
      <c r="D49" s="78" t="s">
        <v>188</v>
      </c>
      <c r="E49" s="79" t="s">
        <v>91</v>
      </c>
      <c r="F49" s="75" t="s">
        <v>24</v>
      </c>
      <c r="G49" s="75" t="s">
        <v>77</v>
      </c>
      <c r="H49" s="75" t="s">
        <v>6</v>
      </c>
      <c r="I49" s="75">
        <v>4</v>
      </c>
      <c r="J49" s="75">
        <v>4</v>
      </c>
      <c r="K49" s="75">
        <v>5</v>
      </c>
      <c r="L49" s="75" t="s">
        <v>105</v>
      </c>
    </row>
    <row r="50" spans="1:17" s="75" customFormat="1" ht="45" x14ac:dyDescent="0.25">
      <c r="A50" s="76" t="s">
        <v>231</v>
      </c>
      <c r="B50" s="77">
        <v>3</v>
      </c>
      <c r="C50" s="79" t="s">
        <v>214</v>
      </c>
      <c r="D50" s="78" t="s">
        <v>215</v>
      </c>
      <c r="E50" s="79" t="s">
        <v>93</v>
      </c>
      <c r="F50" s="75" t="s">
        <v>24</v>
      </c>
      <c r="G50" s="75" t="s">
        <v>24</v>
      </c>
      <c r="H50" s="75" t="s">
        <v>5</v>
      </c>
      <c r="I50" s="75">
        <v>4</v>
      </c>
      <c r="J50" s="75">
        <v>3.5</v>
      </c>
      <c r="K50" s="75">
        <v>3.5</v>
      </c>
      <c r="L50" s="75" t="s">
        <v>105</v>
      </c>
    </row>
    <row r="51" spans="1:17" s="75" customFormat="1" ht="30" x14ac:dyDescent="0.25">
      <c r="A51" s="80" t="s">
        <v>232</v>
      </c>
      <c r="B51" s="77">
        <v>3</v>
      </c>
      <c r="C51" s="75" t="s">
        <v>169</v>
      </c>
      <c r="D51" s="78" t="s">
        <v>193</v>
      </c>
      <c r="E51" s="79" t="s">
        <v>91</v>
      </c>
      <c r="F51" s="75" t="s">
        <v>27</v>
      </c>
      <c r="G51" s="75" t="s">
        <v>24</v>
      </c>
      <c r="H51" s="75" t="s">
        <v>6</v>
      </c>
      <c r="I51" s="75">
        <v>4</v>
      </c>
      <c r="J51" s="75">
        <v>4</v>
      </c>
      <c r="K51" s="75">
        <v>8</v>
      </c>
      <c r="L51" s="75" t="s">
        <v>105</v>
      </c>
    </row>
    <row r="52" spans="1:17" s="79" customFormat="1" ht="45" x14ac:dyDescent="0.25">
      <c r="A52" s="80" t="s">
        <v>202</v>
      </c>
      <c r="B52" s="81">
        <v>3</v>
      </c>
      <c r="C52" s="79" t="s">
        <v>175</v>
      </c>
      <c r="D52" s="82" t="s">
        <v>196</v>
      </c>
      <c r="E52" s="79" t="s">
        <v>93</v>
      </c>
      <c r="F52" s="79" t="s">
        <v>77</v>
      </c>
      <c r="G52" s="79" t="s">
        <v>27</v>
      </c>
      <c r="H52" s="79" t="s">
        <v>6</v>
      </c>
      <c r="I52" s="79">
        <v>5</v>
      </c>
      <c r="J52" s="79">
        <v>5</v>
      </c>
      <c r="K52" s="79">
        <v>5</v>
      </c>
      <c r="L52" s="79" t="s">
        <v>105</v>
      </c>
    </row>
    <row r="53" spans="1:17" s="79" customFormat="1" x14ac:dyDescent="0.25">
      <c r="A53" s="80" t="s">
        <v>203</v>
      </c>
      <c r="B53" s="81">
        <v>3</v>
      </c>
      <c r="C53" s="81" t="s">
        <v>213</v>
      </c>
      <c r="D53" s="81" t="s">
        <v>216</v>
      </c>
      <c r="E53" s="81" t="s">
        <v>91</v>
      </c>
      <c r="F53" s="81" t="s">
        <v>30</v>
      </c>
      <c r="G53" s="81" t="s">
        <v>28</v>
      </c>
      <c r="H53" s="81" t="s">
        <v>5</v>
      </c>
      <c r="I53" s="79">
        <v>2</v>
      </c>
      <c r="J53" s="79">
        <v>3</v>
      </c>
      <c r="K53" s="79">
        <v>2.75</v>
      </c>
      <c r="L53" s="81" t="s">
        <v>105</v>
      </c>
    </row>
    <row r="54" spans="1:17" s="83" customFormat="1" x14ac:dyDescent="0.25">
      <c r="A54" s="92" t="s">
        <v>236</v>
      </c>
      <c r="B54" s="83">
        <v>3</v>
      </c>
      <c r="C54" s="83" t="s">
        <v>217</v>
      </c>
      <c r="F54" s="83" t="s">
        <v>28</v>
      </c>
      <c r="H54" s="83" t="s">
        <v>6</v>
      </c>
      <c r="I54" s="91">
        <v>3</v>
      </c>
      <c r="J54" s="90">
        <v>4</v>
      </c>
      <c r="K54" s="90">
        <v>4</v>
      </c>
      <c r="L54" s="83" t="s">
        <v>105</v>
      </c>
    </row>
    <row r="55" spans="1:17" s="49" customFormat="1" ht="30" x14ac:dyDescent="0.25">
      <c r="A55" s="61" t="s">
        <v>146</v>
      </c>
      <c r="B55" s="62">
        <v>2</v>
      </c>
      <c r="C55" s="59" t="s">
        <v>123</v>
      </c>
      <c r="D55" s="58" t="s">
        <v>125</v>
      </c>
      <c r="E55" s="59" t="s">
        <v>124</v>
      </c>
      <c r="F55" s="59" t="s">
        <v>27</v>
      </c>
      <c r="G55" s="59" t="s">
        <v>24</v>
      </c>
      <c r="H55" s="59" t="s">
        <v>5</v>
      </c>
      <c r="I55" s="59">
        <v>8</v>
      </c>
      <c r="J55" s="59">
        <v>8</v>
      </c>
      <c r="K55" s="59">
        <v>10</v>
      </c>
      <c r="L55" s="59" t="s">
        <v>105</v>
      </c>
    </row>
    <row r="56" spans="1:17" x14ac:dyDescent="0.25">
      <c r="A56" s="16"/>
      <c r="B56" s="17"/>
      <c r="C56" s="18"/>
      <c r="D56" s="19"/>
      <c r="E56" s="18"/>
      <c r="F56" s="22"/>
      <c r="G56" s="18"/>
      <c r="H56" s="18"/>
      <c r="I56" s="18"/>
      <c r="J56" s="18"/>
      <c r="K56" s="18"/>
      <c r="L56" s="18"/>
    </row>
    <row r="57" spans="1:17" x14ac:dyDescent="0.25">
      <c r="A57" s="16"/>
      <c r="B57" s="17"/>
      <c r="C57" s="18"/>
      <c r="D57" s="19"/>
      <c r="L57" s="93"/>
      <c r="M57" s="93"/>
      <c r="N57" s="93"/>
      <c r="O57" s="93"/>
      <c r="P57" s="93"/>
      <c r="Q57" s="93"/>
    </row>
    <row r="58" spans="1:17" x14ac:dyDescent="0.25">
      <c r="E58" s="18"/>
      <c r="F58" s="22"/>
      <c r="G58" s="18"/>
      <c r="H58" s="18"/>
      <c r="I58" s="18" t="s">
        <v>140</v>
      </c>
      <c r="J58" s="18" t="s">
        <v>157</v>
      </c>
      <c r="K58" s="18" t="s">
        <v>158</v>
      </c>
      <c r="L58" s="18"/>
    </row>
    <row r="59" spans="1:17" x14ac:dyDescent="0.25">
      <c r="E59" s="1" t="s">
        <v>141</v>
      </c>
      <c r="G59" s="93" t="s">
        <v>137</v>
      </c>
      <c r="H59" s="93"/>
      <c r="I59" s="1">
        <f>SUMIF(B2:B55,1,I2:I55)</f>
        <v>54</v>
      </c>
      <c r="J59" s="1">
        <f>SUMIF(B2:B55,1,J2:J55)</f>
        <v>63</v>
      </c>
      <c r="K59" s="1">
        <f>SUMIF(B2:B55,1,K2:K55)</f>
        <v>69</v>
      </c>
    </row>
    <row r="60" spans="1:17" x14ac:dyDescent="0.25">
      <c r="E60" s="1" t="s">
        <v>142</v>
      </c>
      <c r="G60" s="93" t="s">
        <v>138</v>
      </c>
      <c r="H60" s="93"/>
      <c r="I60" s="1">
        <f>SUMIF(B2:B55,2,I2:I55)</f>
        <v>81</v>
      </c>
      <c r="J60" s="1">
        <f>SUMIF(B2:B55,2,J2:J55)</f>
        <v>81</v>
      </c>
      <c r="K60" s="1">
        <f>SUMIF(B2:B55,2,K2:K55)</f>
        <v>83</v>
      </c>
    </row>
    <row r="61" spans="1:17" x14ac:dyDescent="0.25">
      <c r="E61" s="1" t="s">
        <v>143</v>
      </c>
      <c r="G61" s="93" t="s">
        <v>139</v>
      </c>
      <c r="H61" s="93"/>
      <c r="I61" s="1">
        <f>SUMIF(B2:B55,3,I2:I55)</f>
        <v>72</v>
      </c>
      <c r="J61" s="1">
        <f>SUMIF(B2:B55,3,J2:J55)</f>
        <v>75.5</v>
      </c>
      <c r="K61" s="1">
        <f>SUMIF(B2:B55,3,K2:K55)</f>
        <v>76.75</v>
      </c>
    </row>
    <row r="62" spans="1:17" x14ac:dyDescent="0.25">
      <c r="I62" s="88">
        <f>SUM(I59:I61)</f>
        <v>207</v>
      </c>
      <c r="J62" s="88">
        <f t="shared" ref="J62:K62" si="0">SUM(J59:J61)</f>
        <v>219.5</v>
      </c>
      <c r="K62" s="88">
        <f t="shared" si="0"/>
        <v>228.75</v>
      </c>
    </row>
    <row r="64" spans="1:17" ht="15.75" thickBot="1" x14ac:dyDescent="0.3"/>
    <row r="65" spans="7:14" x14ac:dyDescent="0.25">
      <c r="G65" s="98" t="s">
        <v>54</v>
      </c>
      <c r="H65" s="99"/>
      <c r="I65" s="99"/>
      <c r="J65" s="99"/>
      <c r="K65" s="99"/>
      <c r="L65" s="99"/>
      <c r="M65" s="99"/>
      <c r="N65" s="100"/>
    </row>
    <row r="66" spans="7:14" x14ac:dyDescent="0.25">
      <c r="G66" s="63"/>
      <c r="H66" s="18"/>
      <c r="I66" s="18" t="s">
        <v>26</v>
      </c>
      <c r="J66" s="18" t="s">
        <v>28</v>
      </c>
      <c r="K66" s="18" t="s">
        <v>24</v>
      </c>
      <c r="L66" s="18" t="s">
        <v>27</v>
      </c>
      <c r="M66" s="18" t="s">
        <v>30</v>
      </c>
      <c r="N66" s="64" t="s">
        <v>77</v>
      </c>
    </row>
    <row r="67" spans="7:14" x14ac:dyDescent="0.25">
      <c r="G67" s="94" t="s">
        <v>137</v>
      </c>
      <c r="H67" s="95"/>
      <c r="I67" s="18">
        <f>SUMIFS(I$2:I$55,$B$2:$B$55,1,$F$2:$F$55,"gfels6")</f>
        <v>9</v>
      </c>
      <c r="J67" s="18">
        <f>SUMIFS(I$2:I$55,$B$2:$B$55,1,$F$2:$F$55,"ziegm")</f>
        <v>9</v>
      </c>
      <c r="K67" s="18">
        <f>SUMIFS(I$2:I$55,$B$2:$B$55,1,$F$2:$F$55,"jntme")</f>
        <v>9</v>
      </c>
      <c r="L67" s="18">
        <f>SUMIFS(I$2:I$55,$B$2:$B$55,1,$F$2:$F$55,"kybup1")</f>
        <v>9</v>
      </c>
      <c r="M67" s="18">
        <f>SUMIFS(I$2:I$55,$B$2:$B$55,1,$F$2:$F$55,"petim1")</f>
        <v>9</v>
      </c>
      <c r="N67" s="64">
        <f>SUMIFS(I$2:I$55,$B$2:$B$55,1,$F$2:$F$55,"odaoj1")</f>
        <v>9</v>
      </c>
    </row>
    <row r="68" spans="7:14" x14ac:dyDescent="0.25">
      <c r="G68" s="94" t="s">
        <v>138</v>
      </c>
      <c r="H68" s="95"/>
      <c r="I68" s="18">
        <f>SUMIFS(I$2:I$55,$B$2:$B$55,2,$F$2:$F$55,"gfels6")</f>
        <v>17</v>
      </c>
      <c r="J68" s="18">
        <f>SUMIFS(I$2:I$55,$B$2:$B$55,2,$F$2:$F$55,"ziegm")</f>
        <v>12</v>
      </c>
      <c r="K68" s="18">
        <f>SUMIFS(I$2:I$55,$B$2:$B$55,2,$F$2:$F$55,"jntme")</f>
        <v>14</v>
      </c>
      <c r="L68" s="18">
        <f>SUMIFS(I$2:I$55,$B$2:$B$55,2,$F$2:$F$55,"kybup1")</f>
        <v>14</v>
      </c>
      <c r="M68" s="18">
        <f>SUMIFS(I$2:I$55,$B$2:$B$55,2,$F$2:$F$55,"petim1")</f>
        <v>12</v>
      </c>
      <c r="N68" s="64">
        <f>SUMIFS(I$2:I$55,$B$2:$B$55,2,$F$2:$F$55,"odaoj1")</f>
        <v>12</v>
      </c>
    </row>
    <row r="69" spans="7:14" ht="15.75" thickBot="1" x14ac:dyDescent="0.3">
      <c r="G69" s="96" t="s">
        <v>139</v>
      </c>
      <c r="H69" s="97"/>
      <c r="I69" s="65">
        <f>SUMIFS(I$2:I$55,$B$2:$B$55,3,$F$2:$F$55,"gfels6")</f>
        <v>20</v>
      </c>
      <c r="J69" s="65">
        <f>SUMIFS(I$2:I$55,$B$2:$B$55,3,$F$2:$F$55,"ziegm")</f>
        <v>12</v>
      </c>
      <c r="K69" s="65">
        <f>SUMIFS(I$2:I$55,$B$2:$B$55,3,$F$2:$F$55,"jntme")</f>
        <v>21</v>
      </c>
      <c r="L69" s="65">
        <f>SUMIFS(I$2:I$55,$B$2:$B$55,3,$F$2:$F$55,"kybup1")</f>
        <v>8</v>
      </c>
      <c r="M69" s="65">
        <f>SUMIFS(I$2:I$55,$B$2:$B$55,3,$F$2:$F$55,"petim1")</f>
        <v>6</v>
      </c>
      <c r="N69" s="66">
        <f>SUMIFS(I$2:I$55,$B$2:$B$55,3,$F$2:$F$55,"odaoj1")</f>
        <v>5</v>
      </c>
    </row>
    <row r="70" spans="7:14" ht="15.75" thickBot="1" x14ac:dyDescent="0.3"/>
    <row r="71" spans="7:14" x14ac:dyDescent="0.25">
      <c r="G71" s="98" t="s">
        <v>55</v>
      </c>
      <c r="H71" s="99"/>
      <c r="I71" s="99"/>
      <c r="J71" s="99"/>
      <c r="K71" s="99"/>
      <c r="L71" s="99"/>
      <c r="M71" s="99"/>
      <c r="N71" s="100"/>
    </row>
    <row r="72" spans="7:14" x14ac:dyDescent="0.25">
      <c r="G72" s="63"/>
      <c r="H72" s="18"/>
      <c r="I72" s="18" t="s">
        <v>26</v>
      </c>
      <c r="J72" s="18" t="s">
        <v>28</v>
      </c>
      <c r="K72" s="18" t="s">
        <v>24</v>
      </c>
      <c r="L72" s="18" t="s">
        <v>27</v>
      </c>
      <c r="M72" s="18" t="s">
        <v>30</v>
      </c>
      <c r="N72" s="64" t="s">
        <v>77</v>
      </c>
    </row>
    <row r="73" spans="7:14" x14ac:dyDescent="0.25">
      <c r="G73" s="94" t="s">
        <v>137</v>
      </c>
      <c r="H73" s="95"/>
      <c r="I73" s="18">
        <f>SUMIFS(J$2:J$55,$B$2:$B$55,1,$F$2:$F$55,"gfels6")</f>
        <v>11</v>
      </c>
      <c r="J73" s="18">
        <f>SUMIFS(J$2:J$55,$B$2:$B$55,1,$F$2:$F$55,"ziegm")</f>
        <v>9</v>
      </c>
      <c r="K73" s="18">
        <f>SUMIFS(J$2:J$55,$B$2:$B$55,1,$F$2:$F$55,"jntme")</f>
        <v>18</v>
      </c>
      <c r="L73" s="18">
        <f>SUMIFS(J$2:J$55,$B$2:$B$55,1,$F$2:$F$55,"kybup1")</f>
        <v>9</v>
      </c>
      <c r="M73" s="18">
        <f>SUMIFS(J$2:J$55,$B$2:$B$55,1,$F$2:$F$55,"petim1")</f>
        <v>7</v>
      </c>
      <c r="N73" s="64">
        <f>SUMIFS(J$2:J$55,$B$2:$B$55,1,$F$2:$F$55,"odaoj1")</f>
        <v>9</v>
      </c>
    </row>
    <row r="74" spans="7:14" x14ac:dyDescent="0.25">
      <c r="G74" s="94" t="s">
        <v>138</v>
      </c>
      <c r="H74" s="95"/>
      <c r="I74" s="18">
        <f>SUMIFS(J$2:J$55,$B$2:$B$55,2,$F$2:$F$55,"gfels6")</f>
        <v>14</v>
      </c>
      <c r="J74" s="18">
        <f>SUMIFS(J$2:J$55,$B$2:$B$55,2,$F$2:$F$55,"ziegm")</f>
        <v>12</v>
      </c>
      <c r="K74" s="18">
        <f>SUMIFS(J$2:J$55,$B$2:$B$55,2,$F$2:$F$55,"jntme")</f>
        <v>17</v>
      </c>
      <c r="L74" s="18">
        <f>SUMIFS(J$2:J$55,$B$2:$B$55,2,$F$2:$F$55,"kybup1")</f>
        <v>14</v>
      </c>
      <c r="M74" s="18">
        <f>SUMIFS(J$2:J$55,$B$2:$B$55,2,$F$2:$F$55,"petim1")</f>
        <v>12</v>
      </c>
      <c r="N74" s="64">
        <f>SUMIFS(J$2:J$55,$B$2:$B$55,2,$F$2:$F$55,"odaoj1")</f>
        <v>12</v>
      </c>
    </row>
    <row r="75" spans="7:14" ht="15.75" thickBot="1" x14ac:dyDescent="0.3">
      <c r="G75" s="96" t="s">
        <v>139</v>
      </c>
      <c r="H75" s="97"/>
      <c r="I75" s="65">
        <f>SUMIFS(J$2:J$55,$B$2:$B$55,3,$F$2:$F$55,"gfels6")</f>
        <v>20</v>
      </c>
      <c r="J75" s="65">
        <f>SUMIFS(J$2:J$55,$B$2:$B$55,3,$F$2:$F$55,"ziegm")</f>
        <v>13</v>
      </c>
      <c r="K75" s="65">
        <f>SUMIFS(J$2:J$55,$B$2:$B$55,3,$F$2:$F$55,"jntme")</f>
        <v>22.5</v>
      </c>
      <c r="L75" s="65">
        <f>SUMIFS(J$2:J$55,$B$2:$B$55,3,$F$2:$F$55,"kybup1")</f>
        <v>8</v>
      </c>
      <c r="M75" s="65">
        <f>SUMIFS(J$2:J$55,$B$2:$B$55,3,$F$2:$F$55,"petim1")</f>
        <v>7</v>
      </c>
      <c r="N75" s="66">
        <f>SUMIFS(J$2:J$55,$B$2:$B$55,3,$F$2:$F$55,"odaoj1")</f>
        <v>5</v>
      </c>
    </row>
    <row r="76" spans="7:14" ht="15.75" thickBot="1" x14ac:dyDescent="0.3"/>
    <row r="77" spans="7:14" x14ac:dyDescent="0.25">
      <c r="G77" s="98" t="s">
        <v>56</v>
      </c>
      <c r="H77" s="99"/>
      <c r="I77" s="99"/>
      <c r="J77" s="99"/>
      <c r="K77" s="99"/>
      <c r="L77" s="99"/>
      <c r="M77" s="99"/>
      <c r="N77" s="100"/>
    </row>
    <row r="78" spans="7:14" x14ac:dyDescent="0.25">
      <c r="G78" s="63"/>
      <c r="H78" s="18"/>
      <c r="I78" s="18" t="s">
        <v>26</v>
      </c>
      <c r="J78" s="18" t="s">
        <v>28</v>
      </c>
      <c r="K78" s="18" t="s">
        <v>24</v>
      </c>
      <c r="L78" s="18" t="s">
        <v>27</v>
      </c>
      <c r="M78" s="18" t="s">
        <v>30</v>
      </c>
      <c r="N78" s="64" t="s">
        <v>77</v>
      </c>
    </row>
    <row r="79" spans="7:14" x14ac:dyDescent="0.25">
      <c r="G79" s="94" t="s">
        <v>137</v>
      </c>
      <c r="H79" s="95"/>
      <c r="I79" s="18">
        <f>SUMIFS(K$2:K$55,$B$2:$B$55,1,$F$2:$F$55,"gfels6")</f>
        <v>12</v>
      </c>
      <c r="J79" s="18">
        <f>SUMIFS(K$2:K$55,$B$2:$B$55,1,$F$2:$F$55,"ziegm")</f>
        <v>7</v>
      </c>
      <c r="K79" s="18">
        <f>SUMIFS(K$2:K$55,$B$2:$B$55,1,$F$2:$F$55,"jntme")</f>
        <v>22</v>
      </c>
      <c r="L79" s="18">
        <f>SUMIFS(K$2:K$55,$B$2:$B$55,1,$F$2:$F$55,"kybup1")</f>
        <v>12</v>
      </c>
      <c r="M79" s="18">
        <f>SUMIFS(K$2:K$55,$B$2:$B$55,1,$F$2:$F$55,"petim1")</f>
        <v>8</v>
      </c>
      <c r="N79" s="64">
        <f>SUMIFS(K$2:K$55,$B$2:$B$55,1,$F$2:$F$55,"odaoj1")</f>
        <v>8</v>
      </c>
    </row>
    <row r="80" spans="7:14" x14ac:dyDescent="0.25">
      <c r="G80" s="94" t="s">
        <v>138</v>
      </c>
      <c r="H80" s="95"/>
      <c r="I80" s="18">
        <f>SUMIFS(K$2:K$55,$B$2:$B$55,2,$F$2:$F$55,"gfels6")</f>
        <v>13</v>
      </c>
      <c r="J80" s="18">
        <f>SUMIFS(K$2:K$55,$B$2:$B$55,2,$F$2:$F$55,"ziegm")</f>
        <v>12</v>
      </c>
      <c r="K80" s="18">
        <f>SUMIFS(K$2:K$55,$B$2:$B$55,2,$F$2:$F$55,"jntme")</f>
        <v>17</v>
      </c>
      <c r="L80" s="18">
        <f>SUMIFS(K$2:K$55,$B$2:$B$55,2,$F$2:$F$55,"kybup1")</f>
        <v>16</v>
      </c>
      <c r="M80" s="18">
        <f>SUMIFS(K$2:K$55,$B$2:$B$55,2,$F$2:$F$55,"petim1")</f>
        <v>13</v>
      </c>
      <c r="N80" s="64">
        <f>SUMIFS(K$2:K$55,$B$2:$B$55,2,$F$2:$F$55,"odaoj1")</f>
        <v>12</v>
      </c>
    </row>
    <row r="81" spans="7:14" ht="15.75" thickBot="1" x14ac:dyDescent="0.3">
      <c r="G81" s="96" t="s">
        <v>139</v>
      </c>
      <c r="H81" s="97"/>
      <c r="I81" s="65">
        <f>SUMIFS(K$2:K$55,$B$2:$B$55,3,$F$2:$F$55,"gfels6")</f>
        <v>19</v>
      </c>
      <c r="J81" s="65">
        <f>SUMIFS(K$2:K$55,$B$2:$B$55,3,$F$2:$F$55,"ziegm")</f>
        <v>13</v>
      </c>
      <c r="K81" s="65">
        <f>SUMIFS(K$2:K$55,$B$2:$B$55,3,$F$2:$F$55,"jntme")</f>
        <v>20</v>
      </c>
      <c r="L81" s="65">
        <f>SUMIFS(K$2:K$55,$B$2:$B$55,3,$F$2:$F$55,"kybup1")</f>
        <v>13</v>
      </c>
      <c r="M81" s="65">
        <f>SUMIFS(K$2:K$55,$B$2:$B$55,3,$F$2:$F$55,"petim1")</f>
        <v>6.75</v>
      </c>
      <c r="N81" s="66">
        <f>SUMIFS(K$2:K$55,$B$2:$B$55,3,$F$2:$F$55,"odaoj1")</f>
        <v>5</v>
      </c>
    </row>
  </sheetData>
  <autoFilter ref="B1:L55" xr:uid="{00000000-0009-0000-0000-000002000000}">
    <sortState ref="B4:L54">
      <sortCondition ref="H1:H55"/>
    </sortState>
  </autoFilter>
  <sortState ref="A2:C7">
    <sortCondition ref="A2"/>
  </sortState>
  <mergeCells count="16">
    <mergeCell ref="L57:Q57"/>
    <mergeCell ref="G80:H80"/>
    <mergeCell ref="G81:H81"/>
    <mergeCell ref="G59:H59"/>
    <mergeCell ref="G60:H60"/>
    <mergeCell ref="G61:H61"/>
    <mergeCell ref="G73:H73"/>
    <mergeCell ref="G74:H74"/>
    <mergeCell ref="G75:H75"/>
    <mergeCell ref="G77:N77"/>
    <mergeCell ref="G79:H79"/>
    <mergeCell ref="G65:N65"/>
    <mergeCell ref="G67:H67"/>
    <mergeCell ref="G68:H68"/>
    <mergeCell ref="G69:H69"/>
    <mergeCell ref="G71:N7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5" sqref="D5"/>
    </sheetView>
  </sheetViews>
  <sheetFormatPr baseColWidth="10" defaultColWidth="9.140625" defaultRowHeight="15" x14ac:dyDescent="0.25"/>
  <cols>
    <col min="2" max="2" width="10.140625" bestFit="1" customWidth="1"/>
    <col min="3" max="3" width="14.7109375" customWidth="1"/>
    <col min="4" max="4" width="14.28515625" customWidth="1"/>
  </cols>
  <sheetData>
    <row r="1" spans="1:4" s="5" customFormat="1" ht="26.45" customHeight="1" x14ac:dyDescent="0.25">
      <c r="A1" s="5" t="s">
        <v>20</v>
      </c>
      <c r="B1" s="5" t="s">
        <v>23</v>
      </c>
      <c r="C1" s="5" t="s">
        <v>21</v>
      </c>
      <c r="D1" s="5" t="s">
        <v>22</v>
      </c>
    </row>
    <row r="2" spans="1:4" x14ac:dyDescent="0.25">
      <c r="B2" s="6"/>
    </row>
    <row r="3" spans="1:4" x14ac:dyDescent="0.25">
      <c r="B3" s="6"/>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9"/>
  <sheetViews>
    <sheetView tabSelected="1" workbookViewId="0">
      <selection activeCell="G16" sqref="G16"/>
    </sheetView>
  </sheetViews>
  <sheetFormatPr baseColWidth="10" defaultRowHeight="15" x14ac:dyDescent="0.25"/>
  <cols>
    <col min="1" max="1" width="21" customWidth="1"/>
  </cols>
  <sheetData>
    <row r="1" spans="1:11" ht="28.5" x14ac:dyDescent="0.45">
      <c r="A1" s="36" t="s">
        <v>241</v>
      </c>
    </row>
    <row r="4" spans="1:11" ht="21" x14ac:dyDescent="0.35">
      <c r="A4" s="35" t="s">
        <v>119</v>
      </c>
      <c r="B4" s="35" t="s">
        <v>109</v>
      </c>
      <c r="C4" s="37"/>
      <c r="D4" s="37"/>
      <c r="E4" s="37"/>
      <c r="F4" s="37"/>
      <c r="G4" s="37"/>
      <c r="H4" s="37"/>
      <c r="I4" s="37"/>
      <c r="J4" s="37"/>
      <c r="K4" s="37"/>
    </row>
    <row r="5" spans="1:11" ht="21" x14ac:dyDescent="0.35">
      <c r="A5" s="23">
        <v>43070</v>
      </c>
      <c r="B5" s="37" t="s">
        <v>106</v>
      </c>
      <c r="C5" s="37"/>
      <c r="D5" s="37"/>
      <c r="E5" s="37"/>
      <c r="F5" s="37"/>
      <c r="G5" s="37"/>
      <c r="H5" s="37"/>
      <c r="I5" s="37"/>
      <c r="J5" s="37"/>
      <c r="K5" s="37"/>
    </row>
    <row r="6" spans="1:11" ht="21" x14ac:dyDescent="0.35">
      <c r="A6" s="37"/>
      <c r="B6" s="37" t="s">
        <v>107</v>
      </c>
      <c r="C6" s="37"/>
      <c r="D6" s="37"/>
      <c r="E6" s="37"/>
      <c r="F6" s="37"/>
      <c r="G6" s="37"/>
      <c r="H6" s="37"/>
      <c r="I6" s="37"/>
      <c r="J6" s="37"/>
      <c r="K6" s="37"/>
    </row>
    <row r="7" spans="1:11" ht="21" x14ac:dyDescent="0.35">
      <c r="A7" s="37"/>
      <c r="B7" s="37" t="s">
        <v>108</v>
      </c>
      <c r="C7" s="37"/>
      <c r="D7" s="37"/>
      <c r="E7" s="37"/>
      <c r="F7" s="37"/>
      <c r="G7" s="37"/>
      <c r="H7" s="37"/>
      <c r="I7" s="37"/>
      <c r="J7" s="37"/>
      <c r="K7" s="37"/>
    </row>
    <row r="8" spans="1:11" ht="21" x14ac:dyDescent="0.35">
      <c r="A8" s="37"/>
      <c r="B8" s="37"/>
      <c r="C8" s="37"/>
      <c r="D8" s="37"/>
      <c r="E8" s="37"/>
      <c r="F8" s="37"/>
      <c r="G8" s="37"/>
      <c r="H8" s="37"/>
      <c r="I8" s="37"/>
      <c r="J8" s="37"/>
      <c r="K8" s="37"/>
    </row>
    <row r="9" spans="1:11" ht="21" x14ac:dyDescent="0.35">
      <c r="A9" s="23">
        <v>43091</v>
      </c>
      <c r="B9" s="37" t="s">
        <v>211</v>
      </c>
      <c r="C9" s="37"/>
      <c r="D9" s="37"/>
      <c r="E9" s="37"/>
      <c r="F9" s="37"/>
      <c r="G9" s="37"/>
      <c r="H9" s="37"/>
      <c r="I9" s="37"/>
      <c r="J9" s="37"/>
      <c r="K9" s="37"/>
    </row>
    <row r="10" spans="1:11" ht="21" x14ac:dyDescent="0.35">
      <c r="A10" s="37"/>
      <c r="B10" s="37" t="s">
        <v>212</v>
      </c>
      <c r="C10" s="37"/>
      <c r="D10" s="37"/>
      <c r="E10" s="37"/>
      <c r="F10" s="37"/>
      <c r="G10" s="37"/>
      <c r="H10" s="37"/>
      <c r="I10" s="37"/>
      <c r="J10" s="37"/>
      <c r="K10" s="37"/>
    </row>
    <row r="11" spans="1:11" ht="21" x14ac:dyDescent="0.35">
      <c r="A11" s="37"/>
      <c r="B11" s="37" t="s">
        <v>235</v>
      </c>
      <c r="C11" s="37"/>
      <c r="D11" s="37"/>
      <c r="E11" s="37"/>
      <c r="F11" s="37"/>
      <c r="G11" s="37"/>
      <c r="H11" s="37"/>
      <c r="I11" s="37"/>
      <c r="J11" s="37"/>
      <c r="K11" s="37"/>
    </row>
    <row r="12" spans="1:11" ht="21" x14ac:dyDescent="0.35">
      <c r="A12" s="37"/>
      <c r="B12" s="37"/>
      <c r="C12" s="37"/>
      <c r="D12" s="37"/>
      <c r="E12" s="37"/>
      <c r="F12" s="37"/>
      <c r="G12" s="37"/>
      <c r="H12" s="37"/>
      <c r="I12" s="37"/>
      <c r="J12" s="37"/>
      <c r="K12" s="37"/>
    </row>
    <row r="13" spans="1:11" ht="21" x14ac:dyDescent="0.35">
      <c r="A13" s="37"/>
      <c r="B13" s="37"/>
      <c r="C13" s="37"/>
      <c r="D13" s="37"/>
      <c r="E13" s="37"/>
      <c r="F13" s="37"/>
      <c r="G13" s="37"/>
      <c r="H13" s="37"/>
      <c r="I13" s="37"/>
      <c r="J13" s="37"/>
      <c r="K13" s="37"/>
    </row>
    <row r="14" spans="1:11" ht="21" x14ac:dyDescent="0.35">
      <c r="A14" s="37"/>
      <c r="B14" s="37"/>
      <c r="C14" s="37"/>
      <c r="D14" s="37"/>
      <c r="E14" s="37"/>
      <c r="F14" s="37"/>
      <c r="G14" s="37"/>
      <c r="H14" s="37"/>
      <c r="I14" s="37"/>
      <c r="J14" s="37"/>
      <c r="K14" s="37"/>
    </row>
    <row r="15" spans="1:11" ht="21" x14ac:dyDescent="0.35">
      <c r="A15" s="37"/>
      <c r="B15" s="37"/>
      <c r="C15" s="37"/>
      <c r="D15" s="37"/>
      <c r="E15" s="37"/>
      <c r="F15" s="37"/>
      <c r="G15" s="37"/>
      <c r="H15" s="37"/>
      <c r="I15" s="37"/>
      <c r="J15" s="37"/>
      <c r="K15" s="37"/>
    </row>
    <row r="16" spans="1:11" ht="21" x14ac:dyDescent="0.35">
      <c r="A16" s="37"/>
      <c r="B16" s="37"/>
      <c r="C16" s="37"/>
      <c r="D16" s="37"/>
      <c r="E16" s="37"/>
      <c r="F16" s="37"/>
      <c r="G16" s="37"/>
      <c r="H16" s="37"/>
      <c r="I16" s="37"/>
      <c r="J16" s="37"/>
      <c r="K16" s="37"/>
    </row>
    <row r="17" spans="1:11" ht="21" x14ac:dyDescent="0.35">
      <c r="A17" s="37"/>
      <c r="B17" s="37"/>
      <c r="C17" s="37"/>
      <c r="D17" s="37"/>
      <c r="E17" s="37"/>
      <c r="F17" s="37"/>
      <c r="G17" s="37"/>
      <c r="H17" s="37"/>
      <c r="I17" s="37"/>
      <c r="J17" s="37"/>
      <c r="K17" s="37"/>
    </row>
    <row r="18" spans="1:11" ht="21" x14ac:dyDescent="0.35">
      <c r="A18" s="37"/>
      <c r="B18" s="37"/>
      <c r="C18" s="37"/>
      <c r="D18" s="37"/>
      <c r="E18" s="37"/>
      <c r="F18" s="37"/>
      <c r="G18" s="37"/>
      <c r="H18" s="37"/>
      <c r="I18" s="37"/>
      <c r="J18" s="37"/>
      <c r="K18" s="37"/>
    </row>
    <row r="19" spans="1:11" ht="21" x14ac:dyDescent="0.35">
      <c r="A19" s="37"/>
      <c r="B19" s="37"/>
      <c r="C19" s="37"/>
      <c r="D19" s="37"/>
      <c r="E19" s="37"/>
      <c r="F19" s="37"/>
      <c r="G19" s="37"/>
      <c r="H19" s="37"/>
      <c r="I19" s="37"/>
      <c r="J19" s="37"/>
      <c r="K19"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ProjectTeam</vt:lpstr>
      <vt:lpstr>Product Backlog</vt:lpstr>
      <vt:lpstr>Sprint Backlog</vt:lpstr>
      <vt:lpstr>BurndownChart</vt:lpstr>
      <vt:lpstr>Sprint Review</vt:lpstr>
    </vt:vector>
  </TitlesOfParts>
  <Company>BFH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Sascha Gefler</cp:lastModifiedBy>
  <dcterms:created xsi:type="dcterms:W3CDTF">2012-11-08T11:09:41Z</dcterms:created>
  <dcterms:modified xsi:type="dcterms:W3CDTF">2018-01-19T02:37:35Z</dcterms:modified>
</cp:coreProperties>
</file>