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U:\03_Sem_HS\BTX8081_SoftwareEngineeringAndDesign\Eclipse\ch.bfh.btx8081.w2017.blue.git\doc\04-ScrumSetup\"/>
    </mc:Choice>
  </mc:AlternateContent>
  <bookViews>
    <workbookView xWindow="0" yWindow="0" windowWidth="23016" windowHeight="8592" activeTab="2" xr2:uid="{00000000-000D-0000-FFFF-FFFF00000000}"/>
  </bookViews>
  <sheets>
    <sheet name="ProjectTeam" sheetId="3" r:id="rId1"/>
    <sheet name="Product Backlog" sheetId="1" r:id="rId2"/>
    <sheet name="Sprint Backlog" sheetId="2" r:id="rId3"/>
    <sheet name="BurndownChart" sheetId="4" r:id="rId4"/>
    <sheet name="Sprint Review" sheetId="6" r:id="rId5"/>
  </sheets>
  <definedNames>
    <definedName name="_xlnm._FilterDatabase" localSheetId="2" hidden="1">'Sprint Backlog'!$B$1:$L$55</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 i="1" l="1"/>
  <c r="G10" i="1"/>
  <c r="G9" i="1"/>
  <c r="G8" i="1"/>
  <c r="G7" i="1"/>
  <c r="G6" i="1"/>
  <c r="G5" i="1"/>
  <c r="G4" i="1"/>
  <c r="G3" i="1"/>
  <c r="G2" i="1"/>
  <c r="F10" i="1"/>
  <c r="F9" i="1"/>
  <c r="F8" i="1"/>
  <c r="F7" i="1"/>
  <c r="F6" i="1"/>
  <c r="F5" i="1"/>
  <c r="F4" i="1"/>
  <c r="F3" i="1"/>
  <c r="F2" i="1"/>
  <c r="E10" i="1"/>
  <c r="E9" i="1"/>
  <c r="E8" i="1"/>
  <c r="E7" i="1"/>
  <c r="E6" i="1"/>
  <c r="E5" i="1"/>
  <c r="E4" i="1"/>
  <c r="E3" i="1"/>
  <c r="I60" i="2"/>
  <c r="J59" i="2"/>
  <c r="J60" i="2"/>
  <c r="J61" i="2"/>
  <c r="J62" i="2"/>
  <c r="K59" i="2"/>
  <c r="K60" i="2"/>
  <c r="K61" i="2"/>
  <c r="K62" i="2"/>
  <c r="I59" i="2"/>
  <c r="I61" i="2"/>
  <c r="I62" i="2"/>
  <c r="N81" i="2"/>
  <c r="M81" i="2"/>
  <c r="L81" i="2"/>
  <c r="K81" i="2"/>
  <c r="J81" i="2"/>
  <c r="I81" i="2"/>
  <c r="N80" i="2"/>
  <c r="M80" i="2"/>
  <c r="L80" i="2"/>
  <c r="K80" i="2"/>
  <c r="J80" i="2"/>
  <c r="I80" i="2"/>
  <c r="N79" i="2"/>
  <c r="M79" i="2"/>
  <c r="L79" i="2"/>
  <c r="K79" i="2"/>
  <c r="J79" i="2"/>
  <c r="I79" i="2"/>
  <c r="N75" i="2"/>
  <c r="M75" i="2"/>
  <c r="L75" i="2"/>
  <c r="K75" i="2"/>
  <c r="J75" i="2"/>
  <c r="I75" i="2"/>
  <c r="N74" i="2"/>
  <c r="M74" i="2"/>
  <c r="L74" i="2"/>
  <c r="K74" i="2"/>
  <c r="J74" i="2"/>
  <c r="I74" i="2"/>
  <c r="N73" i="2"/>
  <c r="M73" i="2"/>
  <c r="L73" i="2"/>
  <c r="K73" i="2"/>
  <c r="J73" i="2"/>
  <c r="I73" i="2"/>
  <c r="N69" i="2"/>
  <c r="M69" i="2"/>
  <c r="L69" i="2"/>
  <c r="K69" i="2"/>
  <c r="J69" i="2"/>
  <c r="I69" i="2"/>
  <c r="N68" i="2"/>
  <c r="M68" i="2"/>
  <c r="L68" i="2"/>
  <c r="K68" i="2"/>
  <c r="J68" i="2"/>
  <c r="I68" i="2"/>
  <c r="N67" i="2"/>
  <c r="M67" i="2"/>
  <c r="L67" i="2"/>
  <c r="K67" i="2"/>
  <c r="J67" i="2"/>
  <c r="I67" i="2"/>
  <c r="G11" i="1"/>
  <c r="F11" i="1"/>
  <c r="E11" i="1"/>
</calcChain>
</file>

<file path=xl/sharedStrings.xml><?xml version="1.0" encoding="utf-8"?>
<sst xmlns="http://schemas.openxmlformats.org/spreadsheetml/2006/main" count="529" uniqueCount="242">
  <si>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</si>
  <si>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</si>
  <si>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</si>
  <si>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</si>
  <si>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</si>
  <si>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</si>
  <si>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</si>
  <si>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</si>
  <si>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</si>
  <si>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</si>
  <si>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</si>
  <si>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</si>
  <si>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</si>
  <si>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</si>
  <si>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</si>
  <si>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</si>
  <si>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</si>
  <si>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</si>
  <si>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</si>
  <si>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</si>
  <si>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</si>
  <si>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</si>
  <si>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</si>
  <si>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</si>
  <si>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</si>
  <si>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</si>
  <si>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</si>
  <si>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</si>
  <si>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</si>
  <si>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</si>
  <si>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</si>
  <si>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</si>
  <si>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</si>
  <si>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</si>
  <si>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</si>
  <si>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</si>
  <si>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</si>
  <si>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</si>
  <si>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</si>
  <si>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</si>
  <si>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</si>
  <si>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</si>
  <si>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</si>
  <si>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</si>
  <si>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</si>
  <si>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</si>
  <si>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</si>
  <si>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</si>
  <si>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</si>
  <si>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</si>
  <si>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</si>
  <si>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</si>
  <si>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</si>
  <si>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</si>
  <si>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</si>
  <si>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</si>
  <si>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</si>
  <si>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</si>
  <si>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</si>
  <si>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</si>
  <si>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</si>
  <si>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</si>
  <si>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</si>
  <si>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</si>
  <si>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</si>
  <si>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</si>
  <si>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</si>
  <si>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</si>
  <si>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</si>
  <si>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</si>
  <si>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</si>
  <si>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</si>
  <si>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</si>
  <si>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</si>
  <si>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</si>
  <si>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</si>
  <si>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</si>
  <si>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</si>
  <si>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</si>
  <si>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</si>
  <si>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</si>
  <si>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</si>
  <si>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</si>
  <si>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</si>
  <si>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</si>
  <si>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</si>
  <si>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</si>
  <si>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</si>
  <si>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</si>
  <si>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</si>
  <si>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</si>
  <si>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</si>
  <si>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</si>
  <si>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</si>
  <si>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</si>
  <si>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</si>
  <si>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</si>
  <si>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</si>
  <si>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</si>
  <si>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</si>
  <si>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</si>
  <si>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</si>
  <si>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</si>
  <si>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</si>
  <si>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</si>
  <si>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finished</t>
  </si>
  <si>
    <t>Buttons sollen in Icons umgewandelt werden statt mit Schrift</t>
  </si>
  <si>
    <t>Adresse soll nicht immer angezeigt werden -&gt; Designidee um das zu verstecken</t>
  </si>
  <si>
    <t>Dashboard mit kurzen Infos: Dangernotes &amp; Ziele</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</si>
  <si>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</si>
  <si>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</si>
  <si>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</si>
  <si>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</si>
  <si>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</si>
  <si>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</si>
  <si>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</si>
  <si>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</si>
  <si>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</si>
  <si>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</si>
  <si>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Datum</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</si>
  <si>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</si>
  <si>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</si>
  <si>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</si>
  <si>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</si>
  <si>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</si>
  <si>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</si>
  <si>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</si>
  <si>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</si>
  <si>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</si>
  <si>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</si>
  <si>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</si>
  <si>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</si>
  <si>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</si>
  <si>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</si>
  <si>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</si>
  <si>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</si>
  <si>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</si>
  <si>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</si>
  <si>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</si>
  <si>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</si>
  <si>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</si>
  <si>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</si>
  <si>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</si>
  <si>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</si>
  <si>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</si>
  <si>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</si>
  <si>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8.1</t>
  </si>
  <si>
    <t>Add/Change Notes</t>
  </si>
  <si>
    <t>3.7</t>
  </si>
  <si>
    <t>Change View of Diagnosis View</t>
  </si>
  <si>
    <t>Diagnosis View should look the same as medication.</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</si>
  <si>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</si>
  <si>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</si>
  <si>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</si>
  <si>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</si>
  <si>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</si>
  <si>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</si>
  <si>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</si>
  <si>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</si>
  <si>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</si>
  <si>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</si>
  <si>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</si>
  <si>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</si>
  <si>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</si>
  <si>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</si>
  <si>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</si>
  <si>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</si>
  <si>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</si>
  <si>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</si>
  <si>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</si>
  <si>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</si>
  <si>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</si>
  <si>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</si>
  <si>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</si>
  <si>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</si>
  <si>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</si>
  <si>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</si>
  <si>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</si>
  <si>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</si>
  <si>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</si>
  <si>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</si>
  <si>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</si>
  <si>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</si>
  <si>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</si>
  <si>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</si>
  <si>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</si>
  <si>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</si>
  <si>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</si>
  <si>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</si>
  <si>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</si>
  <si>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</si>
  <si>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</si>
  <si>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</si>
  <si>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</si>
  <si>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</si>
  <si>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</si>
  <si>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</si>
  <si>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</si>
  <si>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</si>
  <si>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</si>
  <si>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</si>
  <si>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</si>
  <si>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</si>
  <si>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</si>
  <si>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0.5</t>
  </si>
  <si>
    <t>4.3</t>
  </si>
  <si>
    <t>4.2</t>
  </si>
  <si>
    <t>4.4</t>
  </si>
  <si>
    <t>5.1</t>
  </si>
  <si>
    <t>5.2</t>
  </si>
  <si>
    <t>5.3</t>
  </si>
  <si>
    <t>Model muss persistieren nicht der Presenter</t>
  </si>
  <si>
    <t>Design ist nicht gerade der Bringer.</t>
  </si>
  <si>
    <t>Correction of Entries (to german and enter valid test data)</t>
  </si>
  <si>
    <t>Create Activity</t>
  </si>
  <si>
    <t>Make it possible to create a new activity.</t>
  </si>
  <si>
    <t>Change overall entries to german and enter new, valid test data.</t>
  </si>
  <si>
    <t>Solve FindBugs &amp; Write JUnitTests</t>
  </si>
  <si>
    <t>Add a first implementation of breadcrumb navigation which shows the whole path for Patient -&gt; Objective -&gt; Activity -&gt; ActivityRecord</t>
  </si>
  <si>
    <t>2.2</t>
  </si>
  <si>
    <t>0.1</t>
  </si>
  <si>
    <t>3.1</t>
  </si>
  <si>
    <t>3.2</t>
  </si>
  <si>
    <t>3.4</t>
  </si>
  <si>
    <t>3.6</t>
  </si>
  <si>
    <t>4.1</t>
  </si>
  <si>
    <t>0.6</t>
  </si>
  <si>
    <t>0.7</t>
  </si>
  <si>
    <t>0.8</t>
  </si>
  <si>
    <t>0.9</t>
  </si>
  <si>
    <t>0.10</t>
  </si>
  <si>
    <t>5.4</t>
  </si>
  <si>
    <t>6.5</t>
  </si>
  <si>
    <t>Inputs from the product manager</t>
  </si>
  <si>
    <t>For every patient the HV can add/modify/delete notes. These notes can be important or normal</t>
  </si>
  <si>
    <t>Ansonsten auf gutem Weg</t>
  </si>
  <si>
    <t>0.11</t>
  </si>
  <si>
    <t>3.5</t>
  </si>
  <si>
    <t>3.3</t>
  </si>
  <si>
    <t>Scrum Master Sprint 1,2,3</t>
  </si>
  <si>
    <t>Developer, Scrumfile-helper</t>
  </si>
  <si>
    <t>Sprint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</si>
</sst>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sz val="11"/>
      <name val="Calibri"/>
      <family val="2"/>
      <scheme val="minor"/>
    </font>
    <font>
      <b/>
      <sz val="16"/>
      <color theme="1"/>
      <name val="Calibri"/>
      <family val="2"/>
      <scheme val="minor"/>
    </font>
    <font>
      <b/>
      <sz val="22"/>
      <color theme="1"/>
      <name val="Calibri"/>
      <family val="2"/>
      <scheme val="minor"/>
    </font>
    <font>
      <b/>
      <sz val="11"/>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01">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14" fontId="3" fillId="0" borderId="0" xfId="0" applyNumberFormat="1" applyFont="1"/>
    <xf numFmtId="0" fontId="0" fillId="0" borderId="0" xfId="0" applyFill="1" applyAlignment="1">
      <alignment vertical="top"/>
    </xf>
    <xf numFmtId="49" fontId="4" fillId="4" borderId="0" xfId="0" applyNumberFormat="1" applyFont="1" applyFill="1" applyBorder="1" applyAlignment="1">
      <alignment horizontal="left" vertical="top"/>
    </xf>
    <xf numFmtId="0" fontId="4" fillId="4" borderId="0" xfId="0" applyFont="1" applyFill="1" applyBorder="1" applyAlignment="1">
      <alignment horizontal="left" vertical="top"/>
    </xf>
    <xf numFmtId="0" fontId="4" fillId="4" borderId="0" xfId="0" applyFont="1" applyFill="1" applyAlignment="1">
      <alignment vertical="top"/>
    </xf>
    <xf numFmtId="0" fontId="4" fillId="4" borderId="0" xfId="0" applyFont="1" applyFill="1" applyBorder="1" applyAlignment="1">
      <alignment vertical="top" wrapText="1"/>
    </xf>
    <xf numFmtId="0" fontId="4" fillId="4" borderId="0" xfId="0" applyFont="1" applyFill="1" applyBorder="1" applyAlignment="1">
      <alignment vertical="top"/>
    </xf>
    <xf numFmtId="0" fontId="4" fillId="4" borderId="0" xfId="0" applyFont="1" applyFill="1" applyBorder="1" applyAlignment="1">
      <alignment horizontal="center" vertical="top"/>
    </xf>
    <xf numFmtId="49" fontId="4" fillId="4" borderId="0" xfId="0" applyNumberFormat="1" applyFont="1" applyFill="1" applyAlignment="1">
      <alignment horizontal="left" vertical="top"/>
    </xf>
    <xf numFmtId="0" fontId="4" fillId="4" borderId="0" xfId="0" applyFont="1" applyFill="1" applyAlignment="1">
      <alignment horizontal="left" vertical="top"/>
    </xf>
    <xf numFmtId="0" fontId="4" fillId="4" borderId="0" xfId="0" applyFont="1" applyFill="1" applyAlignment="1">
      <alignment vertical="top" wrapText="1"/>
    </xf>
    <xf numFmtId="0" fontId="4" fillId="4" borderId="0" xfId="0" applyFont="1" applyFill="1" applyAlignment="1">
      <alignment horizontal="center" vertical="top"/>
    </xf>
    <xf numFmtId="0" fontId="5" fillId="0" borderId="0" xfId="0" applyFont="1"/>
    <xf numFmtId="0" fontId="6" fillId="0" borderId="0" xfId="0" applyFont="1"/>
    <xf numFmtId="0" fontId="3" fillId="0" borderId="0" xfId="0"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4" fillId="5" borderId="0" xfId="0" applyNumberFormat="1" applyFont="1" applyFill="1" applyBorder="1" applyAlignment="1">
      <alignment horizontal="left" vertical="top"/>
    </xf>
    <xf numFmtId="0" fontId="4" fillId="5" borderId="0" xfId="0" applyFont="1" applyFill="1" applyBorder="1" applyAlignment="1">
      <alignment horizontal="left" vertical="top"/>
    </xf>
    <xf numFmtId="0" fontId="4" fillId="5" borderId="0" xfId="0" applyFont="1" applyFill="1" applyBorder="1" applyAlignment="1">
      <alignment vertical="top"/>
    </xf>
    <xf numFmtId="0" fontId="4" fillId="5" borderId="0" xfId="0" applyFont="1" applyFill="1" applyBorder="1" applyAlignment="1">
      <alignment vertical="top" wrapText="1"/>
    </xf>
    <xf numFmtId="0" fontId="4" fillId="5" borderId="0" xfId="0" applyFont="1" applyFill="1" applyAlignment="1">
      <alignment vertical="top"/>
    </xf>
    <xf numFmtId="49" fontId="4" fillId="5" borderId="0" xfId="0" applyNumberFormat="1" applyFont="1" applyFill="1" applyAlignment="1">
      <alignment horizontal="left" vertical="top"/>
    </xf>
    <xf numFmtId="0" fontId="4"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4"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0" fontId="0" fillId="7" borderId="1" xfId="0" applyFill="1" applyBorder="1" applyAlignment="1">
      <alignment horizontal="left" vertical="top"/>
    </xf>
    <xf numFmtId="49" fontId="4" fillId="6" borderId="0" xfId="0" applyNumberFormat="1" applyFont="1" applyFill="1" applyBorder="1" applyAlignment="1">
      <alignment horizontal="left" vertical="top"/>
    </xf>
    <xf numFmtId="0" fontId="4" fillId="6" borderId="0" xfId="0" applyFont="1" applyFill="1" applyBorder="1" applyAlignment="1">
      <alignment horizontal="left" vertical="top"/>
    </xf>
    <xf numFmtId="0" fontId="4" fillId="6" borderId="0" xfId="0" applyFont="1" applyFill="1" applyBorder="1" applyAlignment="1">
      <alignment vertical="top"/>
    </xf>
    <xf numFmtId="0" fontId="4" fillId="6" borderId="0" xfId="0" applyFont="1" applyFill="1" applyBorder="1" applyAlignment="1">
      <alignment vertical="top" wrapText="1"/>
    </xf>
    <xf numFmtId="0" fontId="8" fillId="0" borderId="0" xfId="0" applyFont="1" applyAlignment="1">
      <alignment vertical="top"/>
    </xf>
    <xf numFmtId="0" fontId="7" fillId="0" borderId="0" xfId="0" applyFont="1"/>
    <xf numFmtId="0" fontId="0" fillId="7" borderId="1" xfId="0" applyFill="1" applyBorder="1" applyAlignment="1">
      <alignment vertical="top"/>
    </xf>
    <xf numFmtId="0" fontId="0" fillId="7" borderId="1" xfId="0" applyNumberFormat="1" applyFill="1" applyBorder="1" applyAlignment="1">
      <alignment vertical="top"/>
    </xf>
    <xf numFmtId="49" fontId="0" fillId="7" borderId="1" xfId="0" applyNumberFormat="1" applyFill="1" applyBorder="1" applyAlignment="1">
      <alignment horizontal="left" vertical="top"/>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7" fillId="0" borderId="3" xfId="0" applyFont="1" applyBorder="1" applyAlignment="1">
      <alignment horizontal="center" vertical="top"/>
    </xf>
    <xf numFmtId="0" fontId="7" fillId="0" borderId="4" xfId="0" applyFont="1" applyBorder="1" applyAlignment="1">
      <alignment horizontal="center" vertical="top"/>
    </xf>
    <xf numFmtId="0" fontId="7" fillId="0" borderId="5" xfId="0" applyFont="1" applyBorder="1"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F8" sqref="F8"/>
    </sheetView>
  </sheetViews>
  <sheetFormatPr baseColWidth="10" defaultColWidth="9.109375" defaultRowHeight="14.4" x14ac:dyDescent="0.3"/>
  <cols>
    <col min="1" max="1" width="18.33203125" customWidth="1"/>
    <col min="2" max="2" width="18.44140625" customWidth="1"/>
    <col min="3" max="3" width="26.6640625" bestFit="1" customWidth="1"/>
  </cols>
  <sheetData>
    <row r="1" spans="1:3" s="3" customFormat="1" ht="19.350000000000001" customHeight="1" x14ac:dyDescent="0.3">
      <c r="A1" s="3" t="s">
        <v>1</v>
      </c>
      <c r="B1" s="3" t="s">
        <v>19</v>
      </c>
      <c r="C1" s="3" t="s">
        <v>75</v>
      </c>
    </row>
    <row r="2" spans="1:3" x14ac:dyDescent="0.3">
      <c r="A2" t="s">
        <v>25</v>
      </c>
      <c r="B2" s="7" t="s">
        <v>24</v>
      </c>
      <c r="C2" t="s">
        <v>239</v>
      </c>
    </row>
    <row r="3" spans="1:3" x14ac:dyDescent="0.3">
      <c r="A3" t="s">
        <v>34</v>
      </c>
      <c r="B3" s="7" t="s">
        <v>26</v>
      </c>
      <c r="C3" t="s">
        <v>240</v>
      </c>
    </row>
    <row r="4" spans="1:3" x14ac:dyDescent="0.3">
      <c r="A4" t="s">
        <v>32</v>
      </c>
      <c r="B4" s="7" t="s">
        <v>27</v>
      </c>
      <c r="C4" t="s">
        <v>76</v>
      </c>
    </row>
    <row r="5" spans="1:3" x14ac:dyDescent="0.3">
      <c r="A5" t="s">
        <v>33</v>
      </c>
      <c r="B5" s="7" t="s">
        <v>28</v>
      </c>
      <c r="C5" t="s">
        <v>76</v>
      </c>
    </row>
    <row r="6" spans="1:3" x14ac:dyDescent="0.3">
      <c r="A6" t="s">
        <v>35</v>
      </c>
      <c r="B6" s="7" t="s">
        <v>29</v>
      </c>
      <c r="C6" t="s">
        <v>76</v>
      </c>
    </row>
    <row r="7" spans="1:3" x14ac:dyDescent="0.3">
      <c r="A7" t="s">
        <v>31</v>
      </c>
      <c r="B7" s="7" t="s">
        <v>30</v>
      </c>
      <c r="C7" t="s">
        <v>76</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topLeftCell="A5" zoomScale="141" zoomScaleNormal="90" workbookViewId="0">
      <selection activeCell="C14" sqref="C14"/>
    </sheetView>
  </sheetViews>
  <sheetFormatPr baseColWidth="10" defaultColWidth="9.109375" defaultRowHeight="14.4" x14ac:dyDescent="0.3"/>
  <cols>
    <col min="1" max="1" width="3.6640625" style="13" customWidth="1"/>
    <col min="2" max="2" width="27.44140625" customWidth="1"/>
    <col min="3" max="3" width="37.33203125" customWidth="1"/>
    <col min="4" max="4" width="8.6640625" customWidth="1"/>
    <col min="5" max="5" width="11.6640625" customWidth="1"/>
    <col min="6" max="6" width="13.109375" customWidth="1"/>
    <col min="7" max="7" width="10.109375" customWidth="1"/>
    <col min="8" max="8" width="14.44140625" customWidth="1"/>
  </cols>
  <sheetData>
    <row r="1" spans="1:21" s="3" customFormat="1" ht="28.8" x14ac:dyDescent="0.3">
      <c r="A1" s="11" t="s">
        <v>0</v>
      </c>
      <c r="B1" s="3" t="s">
        <v>13</v>
      </c>
      <c r="C1" s="3" t="s">
        <v>2</v>
      </c>
      <c r="D1" s="3" t="s">
        <v>3</v>
      </c>
      <c r="E1" s="3" t="s">
        <v>54</v>
      </c>
      <c r="F1" s="3" t="s">
        <v>55</v>
      </c>
      <c r="G1" s="3" t="s">
        <v>56</v>
      </c>
      <c r="H1" s="3" t="s">
        <v>4</v>
      </c>
    </row>
    <row r="2" spans="1:21" s="1" customFormat="1" ht="43.2" x14ac:dyDescent="0.3">
      <c r="A2" s="13">
        <v>0</v>
      </c>
      <c r="B2" t="s">
        <v>46</v>
      </c>
      <c r="C2" s="2" t="s">
        <v>78</v>
      </c>
      <c r="D2" s="1" t="s">
        <v>5</v>
      </c>
      <c r="E2" s="14">
        <f>SUMIF('Sprint Backlog'!A2:A55,"0.*",'Sprint Backlog'!I2:I55)</f>
        <v>31</v>
      </c>
      <c r="F2" s="14">
        <f>SUMIF('Sprint Backlog'!A2:A55,"0.*",'Sprint Backlog'!J2:J55)</f>
        <v>44</v>
      </c>
      <c r="G2" s="14">
        <f>SUMIF('Sprint Backlog'!A2:A55,"0.*",'Sprint Backlog'!K2:K55)</f>
        <v>42</v>
      </c>
      <c r="H2" s="1" t="s">
        <v>10</v>
      </c>
      <c r="U2" s="1" t="s">
        <v>8</v>
      </c>
    </row>
    <row r="3" spans="1:21" ht="73.5" customHeight="1" x14ac:dyDescent="0.3">
      <c r="A3" s="12">
        <v>1</v>
      </c>
      <c r="B3" s="1" t="s">
        <v>36</v>
      </c>
      <c r="C3" s="15" t="s">
        <v>79</v>
      </c>
      <c r="D3" t="s">
        <v>7</v>
      </c>
      <c r="E3" s="8">
        <f>SUMIF('Sprint Backlog'!A2:A55,"1.*",'Sprint Backlog'!I2:I55)</f>
        <v>0</v>
      </c>
      <c r="F3" s="8">
        <f>SUMIF('Sprint Backlog'!A2:A55,"1.*",'Sprint Backlog'!J2:J55)</f>
        <v>0</v>
      </c>
      <c r="G3" s="8">
        <f>SUMIF('Sprint Backlog'!A2:A55,"1.*",'Sprint Backlog'!K2:K55)</f>
        <v>0</v>
      </c>
      <c r="H3" s="1" t="s">
        <v>11</v>
      </c>
      <c r="U3" t="s">
        <v>9</v>
      </c>
    </row>
    <row r="4" spans="1:21" ht="43.2" x14ac:dyDescent="0.3">
      <c r="A4" s="13">
        <v>2</v>
      </c>
      <c r="B4" t="s">
        <v>37</v>
      </c>
      <c r="C4" s="15" t="s">
        <v>80</v>
      </c>
      <c r="D4" t="s">
        <v>6</v>
      </c>
      <c r="E4" s="8">
        <f>SUMIF('Sprint Backlog'!A2:A55,"2.*",'Sprint Backlog'!I2:I55)</f>
        <v>16</v>
      </c>
      <c r="F4" s="8">
        <f>SUMIF('Sprint Backlog'!A2:A55,"2.*",'Sprint Backlog'!J2:J55)</f>
        <v>12</v>
      </c>
      <c r="G4" s="8">
        <f>SUMIF('Sprint Backlog'!A2:A55,"2.*",'Sprint Backlog'!K2:K55)</f>
        <v>11</v>
      </c>
      <c r="H4" s="1" t="s">
        <v>10</v>
      </c>
      <c r="U4" t="s">
        <v>10</v>
      </c>
    </row>
    <row r="5" spans="1:21" ht="86.4" x14ac:dyDescent="0.3">
      <c r="A5" s="13">
        <v>3</v>
      </c>
      <c r="B5" t="s">
        <v>38</v>
      </c>
      <c r="C5" s="15" t="s">
        <v>81</v>
      </c>
      <c r="D5" t="s">
        <v>5</v>
      </c>
      <c r="E5" s="8">
        <f>SUMIF('Sprint Backlog'!A2:A55,"3.*",'Sprint Backlog'!I2:I55)</f>
        <v>88</v>
      </c>
      <c r="F5" s="8">
        <f>SUMIF('Sprint Backlog'!A2:A55,"3.*",'Sprint Backlog'!J2:J55)</f>
        <v>91</v>
      </c>
      <c r="G5" s="8">
        <f>SUMIF('Sprint Backlog'!A2:A55,"3.*",'Sprint Backlog'!K2:K55)</f>
        <v>93</v>
      </c>
      <c r="H5" s="1" t="s">
        <v>10</v>
      </c>
      <c r="U5" t="s">
        <v>11</v>
      </c>
    </row>
    <row r="6" spans="1:21" ht="100.8" x14ac:dyDescent="0.3">
      <c r="A6" s="13">
        <v>4</v>
      </c>
      <c r="B6" t="s">
        <v>42</v>
      </c>
      <c r="C6" s="15" t="s">
        <v>82</v>
      </c>
      <c r="D6" t="s">
        <v>5</v>
      </c>
      <c r="E6" s="8">
        <f>SUMIF('Sprint Backlog'!A2:A55,"4.*",'Sprint Backlog'!I2:I55)</f>
        <v>13</v>
      </c>
      <c r="F6" s="8">
        <f>SUMIF('Sprint Backlog'!A2:A55,"4.*",'Sprint Backlog'!J2:J55)</f>
        <v>15</v>
      </c>
      <c r="G6" s="8">
        <f>SUMIF('Sprint Backlog'!A2:A55,"4.*",'Sprint Backlog'!K2:K55)</f>
        <v>16</v>
      </c>
      <c r="H6" s="1" t="s">
        <v>10</v>
      </c>
    </row>
    <row r="7" spans="1:21" ht="57.6" x14ac:dyDescent="0.3">
      <c r="A7" s="13">
        <v>5</v>
      </c>
      <c r="B7" t="s">
        <v>43</v>
      </c>
      <c r="C7" s="15" t="s">
        <v>83</v>
      </c>
      <c r="D7" t="s">
        <v>5</v>
      </c>
      <c r="E7" s="8">
        <f>SUMIF('Sprint Backlog'!A2:A55,"5.*",'Sprint Backlog'!I2:I55)</f>
        <v>15</v>
      </c>
      <c r="F7" s="8">
        <f>SUMIF('Sprint Backlog'!A2:A55,"5.*",'Sprint Backlog'!J2:J55)</f>
        <v>14.5</v>
      </c>
      <c r="G7" s="8">
        <f>SUMIF('Sprint Backlog'!A2:A55,"5.*",'Sprint Backlog'!K2:K55)</f>
        <v>17</v>
      </c>
      <c r="H7" s="1" t="s">
        <v>10</v>
      </c>
    </row>
    <row r="8" spans="1:21" ht="135" customHeight="1" x14ac:dyDescent="0.3">
      <c r="A8" s="13">
        <v>6</v>
      </c>
      <c r="B8" t="s">
        <v>44</v>
      </c>
      <c r="C8" s="15" t="s">
        <v>84</v>
      </c>
      <c r="D8" s="43" t="s">
        <v>5</v>
      </c>
      <c r="E8" s="44">
        <f>SUMIF('Sprint Backlog'!A2:A55,"6.*",'Sprint Backlog'!I2:I55)</f>
        <v>17</v>
      </c>
      <c r="F8" s="44">
        <f>SUMIF('Sprint Backlog'!A2:A55,"6.*",'Sprint Backlog'!J2:J55)</f>
        <v>17</v>
      </c>
      <c r="G8" s="44">
        <f>SUMIF('Sprint Backlog'!A2:A55,"6.*",'Sprint Backlog'!K2:K55)</f>
        <v>22</v>
      </c>
      <c r="H8" s="1" t="s">
        <v>10</v>
      </c>
    </row>
    <row r="9" spans="1:21" x14ac:dyDescent="0.3">
      <c r="A9" s="13">
        <v>7</v>
      </c>
      <c r="B9" t="s">
        <v>145</v>
      </c>
      <c r="C9" s="15" t="s">
        <v>233</v>
      </c>
      <c r="D9" s="42" t="s">
        <v>6</v>
      </c>
      <c r="E9" s="46">
        <f>SUMIF('Sprint Backlog'!A2:A55,"7.*",'Sprint Backlog'!I2:I55)</f>
        <v>19</v>
      </c>
      <c r="F9">
        <f>SUMIF('Sprint Backlog'!A2:A55,"7.*",'Sprint Backlog'!J2:J55)</f>
        <v>19</v>
      </c>
      <c r="G9">
        <f>SUMIF('Sprint Backlog'!A2:A55,"7.*",'Sprint Backlog'!K2:K55)</f>
        <v>21.5</v>
      </c>
      <c r="H9" s="1" t="s">
        <v>10</v>
      </c>
    </row>
    <row r="10" spans="1:21" ht="43.8" thickBot="1" x14ac:dyDescent="0.35">
      <c r="A10" s="13">
        <v>8</v>
      </c>
      <c r="B10" t="s">
        <v>147</v>
      </c>
      <c r="C10" s="15" t="s">
        <v>234</v>
      </c>
      <c r="D10" s="45" t="s">
        <v>6</v>
      </c>
      <c r="E10" s="45">
        <f>SUMIF('Sprint Backlog'!A2:A55,"8.*",'Sprint Backlog'!I2:I55)</f>
        <v>8</v>
      </c>
      <c r="F10" s="45">
        <f>SUMIF('Sprint Backlog'!A2:A55,"8.*",'Sprint Backlog'!J2:J55)</f>
        <v>8</v>
      </c>
      <c r="G10" s="45">
        <f>SUMIF('Sprint Backlog'!A2:A55,"8.*",'Sprint Backlog'!K2:K55)</f>
        <v>10</v>
      </c>
      <c r="H10" s="1" t="s">
        <v>10</v>
      </c>
    </row>
    <row r="11" spans="1:21" x14ac:dyDescent="0.3">
      <c r="D11" s="89" t="s">
        <v>60</v>
      </c>
      <c r="E11" s="89">
        <f>SUM(E2:E10)</f>
        <v>207</v>
      </c>
      <c r="F11" s="89">
        <f>SUM(F2:F10)</f>
        <v>220.5</v>
      </c>
      <c r="G11" s="89">
        <f>SUM(G2:G10)</f>
        <v>232.5</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1"/>
  <sheetViews>
    <sheetView tabSelected="1" topLeftCell="C49" zoomScale="125" workbookViewId="0">
      <selection activeCell="K53" activeCellId="1" sqref="K54 K53"/>
    </sheetView>
  </sheetViews>
  <sheetFormatPr baseColWidth="10" defaultColWidth="9.109375" defaultRowHeight="14.4" x14ac:dyDescent="0.3"/>
  <cols>
    <col min="1" max="1" width="9.33203125" style="20" customWidth="1"/>
    <col min="2" max="2" width="6.33203125" style="21" customWidth="1"/>
    <col min="3" max="3" width="44.33203125" style="1" bestFit="1" customWidth="1"/>
    <col min="4" max="4" width="19.44140625" style="2" customWidth="1"/>
    <col min="5" max="5" width="13.88671875" style="1" customWidth="1"/>
    <col min="6" max="6" width="10.33203125" style="24" customWidth="1"/>
    <col min="7" max="7" width="9.6640625" style="1" customWidth="1"/>
    <col min="8" max="8" width="8.33203125" style="1" customWidth="1"/>
    <col min="9" max="9" width="8.44140625" style="1" customWidth="1"/>
    <col min="10" max="10" width="9.44140625" style="1" customWidth="1"/>
    <col min="11" max="11" width="8.6640625" style="1" customWidth="1"/>
    <col min="12" max="12" width="7.6640625" style="1" customWidth="1"/>
    <col min="13" max="13" width="9.44140625" style="1" customWidth="1"/>
    <col min="14" max="15" width="9.109375" style="1"/>
    <col min="16" max="16" width="8.109375" style="1" customWidth="1"/>
    <col min="17" max="16384" width="9.109375" style="1"/>
  </cols>
  <sheetData>
    <row r="1" spans="1:12" s="4" customFormat="1" ht="57.6" x14ac:dyDescent="0.3">
      <c r="A1" s="10" t="s">
        <v>0</v>
      </c>
      <c r="B1" s="9" t="s">
        <v>14</v>
      </c>
      <c r="C1" s="4" t="s">
        <v>1</v>
      </c>
      <c r="D1" s="4" t="s">
        <v>2</v>
      </c>
      <c r="E1" s="4" t="s">
        <v>15</v>
      </c>
      <c r="F1" s="4" t="s">
        <v>12</v>
      </c>
      <c r="G1" s="4" t="s">
        <v>18</v>
      </c>
      <c r="H1" s="4" t="s">
        <v>3</v>
      </c>
      <c r="I1" s="4" t="s">
        <v>54</v>
      </c>
      <c r="J1" s="4" t="s">
        <v>55</v>
      </c>
      <c r="K1" s="4" t="s">
        <v>56</v>
      </c>
      <c r="L1" s="4" t="s">
        <v>4</v>
      </c>
    </row>
    <row r="2" spans="1:12" s="40" customFormat="1" ht="28.8" x14ac:dyDescent="0.3">
      <c r="A2" s="38" t="s">
        <v>220</v>
      </c>
      <c r="B2" s="39">
        <v>1</v>
      </c>
      <c r="C2" s="40" t="s">
        <v>47</v>
      </c>
      <c r="D2" s="41" t="s">
        <v>104</v>
      </c>
      <c r="E2" s="40" t="s">
        <v>88</v>
      </c>
      <c r="F2" s="40" t="s">
        <v>24</v>
      </c>
      <c r="G2" s="40" t="s">
        <v>27</v>
      </c>
      <c r="H2" s="40" t="s">
        <v>5</v>
      </c>
      <c r="I2" s="40">
        <v>2</v>
      </c>
      <c r="J2" s="40">
        <v>8</v>
      </c>
      <c r="K2" s="40">
        <v>12</v>
      </c>
      <c r="L2" s="40" t="s">
        <v>105</v>
      </c>
    </row>
    <row r="3" spans="1:12" s="71" customFormat="1" x14ac:dyDescent="0.3">
      <c r="A3" s="67" t="s">
        <v>66</v>
      </c>
      <c r="B3" s="68"/>
      <c r="C3" s="69" t="s">
        <v>59</v>
      </c>
      <c r="D3" s="70"/>
      <c r="E3" s="69" t="s">
        <v>89</v>
      </c>
      <c r="F3" s="69"/>
      <c r="G3" s="69"/>
      <c r="H3" s="69"/>
      <c r="I3" s="69"/>
      <c r="J3" s="69"/>
      <c r="K3" s="69">
        <v>0</v>
      </c>
      <c r="L3" s="69" t="s">
        <v>11</v>
      </c>
    </row>
    <row r="4" spans="1:12" s="75" customFormat="1" ht="43.2" x14ac:dyDescent="0.3">
      <c r="A4" s="76" t="s">
        <v>67</v>
      </c>
      <c r="B4" s="77">
        <v>3</v>
      </c>
      <c r="C4" s="75" t="s">
        <v>172</v>
      </c>
      <c r="D4" s="78" t="s">
        <v>187</v>
      </c>
      <c r="E4" s="79" t="s">
        <v>91</v>
      </c>
      <c r="F4" s="75" t="s">
        <v>26</v>
      </c>
      <c r="G4" s="75" t="s">
        <v>24</v>
      </c>
      <c r="H4" s="75" t="s">
        <v>5</v>
      </c>
      <c r="I4" s="75">
        <v>3</v>
      </c>
      <c r="J4" s="75">
        <v>2</v>
      </c>
      <c r="K4" s="75">
        <v>2</v>
      </c>
      <c r="L4" s="75" t="s">
        <v>105</v>
      </c>
    </row>
    <row r="5" spans="1:12" s="49" customFormat="1" ht="57.6" x14ac:dyDescent="0.3">
      <c r="A5" s="47" t="s">
        <v>151</v>
      </c>
      <c r="B5" s="48">
        <v>2</v>
      </c>
      <c r="C5" s="49" t="s">
        <v>153</v>
      </c>
      <c r="D5" s="50" t="s">
        <v>152</v>
      </c>
      <c r="E5" s="49" t="s">
        <v>95</v>
      </c>
      <c r="F5" s="49" t="s">
        <v>24</v>
      </c>
      <c r="G5" s="49" t="s">
        <v>26</v>
      </c>
      <c r="H5" s="49" t="s">
        <v>5</v>
      </c>
      <c r="I5" s="49">
        <v>4</v>
      </c>
      <c r="J5" s="49">
        <v>10</v>
      </c>
      <c r="K5" s="49">
        <v>10</v>
      </c>
      <c r="L5" s="49" t="s">
        <v>105</v>
      </c>
    </row>
    <row r="6" spans="1:12" s="75" customFormat="1" ht="43.2" x14ac:dyDescent="0.3">
      <c r="A6" s="76" t="s">
        <v>204</v>
      </c>
      <c r="B6" s="77">
        <v>3</v>
      </c>
      <c r="C6" s="75" t="s">
        <v>162</v>
      </c>
      <c r="D6" s="78" t="s">
        <v>184</v>
      </c>
      <c r="E6" s="79" t="s">
        <v>91</v>
      </c>
      <c r="F6" s="75" t="s">
        <v>26</v>
      </c>
      <c r="G6" s="75" t="s">
        <v>30</v>
      </c>
      <c r="H6" s="75" t="s">
        <v>5</v>
      </c>
      <c r="I6" s="75">
        <v>4</v>
      </c>
      <c r="J6" s="75">
        <v>4</v>
      </c>
      <c r="K6" s="75">
        <v>2.5</v>
      </c>
      <c r="L6" s="75" t="s">
        <v>105</v>
      </c>
    </row>
    <row r="7" spans="1:12" s="71" customFormat="1" x14ac:dyDescent="0.3">
      <c r="A7" s="72">
        <v>1.1000000000000001</v>
      </c>
      <c r="B7" s="73"/>
      <c r="C7" s="71" t="s">
        <v>53</v>
      </c>
      <c r="D7" s="74"/>
      <c r="E7" s="71" t="s">
        <v>90</v>
      </c>
      <c r="K7" s="71">
        <v>0</v>
      </c>
      <c r="L7" s="69" t="s">
        <v>11</v>
      </c>
    </row>
    <row r="8" spans="1:12" s="71" customFormat="1" x14ac:dyDescent="0.3">
      <c r="A8" s="72">
        <v>1.2</v>
      </c>
      <c r="B8" s="73"/>
      <c r="C8" s="71" t="s">
        <v>45</v>
      </c>
      <c r="D8" s="74"/>
      <c r="E8" s="71" t="s">
        <v>94</v>
      </c>
      <c r="K8" s="71">
        <v>0</v>
      </c>
      <c r="L8" s="69" t="s">
        <v>11</v>
      </c>
    </row>
    <row r="9" spans="1:12" s="71" customFormat="1" x14ac:dyDescent="0.3">
      <c r="A9" s="67">
        <v>1.3</v>
      </c>
      <c r="B9" s="68"/>
      <c r="C9" s="69" t="s">
        <v>92</v>
      </c>
      <c r="D9" s="70"/>
      <c r="E9" s="69" t="s">
        <v>93</v>
      </c>
      <c r="F9" s="69"/>
      <c r="G9" s="69"/>
      <c r="H9" s="69"/>
      <c r="I9" s="69"/>
      <c r="J9" s="69"/>
      <c r="K9" s="69">
        <v>0</v>
      </c>
      <c r="L9" s="69" t="s">
        <v>11</v>
      </c>
    </row>
    <row r="10" spans="1:12" s="29" customFormat="1" x14ac:dyDescent="0.3">
      <c r="A10" s="25" t="s">
        <v>63</v>
      </c>
      <c r="B10" s="26">
        <v>1</v>
      </c>
      <c r="C10" s="29" t="s">
        <v>65</v>
      </c>
      <c r="D10" s="28"/>
      <c r="I10" s="30" t="s">
        <v>68</v>
      </c>
    </row>
    <row r="11" spans="1:12" s="27" customFormat="1" ht="72" x14ac:dyDescent="0.3">
      <c r="A11" s="31" t="s">
        <v>41</v>
      </c>
      <c r="B11" s="32">
        <v>1</v>
      </c>
      <c r="C11" s="29" t="s">
        <v>48</v>
      </c>
      <c r="D11" s="33" t="s">
        <v>73</v>
      </c>
      <c r="E11" s="27" t="s">
        <v>16</v>
      </c>
      <c r="F11" s="27" t="s">
        <v>30</v>
      </c>
      <c r="G11" s="27" t="s">
        <v>27</v>
      </c>
      <c r="H11" s="27" t="s">
        <v>5</v>
      </c>
      <c r="I11" s="27">
        <v>5</v>
      </c>
      <c r="J11" s="27">
        <v>3</v>
      </c>
      <c r="K11" s="27">
        <v>3</v>
      </c>
      <c r="L11" s="27" t="s">
        <v>105</v>
      </c>
    </row>
    <row r="12" spans="1:12" s="27" customFormat="1" ht="43.2" x14ac:dyDescent="0.3">
      <c r="A12" s="31" t="s">
        <v>62</v>
      </c>
      <c r="B12" s="32">
        <v>1</v>
      </c>
      <c r="C12" s="27" t="s">
        <v>64</v>
      </c>
      <c r="D12" s="33" t="s">
        <v>102</v>
      </c>
      <c r="E12" s="27" t="s">
        <v>85</v>
      </c>
      <c r="F12" s="27" t="s">
        <v>24</v>
      </c>
      <c r="G12" s="27" t="s">
        <v>26</v>
      </c>
      <c r="H12" s="27" t="s">
        <v>5</v>
      </c>
      <c r="I12" s="27">
        <v>3</v>
      </c>
      <c r="J12" s="27">
        <v>5</v>
      </c>
      <c r="K12" s="27">
        <v>5</v>
      </c>
      <c r="L12" s="27" t="s">
        <v>105</v>
      </c>
    </row>
    <row r="13" spans="1:12" s="55" customFormat="1" ht="43.2" x14ac:dyDescent="0.3">
      <c r="A13" s="56" t="s">
        <v>219</v>
      </c>
      <c r="B13" s="57">
        <v>2</v>
      </c>
      <c r="C13" s="55" t="s">
        <v>156</v>
      </c>
      <c r="D13" s="58" t="s">
        <v>144</v>
      </c>
      <c r="E13" s="59" t="s">
        <v>124</v>
      </c>
      <c r="F13" s="59" t="s">
        <v>26</v>
      </c>
      <c r="G13" s="59" t="s">
        <v>24</v>
      </c>
      <c r="H13" s="59" t="s">
        <v>7</v>
      </c>
      <c r="I13" s="59">
        <v>8</v>
      </c>
      <c r="J13" s="55">
        <v>4</v>
      </c>
      <c r="K13" s="55">
        <v>3</v>
      </c>
      <c r="L13" s="59" t="s">
        <v>105</v>
      </c>
    </row>
    <row r="14" spans="1:12" s="86" customFormat="1" x14ac:dyDescent="0.3">
      <c r="A14" s="84">
        <v>2.2999999999999998</v>
      </c>
      <c r="B14" s="85"/>
      <c r="C14" s="86" t="s">
        <v>49</v>
      </c>
      <c r="D14" s="87"/>
      <c r="H14" s="86" t="s">
        <v>7</v>
      </c>
      <c r="K14" s="86">
        <v>0</v>
      </c>
      <c r="L14" s="69" t="s">
        <v>11</v>
      </c>
    </row>
    <row r="15" spans="1:12" s="27" customFormat="1" ht="62.25" customHeight="1" x14ac:dyDescent="0.3">
      <c r="A15" s="31" t="s">
        <v>221</v>
      </c>
      <c r="B15" s="32">
        <v>1</v>
      </c>
      <c r="C15" s="27" t="s">
        <v>61</v>
      </c>
      <c r="D15" s="33" t="s">
        <v>96</v>
      </c>
      <c r="E15" s="27" t="s">
        <v>17</v>
      </c>
      <c r="F15" s="27" t="s">
        <v>26</v>
      </c>
      <c r="G15" s="27" t="s">
        <v>28</v>
      </c>
      <c r="H15" s="27" t="s">
        <v>6</v>
      </c>
      <c r="I15" s="27">
        <v>9</v>
      </c>
      <c r="J15" s="27">
        <v>11</v>
      </c>
      <c r="K15" s="27">
        <v>12</v>
      </c>
      <c r="L15" s="27" t="s">
        <v>105</v>
      </c>
    </row>
    <row r="16" spans="1:12" s="27" customFormat="1" x14ac:dyDescent="0.3">
      <c r="A16" s="31" t="s">
        <v>222</v>
      </c>
      <c r="B16" s="32">
        <v>1</v>
      </c>
      <c r="C16" s="27" t="s">
        <v>50</v>
      </c>
      <c r="D16" s="33"/>
      <c r="I16" s="34" t="s">
        <v>68</v>
      </c>
    </row>
    <row r="17" spans="1:12" s="27" customFormat="1" ht="72" x14ac:dyDescent="0.3">
      <c r="A17" s="31" t="s">
        <v>39</v>
      </c>
      <c r="B17" s="32">
        <v>1</v>
      </c>
      <c r="C17" s="27" t="s">
        <v>69</v>
      </c>
      <c r="D17" s="33" t="s">
        <v>101</v>
      </c>
      <c r="E17" s="27" t="s">
        <v>85</v>
      </c>
      <c r="F17" s="27" t="s">
        <v>24</v>
      </c>
      <c r="G17" s="27" t="s">
        <v>26</v>
      </c>
      <c r="H17" s="27" t="s">
        <v>5</v>
      </c>
      <c r="I17" s="27">
        <v>4</v>
      </c>
      <c r="J17" s="27">
        <v>5</v>
      </c>
      <c r="K17" s="27">
        <v>5</v>
      </c>
      <c r="L17" s="27" t="s">
        <v>105</v>
      </c>
    </row>
    <row r="18" spans="1:12" s="27" customFormat="1" ht="57.6" x14ac:dyDescent="0.3">
      <c r="A18" s="31" t="s">
        <v>40</v>
      </c>
      <c r="B18" s="32">
        <v>1</v>
      </c>
      <c r="C18" s="27" t="s">
        <v>70</v>
      </c>
      <c r="D18" s="33" t="s">
        <v>99</v>
      </c>
      <c r="E18" s="27" t="s">
        <v>95</v>
      </c>
      <c r="F18" s="27" t="s">
        <v>27</v>
      </c>
      <c r="G18" s="27" t="s">
        <v>77</v>
      </c>
      <c r="H18" s="27" t="s">
        <v>6</v>
      </c>
      <c r="I18" s="27">
        <v>4</v>
      </c>
      <c r="J18" s="27">
        <v>4</v>
      </c>
      <c r="K18" s="27">
        <v>7</v>
      </c>
      <c r="L18" s="27" t="s">
        <v>105</v>
      </c>
    </row>
    <row r="19" spans="1:12" s="27" customFormat="1" ht="57.6" x14ac:dyDescent="0.3">
      <c r="A19" s="31" t="s">
        <v>71</v>
      </c>
      <c r="B19" s="32">
        <v>1</v>
      </c>
      <c r="C19" s="27" t="s">
        <v>72</v>
      </c>
      <c r="D19" s="33" t="s">
        <v>103</v>
      </c>
      <c r="E19" s="27" t="s">
        <v>86</v>
      </c>
      <c r="F19" s="27" t="s">
        <v>77</v>
      </c>
      <c r="G19" s="27" t="s">
        <v>24</v>
      </c>
      <c r="H19" s="27" t="s">
        <v>6</v>
      </c>
      <c r="I19" s="27">
        <v>3</v>
      </c>
      <c r="J19" s="27">
        <v>3</v>
      </c>
      <c r="K19" s="27">
        <v>3</v>
      </c>
      <c r="L19" s="27" t="s">
        <v>105</v>
      </c>
    </row>
    <row r="20" spans="1:12" s="55" customFormat="1" ht="43.2" x14ac:dyDescent="0.3">
      <c r="A20" s="56" t="s">
        <v>112</v>
      </c>
      <c r="B20" s="57">
        <v>2</v>
      </c>
      <c r="C20" s="55" t="s">
        <v>113</v>
      </c>
      <c r="D20" s="60" t="s">
        <v>114</v>
      </c>
      <c r="E20" s="55" t="s">
        <v>115</v>
      </c>
      <c r="F20" s="55" t="s">
        <v>27</v>
      </c>
      <c r="G20" s="55" t="s">
        <v>26</v>
      </c>
      <c r="H20" s="55" t="s">
        <v>5</v>
      </c>
      <c r="I20" s="55">
        <v>6</v>
      </c>
      <c r="J20" s="55">
        <v>6</v>
      </c>
      <c r="K20" s="55">
        <v>6</v>
      </c>
      <c r="L20" s="55" t="s">
        <v>105</v>
      </c>
    </row>
    <row r="21" spans="1:12" s="55" customFormat="1" ht="43.2" x14ac:dyDescent="0.3">
      <c r="A21" s="56" t="s">
        <v>112</v>
      </c>
      <c r="B21" s="57">
        <v>2</v>
      </c>
      <c r="C21" s="55" t="s">
        <v>113</v>
      </c>
      <c r="D21" s="60" t="s">
        <v>114</v>
      </c>
      <c r="E21" s="55" t="s">
        <v>115</v>
      </c>
      <c r="F21" s="55" t="s">
        <v>26</v>
      </c>
      <c r="G21" s="55" t="s">
        <v>27</v>
      </c>
      <c r="H21" s="55" t="s">
        <v>5</v>
      </c>
      <c r="I21" s="55">
        <v>6</v>
      </c>
      <c r="J21" s="55">
        <v>6</v>
      </c>
      <c r="K21" s="55">
        <v>6</v>
      </c>
      <c r="L21" s="55" t="s">
        <v>105</v>
      </c>
    </row>
    <row r="22" spans="1:12" s="55" customFormat="1" ht="57.6" x14ac:dyDescent="0.3">
      <c r="A22" s="56" t="s">
        <v>116</v>
      </c>
      <c r="B22" s="57">
        <v>2</v>
      </c>
      <c r="C22" s="55" t="s">
        <v>117</v>
      </c>
      <c r="D22" s="60" t="s">
        <v>118</v>
      </c>
      <c r="E22" s="55" t="s">
        <v>85</v>
      </c>
      <c r="F22" s="55" t="s">
        <v>24</v>
      </c>
      <c r="G22" s="55" t="s">
        <v>27</v>
      </c>
      <c r="H22" s="55" t="s">
        <v>5</v>
      </c>
      <c r="I22" s="55">
        <v>4</v>
      </c>
      <c r="J22" s="55">
        <v>3</v>
      </c>
      <c r="K22" s="55">
        <v>3</v>
      </c>
      <c r="L22" s="55" t="s">
        <v>105</v>
      </c>
    </row>
    <row r="23" spans="1:12" s="27" customFormat="1" ht="72" x14ac:dyDescent="0.3">
      <c r="A23" s="31" t="s">
        <v>238</v>
      </c>
      <c r="B23" s="32">
        <v>1</v>
      </c>
      <c r="C23" s="27" t="s">
        <v>57</v>
      </c>
      <c r="D23" s="33" t="s">
        <v>97</v>
      </c>
      <c r="E23" s="27" t="s">
        <v>87</v>
      </c>
      <c r="F23" s="27" t="s">
        <v>27</v>
      </c>
      <c r="G23" s="27" t="s">
        <v>30</v>
      </c>
      <c r="H23" s="27" t="s">
        <v>5</v>
      </c>
      <c r="I23" s="27">
        <v>5</v>
      </c>
      <c r="J23" s="27">
        <v>5</v>
      </c>
      <c r="K23" s="27">
        <v>5</v>
      </c>
      <c r="L23" s="27" t="s">
        <v>105</v>
      </c>
    </row>
    <row r="24" spans="1:12" s="27" customFormat="1" ht="43.2" x14ac:dyDescent="0.3">
      <c r="A24" s="31" t="s">
        <v>223</v>
      </c>
      <c r="B24" s="32">
        <v>1</v>
      </c>
      <c r="C24" s="27" t="s">
        <v>58</v>
      </c>
      <c r="D24" s="33" t="s">
        <v>100</v>
      </c>
      <c r="E24" s="27" t="s">
        <v>91</v>
      </c>
      <c r="F24" s="27" t="s">
        <v>28</v>
      </c>
      <c r="G24" s="27" t="s">
        <v>24</v>
      </c>
      <c r="H24" s="27" t="s">
        <v>6</v>
      </c>
      <c r="I24" s="27">
        <v>9</v>
      </c>
      <c r="J24" s="27">
        <v>9</v>
      </c>
      <c r="K24" s="27">
        <v>7</v>
      </c>
      <c r="L24" s="27" t="s">
        <v>105</v>
      </c>
    </row>
    <row r="25" spans="1:12" s="55" customFormat="1" ht="72" x14ac:dyDescent="0.3">
      <c r="A25" s="56" t="s">
        <v>126</v>
      </c>
      <c r="B25" s="57">
        <v>2</v>
      </c>
      <c r="C25" s="59" t="s">
        <v>132</v>
      </c>
      <c r="D25" s="60" t="s">
        <v>134</v>
      </c>
      <c r="E25" s="55" t="s">
        <v>95</v>
      </c>
      <c r="F25" s="55" t="s">
        <v>28</v>
      </c>
      <c r="G25" s="55" t="s">
        <v>26</v>
      </c>
      <c r="H25" s="55" t="s">
        <v>6</v>
      </c>
      <c r="I25" s="55">
        <v>9</v>
      </c>
      <c r="J25" s="55">
        <v>10</v>
      </c>
      <c r="K25" s="55">
        <v>10</v>
      </c>
      <c r="L25" s="55" t="s">
        <v>105</v>
      </c>
    </row>
    <row r="26" spans="1:12" s="55" customFormat="1" ht="43.2" x14ac:dyDescent="0.3">
      <c r="A26" s="56" t="s">
        <v>130</v>
      </c>
      <c r="B26" s="57">
        <v>2</v>
      </c>
      <c r="C26" s="59" t="s">
        <v>131</v>
      </c>
      <c r="D26" s="60" t="s">
        <v>133</v>
      </c>
      <c r="E26" s="55" t="s">
        <v>95</v>
      </c>
      <c r="F26" s="55" t="s">
        <v>30</v>
      </c>
      <c r="G26" s="55" t="s">
        <v>28</v>
      </c>
      <c r="H26" s="55" t="s">
        <v>6</v>
      </c>
      <c r="I26" s="55">
        <v>7</v>
      </c>
      <c r="J26" s="55">
        <v>7</v>
      </c>
      <c r="K26" s="55">
        <v>7</v>
      </c>
      <c r="L26" s="55" t="s">
        <v>105</v>
      </c>
    </row>
    <row r="27" spans="1:12" s="27" customFormat="1" ht="28.8" x14ac:dyDescent="0.3">
      <c r="A27" s="31" t="s">
        <v>237</v>
      </c>
      <c r="B27" s="32">
        <v>1</v>
      </c>
      <c r="C27" s="27" t="s">
        <v>51</v>
      </c>
      <c r="D27" s="33" t="s">
        <v>74</v>
      </c>
      <c r="E27" s="27" t="s">
        <v>85</v>
      </c>
      <c r="F27" s="27" t="s">
        <v>30</v>
      </c>
      <c r="G27" s="27" t="s">
        <v>28</v>
      </c>
      <c r="H27" s="27" t="s">
        <v>7</v>
      </c>
      <c r="I27" s="27">
        <v>4</v>
      </c>
      <c r="J27" s="27">
        <v>4</v>
      </c>
      <c r="K27" s="27">
        <v>5</v>
      </c>
      <c r="L27" s="27" t="s">
        <v>105</v>
      </c>
    </row>
    <row r="28" spans="1:12" s="27" customFormat="1" ht="28.8" x14ac:dyDescent="0.3">
      <c r="A28" s="25" t="s">
        <v>224</v>
      </c>
      <c r="B28" s="26">
        <v>1</v>
      </c>
      <c r="C28" s="29" t="s">
        <v>52</v>
      </c>
      <c r="D28" s="28" t="s">
        <v>98</v>
      </c>
      <c r="E28" s="29" t="s">
        <v>85</v>
      </c>
      <c r="F28" s="29" t="s">
        <v>77</v>
      </c>
      <c r="G28" s="29" t="s">
        <v>30</v>
      </c>
      <c r="H28" s="29" t="s">
        <v>7</v>
      </c>
      <c r="I28" s="29">
        <v>6</v>
      </c>
      <c r="J28" s="29">
        <v>6</v>
      </c>
      <c r="K28" s="29">
        <v>5</v>
      </c>
      <c r="L28" s="29" t="s">
        <v>105</v>
      </c>
    </row>
    <row r="29" spans="1:12" s="53" customFormat="1" ht="43.2" x14ac:dyDescent="0.3">
      <c r="A29" s="51" t="s">
        <v>148</v>
      </c>
      <c r="B29" s="52">
        <v>2</v>
      </c>
      <c r="C29" s="53" t="s">
        <v>149</v>
      </c>
      <c r="D29" s="54" t="s">
        <v>150</v>
      </c>
      <c r="E29" s="53" t="s">
        <v>85</v>
      </c>
      <c r="F29" s="53" t="s">
        <v>77</v>
      </c>
      <c r="G29" s="53" t="s">
        <v>24</v>
      </c>
      <c r="H29" s="53" t="s">
        <v>6</v>
      </c>
      <c r="I29" s="53">
        <v>12</v>
      </c>
      <c r="J29" s="53">
        <v>12</v>
      </c>
      <c r="K29" s="53">
        <v>12</v>
      </c>
      <c r="L29" s="53" t="s">
        <v>105</v>
      </c>
    </row>
    <row r="30" spans="1:12" s="49" customFormat="1" ht="72" x14ac:dyDescent="0.3">
      <c r="A30" s="47" t="s">
        <v>225</v>
      </c>
      <c r="B30" s="48">
        <v>2</v>
      </c>
      <c r="C30" s="49" t="s">
        <v>128</v>
      </c>
      <c r="D30" s="50" t="s">
        <v>129</v>
      </c>
      <c r="E30" s="59" t="s">
        <v>85</v>
      </c>
      <c r="F30" s="49" t="s">
        <v>30</v>
      </c>
      <c r="G30" s="49" t="s">
        <v>28</v>
      </c>
      <c r="H30" s="49" t="s">
        <v>5</v>
      </c>
      <c r="I30" s="49">
        <v>5</v>
      </c>
      <c r="J30" s="49">
        <v>5</v>
      </c>
      <c r="K30" s="49">
        <v>6</v>
      </c>
      <c r="L30" s="49" t="s">
        <v>105</v>
      </c>
    </row>
    <row r="31" spans="1:12" s="75" customFormat="1" ht="28.8" x14ac:dyDescent="0.3">
      <c r="A31" s="76" t="s">
        <v>206</v>
      </c>
      <c r="B31" s="77">
        <v>3</v>
      </c>
      <c r="C31" s="75" t="s">
        <v>161</v>
      </c>
      <c r="D31" s="78" t="s">
        <v>180</v>
      </c>
      <c r="E31" s="79" t="s">
        <v>91</v>
      </c>
      <c r="F31" s="75" t="s">
        <v>24</v>
      </c>
      <c r="G31" s="75" t="s">
        <v>28</v>
      </c>
      <c r="H31" s="75" t="s">
        <v>5</v>
      </c>
      <c r="I31" s="75">
        <v>3</v>
      </c>
      <c r="J31" s="75">
        <v>3</v>
      </c>
      <c r="K31" s="75">
        <v>3</v>
      </c>
      <c r="L31" s="75" t="s">
        <v>105</v>
      </c>
    </row>
    <row r="32" spans="1:12" s="75" customFormat="1" ht="43.2" x14ac:dyDescent="0.3">
      <c r="A32" s="76" t="s">
        <v>205</v>
      </c>
      <c r="B32" s="77">
        <v>3</v>
      </c>
      <c r="C32" s="75" t="s">
        <v>159</v>
      </c>
      <c r="D32" s="78" t="s">
        <v>181</v>
      </c>
      <c r="E32" s="79" t="s">
        <v>91</v>
      </c>
      <c r="F32" s="75" t="s">
        <v>24</v>
      </c>
      <c r="G32" s="75" t="s">
        <v>28</v>
      </c>
      <c r="H32" s="75" t="s">
        <v>5</v>
      </c>
      <c r="I32" s="75">
        <v>3</v>
      </c>
      <c r="J32" s="75">
        <v>3</v>
      </c>
      <c r="K32" s="75">
        <v>3</v>
      </c>
      <c r="L32" s="75" t="s">
        <v>105</v>
      </c>
    </row>
    <row r="33" spans="1:12" s="75" customFormat="1" ht="28.8" x14ac:dyDescent="0.3">
      <c r="A33" s="76" t="s">
        <v>207</v>
      </c>
      <c r="B33" s="77">
        <v>3</v>
      </c>
      <c r="C33" s="75" t="s">
        <v>160</v>
      </c>
      <c r="D33" s="78" t="s">
        <v>183</v>
      </c>
      <c r="E33" s="79" t="s">
        <v>91</v>
      </c>
      <c r="F33" s="75" t="s">
        <v>24</v>
      </c>
      <c r="G33" s="75" t="s">
        <v>28</v>
      </c>
      <c r="H33" s="75" t="s">
        <v>5</v>
      </c>
      <c r="I33" s="75">
        <v>2</v>
      </c>
      <c r="J33" s="75">
        <v>4</v>
      </c>
      <c r="K33" s="75">
        <v>4</v>
      </c>
      <c r="L33" s="75" t="s">
        <v>105</v>
      </c>
    </row>
    <row r="34" spans="1:12" s="75" customFormat="1" ht="28.8" x14ac:dyDescent="0.3">
      <c r="A34" s="76" t="s">
        <v>208</v>
      </c>
      <c r="B34" s="77">
        <v>3</v>
      </c>
      <c r="C34" s="75" t="s">
        <v>163</v>
      </c>
      <c r="D34" s="78" t="s">
        <v>186</v>
      </c>
      <c r="E34" s="79" t="s">
        <v>91</v>
      </c>
      <c r="F34" s="75" t="s">
        <v>26</v>
      </c>
      <c r="G34" s="75" t="s">
        <v>24</v>
      </c>
      <c r="H34" s="75" t="s">
        <v>5</v>
      </c>
      <c r="I34" s="75">
        <v>3</v>
      </c>
      <c r="J34" s="75">
        <v>3</v>
      </c>
      <c r="K34" s="75">
        <v>4.5</v>
      </c>
      <c r="L34" s="75" t="s">
        <v>105</v>
      </c>
    </row>
    <row r="35" spans="1:12" s="75" customFormat="1" ht="28.8" x14ac:dyDescent="0.3">
      <c r="A35" s="76" t="s">
        <v>198</v>
      </c>
      <c r="B35" s="77">
        <v>3</v>
      </c>
      <c r="C35" s="75" t="s">
        <v>168</v>
      </c>
      <c r="D35" s="78" t="s">
        <v>191</v>
      </c>
      <c r="E35" s="79" t="s">
        <v>91</v>
      </c>
      <c r="F35" s="75" t="s">
        <v>27</v>
      </c>
      <c r="G35" s="75" t="s">
        <v>30</v>
      </c>
      <c r="H35" s="75" t="s">
        <v>5</v>
      </c>
      <c r="I35" s="75">
        <v>4</v>
      </c>
      <c r="J35" s="75">
        <v>4</v>
      </c>
      <c r="K35" s="75">
        <v>5</v>
      </c>
      <c r="L35" s="75" t="s">
        <v>105</v>
      </c>
    </row>
    <row r="36" spans="1:12" s="75" customFormat="1" ht="28.8" x14ac:dyDescent="0.3">
      <c r="A36" s="76" t="s">
        <v>226</v>
      </c>
      <c r="B36" s="77">
        <v>3</v>
      </c>
      <c r="C36" s="75" t="s">
        <v>170</v>
      </c>
      <c r="D36" s="78" t="s">
        <v>194</v>
      </c>
      <c r="E36" s="79" t="s">
        <v>95</v>
      </c>
      <c r="F36" s="75" t="s">
        <v>24</v>
      </c>
      <c r="G36" s="75" t="s">
        <v>26</v>
      </c>
      <c r="H36" s="75" t="s">
        <v>5</v>
      </c>
      <c r="I36" s="75">
        <v>3</v>
      </c>
      <c r="J36" s="75">
        <v>3</v>
      </c>
      <c r="K36" s="75">
        <v>0.5</v>
      </c>
      <c r="L36" s="75" t="s">
        <v>105</v>
      </c>
    </row>
    <row r="37" spans="1:12" s="75" customFormat="1" ht="28.8" x14ac:dyDescent="0.3">
      <c r="A37" s="76" t="s">
        <v>227</v>
      </c>
      <c r="B37" s="77">
        <v>3</v>
      </c>
      <c r="C37" s="75" t="s">
        <v>170</v>
      </c>
      <c r="D37" s="78" t="s">
        <v>194</v>
      </c>
      <c r="E37" s="79" t="s">
        <v>95</v>
      </c>
      <c r="F37" s="75" t="s">
        <v>26</v>
      </c>
      <c r="G37" s="75" t="s">
        <v>24</v>
      </c>
      <c r="H37" s="75" t="s">
        <v>5</v>
      </c>
      <c r="I37" s="75">
        <v>3</v>
      </c>
      <c r="J37" s="75">
        <v>3</v>
      </c>
      <c r="K37" s="75">
        <v>2</v>
      </c>
      <c r="L37" s="75" t="s">
        <v>105</v>
      </c>
    </row>
    <row r="38" spans="1:12" s="75" customFormat="1" ht="28.8" x14ac:dyDescent="0.3">
      <c r="A38" s="76" t="s">
        <v>199</v>
      </c>
      <c r="B38" s="77">
        <v>3</v>
      </c>
      <c r="C38" s="75" t="s">
        <v>167</v>
      </c>
      <c r="D38" s="78" t="s">
        <v>189</v>
      </c>
      <c r="E38" s="79" t="s">
        <v>91</v>
      </c>
      <c r="F38" s="75" t="s">
        <v>28</v>
      </c>
      <c r="G38" s="75" t="s">
        <v>30</v>
      </c>
      <c r="H38" s="75" t="s">
        <v>5</v>
      </c>
      <c r="I38" s="75">
        <v>4</v>
      </c>
      <c r="J38" s="75">
        <v>4</v>
      </c>
      <c r="K38" s="75">
        <v>4</v>
      </c>
      <c r="L38" s="75" t="s">
        <v>105</v>
      </c>
    </row>
    <row r="39" spans="1:12" s="75" customFormat="1" ht="28.8" x14ac:dyDescent="0.3">
      <c r="A39" s="76" t="s">
        <v>200</v>
      </c>
      <c r="B39" s="77">
        <v>3</v>
      </c>
      <c r="C39" s="75" t="s">
        <v>182</v>
      </c>
      <c r="D39" s="78" t="s">
        <v>190</v>
      </c>
      <c r="E39" s="79" t="s">
        <v>85</v>
      </c>
      <c r="F39" s="75" t="s">
        <v>28</v>
      </c>
      <c r="G39" s="75" t="s">
        <v>30</v>
      </c>
      <c r="H39" s="75" t="s">
        <v>5</v>
      </c>
      <c r="I39" s="75">
        <v>2</v>
      </c>
      <c r="J39" s="75">
        <v>3</v>
      </c>
      <c r="K39" s="75">
        <v>3</v>
      </c>
      <c r="L39" s="75" t="s">
        <v>105</v>
      </c>
    </row>
    <row r="40" spans="1:12" s="75" customFormat="1" ht="43.2" x14ac:dyDescent="0.3">
      <c r="A40" s="76" t="s">
        <v>228</v>
      </c>
      <c r="B40" s="77">
        <v>3</v>
      </c>
      <c r="C40" s="75" t="s">
        <v>171</v>
      </c>
      <c r="D40" s="78" t="s">
        <v>195</v>
      </c>
      <c r="E40" s="79" t="s">
        <v>174</v>
      </c>
      <c r="F40" s="75" t="s">
        <v>24</v>
      </c>
      <c r="G40" s="75" t="s">
        <v>26</v>
      </c>
      <c r="H40" s="75" t="s">
        <v>5</v>
      </c>
      <c r="I40" s="75">
        <v>2</v>
      </c>
      <c r="J40" s="75">
        <v>2</v>
      </c>
      <c r="K40" s="75">
        <v>1</v>
      </c>
      <c r="L40" s="75" t="s">
        <v>105</v>
      </c>
    </row>
    <row r="41" spans="1:12" s="75" customFormat="1" ht="72" x14ac:dyDescent="0.3">
      <c r="A41" s="76" t="s">
        <v>229</v>
      </c>
      <c r="B41" s="81">
        <v>3</v>
      </c>
      <c r="C41" s="79" t="s">
        <v>178</v>
      </c>
      <c r="D41" s="82" t="s">
        <v>197</v>
      </c>
      <c r="E41" s="79" t="s">
        <v>179</v>
      </c>
      <c r="F41" s="79" t="s">
        <v>26</v>
      </c>
      <c r="G41" s="79" t="s">
        <v>24</v>
      </c>
      <c r="H41" s="79" t="s">
        <v>5</v>
      </c>
      <c r="I41" s="79">
        <v>3</v>
      </c>
      <c r="J41" s="79">
        <v>3</v>
      </c>
      <c r="K41" s="79">
        <v>2</v>
      </c>
      <c r="L41" s="79" t="s">
        <v>105</v>
      </c>
    </row>
    <row r="42" spans="1:12" s="75" customFormat="1" ht="115.2" x14ac:dyDescent="0.3">
      <c r="A42" s="76" t="s">
        <v>230</v>
      </c>
      <c r="B42" s="77">
        <v>3</v>
      </c>
      <c r="C42" s="75" t="s">
        <v>173</v>
      </c>
      <c r="D42" s="78" t="s">
        <v>218</v>
      </c>
      <c r="E42" s="79" t="s">
        <v>91</v>
      </c>
      <c r="F42" s="75" t="s">
        <v>26</v>
      </c>
      <c r="G42" s="75" t="s">
        <v>27</v>
      </c>
      <c r="H42" s="75" t="s">
        <v>7</v>
      </c>
      <c r="I42" s="75">
        <v>4</v>
      </c>
      <c r="J42" s="75">
        <v>5</v>
      </c>
      <c r="K42" s="75">
        <v>6</v>
      </c>
      <c r="L42" s="75" t="s">
        <v>105</v>
      </c>
    </row>
    <row r="43" spans="1:12" s="49" customFormat="1" ht="72" x14ac:dyDescent="0.3">
      <c r="A43" s="61" t="s">
        <v>110</v>
      </c>
      <c r="B43" s="62">
        <v>2</v>
      </c>
      <c r="C43" s="59" t="s">
        <v>111</v>
      </c>
      <c r="D43" s="58" t="s">
        <v>127</v>
      </c>
      <c r="E43" s="59" t="s">
        <v>95</v>
      </c>
      <c r="F43" s="59" t="s">
        <v>28</v>
      </c>
      <c r="G43" s="59" t="s">
        <v>26</v>
      </c>
      <c r="H43" s="59" t="s">
        <v>6</v>
      </c>
      <c r="I43" s="59">
        <v>3</v>
      </c>
      <c r="J43" s="59">
        <v>2</v>
      </c>
      <c r="K43" s="59">
        <v>2</v>
      </c>
      <c r="L43" s="59" t="s">
        <v>105</v>
      </c>
    </row>
    <row r="44" spans="1:12" s="49" customFormat="1" ht="57.6" x14ac:dyDescent="0.3">
      <c r="A44" s="61" t="s">
        <v>120</v>
      </c>
      <c r="B44" s="62">
        <v>2</v>
      </c>
      <c r="C44" s="59" t="s">
        <v>121</v>
      </c>
      <c r="D44" s="58" t="s">
        <v>136</v>
      </c>
      <c r="E44" s="59" t="s">
        <v>95</v>
      </c>
      <c r="F44" s="59" t="s">
        <v>26</v>
      </c>
      <c r="G44" s="49" t="s">
        <v>30</v>
      </c>
      <c r="H44" s="59" t="s">
        <v>6</v>
      </c>
      <c r="I44" s="59">
        <v>2</v>
      </c>
      <c r="J44" s="59">
        <v>3</v>
      </c>
      <c r="K44" s="59">
        <v>3</v>
      </c>
      <c r="L44" s="59" t="s">
        <v>105</v>
      </c>
    </row>
    <row r="45" spans="1:12" s="49" customFormat="1" x14ac:dyDescent="0.3">
      <c r="A45" s="61" t="s">
        <v>122</v>
      </c>
      <c r="B45" s="62">
        <v>2</v>
      </c>
      <c r="C45" s="59" t="s">
        <v>176</v>
      </c>
      <c r="D45" s="58" t="s">
        <v>177</v>
      </c>
      <c r="E45" s="59" t="s">
        <v>95</v>
      </c>
      <c r="F45" s="59" t="s">
        <v>26</v>
      </c>
      <c r="G45" s="59" t="s">
        <v>28</v>
      </c>
      <c r="H45" s="59" t="s">
        <v>6</v>
      </c>
      <c r="I45" s="59">
        <v>1</v>
      </c>
      <c r="J45" s="59">
        <v>1</v>
      </c>
      <c r="K45" s="59">
        <v>1</v>
      </c>
      <c r="L45" s="59" t="s">
        <v>105</v>
      </c>
    </row>
    <row r="46" spans="1:12" s="49" customFormat="1" ht="57.6" x14ac:dyDescent="0.3">
      <c r="A46" s="61" t="s">
        <v>135</v>
      </c>
      <c r="B46" s="62">
        <v>2</v>
      </c>
      <c r="C46" s="59" t="s">
        <v>154</v>
      </c>
      <c r="D46" s="58" t="s">
        <v>155</v>
      </c>
      <c r="E46" s="59" t="s">
        <v>95</v>
      </c>
      <c r="F46" s="59" t="s">
        <v>24</v>
      </c>
      <c r="G46" s="59" t="s">
        <v>26</v>
      </c>
      <c r="H46" s="59" t="s">
        <v>6</v>
      </c>
      <c r="I46" s="59">
        <v>6</v>
      </c>
      <c r="J46" s="59">
        <v>4</v>
      </c>
      <c r="K46" s="59">
        <v>4</v>
      </c>
      <c r="L46" s="59" t="s">
        <v>105</v>
      </c>
    </row>
    <row r="47" spans="1:12" s="75" customFormat="1" ht="28.8" x14ac:dyDescent="0.3">
      <c r="A47" s="76" t="s">
        <v>201</v>
      </c>
      <c r="B47" s="77">
        <v>3</v>
      </c>
      <c r="C47" s="75" t="s">
        <v>166</v>
      </c>
      <c r="D47" s="78" t="s">
        <v>192</v>
      </c>
      <c r="E47" s="79" t="s">
        <v>91</v>
      </c>
      <c r="F47" s="75" t="s">
        <v>28</v>
      </c>
      <c r="G47" s="75" t="s">
        <v>30</v>
      </c>
      <c r="H47" s="75" t="s">
        <v>6</v>
      </c>
      <c r="I47" s="75">
        <v>3</v>
      </c>
      <c r="J47" s="75">
        <v>2</v>
      </c>
      <c r="K47" s="75">
        <v>2</v>
      </c>
      <c r="L47" s="75" t="s">
        <v>105</v>
      </c>
    </row>
    <row r="48" spans="1:12" s="75" customFormat="1" ht="28.8" x14ac:dyDescent="0.3">
      <c r="A48" s="76" t="s">
        <v>209</v>
      </c>
      <c r="B48" s="77">
        <v>3</v>
      </c>
      <c r="C48" s="75" t="s">
        <v>165</v>
      </c>
      <c r="D48" s="78" t="s">
        <v>185</v>
      </c>
      <c r="E48" s="79" t="s">
        <v>91</v>
      </c>
      <c r="F48" s="75" t="s">
        <v>30</v>
      </c>
      <c r="G48" s="75" t="s">
        <v>26</v>
      </c>
      <c r="H48" s="75" t="s">
        <v>6</v>
      </c>
      <c r="I48" s="75">
        <v>4</v>
      </c>
      <c r="J48" s="75">
        <v>4</v>
      </c>
      <c r="K48" s="75">
        <v>4</v>
      </c>
      <c r="L48" s="75" t="s">
        <v>105</v>
      </c>
    </row>
    <row r="49" spans="1:17" s="75" customFormat="1" ht="28.8" x14ac:dyDescent="0.3">
      <c r="A49" s="76" t="s">
        <v>210</v>
      </c>
      <c r="B49" s="77">
        <v>3</v>
      </c>
      <c r="C49" s="79" t="s">
        <v>164</v>
      </c>
      <c r="D49" s="78" t="s">
        <v>188</v>
      </c>
      <c r="E49" s="79" t="s">
        <v>91</v>
      </c>
      <c r="F49" s="75" t="s">
        <v>24</v>
      </c>
      <c r="G49" s="75" t="s">
        <v>77</v>
      </c>
      <c r="H49" s="75" t="s">
        <v>6</v>
      </c>
      <c r="I49" s="75">
        <v>4</v>
      </c>
      <c r="J49" s="75">
        <v>4</v>
      </c>
      <c r="K49" s="75">
        <v>5</v>
      </c>
      <c r="L49" s="75" t="s">
        <v>105</v>
      </c>
    </row>
    <row r="50" spans="1:17" s="75" customFormat="1" ht="28.8" x14ac:dyDescent="0.3">
      <c r="A50" s="76" t="s">
        <v>231</v>
      </c>
      <c r="B50" s="77">
        <v>3</v>
      </c>
      <c r="C50" s="79" t="s">
        <v>214</v>
      </c>
      <c r="D50" s="78" t="s">
        <v>215</v>
      </c>
      <c r="E50" s="79" t="s">
        <v>93</v>
      </c>
      <c r="F50" s="75" t="s">
        <v>24</v>
      </c>
      <c r="G50" s="75" t="s">
        <v>24</v>
      </c>
      <c r="H50" s="75" t="s">
        <v>5</v>
      </c>
      <c r="I50" s="75">
        <v>4</v>
      </c>
      <c r="J50" s="75">
        <v>3.5</v>
      </c>
      <c r="K50" s="75">
        <v>3.5</v>
      </c>
      <c r="L50" s="75" t="s">
        <v>105</v>
      </c>
    </row>
    <row r="51" spans="1:17" s="75" customFormat="1" ht="28.8" x14ac:dyDescent="0.3">
      <c r="A51" s="80" t="s">
        <v>232</v>
      </c>
      <c r="B51" s="77">
        <v>3</v>
      </c>
      <c r="C51" s="75" t="s">
        <v>169</v>
      </c>
      <c r="D51" s="78" t="s">
        <v>193</v>
      </c>
      <c r="E51" s="79" t="s">
        <v>91</v>
      </c>
      <c r="F51" s="75" t="s">
        <v>27</v>
      </c>
      <c r="G51" s="75" t="s">
        <v>24</v>
      </c>
      <c r="H51" s="75" t="s">
        <v>6</v>
      </c>
      <c r="I51" s="75">
        <v>4</v>
      </c>
      <c r="J51" s="75">
        <v>4</v>
      </c>
      <c r="K51" s="75">
        <v>8</v>
      </c>
      <c r="L51" s="75" t="s">
        <v>105</v>
      </c>
    </row>
    <row r="52" spans="1:17" s="79" customFormat="1" ht="43.2" x14ac:dyDescent="0.3">
      <c r="A52" s="80" t="s">
        <v>202</v>
      </c>
      <c r="B52" s="81">
        <v>3</v>
      </c>
      <c r="C52" s="79" t="s">
        <v>175</v>
      </c>
      <c r="D52" s="82" t="s">
        <v>196</v>
      </c>
      <c r="E52" s="79" t="s">
        <v>93</v>
      </c>
      <c r="F52" s="79" t="s">
        <v>77</v>
      </c>
      <c r="G52" s="79" t="s">
        <v>27</v>
      </c>
      <c r="H52" s="79" t="s">
        <v>6</v>
      </c>
      <c r="I52" s="79">
        <v>5</v>
      </c>
      <c r="J52" s="79">
        <v>5</v>
      </c>
      <c r="K52" s="79">
        <v>5</v>
      </c>
      <c r="L52" s="79" t="s">
        <v>105</v>
      </c>
    </row>
    <row r="53" spans="1:17" s="79" customFormat="1" x14ac:dyDescent="0.3">
      <c r="A53" s="80" t="s">
        <v>203</v>
      </c>
      <c r="B53" s="81">
        <v>3</v>
      </c>
      <c r="C53" s="81" t="s">
        <v>213</v>
      </c>
      <c r="D53" s="81" t="s">
        <v>216</v>
      </c>
      <c r="E53" s="81" t="s">
        <v>91</v>
      </c>
      <c r="F53" s="81" t="s">
        <v>30</v>
      </c>
      <c r="G53" s="81" t="s">
        <v>28</v>
      </c>
      <c r="H53" s="81" t="s">
        <v>5</v>
      </c>
      <c r="I53" s="79">
        <v>2</v>
      </c>
      <c r="J53" s="79">
        <v>4</v>
      </c>
      <c r="K53" s="79">
        <v>6.5</v>
      </c>
      <c r="L53" s="81" t="s">
        <v>105</v>
      </c>
    </row>
    <row r="54" spans="1:17" s="83" customFormat="1" x14ac:dyDescent="0.3">
      <c r="A54" s="92" t="s">
        <v>236</v>
      </c>
      <c r="B54" s="83">
        <v>3</v>
      </c>
      <c r="C54" s="83" t="s">
        <v>217</v>
      </c>
      <c r="F54" s="83" t="s">
        <v>28</v>
      </c>
      <c r="H54" s="83" t="s">
        <v>6</v>
      </c>
      <c r="I54" s="91">
        <v>3</v>
      </c>
      <c r="J54" s="90">
        <v>4</v>
      </c>
      <c r="K54" s="90">
        <v>4</v>
      </c>
      <c r="L54" s="83" t="s">
        <v>105</v>
      </c>
    </row>
    <row r="55" spans="1:17" s="49" customFormat="1" ht="28.8" x14ac:dyDescent="0.3">
      <c r="A55" s="61" t="s">
        <v>146</v>
      </c>
      <c r="B55" s="62">
        <v>2</v>
      </c>
      <c r="C55" s="59" t="s">
        <v>123</v>
      </c>
      <c r="D55" s="58" t="s">
        <v>125</v>
      </c>
      <c r="E55" s="59" t="s">
        <v>124</v>
      </c>
      <c r="F55" s="59" t="s">
        <v>27</v>
      </c>
      <c r="G55" s="59" t="s">
        <v>24</v>
      </c>
      <c r="H55" s="59" t="s">
        <v>5</v>
      </c>
      <c r="I55" s="59">
        <v>8</v>
      </c>
      <c r="J55" s="59">
        <v>8</v>
      </c>
      <c r="K55" s="59">
        <v>10</v>
      </c>
      <c r="L55" s="59" t="s">
        <v>105</v>
      </c>
    </row>
    <row r="56" spans="1:17" x14ac:dyDescent="0.3">
      <c r="A56" s="16"/>
      <c r="B56" s="17"/>
      <c r="C56" s="18"/>
      <c r="D56" s="19"/>
      <c r="E56" s="18"/>
      <c r="F56" s="22"/>
      <c r="G56" s="18"/>
      <c r="H56" s="18"/>
      <c r="I56" s="18"/>
      <c r="J56" s="18"/>
      <c r="K56" s="18"/>
      <c r="L56" s="18"/>
    </row>
    <row r="57" spans="1:17" x14ac:dyDescent="0.3">
      <c r="A57" s="16"/>
      <c r="B57" s="17"/>
      <c r="C57" s="18"/>
      <c r="D57" s="19"/>
      <c r="L57" s="93"/>
      <c r="M57" s="93"/>
      <c r="N57" s="93"/>
      <c r="O57" s="93"/>
      <c r="P57" s="93"/>
      <c r="Q57" s="93"/>
    </row>
    <row r="58" spans="1:17" x14ac:dyDescent="0.3">
      <c r="E58" s="18"/>
      <c r="F58" s="22"/>
      <c r="G58" s="18"/>
      <c r="H58" s="18"/>
      <c r="I58" s="18" t="s">
        <v>140</v>
      </c>
      <c r="J58" s="18" t="s">
        <v>157</v>
      </c>
      <c r="K58" s="18" t="s">
        <v>158</v>
      </c>
      <c r="L58" s="18"/>
    </row>
    <row r="59" spans="1:17" x14ac:dyDescent="0.3">
      <c r="E59" s="1" t="s">
        <v>141</v>
      </c>
      <c r="G59" s="93" t="s">
        <v>137</v>
      </c>
      <c r="H59" s="93"/>
      <c r="I59" s="1">
        <f>SUMIF(B2:B55,1,I2:I55)</f>
        <v>54</v>
      </c>
      <c r="J59" s="1">
        <f>SUMIF(B2:B55,1,J2:J55)</f>
        <v>63</v>
      </c>
      <c r="K59" s="1">
        <f>SUMIF(B2:B55,1,K2:K55)</f>
        <v>69</v>
      </c>
    </row>
    <row r="60" spans="1:17" x14ac:dyDescent="0.3">
      <c r="E60" s="1" t="s">
        <v>142</v>
      </c>
      <c r="G60" s="93" t="s">
        <v>138</v>
      </c>
      <c r="H60" s="93"/>
      <c r="I60" s="1">
        <f>SUMIF(B2:B55,2,I2:I55)</f>
        <v>81</v>
      </c>
      <c r="J60" s="1">
        <f>SUMIF(B2:B55,2,J2:J55)</f>
        <v>81</v>
      </c>
      <c r="K60" s="1">
        <f>SUMIF(B2:B55,2,K2:K55)</f>
        <v>83</v>
      </c>
    </row>
    <row r="61" spans="1:17" x14ac:dyDescent="0.3">
      <c r="E61" s="1" t="s">
        <v>143</v>
      </c>
      <c r="G61" s="93" t="s">
        <v>139</v>
      </c>
      <c r="H61" s="93"/>
      <c r="I61" s="1">
        <f>SUMIF(B2:B55,3,I2:I55)</f>
        <v>72</v>
      </c>
      <c r="J61" s="1">
        <f>SUMIF(B2:B55,3,J2:J55)</f>
        <v>76.5</v>
      </c>
      <c r="K61" s="1">
        <f>SUMIF(B2:B55,3,K2:K55)</f>
        <v>80.5</v>
      </c>
    </row>
    <row r="62" spans="1:17" x14ac:dyDescent="0.3">
      <c r="I62" s="88">
        <f>SUM(I59:I61)</f>
        <v>207</v>
      </c>
      <c r="J62" s="88">
        <f t="shared" ref="J62:K62" si="0">SUM(J59:J61)</f>
        <v>220.5</v>
      </c>
      <c r="K62" s="88">
        <f t="shared" si="0"/>
        <v>232.5</v>
      </c>
    </row>
    <row r="64" spans="1:17" ht="15" thickBot="1" x14ac:dyDescent="0.35"/>
    <row r="65" spans="7:14" x14ac:dyDescent="0.3">
      <c r="G65" s="98" t="s">
        <v>54</v>
      </c>
      <c r="H65" s="99"/>
      <c r="I65" s="99"/>
      <c r="J65" s="99"/>
      <c r="K65" s="99"/>
      <c r="L65" s="99"/>
      <c r="M65" s="99"/>
      <c r="N65" s="100"/>
    </row>
    <row r="66" spans="7:14" x14ac:dyDescent="0.3">
      <c r="G66" s="63"/>
      <c r="H66" s="18"/>
      <c r="I66" s="18" t="s">
        <v>26</v>
      </c>
      <c r="J66" s="18" t="s">
        <v>28</v>
      </c>
      <c r="K66" s="18" t="s">
        <v>24</v>
      </c>
      <c r="L66" s="18" t="s">
        <v>27</v>
      </c>
      <c r="M66" s="18" t="s">
        <v>30</v>
      </c>
      <c r="N66" s="64" t="s">
        <v>77</v>
      </c>
    </row>
    <row r="67" spans="7:14" x14ac:dyDescent="0.3">
      <c r="G67" s="94" t="s">
        <v>137</v>
      </c>
      <c r="H67" s="95"/>
      <c r="I67" s="18">
        <f>SUMIFS(I$2:I$55,$B$2:$B$55,1,$F$2:$F$55,"gfels6")</f>
        <v>9</v>
      </c>
      <c r="J67" s="18">
        <f>SUMIFS(I$2:I$55,$B$2:$B$55,1,$F$2:$F$55,"ziegm")</f>
        <v>9</v>
      </c>
      <c r="K67" s="18">
        <f>SUMIFS(I$2:I$55,$B$2:$B$55,1,$F$2:$F$55,"jntme")</f>
        <v>9</v>
      </c>
      <c r="L67" s="18">
        <f>SUMIFS(I$2:I$55,$B$2:$B$55,1,$F$2:$F$55,"kybup1")</f>
        <v>9</v>
      </c>
      <c r="M67" s="18">
        <f>SUMIFS(I$2:I$55,$B$2:$B$55,1,$F$2:$F$55,"petim1")</f>
        <v>9</v>
      </c>
      <c r="N67" s="64">
        <f>SUMIFS(I$2:I$55,$B$2:$B$55,1,$F$2:$F$55,"odaoj1")</f>
        <v>9</v>
      </c>
    </row>
    <row r="68" spans="7:14" x14ac:dyDescent="0.3">
      <c r="G68" s="94" t="s">
        <v>138</v>
      </c>
      <c r="H68" s="95"/>
      <c r="I68" s="18">
        <f>SUMIFS(I$2:I$55,$B$2:$B$55,2,$F$2:$F$55,"gfels6")</f>
        <v>17</v>
      </c>
      <c r="J68" s="18">
        <f>SUMIFS(I$2:I$55,$B$2:$B$55,2,$F$2:$F$55,"ziegm")</f>
        <v>12</v>
      </c>
      <c r="K68" s="18">
        <f>SUMIFS(I$2:I$55,$B$2:$B$55,2,$F$2:$F$55,"jntme")</f>
        <v>14</v>
      </c>
      <c r="L68" s="18">
        <f>SUMIFS(I$2:I$55,$B$2:$B$55,2,$F$2:$F$55,"kybup1")</f>
        <v>14</v>
      </c>
      <c r="M68" s="18">
        <f>SUMIFS(I$2:I$55,$B$2:$B$55,2,$F$2:$F$55,"petim1")</f>
        <v>12</v>
      </c>
      <c r="N68" s="64">
        <f>SUMIFS(I$2:I$55,$B$2:$B$55,2,$F$2:$F$55,"odaoj1")</f>
        <v>12</v>
      </c>
    </row>
    <row r="69" spans="7:14" ht="15" thickBot="1" x14ac:dyDescent="0.35">
      <c r="G69" s="96" t="s">
        <v>139</v>
      </c>
      <c r="H69" s="97"/>
      <c r="I69" s="65">
        <f>SUMIFS(I$2:I$55,$B$2:$B$55,3,$F$2:$F$55,"gfels6")</f>
        <v>20</v>
      </c>
      <c r="J69" s="65">
        <f>SUMIFS(I$2:I$55,$B$2:$B$55,3,$F$2:$F$55,"ziegm")</f>
        <v>12</v>
      </c>
      <c r="K69" s="65">
        <f>SUMIFS(I$2:I$55,$B$2:$B$55,3,$F$2:$F$55,"jntme")</f>
        <v>21</v>
      </c>
      <c r="L69" s="65">
        <f>SUMIFS(I$2:I$55,$B$2:$B$55,3,$F$2:$F$55,"kybup1")</f>
        <v>8</v>
      </c>
      <c r="M69" s="65">
        <f>SUMIFS(I$2:I$55,$B$2:$B$55,3,$F$2:$F$55,"petim1")</f>
        <v>6</v>
      </c>
      <c r="N69" s="66">
        <f>SUMIFS(I$2:I$55,$B$2:$B$55,3,$F$2:$F$55,"odaoj1")</f>
        <v>5</v>
      </c>
    </row>
    <row r="70" spans="7:14" ht="15" thickBot="1" x14ac:dyDescent="0.35"/>
    <row r="71" spans="7:14" x14ac:dyDescent="0.3">
      <c r="G71" s="98" t="s">
        <v>55</v>
      </c>
      <c r="H71" s="99"/>
      <c r="I71" s="99"/>
      <c r="J71" s="99"/>
      <c r="K71" s="99"/>
      <c r="L71" s="99"/>
      <c r="M71" s="99"/>
      <c r="N71" s="100"/>
    </row>
    <row r="72" spans="7:14" x14ac:dyDescent="0.3">
      <c r="G72" s="63"/>
      <c r="H72" s="18"/>
      <c r="I72" s="18" t="s">
        <v>26</v>
      </c>
      <c r="J72" s="18" t="s">
        <v>28</v>
      </c>
      <c r="K72" s="18" t="s">
        <v>24</v>
      </c>
      <c r="L72" s="18" t="s">
        <v>27</v>
      </c>
      <c r="M72" s="18" t="s">
        <v>30</v>
      </c>
      <c r="N72" s="64" t="s">
        <v>77</v>
      </c>
    </row>
    <row r="73" spans="7:14" x14ac:dyDescent="0.3">
      <c r="G73" s="94" t="s">
        <v>137</v>
      </c>
      <c r="H73" s="95"/>
      <c r="I73" s="18">
        <f>SUMIFS(J$2:J$55,$B$2:$B$55,1,$F$2:$F$55,"gfels6")</f>
        <v>11</v>
      </c>
      <c r="J73" s="18">
        <f>SUMIFS(J$2:J$55,$B$2:$B$55,1,$F$2:$F$55,"ziegm")</f>
        <v>9</v>
      </c>
      <c r="K73" s="18">
        <f>SUMIFS(J$2:J$55,$B$2:$B$55,1,$F$2:$F$55,"jntme")</f>
        <v>18</v>
      </c>
      <c r="L73" s="18">
        <f>SUMIFS(J$2:J$55,$B$2:$B$55,1,$F$2:$F$55,"kybup1")</f>
        <v>9</v>
      </c>
      <c r="M73" s="18">
        <f>SUMIFS(J$2:J$55,$B$2:$B$55,1,$F$2:$F$55,"petim1")</f>
        <v>7</v>
      </c>
      <c r="N73" s="64">
        <f>SUMIFS(J$2:J$55,$B$2:$B$55,1,$F$2:$F$55,"odaoj1")</f>
        <v>9</v>
      </c>
    </row>
    <row r="74" spans="7:14" x14ac:dyDescent="0.3">
      <c r="G74" s="94" t="s">
        <v>138</v>
      </c>
      <c r="H74" s="95"/>
      <c r="I74" s="18">
        <f>SUMIFS(J$2:J$55,$B$2:$B$55,2,$F$2:$F$55,"gfels6")</f>
        <v>14</v>
      </c>
      <c r="J74" s="18">
        <f>SUMIFS(J$2:J$55,$B$2:$B$55,2,$F$2:$F$55,"ziegm")</f>
        <v>12</v>
      </c>
      <c r="K74" s="18">
        <f>SUMIFS(J$2:J$55,$B$2:$B$55,2,$F$2:$F$55,"jntme")</f>
        <v>17</v>
      </c>
      <c r="L74" s="18">
        <f>SUMIFS(J$2:J$55,$B$2:$B$55,2,$F$2:$F$55,"kybup1")</f>
        <v>14</v>
      </c>
      <c r="M74" s="18">
        <f>SUMIFS(J$2:J$55,$B$2:$B$55,2,$F$2:$F$55,"petim1")</f>
        <v>12</v>
      </c>
      <c r="N74" s="64">
        <f>SUMIFS(J$2:J$55,$B$2:$B$55,2,$F$2:$F$55,"odaoj1")</f>
        <v>12</v>
      </c>
    </row>
    <row r="75" spans="7:14" ht="15" thickBot="1" x14ac:dyDescent="0.35">
      <c r="G75" s="96" t="s">
        <v>139</v>
      </c>
      <c r="H75" s="97"/>
      <c r="I75" s="65">
        <f>SUMIFS(J$2:J$55,$B$2:$B$55,3,$F$2:$F$55,"gfels6")</f>
        <v>20</v>
      </c>
      <c r="J75" s="65">
        <f>SUMIFS(J$2:J$55,$B$2:$B$55,3,$F$2:$F$55,"ziegm")</f>
        <v>13</v>
      </c>
      <c r="K75" s="65">
        <f>SUMIFS(J$2:J$55,$B$2:$B$55,3,$F$2:$F$55,"jntme")</f>
        <v>22.5</v>
      </c>
      <c r="L75" s="65">
        <f>SUMIFS(J$2:J$55,$B$2:$B$55,3,$F$2:$F$55,"kybup1")</f>
        <v>8</v>
      </c>
      <c r="M75" s="65">
        <f>SUMIFS(J$2:J$55,$B$2:$B$55,3,$F$2:$F$55,"petim1")</f>
        <v>8</v>
      </c>
      <c r="N75" s="66">
        <f>SUMIFS(J$2:J$55,$B$2:$B$55,3,$F$2:$F$55,"odaoj1")</f>
        <v>5</v>
      </c>
    </row>
    <row r="76" spans="7:14" ht="15" thickBot="1" x14ac:dyDescent="0.35"/>
    <row r="77" spans="7:14" x14ac:dyDescent="0.3">
      <c r="G77" s="98" t="s">
        <v>56</v>
      </c>
      <c r="H77" s="99"/>
      <c r="I77" s="99"/>
      <c r="J77" s="99"/>
      <c r="K77" s="99"/>
      <c r="L77" s="99"/>
      <c r="M77" s="99"/>
      <c r="N77" s="100"/>
    </row>
    <row r="78" spans="7:14" x14ac:dyDescent="0.3">
      <c r="G78" s="63"/>
      <c r="H78" s="18"/>
      <c r="I78" s="18" t="s">
        <v>26</v>
      </c>
      <c r="J78" s="18" t="s">
        <v>28</v>
      </c>
      <c r="K78" s="18" t="s">
        <v>24</v>
      </c>
      <c r="L78" s="18" t="s">
        <v>27</v>
      </c>
      <c r="M78" s="18" t="s">
        <v>30</v>
      </c>
      <c r="N78" s="64" t="s">
        <v>77</v>
      </c>
    </row>
    <row r="79" spans="7:14" x14ac:dyDescent="0.3">
      <c r="G79" s="94" t="s">
        <v>137</v>
      </c>
      <c r="H79" s="95"/>
      <c r="I79" s="18">
        <f>SUMIFS(K$2:K$55,$B$2:$B$55,1,$F$2:$F$55,"gfels6")</f>
        <v>12</v>
      </c>
      <c r="J79" s="18">
        <f>SUMIFS(K$2:K$55,$B$2:$B$55,1,$F$2:$F$55,"ziegm")</f>
        <v>7</v>
      </c>
      <c r="K79" s="18">
        <f>SUMIFS(K$2:K$55,$B$2:$B$55,1,$F$2:$F$55,"jntme")</f>
        <v>22</v>
      </c>
      <c r="L79" s="18">
        <f>SUMIFS(K$2:K$55,$B$2:$B$55,1,$F$2:$F$55,"kybup1")</f>
        <v>12</v>
      </c>
      <c r="M79" s="18">
        <f>SUMIFS(K$2:K$55,$B$2:$B$55,1,$F$2:$F$55,"petim1")</f>
        <v>8</v>
      </c>
      <c r="N79" s="64">
        <f>SUMIFS(K$2:K$55,$B$2:$B$55,1,$F$2:$F$55,"odaoj1")</f>
        <v>8</v>
      </c>
    </row>
    <row r="80" spans="7:14" x14ac:dyDescent="0.3">
      <c r="G80" s="94" t="s">
        <v>138</v>
      </c>
      <c r="H80" s="95"/>
      <c r="I80" s="18">
        <f>SUMIFS(K$2:K$55,$B$2:$B$55,2,$F$2:$F$55,"gfels6")</f>
        <v>13</v>
      </c>
      <c r="J80" s="18">
        <f>SUMIFS(K$2:K$55,$B$2:$B$55,2,$F$2:$F$55,"ziegm")</f>
        <v>12</v>
      </c>
      <c r="K80" s="18">
        <f>SUMIFS(K$2:K$55,$B$2:$B$55,2,$F$2:$F$55,"jntme")</f>
        <v>17</v>
      </c>
      <c r="L80" s="18">
        <f>SUMIFS(K$2:K$55,$B$2:$B$55,2,$F$2:$F$55,"kybup1")</f>
        <v>16</v>
      </c>
      <c r="M80" s="18">
        <f>SUMIFS(K$2:K$55,$B$2:$B$55,2,$F$2:$F$55,"petim1")</f>
        <v>13</v>
      </c>
      <c r="N80" s="64">
        <f>SUMIFS(K$2:K$55,$B$2:$B$55,2,$F$2:$F$55,"odaoj1")</f>
        <v>12</v>
      </c>
    </row>
    <row r="81" spans="7:14" ht="15" thickBot="1" x14ac:dyDescent="0.35">
      <c r="G81" s="96" t="s">
        <v>139</v>
      </c>
      <c r="H81" s="97"/>
      <c r="I81" s="65">
        <f>SUMIFS(K$2:K$55,$B$2:$B$55,3,$F$2:$F$55,"gfels6")</f>
        <v>19</v>
      </c>
      <c r="J81" s="65">
        <f>SUMIFS(K$2:K$55,$B$2:$B$55,3,$F$2:$F$55,"ziegm")</f>
        <v>13</v>
      </c>
      <c r="K81" s="65">
        <f>SUMIFS(K$2:K$55,$B$2:$B$55,3,$F$2:$F$55,"jntme")</f>
        <v>20</v>
      </c>
      <c r="L81" s="65">
        <f>SUMIFS(K$2:K$55,$B$2:$B$55,3,$F$2:$F$55,"kybup1")</f>
        <v>13</v>
      </c>
      <c r="M81" s="65">
        <f>SUMIFS(K$2:K$55,$B$2:$B$55,3,$F$2:$F$55,"petim1")</f>
        <v>10.5</v>
      </c>
      <c r="N81" s="66">
        <f>SUMIFS(K$2:K$55,$B$2:$B$55,3,$F$2:$F$55,"odaoj1")</f>
        <v>5</v>
      </c>
    </row>
  </sheetData>
  <autoFilter ref="B1:L55" xr:uid="{00000000-0009-0000-0000-000002000000}">
    <sortState ref="B4:L54">
      <sortCondition ref="H1:H55"/>
    </sortState>
  </autoFilter>
  <sortState ref="A2:C7">
    <sortCondition ref="A2"/>
  </sortState>
  <mergeCells count="16">
    <mergeCell ref="L57:Q57"/>
    <mergeCell ref="G80:H80"/>
    <mergeCell ref="G81:H81"/>
    <mergeCell ref="G59:H59"/>
    <mergeCell ref="G60:H60"/>
    <mergeCell ref="G61:H61"/>
    <mergeCell ref="G73:H73"/>
    <mergeCell ref="G74:H74"/>
    <mergeCell ref="G75:H75"/>
    <mergeCell ref="G77:N77"/>
    <mergeCell ref="G79:H79"/>
    <mergeCell ref="G65:N65"/>
    <mergeCell ref="G67:H67"/>
    <mergeCell ref="G68:H68"/>
    <mergeCell ref="G69:H69"/>
    <mergeCell ref="G71:N7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09375" defaultRowHeight="14.4" x14ac:dyDescent="0.3"/>
  <cols>
    <col min="2" max="2" width="10.109375" bestFit="1" customWidth="1"/>
    <col min="3" max="3" width="14.6640625" customWidth="1"/>
    <col min="4" max="4" width="14.33203125" customWidth="1"/>
  </cols>
  <sheetData>
    <row r="1" spans="1:4" s="5" customFormat="1" ht="26.4" customHeight="1" x14ac:dyDescent="0.3">
      <c r="A1" s="5" t="s">
        <v>20</v>
      </c>
      <c r="B1" s="5" t="s">
        <v>23</v>
      </c>
      <c r="C1" s="5" t="s">
        <v>21</v>
      </c>
      <c r="D1" s="5" t="s">
        <v>22</v>
      </c>
    </row>
    <row r="2" spans="1:4" x14ac:dyDescent="0.3">
      <c r="B2" s="6"/>
    </row>
    <row r="3" spans="1:4" x14ac:dyDescent="0.3">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topLeftCell="A10" workbookViewId="0">
      <selection activeCell="G16" sqref="G16"/>
    </sheetView>
  </sheetViews>
  <sheetFormatPr baseColWidth="10" defaultRowHeight="14.4" x14ac:dyDescent="0.3"/>
  <cols>
    <col min="1" max="1" width="21" customWidth="1"/>
  </cols>
  <sheetData>
    <row r="1" spans="1:11" ht="28.8" x14ac:dyDescent="0.55000000000000004">
      <c r="A1" s="36" t="s">
        <v>241</v>
      </c>
    </row>
    <row r="4" spans="1:11" ht="21" x14ac:dyDescent="0.4">
      <c r="A4" s="35" t="s">
        <v>119</v>
      </c>
      <c r="B4" s="35" t="s">
        <v>109</v>
      </c>
      <c r="C4" s="37"/>
      <c r="D4" s="37"/>
      <c r="E4" s="37"/>
      <c r="F4" s="37"/>
      <c r="G4" s="37"/>
      <c r="H4" s="37"/>
      <c r="I4" s="37"/>
      <c r="J4" s="37"/>
      <c r="K4" s="37"/>
    </row>
    <row r="5" spans="1:11" ht="21" x14ac:dyDescent="0.4">
      <c r="A5" s="23">
        <v>43070</v>
      </c>
      <c r="B5" s="37" t="s">
        <v>106</v>
      </c>
      <c r="C5" s="37"/>
      <c r="D5" s="37"/>
      <c r="E5" s="37"/>
      <c r="F5" s="37"/>
      <c r="G5" s="37"/>
      <c r="H5" s="37"/>
      <c r="I5" s="37"/>
      <c r="J5" s="37"/>
      <c r="K5" s="37"/>
    </row>
    <row r="6" spans="1:11" ht="21" x14ac:dyDescent="0.4">
      <c r="A6" s="37"/>
      <c r="B6" s="37" t="s">
        <v>107</v>
      </c>
      <c r="C6" s="37"/>
      <c r="D6" s="37"/>
      <c r="E6" s="37"/>
      <c r="F6" s="37"/>
      <c r="G6" s="37"/>
      <c r="H6" s="37"/>
      <c r="I6" s="37"/>
      <c r="J6" s="37"/>
      <c r="K6" s="37"/>
    </row>
    <row r="7" spans="1:11" ht="21" x14ac:dyDescent="0.4">
      <c r="A7" s="37"/>
      <c r="B7" s="37" t="s">
        <v>108</v>
      </c>
      <c r="C7" s="37"/>
      <c r="D7" s="37"/>
      <c r="E7" s="37"/>
      <c r="F7" s="37"/>
      <c r="G7" s="37"/>
      <c r="H7" s="37"/>
      <c r="I7" s="37"/>
      <c r="J7" s="37"/>
      <c r="K7" s="37"/>
    </row>
    <row r="8" spans="1:11" ht="21" x14ac:dyDescent="0.4">
      <c r="A8" s="37"/>
      <c r="B8" s="37"/>
      <c r="C8" s="37"/>
      <c r="D8" s="37"/>
      <c r="E8" s="37"/>
      <c r="F8" s="37"/>
      <c r="G8" s="37"/>
      <c r="H8" s="37"/>
      <c r="I8" s="37"/>
      <c r="J8" s="37"/>
      <c r="K8" s="37"/>
    </row>
    <row r="9" spans="1:11" ht="21" x14ac:dyDescent="0.4">
      <c r="A9" s="23">
        <v>43091</v>
      </c>
      <c r="B9" s="37" t="s">
        <v>211</v>
      </c>
      <c r="C9" s="37"/>
      <c r="D9" s="37"/>
      <c r="E9" s="37"/>
      <c r="F9" s="37"/>
      <c r="G9" s="37"/>
      <c r="H9" s="37"/>
      <c r="I9" s="37"/>
      <c r="J9" s="37"/>
      <c r="K9" s="37"/>
    </row>
    <row r="10" spans="1:11" ht="21" x14ac:dyDescent="0.4">
      <c r="A10" s="37"/>
      <c r="B10" s="37" t="s">
        <v>212</v>
      </c>
      <c r="C10" s="37"/>
      <c r="D10" s="37"/>
      <c r="E10" s="37"/>
      <c r="F10" s="37"/>
      <c r="G10" s="37"/>
      <c r="H10" s="37"/>
      <c r="I10" s="37"/>
      <c r="J10" s="37"/>
      <c r="K10" s="37"/>
    </row>
    <row r="11" spans="1:11" ht="21" x14ac:dyDescent="0.4">
      <c r="A11" s="37"/>
      <c r="B11" s="37" t="s">
        <v>235</v>
      </c>
      <c r="C11" s="37"/>
      <c r="D11" s="37"/>
      <c r="E11" s="37"/>
      <c r="F11" s="37"/>
      <c r="G11" s="37"/>
      <c r="H11" s="37"/>
      <c r="I11" s="37"/>
      <c r="J11" s="37"/>
      <c r="K11" s="37"/>
    </row>
    <row r="12" spans="1:11" ht="21" x14ac:dyDescent="0.4">
      <c r="A12" s="37"/>
      <c r="B12" s="37"/>
      <c r="C12" s="37"/>
      <c r="D12" s="37"/>
      <c r="E12" s="37"/>
      <c r="F12" s="37"/>
      <c r="G12" s="37"/>
      <c r="H12" s="37"/>
      <c r="I12" s="37"/>
      <c r="J12" s="37"/>
      <c r="K12" s="37"/>
    </row>
    <row r="13" spans="1:11" ht="21" x14ac:dyDescent="0.4">
      <c r="A13" s="37"/>
      <c r="B13" s="37"/>
      <c r="C13" s="37"/>
      <c r="D13" s="37"/>
      <c r="E13" s="37"/>
      <c r="F13" s="37"/>
      <c r="G13" s="37"/>
      <c r="H13" s="37"/>
      <c r="I13" s="37"/>
      <c r="J13" s="37"/>
      <c r="K13" s="37"/>
    </row>
    <row r="14" spans="1:11" ht="21" x14ac:dyDescent="0.4">
      <c r="A14" s="37"/>
      <c r="B14" s="37"/>
      <c r="C14" s="37"/>
      <c r="D14" s="37"/>
      <c r="E14" s="37"/>
      <c r="F14" s="37"/>
      <c r="G14" s="37"/>
      <c r="H14" s="37"/>
      <c r="I14" s="37"/>
      <c r="J14" s="37"/>
      <c r="K14" s="37"/>
    </row>
    <row r="15" spans="1:11" ht="21" x14ac:dyDescent="0.4">
      <c r="A15" s="37"/>
      <c r="B15" s="37"/>
      <c r="C15" s="37"/>
      <c r="D15" s="37"/>
      <c r="E15" s="37"/>
      <c r="F15" s="37"/>
      <c r="G15" s="37"/>
      <c r="H15" s="37"/>
      <c r="I15" s="37"/>
      <c r="J15" s="37"/>
      <c r="K15" s="37"/>
    </row>
    <row r="16" spans="1:11" ht="21" x14ac:dyDescent="0.4">
      <c r="A16" s="37"/>
      <c r="B16" s="37"/>
      <c r="C16" s="37"/>
      <c r="D16" s="37"/>
      <c r="E16" s="37"/>
      <c r="F16" s="37"/>
      <c r="G16" s="37"/>
      <c r="H16" s="37"/>
      <c r="I16" s="37"/>
      <c r="J16" s="37"/>
      <c r="K16" s="37"/>
    </row>
    <row r="17" spans="1:11" ht="21" x14ac:dyDescent="0.4">
      <c r="A17" s="37"/>
      <c r="B17" s="37"/>
      <c r="C17" s="37"/>
      <c r="D17" s="37"/>
      <c r="E17" s="37"/>
      <c r="F17" s="37"/>
      <c r="G17" s="37"/>
      <c r="H17" s="37"/>
      <c r="I17" s="37"/>
      <c r="J17" s="37"/>
      <c r="K17" s="37"/>
    </row>
    <row r="18" spans="1:11" ht="21" x14ac:dyDescent="0.4">
      <c r="A18" s="37"/>
      <c r="B18" s="37"/>
      <c r="C18" s="37"/>
      <c r="D18" s="37"/>
      <c r="E18" s="37"/>
      <c r="F18" s="37"/>
      <c r="G18" s="37"/>
      <c r="H18" s="37"/>
      <c r="I18" s="37"/>
      <c r="J18" s="37"/>
      <c r="K18" s="37"/>
    </row>
    <row r="19" spans="1:11" ht="21" x14ac:dyDescent="0.4">
      <c r="A19" s="37"/>
      <c r="B19" s="37"/>
      <c r="C19" s="37"/>
      <c r="D19" s="37"/>
      <c r="E19" s="37"/>
      <c r="F19" s="37"/>
      <c r="G19" s="37"/>
      <c r="H19" s="37"/>
      <c r="I19" s="37"/>
      <c r="J19" s="37"/>
      <c r="K19"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ProjectTeam</vt:lpstr>
      <vt:lpstr>Product Backlog</vt:lpstr>
      <vt:lpstr>Sprint Backlog</vt:lpstr>
      <vt:lpstr>BurndownChart</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Manuel Petitat</cp:lastModifiedBy>
  <dcterms:created xsi:type="dcterms:W3CDTF">2012-11-08T11:09:41Z</dcterms:created>
  <dcterms:modified xsi:type="dcterms:W3CDTF">2018-01-19T06:40:26Z</dcterms:modified>
</cp:coreProperties>
</file>