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ssicanugent/Documents/"/>
    </mc:Choice>
  </mc:AlternateContent>
  <xr:revisionPtr revIDLastSave="0" documentId="13_ncr:1_{0382369B-ABA8-F44C-B2AD-90A19629F029}" xr6:coauthVersionLast="45" xr6:coauthVersionMax="45" xr10:uidLastSave="{00000000-0000-0000-0000-000000000000}"/>
  <bookViews>
    <workbookView xWindow="0" yWindow="460" windowWidth="23580" windowHeight="16220" activeTab="5" xr2:uid="{00000000-000D-0000-FFFF-FFFF00000000}"/>
  </bookViews>
  <sheets>
    <sheet name="Bonus Statistical Analysis" sheetId="6" r:id="rId1"/>
    <sheet name="Bonus" sheetId="5" r:id="rId2"/>
    <sheet name="pivot_date" sheetId="4" r:id="rId3"/>
    <sheet name="pivot_sub-category" sheetId="3" r:id="rId4"/>
    <sheet name="pivot_category" sheetId="2" r:id="rId5"/>
    <sheet name="data" sheetId="1" r:id="rId6"/>
  </sheets>
  <definedNames>
    <definedName name="_xlnm._FilterDatabase" localSheetId="5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538" i="6" l="1"/>
  <c r="E1537" i="6"/>
  <c r="B2193" i="6"/>
  <c r="B2192" i="6"/>
  <c r="E1536" i="6" a="1"/>
  <c r="E1536" i="6" s="1"/>
  <c r="E1535" i="6"/>
  <c r="E1534" i="6"/>
  <c r="B2191" i="6" a="1"/>
  <c r="B2191" i="6" s="1"/>
  <c r="B2190" i="6"/>
  <c r="B2189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B3" i="5"/>
  <c r="D3" i="5"/>
  <c r="C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4" i="5" l="1"/>
  <c r="G4" i="5" s="1"/>
  <c r="E12" i="5"/>
  <c r="G12" i="5" s="1"/>
  <c r="E8" i="5"/>
  <c r="H8" i="5" s="1"/>
  <c r="H12" i="5"/>
  <c r="G8" i="5"/>
  <c r="E2" i="5"/>
  <c r="F2" i="5" s="1"/>
  <c r="E10" i="5"/>
  <c r="F10" i="5" s="1"/>
  <c r="E6" i="5"/>
  <c r="G6" i="5" s="1"/>
  <c r="F12" i="5"/>
  <c r="F8" i="5"/>
  <c r="E13" i="5"/>
  <c r="H13" i="5" s="1"/>
  <c r="E9" i="5"/>
  <c r="G9" i="5" s="1"/>
  <c r="E5" i="5"/>
  <c r="H5" i="5" s="1"/>
  <c r="E11" i="5"/>
  <c r="H11" i="5" s="1"/>
  <c r="E7" i="5"/>
  <c r="G7" i="5" s="1"/>
  <c r="E3" i="5"/>
  <c r="G3" i="5" s="1"/>
  <c r="H4" i="5" l="1"/>
  <c r="F4" i="5"/>
  <c r="F7" i="5"/>
  <c r="G13" i="5"/>
  <c r="G5" i="5"/>
  <c r="G10" i="5"/>
  <c r="F5" i="5"/>
  <c r="G11" i="5"/>
  <c r="F6" i="5"/>
  <c r="F11" i="5"/>
  <c r="H10" i="5"/>
  <c r="H2" i="5"/>
  <c r="F9" i="5"/>
  <c r="F3" i="5"/>
  <c r="H9" i="5"/>
  <c r="F13" i="5"/>
  <c r="H7" i="5"/>
  <c r="G2" i="5"/>
  <c r="H3" i="5"/>
  <c r="H6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<sst xmlns="http://schemas.openxmlformats.org/spreadsheetml/2006/main" count="28549" uniqueCount="8406">
  <si>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</si>
  <si>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</si>
  <si>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</si>
  <si>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</si>
  <si>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</si>
  <si>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</si>
  <si>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</si>
  <si>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</si>
  <si>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</si>
  <si>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</si>
  <si>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</si>
  <si>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</si>
  <si>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</si>
  <si>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</si>
  <si>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</si>
  <si>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</si>
  <si>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</si>
  <si>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</si>
  <si>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</si>
  <si>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</si>
  <si>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</si>
  <si>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</si>
  <si>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</si>
  <si>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</si>
  <si>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</si>
  <si>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</si>
  <si>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</si>
  <si>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</si>
  <si>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</si>
  <si>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</si>
  <si>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</si>
  <si>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</si>
  <si>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</si>
  <si>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</si>
  <si>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</si>
  <si>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</si>
  <si>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</si>
  <si>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</si>
  <si>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</si>
  <si>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</si>
  <si>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</si>
  <si>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</si>
  <si>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</si>
  <si>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</si>
  <si>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</si>
  <si>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</si>
  <si>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</si>
  <si>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</si>
  <si>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</si>
  <si>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</si>
  <si>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</si>
  <si>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</si>
  <si>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</si>
  <si>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</si>
  <si>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</si>
  <si>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</si>
  <si>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</si>
  <si>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</si>
  <si>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</si>
  <si>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</si>
  <si>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</si>
  <si>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</si>
  <si>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</si>
  <si>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</si>
  <si>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</si>
  <si>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</si>
  <si>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</si>
  <si>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</si>
  <si>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</si>
  <si>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</si>
  <si>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</si>
  <si>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</si>
  <si>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</si>
  <si>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</si>
  <si>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</si>
  <si>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</si>
  <si>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</si>
  <si>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</si>
  <si>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</si>
  <si>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</si>
  <si>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</si>
  <si>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</si>
  <si>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</si>
  <si>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</si>
  <si>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</si>
  <si>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</si>
  <si>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</si>
  <si>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</si>
  <si>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</si>
  <si>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</si>
  <si>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</si>
  <si>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</si>
  <si>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</si>
  <si>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</si>
  <si>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</si>
  <si>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</si>
  <si>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</si>
  <si>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</si>
  <si>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</si>
  <si>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</si>
  <si>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</si>
  <si>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</si>
  <si>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</si>
  <si>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</si>
  <si>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</si>
  <si>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</si>
  <si>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</si>
  <si>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</si>
  <si>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</si>
  <si>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</si>
  <si>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</si>
  <si>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</si>
  <si>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</si>
  <si>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</si>
  <si>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</si>
  <si>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</si>
  <si>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</si>
  <si>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</si>
  <si>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</si>
  <si>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</si>
  <si>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</si>
  <si>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</si>
  <si>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</si>
  <si>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</si>
  <si>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</si>
  <si>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</si>
  <si>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</si>
  <si>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</si>
  <si>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</si>
  <si>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</si>
  <si>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</si>
  <si>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</si>
  <si>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</si>
  <si>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</si>
  <si>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</si>
  <si>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</si>
  <si>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</si>
  <si>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</si>
  <si>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</si>
  <si>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</si>
  <si>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</si>
  <si>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</si>
  <si>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</si>
  <si>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</si>
  <si>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</si>
  <si>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</si>
  <si>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</si>
  <si>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</si>
  <si>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</si>
  <si>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</si>
  <si>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</si>
  <si>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</si>
  <si>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</si>
  <si>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</si>
  <si>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</si>
  <si>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</si>
  <si>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</si>
  <si>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</si>
  <si>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</si>
  <si>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</si>
  <si>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</si>
  <si>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</si>
  <si>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</si>
  <si>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</si>
  <si>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</si>
  <si>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</si>
  <si>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</si>
  <si>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</si>
  <si>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</si>
  <si>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</si>
  <si>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</si>
  <si>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</si>
  <si>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</si>
  <si>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</si>
  <si>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</si>
  <si>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</si>
  <si>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</si>
  <si>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</si>
  <si>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</si>
  <si>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</si>
  <si>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</si>
  <si>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</si>
  <si>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</si>
  <si>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</si>
  <si>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</si>
  <si>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</si>
  <si>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</si>
  <si>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</si>
  <si>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</si>
  <si>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</si>
  <si>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</si>
  <si>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</si>
  <si>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</si>
  <si>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</si>
  <si>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</si>
  <si>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</si>
  <si>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</si>
  <si>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</si>
  <si>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</si>
  <si>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</si>
  <si>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</si>
  <si>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</si>
  <si>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</si>
  <si>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</si>
  <si>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</si>
  <si>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</si>
  <si>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</si>
  <si>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</si>
  <si>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</si>
  <si>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</si>
  <si>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</si>
  <si>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</si>
  <si>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</si>
  <si>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</si>
  <si>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</si>
  <si>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</si>
  <si>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</si>
  <si>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</si>
  <si>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</si>
  <si>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</si>
  <si>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</si>
  <si>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</si>
  <si>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</si>
  <si>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</si>
  <si>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</si>
  <si>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</si>
  <si>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</si>
  <si>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</si>
  <si>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</si>
  <si>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</si>
  <si>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</si>
  <si>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</si>
  <si>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</si>
  <si>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</si>
  <si>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</si>
  <si>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</si>
  <si>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</si>
  <si>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</si>
  <si>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</si>
  <si>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</si>
  <si>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</si>
  <si>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</si>
  <si>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</si>
  <si>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</si>
  <si>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</si>
  <si>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</si>
  <si>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</si>
  <si>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</si>
  <si>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</si>
  <si>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</si>
  <si>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</si>
  <si>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</si>
  <si>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</si>
  <si>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</si>
  <si>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</si>
  <si>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</si>
  <si>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</si>
  <si>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</si>
  <si>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</si>
  <si>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</si>
  <si>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</si>
  <si>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</si>
  <si>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</si>
  <si>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</si>
  <si>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</si>
  <si>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</si>
  <si>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</si>
  <si>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</si>
  <si>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</si>
  <si>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</si>
  <si>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</si>
  <si>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</si>
  <si>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</si>
  <si>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</si>
  <si>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</si>
  <si>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</si>
  <si>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</si>
  <si>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</si>
  <si>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</si>
  <si>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</si>
  <si>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</si>
  <si>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</si>
  <si>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</si>
  <si>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</si>
  <si>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</si>
  <si>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</si>
  <si>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</si>
  <si>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</si>
  <si>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</si>
  <si>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</si>
  <si>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</si>
  <si>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</si>
  <si>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</si>
  <si>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</si>
  <si>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</si>
  <si>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</si>
  <si>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</si>
  <si>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</si>
  <si>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</si>
  <si>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</si>
  <si>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</si>
  <si>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</si>
  <si>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</si>
  <si>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</si>
  <si>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</si>
  <si>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</si>
  <si>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</si>
  <si>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</si>
  <si>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</si>
  <si>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</si>
  <si>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</si>
  <si>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</si>
  <si>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</si>
  <si>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</si>
  <si>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</si>
  <si>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</si>
  <si>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</si>
  <si>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</si>
  <si>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</si>
  <si>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</si>
  <si>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</si>
  <si>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</si>
  <si>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</si>
  <si>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</si>
  <si>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</si>
  <si>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</si>
  <si>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</si>
  <si>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</si>
  <si>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</si>
  <si>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</si>
  <si>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</si>
  <si>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</si>
  <si>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</si>
  <si>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</si>
  <si>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</si>
  <si>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</si>
  <si>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</si>
  <si>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</si>
  <si>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</si>
  <si>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</si>
  <si>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</si>
  <si>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</si>
  <si>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</si>
  <si>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</si>
  <si>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</si>
  <si>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</si>
  <si>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</si>
  <si>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</si>
  <si>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</si>
  <si>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</si>
  <si>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</si>
  <si>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</si>
  <si>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</si>
  <si>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</si>
  <si>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</si>
  <si>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</si>
  <si>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</si>
  <si>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</si>
  <si>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</si>
  <si>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</si>
  <si>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</si>
  <si>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</si>
  <si>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</si>
  <si>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</si>
  <si>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</si>
  <si>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</si>
  <si>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</si>
  <si>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</si>
  <si>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</si>
  <si>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</si>
  <si>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</si>
  <si>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</si>
  <si>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</si>
  <si>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</si>
  <si>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</si>
  <si>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</si>
  <si>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</si>
  <si>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</si>
  <si>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</si>
  <si>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</si>
  <si>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</si>
  <si>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</si>
  <si>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</si>
  <si>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</si>
  <si>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</si>
  <si>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</si>
  <si>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</si>
  <si>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</si>
  <si>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</si>
  <si>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</si>
  <si>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</si>
  <si>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</si>
  <si>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</si>
  <si>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</si>
  <si>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</si>
  <si>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</si>
  <si>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</si>
  <si>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</si>
  <si>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</si>
  <si>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</si>
  <si>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</si>
  <si>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</si>
  <si>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</si>
  <si>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</si>
  <si>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</si>
  <si>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</si>
  <si>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</si>
  <si>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</si>
  <si>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</si>
  <si>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</si>
  <si>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</si>
  <si>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</si>
  <si>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</si>
  <si>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</si>
  <si>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</si>
  <si>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</si>
  <si>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</si>
  <si>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</si>
  <si>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</si>
  <si>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</si>
  <si>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</si>
  <si>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</si>
  <si>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</si>
  <si>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</si>
  <si>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</si>
  <si>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</si>
  <si>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</si>
  <si>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</si>
  <si>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</si>
  <si>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</si>
  <si>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</si>
  <si>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</si>
  <si>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</si>
  <si>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</si>
  <si>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</si>
  <si>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</si>
  <si>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</si>
  <si>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</si>
  <si>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</si>
  <si>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</si>
  <si>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</si>
  <si>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</si>
  <si>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</si>
  <si>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</si>
  <si>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</si>
  <si>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</si>
  <si>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</si>
  <si>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</si>
  <si>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</si>
  <si>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</si>
  <si>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</si>
  <si>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</si>
  <si>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</si>
  <si>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</si>
  <si>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</si>
  <si>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</si>
  <si>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</si>
  <si>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</si>
  <si>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</si>
  <si>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</si>
  <si>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</si>
  <si>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</si>
  <si>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</si>
  <si>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</si>
  <si>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</si>
  <si>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</si>
  <si>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</si>
  <si>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</si>
  <si>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</si>
  <si>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</si>
  <si>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</si>
  <si>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</si>
  <si>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</si>
  <si>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</si>
  <si>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</si>
  <si>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</si>
  <si>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</si>
  <si>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</si>
  <si>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</si>
  <si>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</si>
  <si>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</si>
  <si>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</si>
  <si>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</si>
  <si>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</si>
  <si>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</si>
  <si>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</si>
  <si>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</si>
  <si>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</si>
  <si>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</si>
  <si>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</si>
  <si>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</si>
  <si>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</si>
  <si>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</si>
  <si>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</si>
  <si>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</si>
  <si>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</si>
  <si>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</si>
  <si>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</si>
  <si>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</si>
  <si>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</si>
  <si>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</si>
  <si>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</si>
  <si>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</si>
  <si>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</si>
  <si>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</si>
  <si>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</si>
  <si>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</si>
  <si>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</si>
  <si>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</si>
  <si>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</si>
  <si>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</si>
  <si>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</si>
  <si>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</si>
  <si>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</si>
  <si>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</si>
  <si>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</si>
  <si>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</si>
  <si>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</si>
  <si>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</si>
  <si>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</si>
  <si>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</si>
  <si>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</si>
  <si>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</si>
  <si>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</si>
  <si>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</si>
  <si>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</si>
  <si>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</si>
  <si>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</si>
  <si>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</si>
  <si>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</si>
  <si>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</si>
  <si>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</si>
  <si>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</si>
  <si>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</si>
  <si>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</si>
  <si>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</si>
  <si>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</si>
  <si>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</si>
  <si>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</si>
  <si>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</si>
  <si>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</si>
  <si>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</si>
  <si>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</si>
  <si>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</si>
  <si>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</si>
  <si>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</si>
  <si>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</si>
  <si>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</si>
  <si>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</si>
  <si>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</si>
  <si>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</si>
  <si>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</si>
  <si>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</si>
  <si>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</si>
  <si>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</si>
  <si>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</si>
  <si>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</si>
  <si>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</si>
  <si>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</si>
  <si>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</si>
  <si>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</si>
  <si>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</si>
  <si>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</si>
  <si>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</si>
  <si>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</si>
  <si>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</si>
  <si>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</si>
  <si>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</si>
  <si>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</si>
  <si>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</si>
  <si>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</si>
  <si>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</si>
  <si>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</si>
  <si>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</si>
  <si>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</si>
  <si>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</si>
  <si>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</si>
  <si>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</si>
  <si>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</si>
  <si>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</si>
  <si>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</si>
  <si>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</si>
  <si>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</si>
  <si>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</si>
  <si>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</si>
  <si>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</si>
  <si>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</si>
  <si>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</si>
  <si>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</si>
  <si>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</si>
  <si>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</si>
  <si>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</si>
  <si>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</si>
  <si>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</si>
  <si>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</si>
  <si>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</si>
  <si>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</si>
  <si>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</si>
  <si>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</si>
  <si>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</si>
  <si>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</si>
  <si>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</si>
  <si>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</si>
  <si>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</si>
  <si>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</si>
  <si>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</si>
  <si>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</si>
  <si>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</si>
  <si>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</si>
  <si>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</si>
  <si>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</si>
  <si>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</si>
  <si>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</si>
  <si>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</si>
  <si>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</si>
  <si>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</si>
  <si>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</si>
  <si>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</si>
  <si>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</si>
  <si>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</si>
  <si>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</si>
  <si>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</si>
  <si>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</si>
  <si>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</si>
  <si>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</si>
  <si>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</si>
  <si>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</si>
  <si>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</si>
  <si>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</si>
  <si>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</si>
  <si>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</si>
  <si>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</si>
  <si>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</si>
  <si>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</si>
  <si>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</si>
  <si>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</si>
  <si>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</si>
  <si>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</si>
  <si>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</si>
  <si>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</si>
  <si>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</si>
  <si>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</si>
  <si>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</si>
  <si>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</si>
  <si>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</si>
  <si>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</si>
  <si>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</si>
  <si>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</si>
  <si>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</si>
  <si>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</si>
  <si>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</si>
  <si>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</si>
  <si>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</si>
  <si>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</si>
  <si>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</si>
  <si>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</si>
  <si>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</si>
  <si>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</si>
  <si>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</si>
  <si>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</si>
  <si>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</si>
  <si>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</si>
  <si>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</si>
  <si>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</si>
  <si>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</si>
  <si>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</si>
  <si>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</si>
  <si>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</si>
  <si>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</si>
  <si>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</si>
  <si>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</si>
  <si>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</si>
  <si>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</si>
  <si>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</si>
  <si>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</si>
  <si>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</si>
  <si>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</si>
  <si>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</si>
  <si>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</si>
  <si>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</si>
  <si>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</si>
  <si>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</si>
  <si>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</si>
  <si>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</si>
  <si>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</si>
  <si>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</si>
  <si>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</si>
  <si>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</si>
  <si>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</si>
  <si>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</si>
  <si>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</si>
  <si>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</si>
  <si>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</si>
  <si>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</si>
  <si>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</si>
  <si>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</si>
  <si>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</si>
  <si>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</si>
  <si>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</si>
  <si>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</si>
  <si>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</si>
  <si>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</si>
  <si>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</si>
  <si>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</si>
  <si>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</si>
  <si>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</si>
  <si>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</si>
  <si>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</si>
  <si>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</si>
  <si>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</si>
  <si>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</si>
  <si>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</si>
  <si>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</si>
  <si>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</si>
  <si>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</si>
  <si>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</si>
  <si>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</si>
  <si>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</si>
  <si>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</si>
  <si>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</si>
  <si>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</si>
  <si>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</si>
  <si>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</si>
  <si>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</si>
  <si>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</si>
  <si>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</si>
  <si>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</si>
  <si>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</si>
  <si>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</si>
  <si>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</si>
  <si>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</si>
  <si>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</si>
  <si>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</si>
  <si>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</si>
  <si>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</si>
  <si>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</si>
  <si>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</si>
  <si>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</si>
  <si>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</si>
  <si>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</si>
  <si>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</si>
  <si>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</si>
  <si>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</si>
  <si>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</si>
  <si>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</si>
  <si>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</si>
  <si>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</si>
  <si>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</si>
  <si>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</si>
  <si>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</si>
  <si>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</si>
  <si>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</si>
  <si>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</si>
  <si>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</si>
  <si>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</si>
  <si>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</si>
  <si>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</si>
  <si>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</si>
  <si>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</si>
  <si>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</si>
  <si>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</si>
  <si>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</si>
  <si>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</si>
  <si>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</si>
  <si>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</si>
  <si>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</si>
  <si>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</si>
  <si>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</si>
  <si>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</si>
  <si>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</si>
  <si>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</si>
  <si>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</si>
  <si>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</si>
  <si>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</si>
  <si>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</si>
  <si>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</si>
  <si>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</si>
  <si>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</si>
  <si>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</si>
  <si>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</si>
  <si>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</si>
  <si>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</si>
  <si>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</si>
  <si>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</si>
  <si>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</si>
  <si>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</si>
  <si>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</si>
  <si>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</si>
  <si>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</si>
  <si>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</si>
  <si>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</si>
  <si>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</si>
  <si>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</si>
  <si>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</si>
  <si>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</si>
  <si>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</si>
  <si>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</si>
  <si>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</si>
  <si>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</si>
  <si>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</si>
  <si>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</si>
  <si>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</si>
  <si>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</si>
  <si>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</si>
  <si>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</si>
  <si>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</si>
  <si>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</si>
  <si>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</si>
  <si>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</si>
  <si>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</si>
  <si>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</si>
  <si>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</si>
  <si>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</si>
  <si>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</si>
  <si>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</si>
  <si>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</si>
  <si>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</si>
  <si>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</si>
  <si>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</si>
  <si>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</si>
  <si>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</si>
  <si>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</si>
  <si>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</si>
  <si>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</si>
  <si>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</si>
  <si>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</si>
  <si>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</si>
  <si>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</si>
  <si>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</si>
  <si>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</si>
  <si>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</si>
  <si>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</si>
  <si>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</si>
  <si>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</si>
  <si>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</si>
  <si>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</si>
  <si>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</si>
  <si>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</si>
  <si>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</si>
  <si>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</si>
  <si>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</si>
  <si>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</si>
  <si>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</si>
  <si>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</si>
  <si>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</si>
  <si>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</si>
  <si>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</si>
  <si>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</si>
  <si>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</si>
  <si>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</si>
  <si>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</si>
  <si>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</si>
  <si>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</si>
  <si>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</si>
  <si>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</si>
  <si>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</si>
  <si>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</si>
  <si>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</si>
  <si>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</si>
  <si>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</si>
  <si>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</si>
  <si>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</si>
  <si>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</si>
  <si>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</si>
  <si>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</si>
  <si>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</si>
  <si>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</si>
  <si>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</si>
  <si>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</si>
  <si>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</si>
  <si>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</si>
  <si>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</si>
  <si>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</si>
  <si>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</si>
  <si>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</si>
  <si>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</si>
  <si>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</si>
  <si>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</si>
  <si>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</si>
  <si>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</si>
  <si>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</si>
  <si>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</si>
  <si>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</si>
  <si>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</si>
  <si>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</si>
  <si>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</si>
  <si>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</si>
  <si>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</si>
  <si>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</si>
  <si>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</si>
  <si>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</si>
  <si>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</si>
  <si>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</si>
  <si>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</si>
  <si>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</si>
  <si>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</si>
  <si>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</si>
  <si>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</si>
  <si>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</si>
  <si>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</si>
  <si>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</si>
  <si>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</si>
  <si>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</si>
  <si>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</si>
  <si>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</si>
  <si>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</si>
  <si>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</si>
  <si>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</si>
  <si>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</si>
  <si>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</si>
  <si>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</si>
  <si>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</si>
  <si>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</si>
  <si>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</si>
  <si>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</si>
  <si>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</si>
  <si>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</si>
  <si>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</si>
  <si>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</si>
  <si>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</si>
  <si>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</si>
  <si>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</si>
  <si>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</si>
  <si>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</si>
  <si>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</si>
  <si>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</si>
  <si>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</si>
  <si>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</si>
  <si>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</si>
  <si>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</si>
  <si>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</si>
  <si>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</si>
  <si>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</si>
  <si>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</si>
  <si>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</si>
  <si>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</si>
  <si>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</si>
  <si>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</si>
  <si>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</si>
  <si>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</si>
  <si>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</si>
  <si>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</si>
  <si>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</si>
  <si>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</si>
  <si>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</si>
  <si>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</si>
  <si>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</si>
  <si>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</si>
  <si>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</si>
  <si>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</si>
  <si>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</si>
  <si>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</si>
  <si>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</si>
  <si>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</si>
  <si>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</si>
  <si>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</si>
  <si>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</si>
  <si>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</si>
  <si>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</si>
  <si>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</si>
  <si>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</si>
  <si>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</si>
  <si>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</si>
  <si>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</si>
  <si>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</si>
  <si>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</si>
  <si>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</si>
  <si>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</si>
  <si>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</si>
  <si>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</si>
  <si>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</si>
  <si>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</si>
  <si>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</si>
  <si>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</si>
  <si>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</si>
  <si>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</si>
  <si>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</si>
  <si>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</si>
  <si>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</si>
  <si>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</si>
  <si>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</si>
  <si>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</si>
  <si>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</si>
  <si>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</si>
  <si>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</si>
  <si>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</si>
  <si>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</si>
  <si>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</si>
  <si>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</si>
  <si>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</si>
  <si>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</si>
  <si>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</si>
  <si>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</si>
  <si>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</si>
  <si>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</si>
  <si>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</si>
  <si>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</si>
  <si>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</si>
  <si>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</si>
  <si>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</si>
  <si>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</si>
  <si>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</si>
  <si>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</si>
  <si>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</si>
  <si>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</si>
  <si>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</si>
  <si>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</si>
  <si>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</si>
  <si>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</si>
  <si>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</si>
  <si>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</si>
  <si>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</si>
  <si>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</si>
  <si>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</si>
  <si>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</si>
  <si>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</si>
  <si>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</si>
  <si>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</si>
  <si>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</si>
  <si>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</si>
  <si>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</si>
  <si>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</si>
  <si>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</si>
  <si>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</si>
  <si>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</si>
  <si>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</si>
  <si>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</si>
  <si>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</si>
  <si>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</si>
  <si>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</si>
  <si>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</si>
  <si>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</si>
  <si>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</si>
  <si>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</si>
  <si>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</si>
  <si>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</si>
  <si>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</si>
  <si>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</si>
  <si>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</si>
  <si>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</si>
  <si>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</si>
  <si>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</si>
  <si>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</si>
  <si>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</si>
  <si>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</si>
  <si>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</si>
  <si>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</si>
  <si>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</si>
  <si>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</si>
  <si>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</si>
  <si>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</si>
  <si>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</si>
  <si>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</si>
  <si>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</si>
  <si>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</si>
  <si>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</si>
  <si>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</si>
  <si>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</si>
  <si>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</si>
  <si>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</si>
  <si>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</si>
  <si>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</si>
  <si>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</si>
  <si>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</si>
  <si>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</si>
  <si>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</si>
  <si>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</si>
  <si>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</si>
  <si>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</si>
  <si>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</si>
  <si>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</si>
  <si>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</si>
  <si>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</si>
  <si>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</si>
  <si>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</si>
  <si>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</si>
  <si>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</si>
  <si>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</si>
  <si>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</si>
  <si>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</si>
  <si>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</si>
  <si>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</si>
  <si>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</si>
  <si>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</si>
  <si>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</si>
  <si>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</si>
  <si>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</si>
  <si>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</si>
  <si>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</si>
  <si>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</si>
  <si>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</si>
  <si>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</si>
  <si>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</si>
  <si>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</si>
  <si>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</si>
  <si>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</si>
  <si>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</si>
  <si>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</si>
  <si>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</si>
  <si>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</si>
  <si>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</si>
  <si>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</si>
  <si>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</si>
  <si>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</si>
  <si>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</si>
  <si>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</si>
  <si>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</si>
  <si>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</si>
  <si>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</si>
  <si>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</si>
  <si>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</si>
  <si>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</si>
  <si>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</si>
  <si>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</si>
  <si>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</si>
  <si>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</si>
  <si>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</si>
  <si>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</si>
  <si>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</si>
  <si>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</si>
  <si>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</si>
  <si>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</si>
  <si>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</si>
  <si>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</si>
  <si>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</si>
  <si>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</si>
  <si>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</si>
  <si>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</si>
  <si>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</si>
  <si>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</si>
  <si>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</si>
  <si>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</si>
  <si>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</si>
  <si>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</si>
  <si>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</si>
  <si>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</si>
  <si>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</si>
  <si>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</si>
  <si>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</si>
  <si>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</si>
  <si>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</si>
  <si>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</si>
  <si>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</si>
  <si>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</si>
  <si>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</si>
  <si>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</si>
  <si>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</si>
  <si>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</si>
  <si>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</si>
  <si>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</si>
  <si>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</si>
  <si>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</si>
  <si>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</si>
  <si>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</si>
  <si>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</si>
  <si>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</si>
  <si>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</si>
  <si>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</si>
  <si>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</si>
  <si>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</si>
  <si>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</si>
  <si>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</si>
  <si>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</si>
  <si>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</si>
  <si>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</si>
  <si>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</si>
  <si>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</si>
  <si>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</si>
  <si>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</si>
  <si>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</si>
  <si>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</si>
  <si>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</si>
  <si>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</si>
  <si>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</si>
  <si>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</si>
  <si>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</si>
  <si>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</si>
  <si>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</si>
  <si>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</si>
  <si>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</si>
  <si>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</si>
  <si>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</si>
  <si>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</si>
  <si>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</si>
  <si>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</si>
  <si>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</si>
  <si>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</si>
  <si>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</si>
  <si>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</si>
  <si>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</si>
  <si>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</si>
  <si>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</si>
  <si>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</si>
  <si>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</si>
  <si>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</si>
  <si>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</si>
  <si>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</si>
  <si>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</si>
  <si>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</si>
  <si>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</si>
  <si>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</si>
  <si>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</si>
  <si>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</si>
  <si>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</si>
  <si>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</si>
  <si>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</si>
  <si>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</si>
  <si>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</si>
  <si>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</si>
  <si>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</si>
  <si>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</si>
  <si>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</si>
  <si>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</si>
  <si>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</si>
  <si>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</si>
  <si>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</si>
  <si>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</si>
  <si>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</si>
  <si>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</si>
  <si>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</si>
  <si>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</si>
  <si>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</si>
  <si>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</si>
  <si>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</si>
  <si>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</si>
  <si>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</si>
  <si>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</si>
  <si>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</si>
  <si>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</si>
  <si>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</si>
  <si>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</si>
  <si>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</si>
  <si>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</si>
  <si>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</si>
  <si>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</si>
  <si>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</si>
  <si>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</si>
  <si>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</si>
  <si>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</si>
  <si>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</si>
  <si>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</si>
  <si>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</si>
  <si>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</si>
  <si>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</si>
  <si>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</si>
  <si>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</si>
  <si>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</si>
  <si>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</si>
  <si>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</si>
  <si>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</si>
  <si>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</si>
  <si>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</si>
  <si>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</si>
  <si>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</si>
  <si>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</si>
  <si>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</si>
  <si>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</si>
  <si>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</si>
  <si>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</si>
  <si>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</si>
  <si>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</si>
  <si>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</si>
  <si>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</si>
  <si>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</si>
  <si>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</si>
  <si>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</si>
  <si>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</si>
  <si>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</si>
  <si>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</si>
  <si>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</si>
  <si>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</si>
  <si>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</si>
  <si>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</si>
  <si>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</si>
  <si>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</si>
  <si>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</si>
  <si>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</si>
  <si>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</si>
  <si>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</si>
  <si>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</si>
  <si>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</si>
  <si>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</si>
  <si>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</si>
  <si>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</si>
  <si>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</si>
  <si>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</si>
  <si>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</si>
  <si>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</si>
  <si>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</si>
  <si>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</si>
  <si>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</si>
  <si>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</si>
  <si>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</si>
  <si>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</si>
  <si>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</si>
  <si>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</si>
  <si>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</si>
  <si>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</si>
  <si>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</si>
  <si>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</si>
  <si>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</si>
  <si>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</si>
  <si>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</si>
  <si>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</si>
  <si>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</si>
  <si>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</si>
  <si>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</si>
  <si>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</si>
  <si>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</si>
  <si>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</si>
  <si>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</si>
  <si>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</si>
  <si>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</si>
  <si>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</si>
  <si>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</si>
  <si>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</si>
  <si>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</si>
  <si>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</si>
  <si>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</si>
  <si>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</si>
  <si>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</si>
  <si>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</si>
  <si>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</si>
  <si>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</si>
  <si>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</si>
  <si>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</si>
  <si>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</si>
  <si>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</si>
  <si>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</si>
  <si>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</si>
  <si>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</si>
  <si>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</si>
  <si>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</si>
  <si>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</si>
  <si>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</si>
  <si>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</si>
  <si>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</si>
  <si>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</si>
  <si>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</si>
  <si>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</si>
  <si>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</si>
  <si>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</si>
  <si>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</si>
  <si>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</si>
  <si>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</si>
  <si>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</si>
  <si>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</si>
  <si>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</si>
  <si>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</si>
  <si>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</si>
  <si>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</si>
  <si>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</si>
  <si>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</si>
  <si>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</si>
  <si>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</si>
  <si>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</si>
  <si>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</si>
  <si>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</si>
  <si>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</si>
  <si>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</si>
  <si>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</si>
  <si>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</si>
  <si>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</si>
  <si>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</si>
  <si>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</si>
  <si>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</si>
  <si>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</si>
  <si>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</si>
  <si>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</si>
  <si>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</si>
  <si>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</si>
  <si>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</si>
  <si>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</si>
  <si>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</si>
  <si>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</si>
  <si>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</si>
  <si>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</si>
  <si>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</si>
  <si>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</si>
  <si>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</si>
  <si>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</si>
  <si>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</si>
  <si>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</si>
  <si>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</si>
  <si>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</si>
  <si>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</si>
  <si>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</si>
  <si>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</si>
  <si>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</si>
  <si>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</si>
  <si>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</si>
  <si>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</si>
  <si>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</si>
  <si>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</si>
  <si>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</si>
  <si>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</si>
  <si>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</si>
  <si>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</si>
  <si>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</si>
  <si>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</si>
  <si>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</si>
  <si>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</si>
  <si>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</si>
  <si>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</si>
  <si>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</si>
  <si>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</si>
  <si>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</si>
  <si>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</si>
  <si>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</si>
  <si>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</si>
  <si>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</si>
  <si>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</si>
  <si>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</si>
  <si>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</si>
  <si>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</si>
  <si>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</si>
  <si>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</si>
  <si>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</si>
  <si>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</si>
  <si>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</si>
  <si>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</si>
  <si>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</si>
  <si>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</si>
  <si>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</si>
  <si>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</si>
  <si>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</si>
  <si>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</si>
  <si>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</si>
  <si>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</si>
  <si>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</si>
  <si>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</si>
  <si>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</si>
  <si>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</si>
  <si>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</si>
  <si>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</si>
  <si>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</si>
  <si>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</si>
  <si>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</si>
  <si>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</si>
  <si>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</si>
  <si>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</si>
  <si>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</si>
  <si>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</si>
  <si>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</si>
  <si>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</si>
  <si>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</si>
  <si>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</si>
  <si>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</si>
  <si>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</si>
  <si>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</si>
  <si>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</si>
  <si>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</si>
  <si>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</si>
  <si>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</si>
  <si>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</si>
  <si>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</si>
  <si>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</si>
  <si>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</si>
  <si>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</si>
  <si>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</si>
  <si>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</si>
  <si>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</si>
  <si>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</si>
  <si>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</si>
  <si>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</si>
  <si>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</si>
  <si>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</si>
  <si>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</si>
  <si>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</si>
  <si>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</si>
  <si>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</si>
  <si>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</si>
  <si>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</si>
  <si>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</si>
  <si>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</si>
  <si>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</si>
  <si>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</si>
  <si>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</si>
  <si>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</si>
  <si>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</si>
  <si>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</si>
  <si>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</si>
  <si>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</si>
  <si>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</si>
  <si>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</si>
  <si>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</si>
  <si>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</si>
  <si>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</si>
  <si>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</si>
  <si>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</si>
  <si>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</si>
  <si>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</si>
  <si>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</si>
  <si>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</si>
  <si>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</si>
  <si>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</si>
  <si>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</si>
  <si>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</si>
  <si>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</si>
  <si>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</si>
  <si>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</si>
  <si>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</si>
  <si>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</si>
  <si>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</si>
  <si>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</si>
  <si>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</si>
  <si>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</si>
  <si>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</si>
  <si>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</si>
  <si>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</si>
  <si>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</si>
  <si>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</si>
  <si>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</si>
  <si>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</si>
  <si>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</si>
  <si>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</si>
  <si>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</si>
  <si>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</si>
  <si>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</si>
  <si>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</si>
  <si>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</si>
  <si>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</si>
  <si>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</si>
  <si>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</si>
  <si>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</si>
  <si>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</si>
  <si>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</si>
  <si>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</si>
  <si>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</si>
  <si>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</si>
  <si>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</si>
  <si>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</si>
  <si>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</si>
  <si>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</si>
  <si>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</si>
  <si>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</si>
  <si>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</si>
  <si>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</si>
  <si>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</si>
  <si>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</si>
  <si>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</si>
  <si>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</si>
  <si>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</si>
  <si>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</si>
  <si>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</si>
  <si>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</si>
  <si>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</si>
  <si>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</si>
  <si>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</si>
  <si>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</si>
  <si>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</si>
  <si>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</si>
  <si>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</si>
  <si>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</si>
  <si>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</si>
  <si>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</si>
  <si>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</si>
  <si>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</si>
  <si>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</si>
  <si>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</si>
  <si>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</si>
  <si>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</si>
  <si>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</si>
  <si>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</si>
  <si>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</si>
  <si>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</si>
  <si>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</si>
  <si>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</si>
  <si>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</si>
  <si>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</si>
  <si>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</si>
  <si>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</si>
  <si>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</si>
  <si>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</si>
  <si>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</si>
  <si>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</si>
  <si>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</si>
  <si>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</si>
  <si>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</si>
  <si>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</si>
  <si>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</si>
  <si>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</si>
  <si>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</si>
  <si>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</si>
  <si>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</si>
  <si>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</si>
  <si>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</si>
  <si>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</si>
  <si>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</si>
  <si>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</si>
  <si>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</si>
  <si>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</si>
  <si>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</si>
  <si>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</si>
  <si>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</si>
  <si>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</si>
  <si>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</si>
  <si>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</si>
  <si>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</si>
  <si>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</si>
  <si>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</si>
  <si>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</si>
  <si>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</si>
  <si>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</si>
  <si>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</si>
  <si>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</si>
  <si>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</si>
  <si>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</si>
  <si>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</si>
  <si>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</si>
  <si>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</si>
  <si>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</si>
  <si>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</si>
  <si>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</si>
  <si>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</si>
  <si>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</si>
  <si>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</si>
  <si>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</si>
  <si>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</si>
  <si>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</si>
  <si>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</si>
  <si>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</si>
  <si>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</si>
  <si>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</si>
  <si>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</si>
  <si>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</si>
  <si>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</si>
  <si>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</si>
  <si>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</si>
  <si>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</si>
  <si>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</si>
  <si>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</si>
  <si>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</si>
  <si>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</si>
  <si>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</si>
  <si>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</si>
  <si>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</si>
  <si>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</si>
  <si>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</si>
  <si>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</si>
  <si>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</si>
  <si>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</si>
  <si>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</si>
  <si>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</si>
  <si>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</si>
  <si>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</si>
  <si>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</si>
  <si>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</si>
  <si>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</si>
  <si>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</si>
  <si>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</si>
  <si>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</si>
  <si>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</si>
  <si>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</si>
  <si>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</si>
  <si>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</si>
  <si>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</si>
  <si>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</si>
  <si>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</si>
  <si>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</si>
  <si>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</si>
  <si>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</si>
  <si>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</si>
  <si>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</si>
  <si>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</si>
  <si>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</si>
  <si>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</si>
  <si>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</si>
  <si>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</si>
  <si>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</si>
  <si>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</si>
  <si>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</si>
  <si>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</si>
  <si>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</si>
  <si>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</si>
  <si>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</si>
  <si>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</si>
  <si>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</si>
  <si>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</si>
  <si>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</si>
  <si>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</si>
  <si>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</si>
  <si>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</si>
  <si>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</si>
  <si>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</si>
  <si>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</si>
  <si>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</si>
  <si>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</si>
  <si>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</si>
  <si>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</si>
  <si>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</si>
  <si>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</si>
  <si>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</si>
  <si>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</si>
  <si>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</si>
  <si>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</si>
  <si>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</si>
  <si>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</si>
  <si>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</si>
  <si>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</si>
  <si>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</si>
  <si>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</si>
  <si>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</si>
  <si>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</si>
  <si>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</si>
  <si>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</si>
  <si>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</si>
  <si>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</si>
  <si>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</si>
  <si>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</si>
  <si>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</si>
  <si>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</si>
  <si>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</si>
  <si>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</si>
  <si>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</si>
  <si>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</si>
  <si>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</si>
  <si>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</si>
  <si>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</si>
  <si>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</si>
  <si>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</si>
  <si>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</si>
  <si>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</si>
  <si>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</si>
  <si>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</si>
  <si>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</si>
  <si>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</si>
  <si>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</si>
  <si>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</si>
  <si>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</si>
  <si>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</si>
  <si>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</si>
  <si>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</si>
  <si>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</si>
  <si>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</si>
  <si>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</si>
  <si>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</si>
  <si>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</si>
  <si>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</si>
  <si>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</si>
  <si>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</si>
  <si>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</si>
  <si>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</si>
  <si>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</si>
  <si>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</si>
  <si>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</si>
  <si>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</si>
  <si>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</si>
  <si>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</si>
  <si>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</si>
  <si>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</si>
  <si>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</si>
  <si>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</si>
  <si>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</si>
  <si>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</si>
  <si>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</si>
  <si>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</si>
  <si>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</si>
  <si>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</si>
  <si>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</si>
  <si>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</si>
  <si>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</si>
  <si>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</si>
  <si>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</si>
  <si>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</si>
  <si>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</si>
  <si>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</si>
  <si>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</si>
  <si>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</si>
  <si>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</si>
  <si>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</si>
  <si>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</si>
  <si>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</si>
  <si>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</si>
  <si>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</si>
  <si>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</si>
  <si>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</si>
  <si>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</si>
  <si>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</si>
  <si>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</si>
  <si>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</si>
  <si>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</si>
  <si>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</si>
  <si>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</si>
  <si>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</si>
  <si>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</si>
  <si>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</si>
  <si>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</si>
  <si>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</si>
  <si>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</si>
  <si>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</si>
  <si>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</si>
  <si>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</si>
  <si>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</si>
  <si>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</si>
  <si>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</si>
  <si>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</si>
  <si>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</si>
  <si>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</si>
  <si>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</si>
  <si>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</si>
  <si>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</si>
  <si>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</si>
  <si>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</si>
  <si>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</si>
  <si>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</si>
  <si>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</si>
  <si>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</si>
  <si>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</si>
  <si>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</si>
  <si>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</si>
  <si>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</si>
  <si>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</si>
  <si>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</si>
  <si>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</si>
  <si>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</si>
  <si>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</si>
  <si>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</si>
  <si>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</si>
  <si>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</si>
  <si>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</si>
  <si>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</si>
  <si>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</si>
  <si>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</si>
  <si>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</si>
  <si>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</si>
  <si>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</si>
  <si>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</si>
  <si>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</si>
  <si>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</si>
  <si>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</si>
  <si>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</si>
  <si>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</si>
  <si>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</si>
  <si>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</si>
  <si>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</si>
  <si>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</si>
  <si>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</si>
  <si>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</si>
  <si>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</si>
  <si>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</si>
  <si>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</si>
  <si>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</si>
  <si>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</si>
  <si>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</si>
  <si>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</si>
  <si>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</si>
  <si>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</si>
  <si>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</si>
  <si>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</si>
  <si>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</si>
  <si>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</si>
  <si>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</si>
  <si>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</si>
  <si>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</si>
  <si>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</si>
  <si>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</si>
  <si>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</si>
  <si>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</si>
  <si>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</si>
  <si>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</si>
  <si>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</si>
  <si>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</si>
  <si>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</si>
  <si>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</si>
  <si>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</si>
  <si>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</si>
  <si>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</si>
  <si>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</si>
  <si>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</si>
  <si>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</si>
  <si>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</si>
  <si>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</si>
  <si>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</si>
  <si>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</si>
  <si>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</si>
  <si>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</si>
  <si>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</si>
  <si>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</si>
  <si>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</si>
  <si>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</si>
  <si>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</si>
  <si>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</si>
  <si>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</si>
  <si>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</si>
  <si>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</si>
  <si>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</si>
  <si>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</si>
  <si>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</si>
  <si>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</si>
  <si>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</si>
  <si>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</si>
  <si>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</si>
  <si>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</si>
  <si>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</si>
  <si>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</si>
  <si>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</si>
  <si>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</si>
  <si>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</si>
  <si>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</si>
  <si>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</si>
  <si>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</si>
  <si>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</si>
  <si>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</si>
  <si>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</si>
  <si>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</si>
  <si>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</si>
  <si>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</si>
  <si>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</si>
  <si>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</si>
  <si>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</si>
  <si>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</si>
  <si>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</si>
  <si>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</si>
  <si>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</si>
  <si>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</si>
  <si>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</si>
  <si>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</si>
  <si>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</si>
  <si>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</si>
  <si>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</si>
  <si>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</si>
  <si>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</si>
  <si>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</si>
  <si>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</si>
  <si>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</si>
  <si>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</si>
  <si>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</si>
  <si>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</si>
  <si>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</si>
  <si>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</si>
  <si>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</si>
  <si>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</si>
  <si>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</si>
  <si>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</si>
  <si>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</si>
  <si>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</si>
  <si>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</si>
  <si>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</si>
  <si>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</si>
  <si>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</si>
  <si>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</si>
  <si>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</si>
  <si>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</si>
  <si>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</si>
  <si>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</si>
  <si>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</si>
  <si>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</si>
  <si>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</si>
  <si>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</si>
  <si>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</si>
  <si>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</si>
  <si>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</si>
  <si>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</si>
  <si>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</si>
  <si>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</si>
  <si>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</si>
  <si>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</si>
  <si>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</si>
  <si>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</si>
  <si>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</si>
  <si>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</si>
  <si>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</si>
  <si>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</si>
  <si>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</si>
  <si>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</si>
  <si>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</si>
  <si>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</si>
  <si>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</si>
  <si>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</si>
  <si>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</si>
  <si>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</si>
  <si>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</si>
  <si>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</si>
  <si>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</si>
  <si>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</si>
  <si>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</si>
  <si>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</si>
  <si>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</si>
  <si>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</si>
  <si>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</si>
  <si>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</si>
  <si>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</si>
  <si>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</si>
  <si>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</si>
  <si>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</si>
  <si>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</si>
  <si>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</si>
  <si>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</si>
  <si>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</si>
  <si>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</si>
  <si>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</si>
  <si>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</si>
  <si>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</si>
  <si>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</si>
  <si>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</si>
  <si>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</si>
  <si>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</si>
  <si>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</si>
  <si>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</si>
  <si>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</si>
  <si>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</si>
  <si>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</si>
  <si>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</si>
  <si>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</si>
  <si>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</si>
  <si>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</si>
  <si>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</si>
  <si>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</si>
  <si>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</si>
  <si>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</si>
  <si>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</si>
  <si>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</si>
  <si>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</si>
  <si>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</si>
  <si>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</si>
  <si>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</si>
  <si>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</si>
  <si>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</si>
  <si>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</si>
  <si>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</si>
  <si>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</si>
  <si>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</si>
  <si>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</si>
  <si>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</si>
  <si>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</si>
  <si>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</si>
  <si>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</si>
  <si>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</si>
  <si>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</si>
  <si>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</si>
  <si>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</si>
  <si>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</si>
  <si>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</si>
  <si>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</si>
  <si>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</si>
  <si>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</si>
  <si>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</si>
  <si>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</si>
  <si>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</si>
  <si>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</si>
  <si>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</si>
  <si>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</si>
  <si>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</si>
  <si>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</si>
  <si>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</si>
  <si>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</si>
  <si>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</si>
  <si>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</si>
  <si>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</si>
  <si>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</si>
  <si>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</si>
  <si>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</si>
  <si>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</si>
  <si>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</si>
  <si>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</si>
  <si>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</si>
  <si>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</si>
  <si>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</si>
  <si>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</si>
  <si>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</si>
  <si>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</si>
  <si>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</si>
  <si>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</si>
  <si>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</si>
  <si>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</si>
  <si>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</si>
  <si>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</si>
  <si>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</si>
  <si>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</si>
  <si>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</si>
  <si>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</si>
  <si>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</si>
  <si>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</si>
  <si>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</si>
  <si>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</si>
  <si>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</si>
  <si>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</si>
  <si>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</si>
  <si>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</si>
  <si>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</si>
  <si>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</si>
  <si>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</si>
  <si>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</si>
  <si>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</si>
  <si>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</si>
  <si>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</si>
  <si>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</si>
  <si>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</si>
  <si>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</si>
  <si>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</si>
  <si>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</si>
  <si>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</si>
  <si>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</si>
  <si>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</si>
  <si>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</si>
  <si>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</si>
  <si>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</si>
  <si>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</si>
  <si>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</si>
  <si>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</si>
  <si>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</si>
  <si>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</si>
  <si>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</si>
  <si>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</si>
  <si>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</si>
  <si>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</si>
  <si>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</si>
  <si>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</si>
  <si>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</si>
  <si>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</si>
  <si>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</si>
  <si>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</si>
  <si>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</si>
  <si>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</si>
  <si>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</si>
  <si>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</si>
  <si>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</si>
  <si>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</si>
  <si>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</si>
  <si>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</si>
  <si>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</si>
  <si>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</si>
  <si>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</si>
  <si>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</si>
  <si>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</si>
  <si>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</si>
  <si>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</si>
  <si>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</si>
  <si>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</si>
  <si>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</si>
  <si>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</si>
  <si>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</si>
  <si>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</si>
  <si>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</si>
  <si>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</si>
  <si>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</si>
  <si>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</si>
  <si>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</si>
  <si>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</si>
  <si>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</si>
  <si>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</si>
  <si>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</si>
  <si>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</si>
  <si>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</si>
  <si>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</si>
  <si>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</si>
  <si>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</si>
  <si>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</si>
  <si>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</si>
  <si>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</si>
  <si>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</si>
  <si>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</si>
  <si>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</si>
  <si>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</si>
  <si>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</si>
  <si>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</si>
  <si>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</si>
  <si>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</si>
  <si>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</si>
  <si>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</si>
  <si>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</si>
  <si>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</si>
  <si>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</si>
  <si>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</si>
  <si>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</si>
  <si>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</si>
  <si>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</si>
  <si>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</si>
  <si>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</si>
  <si>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</si>
  <si>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</si>
  <si>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</si>
  <si>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</si>
  <si>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</si>
  <si>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</si>
  <si>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</si>
  <si>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</si>
  <si>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</si>
  <si>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</si>
  <si>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</si>
  <si>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</si>
  <si>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</si>
  <si>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</si>
  <si>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</si>
  <si>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</si>
  <si>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</si>
  <si>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</si>
  <si>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</si>
  <si>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</si>
  <si>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</si>
  <si>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</si>
  <si>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</si>
  <si>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</si>
  <si>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</si>
  <si>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</si>
  <si>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</si>
  <si>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</si>
  <si>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</si>
  <si>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</si>
  <si>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</si>
  <si>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</si>
  <si>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</si>
  <si>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</si>
  <si>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</si>
  <si>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</si>
  <si>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</si>
  <si>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</si>
  <si>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</si>
  <si>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</si>
  <si>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</si>
  <si>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</si>
  <si>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</si>
  <si>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</si>
  <si>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</si>
  <si>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</si>
  <si>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</si>
  <si>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</si>
  <si>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</si>
  <si>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</si>
  <si>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</si>
  <si>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</si>
  <si>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</si>
  <si>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</si>
  <si>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</si>
  <si>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</si>
  <si>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</si>
  <si>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</si>
  <si>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</si>
  <si>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</si>
  <si>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</si>
  <si>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</si>
  <si>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</si>
  <si>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</si>
  <si>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</si>
  <si>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</si>
  <si>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</si>
  <si>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</si>
  <si>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</si>
  <si>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</si>
  <si>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</si>
  <si>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</si>
  <si>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</si>
  <si>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</si>
  <si>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</si>
  <si>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</si>
  <si>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</si>
  <si>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</si>
  <si>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</si>
  <si>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</si>
  <si>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</si>
  <si>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</si>
  <si>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</si>
  <si>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</si>
  <si>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</si>
  <si>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</si>
  <si>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</si>
  <si>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</si>
  <si>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</si>
  <si>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</si>
  <si>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</si>
  <si>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</si>
  <si>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</si>
  <si>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</si>
  <si>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</si>
  <si>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</si>
  <si>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</si>
  <si>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</si>
  <si>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</si>
  <si>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</si>
  <si>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</si>
  <si>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</si>
  <si>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</si>
  <si>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</si>
  <si>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</si>
  <si>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</si>
  <si>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</si>
  <si>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</si>
  <si>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</si>
  <si>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</si>
  <si>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</si>
  <si>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</si>
  <si>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</si>
  <si>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</si>
  <si>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</si>
  <si>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</si>
  <si>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</si>
  <si>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</si>
  <si>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</si>
  <si>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</si>
  <si>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</si>
  <si>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</si>
  <si>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</si>
  <si>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</si>
  <si>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</si>
  <si>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</si>
  <si>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</si>
  <si>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</si>
  <si>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</si>
  <si>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</si>
  <si>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</si>
  <si>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</si>
  <si>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</si>
  <si>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</si>
  <si>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</si>
  <si>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</si>
  <si>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</si>
  <si>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</si>
  <si>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</si>
  <si>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</si>
  <si>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</si>
  <si>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</si>
  <si>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</si>
  <si>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</si>
  <si>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</si>
  <si>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</si>
  <si>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</si>
  <si>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</si>
  <si>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</si>
  <si>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</si>
  <si>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</si>
  <si>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</si>
  <si>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</si>
  <si>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</si>
  <si>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</si>
  <si>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</si>
  <si>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</si>
  <si>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</si>
  <si>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</si>
  <si>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</si>
  <si>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</si>
  <si>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</si>
  <si>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</si>
  <si>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</si>
  <si>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</si>
  <si>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</si>
  <si>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</si>
  <si>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</si>
  <si>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</si>
  <si>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</si>
  <si>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</si>
  <si>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</si>
  <si>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</si>
  <si>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</si>
  <si>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</si>
  <si>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</si>
  <si>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</si>
  <si>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</si>
  <si>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</si>
  <si>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</si>
  <si>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</si>
  <si>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</si>
  <si>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</si>
  <si>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</si>
  <si>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</si>
  <si>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</si>
  <si>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</si>
  <si>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</si>
  <si>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</si>
  <si>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</si>
  <si>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</si>
  <si>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</si>
  <si>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</si>
  <si>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</si>
  <si>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</si>
  <si>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</si>
  <si>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</si>
  <si>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</si>
  <si>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</si>
  <si>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</si>
  <si>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</si>
  <si>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</si>
  <si>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</si>
  <si>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</si>
  <si>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</si>
  <si>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</si>
  <si>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</si>
  <si>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</si>
  <si>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</si>
  <si>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</si>
  <si>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</si>
  <si>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</si>
  <si>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</si>
  <si>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</si>
  <si>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</si>
  <si>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</si>
  <si>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</si>
  <si>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</si>
  <si>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</si>
  <si>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</si>
  <si>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</si>
  <si>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</si>
  <si>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</si>
  <si>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</si>
  <si>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</si>
  <si>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</si>
  <si>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</si>
  <si>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</si>
  <si>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</si>
  <si>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</si>
  <si>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</si>
  <si>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</si>
  <si>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</si>
  <si>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</si>
  <si>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</si>
  <si>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</si>
  <si>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</si>
  <si>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</si>
  <si>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</si>
  <si>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</si>
  <si>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</si>
  <si>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</si>
  <si>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</si>
  <si>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</si>
  <si>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</si>
  <si>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</si>
  <si>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</si>
  <si>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</si>
  <si>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</si>
  <si>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</si>
  <si>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</si>
  <si>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</si>
  <si>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</si>
  <si>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</si>
  <si>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</si>
  <si>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</si>
  <si>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</si>
  <si>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</si>
  <si>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</si>
  <si>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</si>
  <si>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</si>
  <si>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</si>
  <si>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</si>
  <si>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</si>
  <si>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</si>
  <si>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</si>
  <si>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</si>
  <si>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</si>
  <si>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</si>
  <si>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</si>
  <si>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</si>
  <si>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</si>
  <si>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</si>
  <si>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</si>
  <si>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</si>
  <si>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</si>
  <si>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</si>
  <si>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</si>
  <si>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</si>
  <si>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</si>
  <si>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</si>
  <si>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</si>
  <si>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</si>
  <si>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</si>
  <si>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</si>
  <si>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</si>
  <si>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</si>
  <si>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</si>
  <si>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</si>
  <si>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</si>
  <si>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</si>
  <si>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</si>
  <si>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</si>
  <si>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</si>
  <si>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</si>
  <si>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</si>
  <si>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</si>
  <si>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</si>
  <si>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</si>
  <si>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</si>
  <si>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</si>
  <si>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</si>
  <si>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</si>
  <si>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</si>
  <si>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</si>
  <si>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</si>
  <si>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</si>
  <si>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</si>
  <si>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</si>
  <si>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</si>
  <si>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</si>
  <si>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</si>
  <si>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</si>
  <si>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</si>
  <si>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</si>
  <si>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</si>
  <si>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</si>
  <si>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</si>
  <si>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</si>
  <si>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</si>
  <si>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</si>
  <si>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</si>
  <si>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</si>
  <si>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</si>
  <si>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</si>
  <si>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</si>
  <si>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</si>
  <si>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</si>
  <si>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</si>
  <si>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</si>
  <si>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</si>
  <si>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</si>
  <si>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</si>
  <si>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</si>
  <si>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</si>
  <si>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</si>
  <si>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</si>
  <si>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</si>
  <si>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</si>
  <si>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</si>
  <si>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</si>
  <si>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</si>
  <si>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</si>
  <si>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</si>
  <si>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</si>
  <si>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</si>
  <si>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</si>
  <si>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</si>
  <si>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</si>
  <si>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</si>
  <si>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</si>
  <si>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</si>
  <si>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</si>
  <si>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</si>
  <si>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</si>
  <si>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</si>
  <si>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</si>
  <si>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</si>
  <si>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</si>
  <si>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</si>
  <si>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</si>
  <si>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</si>
  <si>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</si>
  <si>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</si>
  <si>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</si>
  <si>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</si>
  <si>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</si>
  <si>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</si>
  <si>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</si>
  <si>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</si>
  <si>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</si>
  <si>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</si>
  <si>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</si>
  <si>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</si>
  <si>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</si>
  <si>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</si>
  <si>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</si>
  <si>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</si>
  <si>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</si>
  <si>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</si>
  <si>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</si>
  <si>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</si>
  <si>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</si>
  <si>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</si>
  <si>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</si>
  <si>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</si>
  <si>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</si>
  <si>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</si>
  <si>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</si>
  <si>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</si>
  <si>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</si>
  <si>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</si>
  <si>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</si>
  <si>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</si>
  <si>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</si>
  <si>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</si>
  <si>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</si>
  <si>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</si>
  <si>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</si>
  <si>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</si>
  <si>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</si>
  <si>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</si>
  <si>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</si>
  <si>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</si>
  <si>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</si>
  <si>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</si>
  <si>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</si>
  <si>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</si>
  <si>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</si>
  <si>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</si>
  <si>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</si>
  <si>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</si>
  <si>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</si>
  <si>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</si>
  <si>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</si>
  <si>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</si>
  <si>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</si>
  <si>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</si>
  <si>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</si>
  <si>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</si>
  <si>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</si>
  <si>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</si>
  <si>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</si>
  <si>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</si>
  <si>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</si>
  <si>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</si>
  <si>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</si>
  <si>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</si>
  <si>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</si>
  <si>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</si>
  <si>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</si>
  <si>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</si>
  <si>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</si>
  <si>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</si>
  <si>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</si>
  <si>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</si>
  <si>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</si>
  <si>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</si>
  <si>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</si>
  <si>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</si>
  <si>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</si>
  <si>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</si>
  <si>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</si>
  <si>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</si>
  <si>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</si>
  <si>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</si>
  <si>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</si>
  <si>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</si>
  <si>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</si>
  <si>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</si>
  <si>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</si>
  <si>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</si>
  <si>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</si>
  <si>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</si>
  <si>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</si>
  <si>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</si>
  <si>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</si>
  <si>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</si>
  <si>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</si>
  <si>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</si>
  <si>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</si>
  <si>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</si>
  <si>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</si>
  <si>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</si>
  <si>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</si>
  <si>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</si>
  <si>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</si>
  <si>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</si>
  <si>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</si>
  <si>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</si>
  <si>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</si>
  <si>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</si>
  <si>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</si>
  <si>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</si>
  <si>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</si>
  <si>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</si>
  <si>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</si>
  <si>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</si>
  <si>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</si>
  <si>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</si>
  <si>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</si>
  <si>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</si>
  <si>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</si>
  <si>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</si>
  <si>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</si>
  <si>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</si>
  <si>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</si>
  <si>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</si>
  <si>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</si>
  <si>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</si>
  <si>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</si>
  <si>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</si>
  <si>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</si>
  <si>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</si>
  <si>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</si>
  <si>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</si>
  <si>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</si>
  <si>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</si>
  <si>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</si>
  <si>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</si>
  <si>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</si>
  <si>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</si>
  <si>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</si>
  <si>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</si>
  <si>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</si>
  <si>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</si>
  <si>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</si>
  <si>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</si>
  <si>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</si>
  <si>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</si>
  <si>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</si>
  <si>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</si>
  <si>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</si>
  <si>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</si>
  <si>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</si>
  <si>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</si>
  <si>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</si>
  <si>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</si>
  <si>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</si>
  <si>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</si>
  <si>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</si>
  <si>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</si>
  <si>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</si>
  <si>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</si>
  <si>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</si>
  <si>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</si>
  <si>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</si>
  <si>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</si>
  <si>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</si>
  <si>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</si>
  <si>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</si>
  <si>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</si>
  <si>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</si>
  <si>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</si>
  <si>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</si>
  <si>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</si>
  <si>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</si>
  <si>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</si>
  <si>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</si>
  <si>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</si>
  <si>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</si>
  <si>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</si>
  <si>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</si>
  <si>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</si>
  <si>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</si>
  <si>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</si>
  <si>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</si>
  <si>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</si>
  <si>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</si>
  <si>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</si>
  <si>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</si>
  <si>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</si>
  <si>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</si>
  <si>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</si>
  <si>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</si>
  <si>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</si>
  <si>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</si>
  <si>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</si>
  <si>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</si>
  <si>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</si>
  <si>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</si>
  <si>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</si>
  <si>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</si>
  <si>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</si>
  <si>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</si>
  <si>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</si>
  <si>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</si>
  <si>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</si>
  <si>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</si>
  <si>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</si>
  <si>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</si>
  <si>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</si>
  <si>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</si>
  <si>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</si>
  <si>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</si>
  <si>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</si>
  <si>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</si>
  <si>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</si>
  <si>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</si>
  <si>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</si>
  <si>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</si>
  <si>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</si>
  <si>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</si>
  <si>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</si>
  <si>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</si>
  <si>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</si>
  <si>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</si>
  <si>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</si>
  <si>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</si>
  <si>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</si>
  <si>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</si>
  <si>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</si>
  <si>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</si>
  <si>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</si>
  <si>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</si>
  <si>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</si>
  <si>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</si>
  <si>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</si>
  <si>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</si>
  <si>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</si>
  <si>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</si>
  <si>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</si>
  <si>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</si>
  <si>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</si>
  <si>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</si>
  <si>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</si>
  <si>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</si>
  <si>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</si>
  <si>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</si>
  <si>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</si>
  <si>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</si>
  <si>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</si>
  <si>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</si>
  <si>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</si>
  <si>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</si>
  <si>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</si>
  <si>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</si>
  <si>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</si>
  <si>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</si>
  <si>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</si>
  <si>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</si>
  <si>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</si>
  <si>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</si>
  <si>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</si>
  <si>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</si>
  <si>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</si>
  <si>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</si>
  <si>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</si>
  <si>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</si>
  <si>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</si>
  <si>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</si>
  <si>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</si>
  <si>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</si>
  <si>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</si>
  <si>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</si>
  <si>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</si>
  <si>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</si>
  <si>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</si>
  <si>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</si>
  <si>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</si>
  <si>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</si>
  <si>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</si>
  <si>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</si>
  <si>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</si>
  <si>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</si>
  <si>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</si>
  <si>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</si>
  <si>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</si>
  <si>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</si>
  <si>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</si>
  <si>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</si>
  <si>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</si>
  <si>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</si>
  <si>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</si>
  <si>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</si>
  <si>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</si>
  <si>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</si>
  <si>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</si>
  <si>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</si>
  <si>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</si>
  <si>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</si>
  <si>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</si>
  <si>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</si>
  <si>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</si>
  <si>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</si>
  <si>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</si>
  <si>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</si>
  <si>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</si>
  <si>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</si>
  <si>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</si>
  <si>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</si>
  <si>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</si>
  <si>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</si>
  <si>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</si>
  <si>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</si>
  <si>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</si>
  <si>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</si>
  <si>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</si>
  <si>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</si>
  <si>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</si>
  <si>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</si>
  <si>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</si>
  <si>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</si>
  <si>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</si>
  <si>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</si>
  <si>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</si>
  <si>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</si>
  <si>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</si>
  <si>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</si>
  <si>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</si>
  <si>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</si>
  <si>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</si>
  <si>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</si>
  <si>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</si>
  <si>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</si>
  <si>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</si>
  <si>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</si>
  <si>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</si>
  <si>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</si>
  <si>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</si>
  <si>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</si>
  <si>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</si>
  <si>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</si>
  <si>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</si>
  <si>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</si>
  <si>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</si>
  <si>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</si>
  <si>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</si>
  <si>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</si>
  <si>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</si>
  <si>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</si>
  <si>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</si>
  <si>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</si>
  <si>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</si>
  <si>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</si>
  <si>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</si>
  <si>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</si>
  <si>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</si>
  <si>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</si>
  <si>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</si>
  <si>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</si>
  <si>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</si>
  <si>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</si>
  <si>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</si>
  <si>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</si>
  <si>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</si>
  <si>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</si>
  <si>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</si>
  <si>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</si>
  <si>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</si>
  <si>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</si>
  <si>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</si>
  <si>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</si>
  <si>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</si>
  <si>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</si>
  <si>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</si>
  <si>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</si>
  <si>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</si>
  <si>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</si>
  <si>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</si>
  <si>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</si>
  <si>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</si>
  <si>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</si>
  <si>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</si>
  <si>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</si>
  <si>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</si>
  <si>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</si>
  <si>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</si>
  <si>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</si>
  <si>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</si>
  <si>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</si>
  <si>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</si>
  <si>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</si>
  <si>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</si>
  <si>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</si>
  <si>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</si>
  <si>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</si>
  <si>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</si>
  <si>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</si>
  <si>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</si>
  <si>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</si>
  <si>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</si>
  <si>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</si>
  <si>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</si>
  <si>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</si>
  <si>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</si>
  <si>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</si>
  <si>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</si>
  <si>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</si>
  <si>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</si>
  <si>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</si>
  <si>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</si>
  <si>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</si>
  <si>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</si>
  <si>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</si>
  <si>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</si>
  <si>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</si>
  <si>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</si>
  <si>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</si>
  <si>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</si>
  <si>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</si>
  <si>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</si>
  <si>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</si>
  <si>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</si>
  <si>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</si>
  <si>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</si>
  <si>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</si>
  <si>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</si>
  <si>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</si>
  <si>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</si>
  <si>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</si>
  <si>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</si>
  <si>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</si>
  <si>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</si>
  <si>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</si>
  <si>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</si>
  <si>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</si>
  <si>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</si>
  <si>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</si>
  <si>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</si>
  <si>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</si>
  <si>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</si>
  <si>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</si>
  <si>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</si>
  <si>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</si>
  <si>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</si>
  <si>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</si>
  <si>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</si>
  <si>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</si>
  <si>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</si>
  <si>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</si>
  <si>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</si>
  <si>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</si>
  <si>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</si>
  <si>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</si>
  <si>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</si>
  <si>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</si>
  <si>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</si>
  <si>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</si>
  <si>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</si>
  <si>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</si>
  <si>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</si>
  <si>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</si>
  <si>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</si>
  <si>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</si>
  <si>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</si>
  <si>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</si>
  <si>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</si>
  <si>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</si>
  <si>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</si>
  <si>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</si>
  <si>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</si>
  <si>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</si>
  <si>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</si>
  <si>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</si>
  <si>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</si>
  <si>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</si>
  <si>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</si>
  <si>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</si>
  <si>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</si>
  <si>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</si>
  <si>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</si>
  <si>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</si>
  <si>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</si>
  <si>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</si>
  <si>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</si>
  <si>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</si>
  <si>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</si>
  <si>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</si>
  <si>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</si>
  <si>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</si>
  <si>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</si>
  <si>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</si>
  <si>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</si>
  <si>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</si>
  <si>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</si>
  <si>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</si>
  <si>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</si>
  <si>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</si>
  <si>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</si>
  <si>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</si>
  <si>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</si>
  <si>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</si>
  <si>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</si>
  <si>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</si>
  <si>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</si>
  <si>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</si>
  <si>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</si>
  <si>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</si>
  <si>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</si>
  <si>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</si>
  <si>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</si>
  <si>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</si>
  <si>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</si>
  <si>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</si>
  <si>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</si>
  <si>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</si>
  <si>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</si>
  <si>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</si>
  <si>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</si>
  <si>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</si>
  <si>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</si>
  <si>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</si>
  <si>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</si>
  <si>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</si>
  <si>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</si>
  <si>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</si>
  <si>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</si>
  <si>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</si>
  <si>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</si>
  <si>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</si>
  <si>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</si>
  <si>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</si>
  <si>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</si>
  <si>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</si>
  <si>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</si>
  <si>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</si>
  <si>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</si>
  <si>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</si>
  <si>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</si>
  <si>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</si>
  <si>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</si>
  <si>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</si>
  <si>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</si>
  <si>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</si>
  <si>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</si>
  <si>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</si>
  <si>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</si>
  <si>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</si>
  <si>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</si>
  <si>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</si>
  <si>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</si>
  <si>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</si>
  <si>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</si>
  <si>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</si>
  <si>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</si>
  <si>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</si>
  <si>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</si>
  <si>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</si>
  <si>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</si>
  <si>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</si>
  <si>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</si>
  <si>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</si>
  <si>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</si>
  <si>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</si>
  <si>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</si>
  <si>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</si>
  <si>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</si>
  <si>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</si>
  <si>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</si>
  <si>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</si>
  <si>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</si>
  <si>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</si>
  <si>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</si>
  <si>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</si>
  <si>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</si>
  <si>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</si>
  <si>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</si>
  <si>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</si>
  <si>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</si>
  <si>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</si>
  <si>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</si>
  <si>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</si>
  <si>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</si>
  <si>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</si>
  <si>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</si>
  <si>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</si>
  <si>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</si>
  <si>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</si>
  <si>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</si>
  <si>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</si>
  <si>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</si>
  <si>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</si>
  <si>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</si>
  <si>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</si>
  <si>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</si>
  <si>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</si>
  <si>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</si>
  <si>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</si>
  <si>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</si>
  <si>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</si>
  <si>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</si>
  <si>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</si>
  <si>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</si>
  <si>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</si>
  <si>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</si>
  <si>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</si>
  <si>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</si>
  <si>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</si>
  <si>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</si>
  <si>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</si>
  <si>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</si>
  <si>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</si>
  <si>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</si>
  <si>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</si>
  <si>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</si>
  <si>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</si>
  <si>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</si>
  <si>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</si>
  <si>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</si>
  <si>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</si>
  <si>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</si>
  <si>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</si>
  <si>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</si>
  <si>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</si>
  <si>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</si>
  <si>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</si>
  <si>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</si>
  <si>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</si>
  <si>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</si>
  <si>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</si>
  <si>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</si>
  <si>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</si>
  <si>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</si>
  <si>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</si>
  <si>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</si>
  <si>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</si>
  <si>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</si>
  <si>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</si>
  <si>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</si>
  <si>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</si>
  <si>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</si>
  <si>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</si>
  <si>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</si>
  <si>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</si>
  <si>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</si>
  <si>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</si>
  <si>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</si>
  <si>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</si>
  <si>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</si>
  <si>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</si>
  <si>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</si>
  <si>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</si>
  <si>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</si>
  <si>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</si>
  <si>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</si>
  <si>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</si>
  <si>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</si>
  <si>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</si>
  <si>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</si>
  <si>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</si>
  <si>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</si>
  <si>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</si>
  <si>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</si>
  <si>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</si>
  <si>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</si>
  <si>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</si>
  <si>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</si>
  <si>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</si>
  <si>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</si>
  <si>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</si>
  <si>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</si>
  <si>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</si>
  <si>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</si>
  <si>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</si>
  <si>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</si>
  <si>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</si>
  <si>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</si>
  <si>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</si>
  <si>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</si>
  <si>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</si>
  <si>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</si>
  <si>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</si>
  <si>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</si>
  <si>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</si>
  <si>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</si>
  <si>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</si>
  <si>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</si>
  <si>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</si>
  <si>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</si>
  <si>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</si>
  <si>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</si>
  <si>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</si>
  <si>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</si>
  <si>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</si>
  <si>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</si>
  <si>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</si>
  <si>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</si>
  <si>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</si>
  <si>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</si>
  <si>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</si>
  <si>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</si>
  <si>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</si>
  <si>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</si>
  <si>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</si>
  <si>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</si>
  <si>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</si>
  <si>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</si>
  <si>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</si>
  <si>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</si>
  <si>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</si>
  <si>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</si>
  <si>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</si>
  <si>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</si>
  <si>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</si>
  <si>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</si>
  <si>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</si>
  <si>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</si>
  <si>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</si>
  <si>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</si>
  <si>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</si>
  <si>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</si>
  <si>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</si>
  <si>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</si>
  <si>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</si>
  <si>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</si>
  <si>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</si>
  <si>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</si>
  <si>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</si>
  <si>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</si>
  <si>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</si>
  <si>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</si>
  <si>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</si>
  <si>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</si>
  <si>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</si>
  <si>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</si>
  <si>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</si>
  <si>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</si>
  <si>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</si>
  <si>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</si>
  <si>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</si>
  <si>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</si>
  <si>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</si>
  <si>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</si>
  <si>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</si>
  <si>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</si>
  <si>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</si>
  <si>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</si>
  <si>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</si>
  <si>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</si>
  <si>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</si>
  <si>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</si>
  <si>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</si>
  <si>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</si>
  <si>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</si>
  <si>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</si>
  <si>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</si>
  <si>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</si>
  <si>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</si>
  <si>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</si>
  <si>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</si>
  <si>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</si>
  <si>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</si>
  <si>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</si>
  <si>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</si>
  <si>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</si>
  <si>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</si>
  <si>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</si>
  <si>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</si>
  <si>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</si>
  <si>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</si>
  <si>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</si>
  <si>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</si>
  <si>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</si>
  <si>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</si>
  <si>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</si>
  <si>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</si>
  <si>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</si>
  <si>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</si>
  <si>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</si>
  <si>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</si>
  <si>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</si>
  <si>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</si>
  <si>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</si>
  <si>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</si>
  <si>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</si>
  <si>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</si>
  <si>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</si>
  <si>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</si>
  <si>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</si>
  <si>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</si>
  <si>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</si>
  <si>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</si>
  <si>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</si>
  <si>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</si>
  <si>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</si>
  <si>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</si>
  <si>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</si>
  <si>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</si>
  <si>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</si>
  <si>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</si>
  <si>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</si>
  <si>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</si>
  <si>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</si>
  <si>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</si>
  <si>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</si>
  <si>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</si>
  <si>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</si>
  <si>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</si>
  <si>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</si>
  <si>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</si>
  <si>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</si>
  <si>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</si>
  <si>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</si>
  <si>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</si>
  <si>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</si>
  <si>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</si>
  <si>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</si>
  <si>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</si>
  <si>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</si>
  <si>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</si>
  <si>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</si>
  <si>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</si>
  <si>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</si>
  <si>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</si>
  <si>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</si>
  <si>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</si>
  <si>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</si>
  <si>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</si>
  <si>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</si>
  <si>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</si>
  <si>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</si>
  <si>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</si>
  <si>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</si>
  <si>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</si>
  <si>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</si>
  <si>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</si>
  <si>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</si>
  <si>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</si>
  <si>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</si>
  <si>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</si>
  <si>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</si>
  <si>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</si>
  <si>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</si>
  <si>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</si>
  <si>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</si>
  <si>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</si>
  <si>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</si>
  <si>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</si>
  <si>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</si>
  <si>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</si>
  <si>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</si>
  <si>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</si>
  <si>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</si>
  <si>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</si>
  <si>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</si>
  <si>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</si>
  <si>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</si>
  <si>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</si>
  <si>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</si>
  <si>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</si>
  <si>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</si>
  <si>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</si>
  <si>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</si>
  <si>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</si>
  <si>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</si>
  <si>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</si>
  <si>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</si>
  <si>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</si>
  <si>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</si>
  <si>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</si>
  <si>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</si>
  <si>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</si>
  <si>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</si>
  <si>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</si>
  <si>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</si>
  <si>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</si>
  <si>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</si>
  <si>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</si>
  <si>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</si>
  <si>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</si>
  <si>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</si>
  <si>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</si>
  <si>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</si>
  <si>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</si>
  <si>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</si>
  <si>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</si>
  <si>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</si>
  <si>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</si>
  <si>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</si>
  <si>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</si>
  <si>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</si>
  <si>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</si>
  <si>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</si>
  <si>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</si>
  <si>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</si>
  <si>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</si>
  <si>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</si>
  <si>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</si>
  <si>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</si>
  <si>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</si>
  <si>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</si>
  <si>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</si>
  <si>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</si>
  <si>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</si>
  <si>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</si>
  <si>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</si>
  <si>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</si>
  <si>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</si>
  <si>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</si>
  <si>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</si>
  <si>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</si>
  <si>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</si>
  <si>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</si>
  <si>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</si>
  <si>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</si>
  <si>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</si>
  <si>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</si>
  <si>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</si>
  <si>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</si>
  <si>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</si>
  <si>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</si>
  <si>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</si>
  <si>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</si>
  <si>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</si>
  <si>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</si>
  <si>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</si>
  <si>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</si>
  <si>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</si>
  <si>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</si>
  <si>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</si>
  <si>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</si>
  <si>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</si>
  <si>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</si>
  <si>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</si>
  <si>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</si>
  <si>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</si>
  <si>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</si>
  <si>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</si>
  <si>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</si>
  <si>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</si>
  <si>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</si>
  <si>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</si>
  <si>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</si>
  <si>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</si>
  <si>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</si>
  <si>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</si>
  <si>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</si>
  <si>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</si>
  <si>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</si>
  <si>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</si>
  <si>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</si>
  <si>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</si>
  <si>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</si>
  <si>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</si>
  <si>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</si>
  <si>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</si>
  <si>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</si>
  <si>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</si>
  <si>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</si>
  <si>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</si>
  <si>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</si>
  <si>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</si>
  <si>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</si>
  <si>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</si>
  <si>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</si>
  <si>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</si>
  <si>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</si>
  <si>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</si>
  <si>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</si>
  <si>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</si>
  <si>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</si>
  <si>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</si>
  <si>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</si>
  <si>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</si>
  <si>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</si>
  <si>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</si>
  <si>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</si>
  <si>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</si>
  <si>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</si>
  <si>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</si>
  <si>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</si>
  <si>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</si>
  <si>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</si>
  <si>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</si>
  <si>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</si>
  <si>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</si>
  <si>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</si>
  <si>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</si>
  <si>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</si>
  <si>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</si>
  <si>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</si>
  <si>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</si>
  <si>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</si>
  <si>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</si>
  <si>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</si>
  <si>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</si>
  <si>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</si>
  <si>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</si>
  <si>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</si>
  <si>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</si>
  <si>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</si>
  <si>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</si>
  <si>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</si>
  <si>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</si>
  <si>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</si>
  <si>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</si>
  <si>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</si>
  <si>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</si>
  <si>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</si>
  <si>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</si>
  <si>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</si>
  <si>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</si>
  <si>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</si>
  <si>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</si>
  <si>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</si>
  <si>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</si>
  <si>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</si>
  <si>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</si>
  <si>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</si>
  <si>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</si>
  <si>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</si>
  <si>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</si>
  <si>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</si>
  <si>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</si>
  <si>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</si>
  <si>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</si>
  <si>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</si>
  <si>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</si>
  <si>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</si>
  <si>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</si>
  <si>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</si>
  <si>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</si>
  <si>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</si>
  <si>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</si>
  <si>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</si>
  <si>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</si>
  <si>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</si>
  <si>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</si>
  <si>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</si>
  <si>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</si>
  <si>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</si>
  <si>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</si>
  <si>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</si>
  <si>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</si>
  <si>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</si>
  <si>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</si>
  <si>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</si>
  <si>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</si>
  <si>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</si>
  <si>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</si>
  <si>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</si>
  <si>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</si>
  <si>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</si>
  <si>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</si>
  <si>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</si>
  <si>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</si>
  <si>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</si>
  <si>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</si>
  <si>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</si>
  <si>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</si>
  <si>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</si>
  <si>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</si>
  <si>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</si>
  <si>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</si>
  <si>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</si>
  <si>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</si>
  <si>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</si>
  <si>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</si>
  <si>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</si>
  <si>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</si>
  <si>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</si>
  <si>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</si>
  <si>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</si>
  <si>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</si>
  <si>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</si>
  <si>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</si>
  <si>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</si>
  <si>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</si>
  <si>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</si>
  <si>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</si>
  <si>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</si>
  <si>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</si>
  <si>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</si>
  <si>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</si>
  <si>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</si>
  <si>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</si>
  <si>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</si>
  <si>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</si>
  <si>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</si>
  <si>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</si>
  <si>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</si>
  <si>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</si>
  <si>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</si>
  <si>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</si>
  <si>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</si>
  <si>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</si>
  <si>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</si>
  <si>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</si>
  <si>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</si>
  <si>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</si>
  <si>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</si>
  <si>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</si>
  <si>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</si>
  <si>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</si>
  <si>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</si>
  <si>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</si>
  <si>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</si>
  <si>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</si>
  <si>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</si>
  <si>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</si>
  <si>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</si>
  <si>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</si>
  <si>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</si>
  <si>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</si>
  <si>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</si>
  <si>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</si>
  <si>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</si>
  <si>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</si>
  <si>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</si>
  <si>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</si>
  <si>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</si>
  <si>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</si>
  <si>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</si>
  <si>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</si>
  <si>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</si>
  <si>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</si>
  <si>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</si>
  <si>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</si>
  <si>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</si>
  <si>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</si>
  <si>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</si>
  <si>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</si>
  <si>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</si>
  <si>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</si>
  <si>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</si>
  <si>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</si>
  <si>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</si>
  <si>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</si>
  <si>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</si>
  <si>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</si>
  <si>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</si>
  <si>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</si>
  <si>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</si>
  <si>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</si>
  <si>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</si>
  <si>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</si>
  <si>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</si>
  <si>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</si>
  <si>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</si>
  <si>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</si>
  <si>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</si>
  <si>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</si>
  <si>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</si>
  <si>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</si>
  <si>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</si>
  <si>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</si>
  <si>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</si>
  <si>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</si>
  <si>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</si>
  <si>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</si>
  <si>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</si>
  <si>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</si>
  <si>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</si>
  <si>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</si>
  <si>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</si>
  <si>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</si>
  <si>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</si>
  <si>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</si>
  <si>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</si>
  <si>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</si>
  <si>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</si>
  <si>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</si>
  <si>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</si>
  <si>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</si>
  <si>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</si>
  <si>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</si>
  <si>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</si>
  <si>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</si>
  <si>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</si>
  <si>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</si>
  <si>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</si>
  <si>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</si>
  <si>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</si>
  <si>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</si>
  <si>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</si>
  <si>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</si>
  <si>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</si>
  <si>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</si>
  <si>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</si>
  <si>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</si>
  <si>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</si>
  <si>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</si>
  <si>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</si>
  <si>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</si>
  <si>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</si>
  <si>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</si>
  <si>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</si>
  <si>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</si>
  <si>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</si>
  <si>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</si>
  <si>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</si>
  <si>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</si>
  <si>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</si>
  <si>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</si>
  <si>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</si>
  <si>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</si>
  <si>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</si>
  <si>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</si>
  <si>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</si>
  <si>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</si>
  <si>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</si>
  <si>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</si>
  <si>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</si>
  <si>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</si>
  <si>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</si>
  <si>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</si>
  <si>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</si>
  <si>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</si>
  <si>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</si>
  <si>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</si>
  <si>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</si>
  <si>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</si>
  <si>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</si>
  <si>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</si>
  <si>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</si>
  <si>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</si>
  <si>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</si>
  <si>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</si>
  <si>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</si>
  <si>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</si>
  <si>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</si>
  <si>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</si>
  <si>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</si>
  <si>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</si>
  <si>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</si>
  <si>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</si>
  <si>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</si>
  <si>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</si>
  <si>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</si>
  <si>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</si>
  <si>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</si>
  <si>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</si>
  <si>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</si>
  <si>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</si>
  <si>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</si>
  <si>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</si>
  <si>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</si>
  <si>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</si>
  <si>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</si>
  <si>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</si>
  <si>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</si>
  <si>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</si>
  <si>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</si>
  <si>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</si>
  <si>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</si>
  <si>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</si>
  <si>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</si>
  <si>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</si>
  <si>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</si>
  <si>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</si>
  <si>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</si>
  <si>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</si>
  <si>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</si>
  <si>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</si>
  <si>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</si>
  <si>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</si>
  <si>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</si>
  <si>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</si>
  <si>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</si>
  <si>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</si>
  <si>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</si>
  <si>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</si>
  <si>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</si>
  <si>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</si>
  <si>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</si>
  <si>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</si>
  <si>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</si>
  <si>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</si>
  <si>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</si>
  <si>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</si>
  <si>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</si>
  <si>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</si>
  <si>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</si>
  <si>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</si>
  <si>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</si>
  <si>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</si>
  <si>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</si>
  <si>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</si>
  <si>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</si>
  <si>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</si>
  <si>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</si>
  <si>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</si>
  <si>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</si>
  <si>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</si>
  <si>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</si>
  <si>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</si>
  <si>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</si>
  <si>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</si>
  <si>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</si>
  <si>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</si>
  <si>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</si>
  <si>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</si>
  <si>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</si>
  <si>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</si>
  <si>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</si>
  <si>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</si>
  <si>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</si>
  <si>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</si>
  <si>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</si>
  <si>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</si>
  <si>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</si>
  <si>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</si>
  <si>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</si>
  <si>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</si>
  <si>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</si>
  <si>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</si>
  <si>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</si>
  <si>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</si>
  <si>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</si>
  <si>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</si>
  <si>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</si>
  <si>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</si>
  <si>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</si>
  <si>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</si>
  <si>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</si>
  <si>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</si>
  <si>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</si>
  <si>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</si>
  <si>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</si>
  <si>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</si>
  <si>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</si>
  <si>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</si>
  <si>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</si>
  <si>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</si>
  <si>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</si>
  <si>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</si>
  <si>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</si>
  <si>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</si>
  <si>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</si>
  <si>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</si>
  <si>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</si>
  <si>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</si>
  <si>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</si>
  <si>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</si>
  <si>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</si>
  <si>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</si>
  <si>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</si>
  <si>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</si>
  <si>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</si>
  <si>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</si>
  <si>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</si>
  <si>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</si>
  <si>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</si>
  <si>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</si>
  <si>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</si>
  <si>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</si>
  <si>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</si>
  <si>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</si>
  <si>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</si>
  <si>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</si>
  <si>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</si>
  <si>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</si>
  <si>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</si>
  <si>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</si>
  <si>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</si>
  <si>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</si>
  <si>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</si>
  <si>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</si>
  <si>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</si>
  <si>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</si>
  <si>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</si>
  <si>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</si>
  <si>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</si>
  <si>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</si>
  <si>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</si>
  <si>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</si>
  <si>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</si>
  <si>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</si>
  <si>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</si>
  <si>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</si>
  <si>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</si>
  <si>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</si>
  <si>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</si>
  <si>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</si>
  <si>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</si>
  <si>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</si>
  <si>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</si>
  <si>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</si>
  <si>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</si>
  <si>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</si>
  <si>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</si>
  <si>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</si>
  <si>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</si>
  <si>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</si>
  <si>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</si>
  <si>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</si>
  <si>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</si>
  <si>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</si>
  <si>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</si>
  <si>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</si>
  <si>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</si>
  <si>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</si>
  <si>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</si>
  <si>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</si>
  <si>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</si>
  <si>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</si>
  <si>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</si>
  <si>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</si>
  <si>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</si>
  <si>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</si>
  <si>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</si>
  <si>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</si>
  <si>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</si>
  <si>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</si>
  <si>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</si>
  <si>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</si>
  <si>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</si>
  <si>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</si>
  <si>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</si>
  <si>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</si>
  <si>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</si>
  <si>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</si>
  <si>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</si>
  <si>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</si>
  <si>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</si>
  <si>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</si>
  <si>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</si>
  <si>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</si>
  <si>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</si>
  <si>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</si>
  <si>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</si>
  <si>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</si>
  <si>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</si>
  <si>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</si>
  <si>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</si>
  <si>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</si>
  <si>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</si>
  <si>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</si>
  <si>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</si>
  <si>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</si>
  <si>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</si>
  <si>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</si>
  <si>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</si>
  <si>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</si>
  <si>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</si>
  <si>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</si>
  <si>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</si>
  <si>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</si>
  <si>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</si>
  <si>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</si>
  <si>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</si>
  <si>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</si>
  <si>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</si>
  <si>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</si>
  <si>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</si>
  <si>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</si>
  <si>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</si>
  <si>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</si>
  <si>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</si>
  <si>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</si>
  <si>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</si>
  <si>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</si>
  <si>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</si>
  <si>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</si>
  <si>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</si>
  <si>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</si>
  <si>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</si>
  <si>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</si>
  <si>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</si>
  <si>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</si>
  <si>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</si>
  <si>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</si>
  <si>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</si>
  <si>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</si>
  <si>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</si>
  <si>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</si>
  <si>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</si>
  <si>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</si>
  <si>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</si>
  <si>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</si>
  <si>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</si>
  <si>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</si>
  <si>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</si>
  <si>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</si>
  <si>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</si>
  <si>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</si>
  <si>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</si>
  <si>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</si>
  <si>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</si>
  <si>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</si>
  <si>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</si>
  <si>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</si>
  <si>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</si>
  <si>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</si>
  <si>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</si>
  <si>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</si>
  <si>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</si>
  <si>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</si>
  <si>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</si>
  <si>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</si>
  <si>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</si>
  <si>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</si>
  <si>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</si>
  <si>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</si>
  <si>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</si>
  <si>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</si>
  <si>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</si>
  <si>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</si>
  <si>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</si>
  <si>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</si>
  <si>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</si>
  <si>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</si>
  <si>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</si>
  <si>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</si>
  <si>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</si>
  <si>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</si>
  <si>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</si>
  <si>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</si>
  <si>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</si>
  <si>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</si>
  <si>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</si>
  <si>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</si>
  <si>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</si>
  <si>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</si>
  <si>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</si>
  <si>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</si>
  <si>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</si>
  <si>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</si>
  <si>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</si>
  <si>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</si>
  <si>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</si>
  <si>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</si>
  <si>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</si>
  <si>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</si>
  <si>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</si>
  <si>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</si>
  <si>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</si>
  <si>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</si>
  <si>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</si>
  <si>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</si>
  <si>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</si>
  <si>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</si>
  <si>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</si>
  <si>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</si>
  <si>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</si>
  <si>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</si>
  <si>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</si>
  <si>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</si>
  <si>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</si>
  <si>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</si>
  <si>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</si>
  <si>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</si>
  <si>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</si>
  <si>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</si>
  <si>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</si>
  <si>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</si>
  <si>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</si>
  <si>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</si>
  <si>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</si>
  <si>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</si>
  <si>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</si>
  <si>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</si>
  <si>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</si>
  <si>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</si>
  <si>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</si>
  <si>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</si>
  <si>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</si>
  <si>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</si>
  <si>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</si>
  <si>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</si>
  <si>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</si>
  <si>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</si>
  <si>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</si>
  <si>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</si>
  <si>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</si>
  <si>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</si>
  <si>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</si>
  <si>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</si>
  <si>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</si>
  <si>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</si>
  <si>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</si>
  <si>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</si>
  <si>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</si>
  <si>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</si>
  <si>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</si>
  <si>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</si>
  <si>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</si>
  <si>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</si>
  <si>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</si>
  <si>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</si>
  <si>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</si>
  <si>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</si>
  <si>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</si>
  <si>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</si>
  <si>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</si>
  <si>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</si>
  <si>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</si>
  <si>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</si>
  <si>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</si>
  <si>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</si>
  <si>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</si>
  <si>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</si>
  <si>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</si>
  <si>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</si>
  <si>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</si>
  <si>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</si>
  <si>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</si>
  <si>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</si>
  <si>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</si>
  <si>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</si>
  <si>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</si>
  <si>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</si>
  <si>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</si>
  <si>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</si>
  <si>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</si>
  <si>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</si>
  <si>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</si>
  <si>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</si>
  <si>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</si>
  <si>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</si>
  <si>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</si>
  <si>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</si>
  <si>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</si>
  <si>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</si>
  <si>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</si>
  <si>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</si>
  <si>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</si>
  <si>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</si>
  <si>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</si>
  <si>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</si>
  <si>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</si>
  <si>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</si>
  <si>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</si>
  <si>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</si>
  <si>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</si>
  <si>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</si>
  <si>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</si>
  <si>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</si>
  <si>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</si>
  <si>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</si>
  <si>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</si>
  <si>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</si>
  <si>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</si>
  <si>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</si>
  <si>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</si>
  <si>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</si>
  <si>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</si>
  <si>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</si>
  <si>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</si>
  <si>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</si>
  <si>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</si>
  <si>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</si>
  <si>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</si>
  <si>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</si>
  <si>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</si>
  <si>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</si>
  <si>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</si>
  <si>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</si>
  <si>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</si>
  <si>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</si>
  <si>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</si>
  <si>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</si>
  <si>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</si>
  <si>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</si>
  <si>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</si>
  <si>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</si>
  <si>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</si>
  <si>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</si>
  <si>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</si>
  <si>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</si>
  <si>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</si>
  <si>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</si>
  <si>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</si>
  <si>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</si>
  <si>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</si>
  <si>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</si>
  <si>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</si>
  <si>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</si>
  <si>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</si>
  <si>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</si>
  <si>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</si>
  <si>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</si>
  <si>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</si>
  <si>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</si>
  <si>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</si>
  <si>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</si>
  <si>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</si>
  <si>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</si>
  <si>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</si>
  <si>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</si>
  <si>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</si>
  <si>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</si>
  <si>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</si>
  <si>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</si>
  <si>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</si>
  <si>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</si>
  <si>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</si>
  <si>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</si>
  <si>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</si>
  <si>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</si>
  <si>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</si>
  <si>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</si>
  <si>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</si>
  <si>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</si>
  <si>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</si>
  <si>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</si>
  <si>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</si>
  <si>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</si>
  <si>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</si>
  <si>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</si>
  <si>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</si>
  <si>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</si>
  <si>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</si>
  <si>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</si>
  <si>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</si>
  <si>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</si>
  <si>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</si>
  <si>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</si>
  <si>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</si>
  <si>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</si>
  <si>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</si>
  <si>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</si>
  <si>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</si>
  <si>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</si>
  <si>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</si>
  <si>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</si>
  <si>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</si>
  <si>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</si>
  <si>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</si>
  <si>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</si>
  <si>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</si>
  <si>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</si>
  <si>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</si>
  <si>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</si>
  <si>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</si>
  <si>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</si>
  <si>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</si>
  <si>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</si>
  <si>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</si>
  <si>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</si>
  <si>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</si>
  <si>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</si>
  <si>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</si>
  <si>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</si>
  <si>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</si>
  <si>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</si>
  <si>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</si>
  <si>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</si>
  <si>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</si>
  <si>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</si>
  <si>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</si>
  <si>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</si>
  <si>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</si>
  <si>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</si>
  <si>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</si>
  <si>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</si>
  <si>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</si>
  <si>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</si>
  <si>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</si>
  <si>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</si>
  <si>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</si>
  <si>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</si>
  <si>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</si>
  <si>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</si>
  <si>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</si>
  <si>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</si>
  <si>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</si>
  <si>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</si>
  <si>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</si>
  <si>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</si>
  <si>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</si>
  <si>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</si>
  <si>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</si>
  <si>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</si>
  <si>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</si>
  <si>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</si>
  <si>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</si>
  <si>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</si>
  <si>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</si>
  <si>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</si>
  <si>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</si>
  <si>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</si>
  <si>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</si>
  <si>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</si>
  <si>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</si>
  <si>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</si>
  <si>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</si>
  <si>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</si>
  <si>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</si>
  <si>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</si>
  <si>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</si>
  <si>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</si>
  <si>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</si>
  <si>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</si>
  <si>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</si>
  <si>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</si>
  <si>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</si>
  <si>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</si>
  <si>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</si>
  <si>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</si>
  <si>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</si>
  <si>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</si>
  <si>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</si>
  <si>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</si>
  <si>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</si>
  <si>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</si>
  <si>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</si>
  <si>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</si>
  <si>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</si>
  <si>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</si>
  <si>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</si>
  <si>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</si>
  <si>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</si>
  <si>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</si>
  <si>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</si>
  <si>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</si>
  <si>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</si>
  <si>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</si>
  <si>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</si>
  <si>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</si>
  <si>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</si>
  <si>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</si>
  <si>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</si>
  <si>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</si>
  <si>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</si>
  <si>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</si>
  <si>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</si>
  <si>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</si>
  <si>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</si>
  <si>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</si>
  <si>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</si>
  <si>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</si>
  <si>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</si>
  <si>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</si>
  <si>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</si>
  <si>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</si>
  <si>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</si>
  <si>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</si>
  <si>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</si>
  <si>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</si>
  <si>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</si>
  <si>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</si>
  <si>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</si>
  <si>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</si>
  <si>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</si>
  <si>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</si>
  <si>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</si>
  <si>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</si>
  <si>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</si>
  <si>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</si>
  <si>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</si>
  <si>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</si>
  <si>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</si>
  <si>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</si>
  <si>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</si>
  <si>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</si>
  <si>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</si>
  <si>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</si>
  <si>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</si>
  <si>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</si>
  <si>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</si>
  <si>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</si>
  <si>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</si>
  <si>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</si>
  <si>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</si>
  <si>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</si>
  <si>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</si>
  <si>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</si>
  <si>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</si>
  <si>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</si>
  <si>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</si>
  <si>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</si>
  <si>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</si>
  <si>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</si>
  <si>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</si>
  <si>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</si>
  <si>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</si>
  <si>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</si>
  <si>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</si>
  <si>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</si>
  <si>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</si>
  <si>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</si>
  <si>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</si>
  <si>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</si>
  <si>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</si>
  <si>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</si>
  <si>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</si>
  <si>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</si>
  <si>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</si>
  <si>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</si>
  <si>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</si>
  <si>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</si>
  <si>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</si>
  <si>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</si>
  <si>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</si>
  <si>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</si>
  <si>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</si>
  <si>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</si>
  <si>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</si>
  <si>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</si>
  <si>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</si>
  <si>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</si>
  <si>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</si>
  <si>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</si>
  <si>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</si>
  <si>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</si>
  <si>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</si>
  <si>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</si>
  <si>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</si>
  <si>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</si>
  <si>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</si>
  <si>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</si>
  <si>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</si>
  <si>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</si>
  <si>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</si>
  <si>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</si>
  <si>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</si>
  <si>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</si>
  <si>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</si>
  <si>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</si>
  <si>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</si>
  <si>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</si>
  <si>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</si>
  <si>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</si>
  <si>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</si>
  <si>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</si>
  <si>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</si>
  <si>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</si>
  <si>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</si>
  <si>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</si>
  <si>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</si>
  <si>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</si>
  <si>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</si>
  <si>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</si>
  <si>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</si>
  <si>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</si>
  <si>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</si>
  <si>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</si>
  <si>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</si>
  <si>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</si>
  <si>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</si>
  <si>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</si>
  <si>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</si>
  <si>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</si>
  <si>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</si>
  <si>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</si>
  <si>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</si>
  <si>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</si>
  <si>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</si>
  <si>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</si>
  <si>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</si>
  <si>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</si>
  <si>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</si>
  <si>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</si>
  <si>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</si>
  <si>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</si>
  <si>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</si>
  <si>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</si>
  <si>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</si>
  <si>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</si>
  <si>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</si>
  <si>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</si>
  <si>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</si>
  <si>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</si>
  <si>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</si>
  <si>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</si>
  <si>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</si>
  <si>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</si>
  <si>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</si>
  <si>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</si>
  <si>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</si>
  <si>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</si>
  <si>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</si>
  <si>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</si>
  <si>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</si>
  <si>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</si>
  <si>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</si>
  <si>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</si>
  <si>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</si>
  <si>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</si>
  <si>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</si>
  <si>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</si>
  <si>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</si>
  <si>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</si>
  <si>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</si>
  <si>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</si>
  <si>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</si>
  <si>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</si>
  <si>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</si>
  <si>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</si>
  <si>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</si>
  <si>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</si>
  <si>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</si>
  <si>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</si>
  <si>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</si>
  <si>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</si>
  <si>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</si>
  <si>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</si>
  <si>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</si>
  <si>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</si>
  <si>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</si>
  <si>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</si>
  <si>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</si>
  <si>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</si>
  <si>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</si>
  <si>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</si>
  <si>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</si>
  <si>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</si>
  <si>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</si>
  <si>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</si>
  <si>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</si>
  <si>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</si>
  <si>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</si>
  <si>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</si>
  <si>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</si>
  <si>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</si>
  <si>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</si>
  <si>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</si>
  <si>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</si>
  <si>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</si>
  <si>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</si>
  <si>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</si>
  <si>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</si>
  <si>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</si>
  <si>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</si>
  <si>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</si>
  <si>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</si>
  <si>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</si>
  <si>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</si>
  <si>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</si>
  <si>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</si>
  <si>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</si>
  <si>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</si>
  <si>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</si>
  <si>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</si>
  <si>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</si>
  <si>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</si>
  <si>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</si>
  <si>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</si>
  <si>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</si>
  <si>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</si>
  <si>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</si>
  <si>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</si>
  <si>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</si>
  <si>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</si>
  <si>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</si>
  <si>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</si>
  <si>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</si>
  <si>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</si>
  <si>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</si>
  <si>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</si>
  <si>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</si>
  <si>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</si>
  <si>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</si>
  <si>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</si>
  <si>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</si>
  <si>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</si>
  <si>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</si>
  <si>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</si>
  <si>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</si>
  <si>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</si>
  <si>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</si>
  <si>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</si>
  <si>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</si>
  <si>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</si>
  <si>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</si>
  <si>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</si>
  <si>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</si>
  <si>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</si>
  <si>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</si>
  <si>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</si>
  <si>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</si>
  <si>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</si>
  <si>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</si>
  <si>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</si>
  <si>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</si>
  <si>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</si>
  <si>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</si>
  <si>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</si>
  <si>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</si>
  <si>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</si>
  <si>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</si>
  <si>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</si>
  <si>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</si>
  <si>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</si>
  <si>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</si>
  <si>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</si>
  <si>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</si>
  <si>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</si>
  <si>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</si>
  <si>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</si>
  <si>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</si>
  <si>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</si>
  <si>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</si>
  <si>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</si>
  <si>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</si>
  <si>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</si>
  <si>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</si>
  <si>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</si>
  <si>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</si>
  <si>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</si>
  <si>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</si>
  <si>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</si>
  <si>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</si>
  <si>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</si>
  <si>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</si>
  <si>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</si>
  <si>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</si>
  <si>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</si>
  <si>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</si>
  <si>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</si>
  <si>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</si>
  <si>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</si>
  <si>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</si>
  <si>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</si>
  <si>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</si>
  <si>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</si>
  <si>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</si>
  <si>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</si>
  <si>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</si>
  <si>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</si>
  <si>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</si>
  <si>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</si>
  <si>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</si>
  <si>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</si>
  <si>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</si>
  <si>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</si>
  <si>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</si>
  <si>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</si>
  <si>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</si>
  <si>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</si>
  <si>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</si>
  <si>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</si>
  <si>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</si>
  <si>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</si>
  <si>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</si>
  <si>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</si>
  <si>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</si>
  <si>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</si>
  <si>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</si>
  <si>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</si>
  <si>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</si>
  <si>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</si>
  <si>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</si>
  <si>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</si>
  <si>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</si>
  <si>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</si>
  <si>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</si>
  <si>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</si>
  <si>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</si>
  <si>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</si>
  <si>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</si>
  <si>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</si>
  <si>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</si>
  <si>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</si>
  <si>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</si>
  <si>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</si>
  <si>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</si>
  <si>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</si>
  <si>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</si>
  <si>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</si>
  <si>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</si>
  <si>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</si>
  <si>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</si>
  <si>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</si>
  <si>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</si>
  <si>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</si>
  <si>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</si>
  <si>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</si>
  <si>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</si>
  <si>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</si>
  <si>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</si>
  <si>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</si>
  <si>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</si>
  <si>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</si>
  <si>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</si>
  <si>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</si>
  <si>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</si>
  <si>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</si>
  <si>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</si>
  <si>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</si>
  <si>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</si>
  <si>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</si>
  <si>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</si>
  <si>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</si>
  <si>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</si>
  <si>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</si>
  <si>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</si>
  <si>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</si>
  <si>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</si>
  <si>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</si>
  <si>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</si>
  <si>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</si>
  <si>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</si>
  <si>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</si>
  <si>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</si>
  <si>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</si>
  <si>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</si>
  <si>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</si>
  <si>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</si>
  <si>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</si>
  <si>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</si>
  <si>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</si>
  <si>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</si>
  <si>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</si>
  <si>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</si>
  <si>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</si>
  <si>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</si>
  <si>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</si>
  <si>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</si>
  <si>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</si>
  <si>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</si>
  <si>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</si>
  <si>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</si>
  <si>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</si>
  <si>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</si>
  <si>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</si>
  <si>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</si>
  <si>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</si>
  <si>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</si>
  <si>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</si>
  <si>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</si>
  <si>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</si>
  <si>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</si>
  <si>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</si>
  <si>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</si>
  <si>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</si>
  <si>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</si>
  <si>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</si>
  <si>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</si>
  <si>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</si>
  <si>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</si>
  <si>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</si>
  <si>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</si>
  <si>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</si>
  <si>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</si>
  <si>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</si>
  <si>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</si>
  <si>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</si>
  <si>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</si>
  <si>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</si>
  <si>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</si>
  <si>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</si>
  <si>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</si>
  <si>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</si>
  <si>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</si>
  <si>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</si>
  <si>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</si>
  <si>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</si>
  <si>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</si>
  <si>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</si>
  <si>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</si>
  <si>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</si>
  <si>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</si>
  <si>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</si>
  <si>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</si>
  <si>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</si>
  <si>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</si>
  <si>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</si>
  <si>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</si>
  <si>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</si>
  <si>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</si>
  <si>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</si>
  <si>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</si>
  <si>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</si>
  <si>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</si>
  <si>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</si>
  <si>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</si>
  <si>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</si>
  <si>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</si>
  <si>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</si>
  <si>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</si>
  <si>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</si>
  <si>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</si>
  <si>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</si>
  <si>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</si>
  <si>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</si>
  <si>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</si>
  <si>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</si>
  <si>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</si>
  <si>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</si>
  <si>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</si>
  <si>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</si>
  <si>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</si>
  <si>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</si>
  <si>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</si>
  <si>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</si>
  <si>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</si>
  <si>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</si>
  <si>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</si>
  <si>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</si>
  <si>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</si>
  <si>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</si>
  <si>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</si>
  <si>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</si>
  <si>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</si>
  <si>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</si>
  <si>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</si>
  <si>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</si>
  <si>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</si>
  <si>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</si>
  <si>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</si>
  <si>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</si>
  <si>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</si>
  <si>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</si>
  <si>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</si>
  <si>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</si>
  <si>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</si>
  <si>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</si>
  <si>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</si>
  <si>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</si>
  <si>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</si>
  <si>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</si>
  <si>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</si>
  <si>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</si>
  <si>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</si>
  <si>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</si>
  <si>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</si>
  <si>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</si>
  <si>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</si>
  <si>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</si>
  <si>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</si>
  <si>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</si>
  <si>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</si>
  <si>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</si>
  <si>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</si>
  <si>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</si>
  <si>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</si>
  <si>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</si>
  <si>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</si>
  <si>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</si>
  <si>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</si>
  <si>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</si>
  <si>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</si>
  <si>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</si>
  <si>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</si>
  <si>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</si>
  <si>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</si>
  <si>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</si>
  <si>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</si>
  <si>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</si>
  <si>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</si>
  <si>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</si>
  <si>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</si>
  <si>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</si>
  <si>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</si>
  <si>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</si>
  <si>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</si>
  <si>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</si>
  <si>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</si>
  <si>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</si>
  <si>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</si>
  <si>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</si>
  <si>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</si>
  <si>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</si>
  <si>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</si>
  <si>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</si>
  <si>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</si>
  <si>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</si>
  <si>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</si>
  <si>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</si>
  <si>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</si>
  <si>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</si>
  <si>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</si>
  <si>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</si>
  <si>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</si>
  <si>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</si>
  <si>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</si>
  <si>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</si>
  <si>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</si>
  <si>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</si>
  <si>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</si>
  <si>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</si>
  <si>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</si>
  <si>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</si>
  <si>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</si>
  <si>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</si>
  <si>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</si>
  <si>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</si>
  <si>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</si>
  <si>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</si>
  <si>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</si>
  <si>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</si>
  <si>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</si>
  <si>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</si>
  <si>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</si>
  <si>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</si>
  <si>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</si>
  <si>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</si>
  <si>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</si>
  <si>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</si>
  <si>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</si>
  <si>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</si>
  <si>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</si>
  <si>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</si>
  <si>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</si>
  <si>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</si>
  <si>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</si>
  <si>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</si>
  <si>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</si>
  <si>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</si>
  <si>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</si>
  <si>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</si>
  <si>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</si>
  <si>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</si>
  <si>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</si>
  <si>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</si>
  <si>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</si>
  <si>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</si>
  <si>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</si>
  <si>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</si>
  <si>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</si>
  <si>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</si>
  <si>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</si>
  <si>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</si>
  <si>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</si>
  <si>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</si>
  <si>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</si>
  <si>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</si>
  <si>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</si>
  <si>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</si>
  <si>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</si>
  <si>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</si>
  <si>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</si>
  <si>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</si>
  <si>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</si>
  <si>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</si>
  <si>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</si>
  <si>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</si>
  <si>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</si>
  <si>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</si>
  <si>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</si>
  <si>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</si>
  <si>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</si>
  <si>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</si>
  <si>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</si>
  <si>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</si>
  <si>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</si>
  <si>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</si>
  <si>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</si>
  <si>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</si>
  <si>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</si>
  <si>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</si>
  <si>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</si>
  <si>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</si>
  <si>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</si>
  <si>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</si>
  <si>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</si>
  <si>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</si>
  <si>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</si>
  <si>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</si>
  <si>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</si>
  <si>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</si>
  <si>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</si>
  <si>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</si>
  <si>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</si>
  <si>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</si>
  <si>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</si>
  <si>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</si>
  <si>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</si>
  <si>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</si>
  <si>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</si>
  <si>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</si>
  <si>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</si>
  <si>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</si>
  <si>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</si>
  <si>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</si>
  <si>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</si>
  <si>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</si>
  <si>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</si>
  <si>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</si>
  <si>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</si>
  <si>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</si>
  <si>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</si>
  <si>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</si>
  <si>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</si>
  <si>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</si>
  <si>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</si>
  <si>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</si>
  <si>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</si>
  <si>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</si>
  <si>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</si>
  <si>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</si>
  <si>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</si>
  <si>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</si>
  <si>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</si>
  <si>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</si>
  <si>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</si>
  <si>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</si>
  <si>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</si>
  <si>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</si>
  <si>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</si>
  <si>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</si>
  <si>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</si>
  <si>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</si>
  <si>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</si>
  <si>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</si>
  <si>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</si>
  <si>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</si>
  <si>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</si>
  <si>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</si>
  <si>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</si>
  <si>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</si>
  <si>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</si>
  <si>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</si>
  <si>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</si>
  <si>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</si>
  <si>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</si>
  <si>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</si>
  <si>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</si>
  <si>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</si>
  <si>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</si>
  <si>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</si>
  <si>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</si>
  <si>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</si>
  <si>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</si>
  <si>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</si>
  <si>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</si>
  <si>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</si>
  <si>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</si>
  <si>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</si>
  <si>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</si>
  <si>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</si>
  <si>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</si>
  <si>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</si>
  <si>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</si>
  <si>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</si>
  <si>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</si>
  <si>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</si>
  <si>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</si>
  <si>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</si>
  <si>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</si>
  <si>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</si>
  <si>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</si>
  <si>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</si>
  <si>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</si>
  <si>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</si>
  <si>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</si>
  <si>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</si>
  <si>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</si>
  <si>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</si>
  <si>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</si>
  <si>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</si>
  <si>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</si>
  <si>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</si>
  <si>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</si>
  <si>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</si>
  <si>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</si>
  <si>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</si>
  <si>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</si>
  <si>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</si>
  <si>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</si>
  <si>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</si>
  <si>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</si>
  <si>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</si>
  <si>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</si>
  <si>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</si>
  <si>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</si>
  <si>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</si>
  <si>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</si>
  <si>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</si>
  <si>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</si>
  <si>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</si>
  <si>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</si>
  <si>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</si>
  <si>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</si>
  <si>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</si>
  <si>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</si>
  <si>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</si>
  <si>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</si>
  <si>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</si>
  <si>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</si>
  <si>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</si>
  <si>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</si>
  <si>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</si>
  <si>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</si>
  <si>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</si>
  <si>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</si>
  <si>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</si>
  <si>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</si>
  <si>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</si>
  <si>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</si>
  <si>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</si>
  <si>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</si>
  <si>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</si>
  <si>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</si>
  <si>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</si>
  <si>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</si>
  <si>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</si>
  <si>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</si>
  <si>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</si>
  <si>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</si>
  <si>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</si>
  <si>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</si>
  <si>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</si>
  <si>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</si>
  <si>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</si>
  <si>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</si>
  <si>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</si>
  <si>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</si>
  <si>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</si>
  <si>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</si>
  <si>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</si>
  <si>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</si>
  <si>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</si>
  <si>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</si>
  <si>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</si>
  <si>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</si>
  <si>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</si>
  <si>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</si>
  <si>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</si>
  <si>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</si>
  <si>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</si>
  <si>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</si>
  <si>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</si>
  <si>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</si>
  <si>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</si>
  <si>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</si>
  <si>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</si>
  <si>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</si>
  <si>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</si>
  <si>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</si>
  <si>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</si>
  <si>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</si>
  <si>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</si>
  <si>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</si>
  <si>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</si>
  <si>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</si>
  <si>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</si>
  <si>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</si>
  <si>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</si>
  <si>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</si>
  <si>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</si>
  <si>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</si>
  <si>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</si>
  <si>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</si>
  <si>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</si>
  <si>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</si>
  <si>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</si>
  <si>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</si>
  <si>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</si>
  <si>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</si>
  <si>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</si>
  <si>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</si>
  <si>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</si>
  <si>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</si>
  <si>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</si>
  <si>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</si>
  <si>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</si>
  <si>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</si>
  <si>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</si>
  <si>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</si>
  <si>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</si>
  <si>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</si>
  <si>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</si>
  <si>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</si>
  <si>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</si>
  <si>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</si>
  <si>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</si>
  <si>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</si>
  <si>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</si>
  <si>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</si>
  <si>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</si>
  <si>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</si>
  <si>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</si>
  <si>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</si>
  <si>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</si>
  <si>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</si>
  <si>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</si>
  <si>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</si>
  <si>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</si>
  <si>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</si>
  <si>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</si>
  <si>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</si>
  <si>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</si>
  <si>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</si>
  <si>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</si>
  <si>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</si>
  <si>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</si>
  <si>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</si>
  <si>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</si>
  <si>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</si>
  <si>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</si>
  <si>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</si>
  <si>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</si>
  <si>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</si>
  <si>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</si>
  <si>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</si>
  <si>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</si>
  <si>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</si>
  <si>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</si>
  <si>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</si>
  <si>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</si>
  <si>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</si>
  <si>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</si>
  <si>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</si>
  <si>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</si>
  <si>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</si>
  <si>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</si>
  <si>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</si>
  <si>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</si>
  <si>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</si>
  <si>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</si>
  <si>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</si>
  <si>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</si>
  <si>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</si>
  <si>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</si>
  <si>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</si>
  <si>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</si>
  <si>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</si>
  <si>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</si>
  <si>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</si>
  <si>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</si>
  <si>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</si>
  <si>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</si>
  <si>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</si>
  <si>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</si>
  <si>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</si>
  <si>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</si>
  <si>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</si>
  <si>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</si>
  <si>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</si>
  <si>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</si>
  <si>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</si>
  <si>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</si>
  <si>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</si>
  <si>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</si>
  <si>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</si>
  <si>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</si>
  <si>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</si>
  <si>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</si>
  <si>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</si>
  <si>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</si>
  <si>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</si>
  <si>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</si>
  <si>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</si>
  <si>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</si>
  <si>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</si>
  <si>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</si>
  <si>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</si>
  <si>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</si>
  <si>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</si>
  <si>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</si>
  <si>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</si>
  <si>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</si>
  <si>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</si>
  <si>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</si>
  <si>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</si>
  <si>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</si>
  <si>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</si>
  <si>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</si>
  <si>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</si>
  <si>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</si>
  <si>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</si>
  <si>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</si>
  <si>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</si>
  <si>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</si>
  <si>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</si>
  <si>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</si>
  <si>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</si>
  <si>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</si>
  <si>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</si>
  <si>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</si>
  <si>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</si>
  <si>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</si>
  <si>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</si>
  <si>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</si>
  <si>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</si>
  <si>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</si>
  <si>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</si>
  <si>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</si>
  <si>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</si>
  <si>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</si>
  <si>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</si>
  <si>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</si>
  <si>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</si>
  <si>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</si>
  <si>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</si>
  <si>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</si>
  <si>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</si>
  <si>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</si>
  <si>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</si>
  <si>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</si>
  <si>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</si>
  <si>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</si>
  <si>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</si>
  <si>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</si>
  <si>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</si>
  <si>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</si>
  <si>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</si>
  <si>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</si>
  <si>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</si>
  <si>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</si>
  <si>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</si>
  <si>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</si>
  <si>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</si>
  <si>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</si>
  <si>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</si>
  <si>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</si>
  <si>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</si>
  <si>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</si>
  <si>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</si>
  <si>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</si>
  <si>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</si>
  <si>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</si>
  <si>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</si>
  <si>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</si>
  <si>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</si>
  <si>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</si>
  <si>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</si>
  <si>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</si>
  <si>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</si>
  <si>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</si>
  <si>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</si>
  <si>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</si>
  <si>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</si>
  <si>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</si>
  <si>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</si>
  <si>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</si>
  <si>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</si>
  <si>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</si>
  <si>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</si>
  <si>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</si>
  <si>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</si>
  <si>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</si>
  <si>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</si>
  <si>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</si>
  <si>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</si>
  <si>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</si>
  <si>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</si>
  <si>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</si>
  <si>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</si>
  <si>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</si>
  <si>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</si>
  <si>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</si>
  <si>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</si>
  <si>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</si>
  <si>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</si>
  <si>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</si>
  <si>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</si>
  <si>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</si>
  <si>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</si>
  <si>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</si>
  <si>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</si>
  <si>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</si>
  <si>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</si>
  <si>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</si>
  <si>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</si>
  <si>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</si>
  <si>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</si>
  <si>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</si>
  <si>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</si>
  <si>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</si>
  <si>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</si>
  <si>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</si>
  <si>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</si>
  <si>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</si>
  <si>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</si>
  <si>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</si>
  <si>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</si>
  <si>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</si>
  <si>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</si>
  <si>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</si>
  <si>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</si>
  <si>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</si>
  <si>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</si>
  <si>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</si>
  <si>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</si>
  <si>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</si>
  <si>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</si>
  <si>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</si>
  <si>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</si>
  <si>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</si>
  <si>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</si>
  <si>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</si>
  <si>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</si>
  <si>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</si>
  <si>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</si>
  <si>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</si>
  <si>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</si>
  <si>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</si>
  <si>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</si>
  <si>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</si>
  <si>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</si>
  <si>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</si>
  <si>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</si>
  <si>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</si>
  <si>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</si>
  <si>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</si>
  <si>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</si>
  <si>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</si>
  <si>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</si>
  <si>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</si>
  <si>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</si>
  <si>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</si>
  <si>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</si>
  <si>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</si>
  <si>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</si>
  <si>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</si>
  <si>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</si>
  <si>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</si>
  <si>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</si>
  <si>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</si>
  <si>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</si>
  <si>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</si>
  <si>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</si>
  <si>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</si>
  <si>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</si>
  <si>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</si>
  <si>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</si>
  <si>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</si>
  <si>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</si>
  <si>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</si>
  <si>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</si>
  <si>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</si>
  <si>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</si>
  <si>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</si>
  <si>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</si>
  <si>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</si>
  <si>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</si>
  <si>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</si>
  <si>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</si>
  <si>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</si>
  <si>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</si>
  <si>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</si>
  <si>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</si>
  <si>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</si>
  <si>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</si>
  <si>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</si>
  <si>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</si>
  <si>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</si>
  <si>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</si>
  <si>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</si>
  <si>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</si>
  <si>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</si>
  <si>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</si>
  <si>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</si>
  <si>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</si>
  <si>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</si>
  <si>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</si>
  <si>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</si>
  <si>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</si>
  <si>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</si>
  <si>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</si>
  <si>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</si>
  <si>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</si>
  <si>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</si>
  <si>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</si>
  <si>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</si>
  <si>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</si>
  <si>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</si>
  <si>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</si>
  <si>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</si>
  <si>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</si>
  <si>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</si>
  <si>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</si>
  <si>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</si>
  <si>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</si>
  <si>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</si>
  <si>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</si>
  <si>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</si>
  <si>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</si>
  <si>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</si>
  <si>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</si>
  <si>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</si>
  <si>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</si>
  <si>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</si>
  <si>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</si>
  <si>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</si>
  <si>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</si>
  <si>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</si>
  <si>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</si>
  <si>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</si>
  <si>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</si>
  <si>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</si>
  <si>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</si>
  <si>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</si>
  <si>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</si>
  <si>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</si>
  <si>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</si>
  <si>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</si>
  <si>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</si>
  <si>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</si>
  <si>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</si>
  <si>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</si>
  <si>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</si>
  <si>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</si>
  <si>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</si>
  <si>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</si>
  <si>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</si>
  <si>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</si>
  <si>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</si>
  <si>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</si>
  <si>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</si>
  <si>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</si>
  <si>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</si>
  <si>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</si>
  <si>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</si>
  <si>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</si>
  <si>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</si>
  <si>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</si>
  <si>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</si>
  <si>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</si>
  <si>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</si>
  <si>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</si>
  <si>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</si>
  <si>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</si>
  <si>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</si>
  <si>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</si>
  <si>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</si>
  <si>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</si>
  <si>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</si>
  <si>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</si>
  <si>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</si>
  <si>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</si>
  <si>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</si>
  <si>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</si>
  <si>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</si>
  <si>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</si>
  <si>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</si>
  <si>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</si>
  <si>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</si>
  <si>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</si>
  <si>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</si>
  <si>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</si>
  <si>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</si>
  <si>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</si>
  <si>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</si>
  <si>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</si>
  <si>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</si>
  <si>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</si>
  <si>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</si>
  <si>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</si>
  <si>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</si>
  <si>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</si>
  <si>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</si>
  <si>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</si>
  <si>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</si>
  <si>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</si>
  <si>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</si>
  <si>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</si>
  <si>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</si>
  <si>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</si>
  <si>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</si>
  <si>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</si>
  <si>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</si>
  <si>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</si>
  <si>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</si>
  <si>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</si>
  <si>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</si>
  <si>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</si>
  <si>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</si>
  <si>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</si>
  <si>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</si>
  <si>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</si>
  <si>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</si>
  <si>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</si>
  <si>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</si>
  <si>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</si>
  <si>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</si>
  <si>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</si>
  <si>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</si>
  <si>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</si>
  <si>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</si>
  <si>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</si>
  <si>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</si>
  <si>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</si>
  <si>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</si>
  <si>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</si>
  <si>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</si>
  <si>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</si>
  <si>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</si>
  <si>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</si>
  <si>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</si>
  <si>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</si>
  <si>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</si>
  <si>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</si>
  <si>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</si>
  <si>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</si>
  <si>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</si>
  <si>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</si>
  <si>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</si>
  <si>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</si>
  <si>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</si>
  <si>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</si>
  <si>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</si>
  <si>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</si>
  <si>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</si>
  <si>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</si>
  <si>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</si>
  <si>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</si>
  <si>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</si>
  <si>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</si>
  <si>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</si>
  <si>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</si>
  <si>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</si>
  <si>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</si>
  <si>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</si>
  <si>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</si>
  <si>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</si>
  <si>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</si>
  <si>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</si>
  <si>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</si>
  <si>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</si>
  <si>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</si>
  <si>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</si>
  <si>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</si>
  <si>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</si>
  <si>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</si>
  <si>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</si>
  <si>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</si>
  <si>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</si>
  <si>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</si>
  <si>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</si>
  <si>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</si>
  <si>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</si>
  <si>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</si>
  <si>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</si>
  <si>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</si>
  <si>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</si>
  <si>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</si>
  <si>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</si>
  <si>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</si>
  <si>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</si>
  <si>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</si>
  <si>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</si>
  <si>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</si>
  <si>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</si>
  <si>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</si>
  <si>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</si>
  <si>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</si>
  <si>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</si>
  <si>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</si>
  <si>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</si>
  <si>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</si>
  <si>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</si>
  <si>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</si>
  <si>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</si>
  <si>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</si>
  <si>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</si>
  <si>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</si>
  <si>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</si>
  <si>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</si>
  <si>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</si>
  <si>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</si>
  <si>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</si>
  <si>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</si>
  <si>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</si>
  <si>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</si>
  <si>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</si>
  <si>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</si>
  <si>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</si>
  <si>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</si>
  <si>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</si>
  <si>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</si>
  <si>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</si>
  <si>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</si>
  <si>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</si>
  <si>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</si>
  <si>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</si>
  <si>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</si>
  <si>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</si>
  <si>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</si>
  <si>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</si>
  <si>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</si>
  <si>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</si>
  <si>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</si>
  <si>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</si>
  <si>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</si>
  <si>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</si>
  <si>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</si>
  <si>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</si>
  <si>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</si>
  <si>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</si>
  <si>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</si>
  <si>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</si>
  <si>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</si>
  <si>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</si>
  <si>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</si>
  <si>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</si>
  <si>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</si>
  <si>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</si>
  <si>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</si>
  <si>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</si>
  <si>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</si>
  <si>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</si>
  <si>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</si>
  <si>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</si>
  <si>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</si>
  <si>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</si>
  <si>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</si>
  <si>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</si>
  <si>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</si>
  <si>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</si>
  <si>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</si>
  <si>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</si>
  <si>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</si>
  <si>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</si>
  <si>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</si>
  <si>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</si>
  <si>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</si>
  <si>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</si>
  <si>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</si>
  <si>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</si>
  <si>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</si>
  <si>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</si>
  <si>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</si>
  <si>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</si>
  <si>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</si>
  <si>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</si>
  <si>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</si>
  <si>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</si>
  <si>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</si>
  <si>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</si>
  <si>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</si>
  <si>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</si>
  <si>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</si>
  <si>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</si>
  <si>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</si>
  <si>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</si>
  <si>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</si>
  <si>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</si>
  <si>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</si>
  <si>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</si>
  <si>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</si>
  <si>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</si>
  <si>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</si>
  <si>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</si>
  <si>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</si>
  <si>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</si>
  <si>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</si>
  <si>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</si>
  <si>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</si>
  <si>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</si>
  <si>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</si>
  <si>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</si>
  <si>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</si>
  <si>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</si>
  <si>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</si>
  <si>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</si>
  <si>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</si>
  <si>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</si>
  <si>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</si>
  <si>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</si>
  <si>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</si>
  <si>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</si>
  <si>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</si>
  <si>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</si>
  <si>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</si>
  <si>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</si>
  <si>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</si>
  <si>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</si>
  <si>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</si>
  <si>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</si>
  <si>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</si>
  <si>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</si>
  <si>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</si>
  <si>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</si>
  <si>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</si>
  <si>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</si>
  <si>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</si>
  <si>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</si>
  <si>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</si>
  <si>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</si>
  <si>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</si>
  <si>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</si>
  <si>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</si>
  <si>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</si>
  <si>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</si>
  <si>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</si>
  <si>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</si>
  <si>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</si>
  <si>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</si>
  <si>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</si>
  <si>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</si>
  <si>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</si>
  <si>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</si>
  <si>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</si>
  <si>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</si>
  <si>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</si>
  <si>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</si>
  <si>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</si>
  <si>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</si>
  <si>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</si>
  <si>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</si>
  <si>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</si>
  <si>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</si>
  <si>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</si>
  <si>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</si>
  <si>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</si>
  <si>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</si>
  <si>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</si>
  <si>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</si>
  <si>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</si>
  <si>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</si>
  <si>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</si>
  <si>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</si>
  <si>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</si>
  <si>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</si>
  <si>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</si>
  <si>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</si>
  <si>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</si>
  <si>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</si>
  <si>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</si>
  <si>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</si>
  <si>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</si>
  <si>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</si>
  <si>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</si>
  <si>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</si>
  <si>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</si>
  <si>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</si>
  <si>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</si>
  <si>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</si>
  <si>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</si>
  <si>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</si>
  <si>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</si>
  <si>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</si>
  <si>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</si>
  <si>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</si>
  <si>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</si>
  <si>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</si>
  <si>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</si>
  <si>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</si>
  <si>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</si>
  <si>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</si>
  <si>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</si>
  <si>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</si>
  <si>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</si>
  <si>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</si>
  <si>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</si>
  <si>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</si>
  <si>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</si>
  <si>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</si>
  <si>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</si>
  <si>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</si>
  <si>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</si>
  <si>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</si>
  <si>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</si>
  <si>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</si>
  <si>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</si>
  <si>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</si>
  <si>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</si>
  <si>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</si>
  <si>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</si>
  <si>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</si>
  <si>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</si>
  <si>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</si>
  <si>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</si>
  <si>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</si>
  <si>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</si>
  <si>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</si>
  <si>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</si>
  <si>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</si>
  <si>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</si>
  <si>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</si>
  <si>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</si>
  <si>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</si>
  <si>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</si>
  <si>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</si>
  <si>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</si>
  <si>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</si>
  <si>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</si>
  <si>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</si>
  <si>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</si>
  <si>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</si>
  <si>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</si>
  <si>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</si>
  <si>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</si>
  <si>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</si>
  <si>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</si>
  <si>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</si>
  <si>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</si>
  <si>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</si>
  <si>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</si>
  <si>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</si>
  <si>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</si>
  <si>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</si>
  <si>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</si>
  <si>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</si>
  <si>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</si>
  <si>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</si>
  <si>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</si>
  <si>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</si>
  <si>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</si>
  <si>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</si>
  <si>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</si>
  <si>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</si>
  <si>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</si>
  <si>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</si>
  <si>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</si>
  <si>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</si>
  <si>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</si>
  <si>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</si>
  <si>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</si>
  <si>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</si>
  <si>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</si>
  <si>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</si>
  <si>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</si>
  <si>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</si>
  <si>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</si>
  <si>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</si>
  <si>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</si>
  <si>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</si>
  <si>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</si>
  <si>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</si>
  <si>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</si>
  <si>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</si>
  <si>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</si>
  <si>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</si>
  <si>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</si>
  <si>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</si>
  <si>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</si>
  <si>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</si>
  <si>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</si>
  <si>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</si>
  <si>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</si>
  <si>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</si>
  <si>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</si>
  <si>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</si>
  <si>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</si>
  <si>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</si>
  <si>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</si>
  <si>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</si>
  <si>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</si>
  <si>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</si>
  <si>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</si>
  <si>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</si>
  <si>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</si>
  <si>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</si>
  <si>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</si>
  <si>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</si>
  <si>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</si>
  <si>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</si>
  <si>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</si>
  <si>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</si>
  <si>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</si>
  <si>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</si>
  <si>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</si>
  <si>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</si>
  <si>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</si>
  <si>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</si>
  <si>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</si>
  <si>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</si>
  <si>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</si>
  <si>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</si>
  <si>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</si>
  <si>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</si>
  <si>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</si>
  <si>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</si>
  <si>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</si>
  <si>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</si>
  <si>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</si>
  <si>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</si>
  <si>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</si>
  <si>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</si>
  <si>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</si>
  <si>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</si>
  <si>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</si>
  <si>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</si>
  <si>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</si>
  <si>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</si>
  <si>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</si>
  <si>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</si>
  <si>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</si>
  <si>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</si>
  <si>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</si>
  <si>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</si>
  <si>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</si>
  <si>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</si>
  <si>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</si>
  <si>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</si>
  <si>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</si>
  <si>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</si>
  <si>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</si>
  <si>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</si>
  <si>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</si>
  <si>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</si>
  <si>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</si>
  <si>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</si>
  <si>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</si>
  <si>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</si>
  <si>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</si>
  <si>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</si>
  <si>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</si>
  <si>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</si>
  <si>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</si>
  <si>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</si>
  <si>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</si>
  <si>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</si>
  <si>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</si>
  <si>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</si>
  <si>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</si>
  <si>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</si>
  <si>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</si>
  <si>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</si>
  <si>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</si>
  <si>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</si>
  <si>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</si>
  <si>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</si>
  <si>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</si>
  <si>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</si>
  <si>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</si>
  <si>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</si>
  <si>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</si>
  <si>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</si>
  <si>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</si>
  <si>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</si>
  <si>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</si>
  <si>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</si>
  <si>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</si>
  <si>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</si>
  <si>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</si>
  <si>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</si>
  <si>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</si>
  <si>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</si>
  <si>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</si>
  <si>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</si>
  <si>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</si>
  <si>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</si>
  <si>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</si>
  <si>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</si>
  <si>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</si>
  <si>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</si>
  <si>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</si>
  <si>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</si>
  <si>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</si>
  <si>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</si>
  <si>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</si>
  <si>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</si>
  <si>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</si>
  <si>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</si>
  <si>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</si>
  <si>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</si>
  <si>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</si>
  <si>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</si>
  <si>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</si>
  <si>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</si>
  <si>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</si>
  <si>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</si>
  <si>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</si>
  <si>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</si>
  <si>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</si>
  <si>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</si>
  <si>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</si>
  <si>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</si>
  <si>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</si>
  <si>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</si>
  <si>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</si>
  <si>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</si>
  <si>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</si>
  <si>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</si>
  <si>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</si>
  <si>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</si>
  <si>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</si>
  <si>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</si>
  <si>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</si>
  <si>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</si>
  <si>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</si>
  <si>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</si>
  <si>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</si>
  <si>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</si>
  <si>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</si>
  <si>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</si>
  <si>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</si>
  <si>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</si>
  <si>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</si>
  <si>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</si>
  <si>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</si>
  <si>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</si>
  <si>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</si>
  <si>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</si>
  <si>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</si>
  <si>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</si>
  <si>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</si>
  <si>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</si>
  <si>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</si>
  <si>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</si>
  <si>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</si>
  <si>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</si>
  <si>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</si>
  <si>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</si>
  <si>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</si>
  <si>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</si>
  <si>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</si>
  <si>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</si>
  <si>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</si>
  <si>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</si>
  <si>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</si>
  <si>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</si>
  <si>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</si>
  <si>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</si>
  <si>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</si>
  <si>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</si>
  <si>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</si>
  <si>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</si>
  <si>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</si>
  <si>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</si>
  <si>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</si>
  <si>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</si>
  <si>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</si>
  <si>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</si>
  <si>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</si>
  <si>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</si>
  <si>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</si>
  <si>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</si>
  <si>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</si>
  <si>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</si>
  <si>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</si>
  <si>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</si>
  <si>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</si>
  <si>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</si>
  <si>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</si>
  <si>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</si>
  <si>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</si>
  <si>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</si>
  <si>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</si>
  <si>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</si>
  <si>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</si>
  <si>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</si>
  <si>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</si>
  <si>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</si>
  <si>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</si>
  <si>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</si>
  <si>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</si>
  <si>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</si>
  <si>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</si>
  <si>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</si>
  <si>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</si>
  <si>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</si>
  <si>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</si>
  <si>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</si>
  <si>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</si>
  <si>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</si>
  <si>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</si>
  <si>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</si>
  <si>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</si>
  <si>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</si>
  <si>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</si>
  <si>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</si>
  <si>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</si>
  <si>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</si>
  <si>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</si>
  <si>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</si>
  <si>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</si>
  <si>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</si>
  <si>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</si>
  <si>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</si>
  <si>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</si>
  <si>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</si>
  <si>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</si>
  <si>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</si>
  <si>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</si>
  <si>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</si>
  <si>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</si>
  <si>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</si>
  <si>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</si>
  <si>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</si>
  <si>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</si>
  <si>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</si>
  <si>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</si>
  <si>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</si>
  <si>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</si>
  <si>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</si>
  <si>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</si>
  <si>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</si>
  <si>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</si>
  <si>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</si>
  <si>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</si>
  <si>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</si>
  <si>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</si>
  <si>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</si>
  <si>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</si>
  <si>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</si>
  <si>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</si>
  <si>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</si>
  <si>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</si>
  <si>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</si>
  <si>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</si>
  <si>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</si>
  <si>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</si>
  <si>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</si>
  <si>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</si>
  <si>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</si>
  <si>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</si>
  <si>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</si>
  <si>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</si>
  <si>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</si>
  <si>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</si>
  <si>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</si>
  <si>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</si>
  <si>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</si>
  <si>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</si>
  <si>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</si>
  <si>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</si>
  <si>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</si>
  <si>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</si>
  <si>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</si>
  <si>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</si>
  <si>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</si>
  <si>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</si>
  <si>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</si>
  <si>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</si>
  <si>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</si>
  <si>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</si>
  <si>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</si>
  <si>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</si>
  <si>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</si>
  <si>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</si>
  <si>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</si>
  <si>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</si>
  <si>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</si>
  <si>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</si>
  <si>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</si>
  <si>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</si>
  <si>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</si>
  <si>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</si>
  <si>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</si>
  <si>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</si>
  <si>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</si>
  <si>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</si>
  <si>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</si>
  <si>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</si>
  <si>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</si>
  <si>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</si>
  <si>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</si>
  <si>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</si>
  <si>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</si>
  <si>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</si>
  <si>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</si>
  <si>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</si>
  <si>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</si>
  <si>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</si>
  <si>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</si>
  <si>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</si>
  <si>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</si>
  <si>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</si>
  <si>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</si>
  <si>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</si>
  <si>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</si>
  <si>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</si>
  <si>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</si>
  <si>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</si>
  <si>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</si>
  <si>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</si>
  <si>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</si>
  <si>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</si>
  <si>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</si>
  <si>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</si>
  <si>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</si>
  <si>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</si>
  <si>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</si>
  <si>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</si>
  <si>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</si>
  <si>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</si>
  <si>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</si>
  <si>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</si>
  <si>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</si>
  <si>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</si>
  <si>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</si>
  <si>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</si>
  <si>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</si>
  <si>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</si>
  <si>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</si>
  <si>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</si>
  <si>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</si>
  <si>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</si>
  <si>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</si>
  <si>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</si>
  <si>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</si>
  <si>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</si>
  <si>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</si>
  <si>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</si>
  <si>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</si>
  <si>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</si>
  <si>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</si>
  <si>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</si>
  <si>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</si>
  <si>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</si>
  <si>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</si>
  <si>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</si>
  <si>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</si>
  <si>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</si>
  <si>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</si>
  <si>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</si>
  <si>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</si>
  <si>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</si>
  <si>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</si>
  <si>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</si>
  <si>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</si>
  <si>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</si>
  <si>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</si>
  <si>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</si>
  <si>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</si>
  <si>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</si>
  <si>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</si>
  <si>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</si>
  <si>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</si>
  <si>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</si>
  <si>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</si>
  <si>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</si>
  <si>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</si>
  <si>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</si>
  <si>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</si>
  <si>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</si>
  <si>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</si>
  <si>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</si>
  <si>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</si>
  <si>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</si>
  <si>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</si>
  <si>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</si>
  <si>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</si>
  <si>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</si>
  <si>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</si>
  <si>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</si>
  <si>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</si>
  <si>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</si>
  <si>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</si>
  <si>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</si>
  <si>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</si>
  <si>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</si>
  <si>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</si>
  <si>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</si>
  <si>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</si>
  <si>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</si>
  <si>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</si>
  <si>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</si>
  <si>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</si>
  <si>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</si>
  <si>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</si>
  <si>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</si>
  <si>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</si>
  <si>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</si>
  <si>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</si>
  <si>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</si>
  <si>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</si>
  <si>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</si>
  <si>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</si>
  <si>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</si>
  <si>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</si>
  <si>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</si>
  <si>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</si>
  <si>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</si>
  <si>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</si>
  <si>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</si>
  <si>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</si>
  <si>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</si>
  <si>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</si>
  <si>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</si>
  <si>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</si>
  <si>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</si>
  <si>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</si>
  <si>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</si>
  <si>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</si>
  <si>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</si>
  <si>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</si>
  <si>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</si>
  <si>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</si>
  <si>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</si>
  <si>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</si>
  <si>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</si>
  <si>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</si>
  <si>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</si>
  <si>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</si>
  <si>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</si>
  <si>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</si>
  <si>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</si>
  <si>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</si>
  <si>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</si>
  <si>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</si>
  <si>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</si>
  <si>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</si>
  <si>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</si>
  <si>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</si>
  <si>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</si>
  <si>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</si>
  <si>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</si>
  <si>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</si>
  <si>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</si>
  <si>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</si>
  <si>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</si>
  <si>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</si>
  <si>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</si>
  <si>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</si>
  <si>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</si>
  <si>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</si>
  <si>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</si>
  <si>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</si>
  <si>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</si>
  <si>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</si>
  <si>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</si>
  <si>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</si>
  <si>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</si>
  <si>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</si>
  <si>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</si>
  <si>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</si>
  <si>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</si>
  <si>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</si>
  <si>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</si>
  <si>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</si>
  <si>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</si>
  <si>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</si>
  <si>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</si>
  <si>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</si>
  <si>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</si>
  <si>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</si>
  <si>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</si>
  <si>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</si>
  <si>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</si>
  <si>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</si>
  <si>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</si>
  <si>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</si>
  <si>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</si>
  <si>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</si>
  <si>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</si>
  <si>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</si>
  <si>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</si>
  <si>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</si>
  <si>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</si>
  <si>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</si>
  <si>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</si>
  <si>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</si>
  <si>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</si>
  <si>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</si>
  <si>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</si>
  <si>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</si>
  <si>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</si>
  <si>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</si>
  <si>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</si>
  <si>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</si>
  <si>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</si>
  <si>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</si>
  <si>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</si>
  <si>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</si>
  <si>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</si>
  <si>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</si>
  <si>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</si>
  <si>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</si>
  <si>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</si>
  <si>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</si>
  <si>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</si>
  <si>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</si>
  <si>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</si>
  <si>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</si>
  <si>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</si>
  <si>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</si>
  <si>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</si>
  <si>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</si>
  <si>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</si>
  <si>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</si>
  <si>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</si>
  <si>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</si>
  <si>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</si>
  <si>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</si>
  <si>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</si>
  <si>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</si>
  <si>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</si>
  <si>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</si>
  <si>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</si>
  <si>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</si>
  <si>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</si>
  <si>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</si>
  <si>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</si>
  <si>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</si>
  <si>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</si>
  <si>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</si>
  <si>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</si>
  <si>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</si>
  <si>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</si>
  <si>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</si>
  <si>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</si>
  <si>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</si>
  <si>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</si>
  <si>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</si>
  <si>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</si>
  <si>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</si>
  <si>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</si>
  <si>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</si>
  <si>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</si>
  <si>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</si>
  <si>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</si>
  <si>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</si>
  <si>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</si>
  <si>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</si>
  <si>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</si>
  <si>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</si>
  <si>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</si>
  <si>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</si>
  <si>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</si>
  <si>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</si>
  <si>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</si>
  <si>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</si>
  <si>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</si>
  <si>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</si>
  <si>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</si>
  <si>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</si>
  <si>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</si>
  <si>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</si>
  <si>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</si>
  <si>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</si>
  <si>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</si>
  <si>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</si>
  <si>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</si>
  <si>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</si>
  <si>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</si>
  <si>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</si>
  <si>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</si>
  <si>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</si>
  <si>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</si>
  <si>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</si>
  <si>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</si>
  <si>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</si>
  <si>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</si>
  <si>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</si>
  <si>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</si>
  <si>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</si>
  <si>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</si>
  <si>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</si>
  <si>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</si>
  <si>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</si>
  <si>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</si>
  <si>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</si>
  <si>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</si>
  <si>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</si>
  <si>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</si>
  <si>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</si>
  <si>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</si>
  <si>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</si>
  <si>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</si>
  <si>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</si>
  <si>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</si>
  <si>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</si>
  <si>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</si>
  <si>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</si>
  <si>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</si>
  <si>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</si>
  <si>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</si>
  <si>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</si>
  <si>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</si>
  <si>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</si>
  <si>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</si>
  <si>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</si>
  <si>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</si>
  <si>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</si>
  <si>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</si>
  <si>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</si>
  <si>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</si>
  <si>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</si>
  <si>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</si>
  <si>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</si>
  <si>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</si>
  <si>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</si>
  <si>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</si>
  <si>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</si>
  <si>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</si>
  <si>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</si>
  <si>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</si>
  <si>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</si>
  <si>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</si>
  <si>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</si>
  <si>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</si>
  <si>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</si>
  <si>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</si>
  <si>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</si>
  <si>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</si>
  <si>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</si>
  <si>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</si>
  <si>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</si>
  <si>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</si>
  <si>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</si>
  <si>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</si>
  <si>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</si>
  <si>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</si>
  <si>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</si>
  <si>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</si>
  <si>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</si>
  <si>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</si>
  <si>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</si>
  <si>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</si>
  <si>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</si>
  <si>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</si>
  <si>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</si>
  <si>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</si>
  <si>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</si>
  <si>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</si>
  <si>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</si>
  <si>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</si>
  <si>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</si>
  <si>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</si>
  <si>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</si>
  <si>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</si>
  <si>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</si>
  <si>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</si>
  <si>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</si>
  <si>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</si>
  <si>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</si>
  <si>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</si>
  <si>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</si>
  <si>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</si>
  <si>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</si>
  <si>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</si>
  <si>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</si>
  <si>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</si>
  <si>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</si>
  <si>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</si>
  <si>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</si>
  <si>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</si>
  <si>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</si>
  <si>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</si>
  <si>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</si>
  <si>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</si>
  <si>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</si>
  <si>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</si>
  <si>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</si>
  <si>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</si>
  <si>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</si>
  <si>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</si>
  <si>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</si>
  <si>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</si>
  <si>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</si>
  <si>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</si>
  <si>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</si>
  <si>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</si>
  <si>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</si>
  <si>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</si>
  <si>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</si>
  <si>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</si>
  <si>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</si>
  <si>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</si>
  <si>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</si>
  <si>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</si>
  <si>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</si>
  <si>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</si>
  <si>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</si>
  <si>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</si>
  <si>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</si>
  <si>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</si>
  <si>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</si>
  <si>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</si>
  <si>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</si>
  <si>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</si>
  <si>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</si>
  <si>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</si>
  <si>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</si>
  <si>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</si>
  <si>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</si>
  <si>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</si>
  <si>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</si>
  <si>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</si>
  <si>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</si>
  <si>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</si>
  <si>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</si>
  <si>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</si>
  <si>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</si>
  <si>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</si>
  <si>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</si>
  <si>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</si>
  <si>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</si>
  <si>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</si>
  <si>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</si>
  <si>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</si>
  <si>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</si>
  <si>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</si>
  <si>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</si>
  <si>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</si>
  <si>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</si>
  <si>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</si>
  <si>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</si>
  <si>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</si>
  <si>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</si>
  <si>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</si>
  <si>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</si>
  <si>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</si>
  <si>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</si>
  <si>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</si>
  <si>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</si>
  <si>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</si>
  <si>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</si>
  <si>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</si>
  <si>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</si>
  <si>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</si>
  <si>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</si>
  <si>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</si>
  <si>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</si>
  <si>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</si>
  <si>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</si>
  <si>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</si>
  <si>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</si>
  <si>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</si>
  <si>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</si>
  <si>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</si>
  <si>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</si>
  <si>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</si>
  <si>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</si>
  <si>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</si>
  <si>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</si>
  <si>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</si>
  <si>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</si>
  <si>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</si>
  <si>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</si>
  <si>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</si>
  <si>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</si>
  <si>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</si>
  <si>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</si>
  <si>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</si>
  <si>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</si>
  <si>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</si>
  <si>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</si>
  <si>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</si>
  <si>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</si>
  <si>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</si>
  <si>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</si>
  <si>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</si>
  <si>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</si>
  <si>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</si>
  <si>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</si>
  <si>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</si>
  <si>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</si>
  <si>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</si>
  <si>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</si>
  <si>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</si>
  <si>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</si>
  <si>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</si>
  <si>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</si>
  <si>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</si>
  <si>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</si>
  <si>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</si>
  <si>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</si>
  <si>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</si>
  <si>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</si>
  <si>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</si>
  <si>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</si>
  <si>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</si>
  <si>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</si>
  <si>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</si>
  <si>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</si>
  <si>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</si>
  <si>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</si>
  <si>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</si>
  <si>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</si>
  <si>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</si>
  <si>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</si>
  <si>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</si>
  <si>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</si>
  <si>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</si>
  <si>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</si>
  <si>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</si>
  <si>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</si>
  <si>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</si>
  <si>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</si>
  <si>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</si>
  <si>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</si>
  <si>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</si>
  <si>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</si>
  <si>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</si>
  <si>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</si>
  <si>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</si>
  <si>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</si>
  <si>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</si>
  <si>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</si>
  <si>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</si>
  <si>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</si>
  <si>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</si>
  <si>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</si>
  <si>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</si>
  <si>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</si>
  <si>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</si>
  <si>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</si>
  <si>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</si>
  <si>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</si>
  <si>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</si>
  <si>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</si>
  <si>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</si>
  <si>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</si>
  <si>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</si>
  <si>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</si>
  <si>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</si>
  <si>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</si>
  <si>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</si>
  <si>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</si>
  <si>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</si>
  <si>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</si>
  <si>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</si>
  <si>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</si>
  <si>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</si>
  <si>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</si>
  <si>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</si>
  <si>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</si>
  <si>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</si>
  <si>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</si>
  <si>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</si>
  <si>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</si>
  <si>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</si>
  <si>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</si>
  <si>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</si>
  <si>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</si>
  <si>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</si>
  <si>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</si>
  <si>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</si>
  <si>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</si>
  <si>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</si>
  <si>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</si>
  <si>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</si>
  <si>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</si>
  <si>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</si>
  <si>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</si>
  <si>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</si>
  <si>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</si>
  <si>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</si>
  <si>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</si>
  <si>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</si>
  <si>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</si>
  <si>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</si>
  <si>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</si>
  <si>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</si>
  <si>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</si>
  <si>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</si>
  <si>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</si>
  <si>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</si>
  <si>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</si>
  <si>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</si>
  <si>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</si>
  <si>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</si>
  <si>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</si>
  <si>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</si>
  <si>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</si>
  <si>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</si>
  <si>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</si>
  <si>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</si>
  <si>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</si>
  <si>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</si>
  <si>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</si>
  <si>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</si>
  <si>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</si>
  <si>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</si>
  <si>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</si>
  <si>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</si>
  <si>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</si>
  <si>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</si>
  <si>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</si>
  <si>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</si>
  <si>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</si>
  <si>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</si>
  <si>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</si>
  <si>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</si>
  <si>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</si>
  <si>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</si>
  <si>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</si>
  <si>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</si>
  <si>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</si>
  <si>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</si>
  <si>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</si>
  <si>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</si>
  <si>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</si>
  <si>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</si>
  <si>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</si>
  <si>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</si>
  <si>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</si>
  <si>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</si>
  <si>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</si>
  <si>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</si>
  <si>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</si>
  <si>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</si>
  <si>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</si>
  <si>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</si>
  <si>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</si>
  <si>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</si>
  <si>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</si>
  <si>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</si>
  <si>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</si>
  <si>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</si>
  <si>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</si>
  <si>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</si>
  <si>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</si>
  <si>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</si>
  <si>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</si>
  <si>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</si>
  <si>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</si>
  <si>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</si>
  <si>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</si>
  <si>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</si>
  <si>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</si>
  <si>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</si>
  <si>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</si>
  <si>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</si>
  <si>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</si>
  <si>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</si>
  <si>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</si>
  <si>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</si>
  <si>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</si>
  <si>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</si>
  <si>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</si>
  <si>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</si>
  <si>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</si>
  <si>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</si>
  <si>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</si>
  <si>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</si>
  <si>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</si>
  <si>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</si>
  <si>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</si>
  <si>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</si>
  <si>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</si>
  <si>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</si>
  <si>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</si>
  <si>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</si>
  <si>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</si>
  <si>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</si>
  <si>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</si>
  <si>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</si>
  <si>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</si>
  <si>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</si>
  <si>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</si>
  <si>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</si>
  <si>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</si>
  <si>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</si>
  <si>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</si>
  <si>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</si>
  <si>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</si>
  <si>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</si>
  <si>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</si>
  <si>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</si>
  <si>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</si>
  <si>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</si>
  <si>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</si>
  <si>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</si>
  <si>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</si>
  <si>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</si>
  <si>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</si>
  <si>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</si>
  <si>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</si>
  <si>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</si>
  <si>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</si>
  <si>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</si>
  <si>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</si>
  <si>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</si>
  <si>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</si>
  <si>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</si>
  <si>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</si>
  <si>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</si>
  <si>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</si>
  <si>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</si>
  <si>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</si>
  <si>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</si>
  <si>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</si>
  <si>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</si>
  <si>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</si>
  <si>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</si>
  <si>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</si>
  <si>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</si>
  <si>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</si>
  <si>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</si>
  <si>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</si>
  <si>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</si>
  <si>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</si>
  <si>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</si>
  <si>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</si>
  <si>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</si>
  <si>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</si>
  <si>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</si>
  <si>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</si>
  <si>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</si>
  <si>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</si>
  <si>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</si>
  <si>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</si>
  <si>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</si>
  <si>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</si>
  <si>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</si>
  <si>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</si>
  <si>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</si>
  <si>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</si>
  <si>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</si>
  <si>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</si>
  <si>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</si>
  <si>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</si>
  <si>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</si>
  <si>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</si>
  <si>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</si>
  <si>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</si>
  <si>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</si>
  <si>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</si>
  <si>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</si>
  <si>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</si>
  <si>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</si>
  <si>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</si>
  <si>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</si>
  <si>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</si>
  <si>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</si>
  <si>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</si>
  <si>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</si>
  <si>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</si>
  <si>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</si>
  <si>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</si>
  <si>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</si>
  <si>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</si>
  <si>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</si>
  <si>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</si>
  <si>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</si>
  <si>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</si>
  <si>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</si>
  <si>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</si>
  <si>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</si>
  <si>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</si>
  <si>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</si>
  <si>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</si>
  <si>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</si>
  <si>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</si>
  <si>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</si>
  <si>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</si>
  <si>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</si>
  <si>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</si>
  <si>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</si>
  <si>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</si>
  <si>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</si>
  <si>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</si>
  <si>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</si>
  <si>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</si>
  <si>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</si>
  <si>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</si>
  <si>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</si>
  <si>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</si>
  <si>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</si>
  <si>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</si>
  <si>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</si>
  <si>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</si>
  <si>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</si>
  <si>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</si>
  <si>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</si>
  <si>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</si>
  <si>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</si>
  <si>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</si>
  <si>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</si>
  <si>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</si>
  <si>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</si>
  <si>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</si>
  <si>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</si>
  <si>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</si>
  <si>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</si>
  <si>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</si>
  <si>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</si>
  <si>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</si>
  <si>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</si>
  <si>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</si>
  <si>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</si>
  <si>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</si>
  <si>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</si>
  <si>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</si>
  <si>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</si>
  <si>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</si>
  <si>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</si>
  <si>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</si>
  <si>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</si>
  <si>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</si>
  <si>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</si>
  <si>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</si>
  <si>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</si>
  <si>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</si>
  <si>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</si>
  <si>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</si>
  <si>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</si>
  <si>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</si>
  <si>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</si>
  <si>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</si>
  <si>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</si>
  <si>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</si>
  <si>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</si>
  <si>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</si>
  <si>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</si>
  <si>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</si>
  <si>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</si>
  <si>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</si>
  <si>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</si>
  <si>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</si>
  <si>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</si>
  <si>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</si>
  <si>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</si>
  <si>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</si>
  <si>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</si>
  <si>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</si>
  <si>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</si>
  <si>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</si>
  <si>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</si>
  <si>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</si>
  <si>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</si>
  <si>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</si>
  <si>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</si>
  <si>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</si>
  <si>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</si>
  <si>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</si>
  <si>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</si>
  <si>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</si>
  <si>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</si>
  <si>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</si>
  <si>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</si>
  <si>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</si>
  <si>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</si>
  <si>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</si>
  <si>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</si>
  <si>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</si>
  <si>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</si>
  <si>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</si>
  <si>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</si>
  <si>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</si>
  <si>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</si>
  <si>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</si>
  <si>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</si>
  <si>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</si>
  <si>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</si>
  <si>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</si>
  <si>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</si>
  <si>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</si>
  <si>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</si>
  <si>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</si>
  <si>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</si>
  <si>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</si>
  <si>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</si>
  <si>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</si>
  <si>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</si>
  <si>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</si>
  <si>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</si>
  <si>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</si>
  <si>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</si>
  <si>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</si>
  <si>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</si>
  <si>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</si>
  <si>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</si>
  <si>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</si>
  <si>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</si>
  <si>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</si>
  <si>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</si>
  <si>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</si>
  <si>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</si>
  <si>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</si>
  <si>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</si>
  <si>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</si>
  <si>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</si>
  <si>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</si>
  <si>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</si>
  <si>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</si>
  <si>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</si>
  <si>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</si>
  <si>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</si>
  <si>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</si>
  <si>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</si>
  <si>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</si>
  <si>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</si>
  <si>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</si>
  <si>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</si>
  <si>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</si>
  <si>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</si>
  <si>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</si>
  <si>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</si>
  <si>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</si>
  <si>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</si>
  <si>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</si>
  <si>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</si>
  <si>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</si>
  <si>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</si>
  <si>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</si>
  <si>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</si>
  <si>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</si>
  <si>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</si>
  <si>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</si>
  <si>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</si>
  <si>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</si>
  <si>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</si>
  <si>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</si>
  <si>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</si>
  <si>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</si>
  <si>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</si>
  <si>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</si>
  <si>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</si>
  <si>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</si>
  <si>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</si>
  <si>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</si>
  <si>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</si>
  <si>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</si>
  <si>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</si>
  <si>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</si>
  <si>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</si>
  <si>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</si>
  <si>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</si>
  <si>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</si>
  <si>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</si>
  <si>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</si>
  <si>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</si>
  <si>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</si>
  <si>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</si>
  <si>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</si>
  <si>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</si>
  <si>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</si>
  <si>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</si>
  <si>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</si>
  <si>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</si>
  <si>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</si>
  <si>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</si>
  <si>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</si>
  <si>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</si>
  <si>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</si>
  <si>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</si>
  <si>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</si>
  <si>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</si>
  <si>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</si>
  <si>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</si>
  <si>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</si>
  <si>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</si>
  <si>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</si>
  <si>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</si>
  <si>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</si>
  <si>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</si>
  <si>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</si>
  <si>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</si>
  <si>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</si>
  <si>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</si>
  <si>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</si>
  <si>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</si>
  <si>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</si>
  <si>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</si>
  <si>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</si>
  <si>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</si>
  <si>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</si>
  <si>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</si>
  <si>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</si>
  <si>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</si>
  <si>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</si>
  <si>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</si>
  <si>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</si>
  <si>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</si>
  <si>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</si>
  <si>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</si>
  <si>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</si>
  <si>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</si>
  <si>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</si>
  <si>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</si>
  <si>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</si>
  <si>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</si>
  <si>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</si>
  <si>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</si>
  <si>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</si>
  <si>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</si>
  <si>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</si>
  <si>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</si>
  <si>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</si>
  <si>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</si>
  <si>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</si>
  <si>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</si>
  <si>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</si>
  <si>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</si>
  <si>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</si>
  <si>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</si>
  <si>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</si>
  <si>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</si>
  <si>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</si>
  <si>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</si>
  <si>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</si>
  <si>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</si>
  <si>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</si>
  <si>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</si>
  <si>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</si>
  <si>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</si>
  <si>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</si>
  <si>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</si>
  <si>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</si>
  <si>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</si>
  <si>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</si>
  <si>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</si>
  <si>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</si>
  <si>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</si>
  <si>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</si>
  <si>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</si>
  <si>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</si>
  <si>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</si>
  <si>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</si>
  <si>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</si>
  <si>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</si>
  <si>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</si>
  <si>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</si>
  <si>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</si>
  <si>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</si>
  <si>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</si>
  <si>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</si>
  <si>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</si>
  <si>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</si>
  <si>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</si>
  <si>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</si>
  <si>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</si>
  <si>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</si>
  <si>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</si>
  <si>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</si>
  <si>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</si>
  <si>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</si>
  <si>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</si>
  <si>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</si>
  <si>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</si>
  <si>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</si>
  <si>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</si>
  <si>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</si>
  <si>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</si>
  <si>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</si>
  <si>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</si>
  <si>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</si>
  <si>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</si>
  <si>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</si>
  <si>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</si>
  <si>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</si>
  <si>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</si>
  <si>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</si>
  <si>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</si>
  <si>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</si>
  <si>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</si>
  <si>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</si>
  <si>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</si>
  <si>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</si>
  <si>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</si>
  <si>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</si>
  <si>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</si>
  <si>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</si>
  <si>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</si>
  <si>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</si>
  <si>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</si>
  <si>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</si>
  <si>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</si>
  <si>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</si>
  <si>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</si>
  <si>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</si>
  <si>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</si>
  <si>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</si>
  <si>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</si>
  <si>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</si>
  <si>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</si>
  <si>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</si>
  <si>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</si>
  <si>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</si>
  <si>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</si>
  <si>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</si>
  <si>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</si>
  <si>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</si>
  <si>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</si>
  <si>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</si>
  <si>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</si>
  <si>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</si>
  <si>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</si>
  <si>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</si>
  <si>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</si>
  <si>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</si>
  <si>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</si>
  <si>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</si>
  <si>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</si>
  <si>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</si>
  <si>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</si>
  <si>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</si>
  <si>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</si>
  <si>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</si>
  <si>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</si>
  <si>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</si>
  <si>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</si>
  <si>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</si>
  <si>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</si>
  <si>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</si>
  <si>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</si>
  <si>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</si>
  <si>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</si>
  <si>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</si>
  <si>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</si>
  <si>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</si>
  <si>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</si>
  <si>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</si>
  <si>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</si>
  <si>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</si>
  <si>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</si>
  <si>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</si>
  <si>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</si>
  <si>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</si>
  <si>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</si>
  <si>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</si>
  <si>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</si>
  <si>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</si>
  <si>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</si>
  <si>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</si>
  <si>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</si>
  <si>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</si>
  <si>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</si>
  <si>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</si>
  <si>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</si>
  <si>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</si>
  <si>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</si>
  <si>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</si>
  <si>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</si>
  <si>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</si>
  <si>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</si>
  <si>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</si>
  <si>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</si>
  <si>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</si>
  <si>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</si>
  <si>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</si>
  <si>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</si>
  <si>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</si>
  <si>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</si>
  <si>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</si>
  <si>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</si>
  <si>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</si>
  <si>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</si>
  <si>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</si>
  <si>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</si>
  <si>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</si>
  <si>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</si>
  <si>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</si>
  <si>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</si>
  <si>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</si>
  <si>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</si>
  <si>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</si>
  <si>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</si>
  <si>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</si>
  <si>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</si>
  <si>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</si>
  <si>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</si>
  <si>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</si>
  <si>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</si>
  <si>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</si>
  <si>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</si>
  <si>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</si>
  <si>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</si>
  <si>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</si>
  <si>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</si>
  <si>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</si>
  <si>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</si>
  <si>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</si>
  <si>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</si>
  <si>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</si>
  <si>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</si>
  <si>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</si>
  <si>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</si>
  <si>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</si>
  <si>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</si>
  <si>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</si>
  <si>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</si>
  <si>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</si>
  <si>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</si>
  <si>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</si>
  <si>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</si>
  <si>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</si>
  <si>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</si>
  <si>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</si>
  <si>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</si>
  <si>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</si>
  <si>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</si>
  <si>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</si>
  <si>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</si>
  <si>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</si>
  <si>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</si>
  <si>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</si>
  <si>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</si>
  <si>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</si>
  <si>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</si>
  <si>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</si>
  <si>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</si>
  <si>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</si>
  <si>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</si>
  <si>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</si>
  <si>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</si>
  <si>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</si>
  <si>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</si>
  <si>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</si>
  <si>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</si>
  <si>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</si>
  <si>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</si>
  <si>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</si>
  <si>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</si>
  <si>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</si>
  <si>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</si>
  <si>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</si>
  <si>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</si>
  <si>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</si>
  <si>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</si>
  <si>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</si>
  <si>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</si>
  <si>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</si>
  <si>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</si>
  <si>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</si>
  <si>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</si>
  <si>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</si>
  <si>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</si>
  <si>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</si>
  <si>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</si>
  <si>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</si>
  <si>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</si>
  <si>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</si>
  <si>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</si>
  <si>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</si>
  <si>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</si>
  <si>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</si>
  <si>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</si>
  <si>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</si>
  <si>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</si>
  <si>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</si>
  <si>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</si>
  <si>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</si>
  <si>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</si>
  <si>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</si>
  <si>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</si>
  <si>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</si>
  <si>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</si>
  <si>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</si>
  <si>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</si>
  <si>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</si>
  <si>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</si>
  <si>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</si>
  <si>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</si>
  <si>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</si>
  <si>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</si>
  <si>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</si>
  <si>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</si>
  <si>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</si>
  <si>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</si>
  <si>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</si>
  <si>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</si>
  <si>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</si>
  <si>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</si>
  <si>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</si>
  <si>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</si>
  <si>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</si>
  <si>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</si>
  <si>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</si>
  <si>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</si>
  <si>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</si>
  <si>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</si>
  <si>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</si>
  <si>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</si>
  <si>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</si>
  <si>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</si>
  <si>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</si>
  <si>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</si>
  <si>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</si>
  <si>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</si>
  <si>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</si>
  <si>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</si>
  <si>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</si>
  <si>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</si>
  <si>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</si>
  <si>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</si>
  <si>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</si>
  <si>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</si>
  <si>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</si>
  <si>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</si>
  <si>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</si>
  <si>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</si>
  <si>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</si>
  <si>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</si>
  <si>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</si>
  <si>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</si>
  <si>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</si>
  <si>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</si>
  <si>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</si>
  <si>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</si>
  <si>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</si>
  <si>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</si>
  <si>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</si>
  <si>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</si>
  <si>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</si>
  <si>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</si>
  <si>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</si>
  <si>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</si>
  <si>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</si>
  <si>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</si>
  <si>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</si>
  <si>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</si>
  <si>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</si>
  <si>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</si>
  <si>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</si>
  <si>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</si>
  <si>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</si>
  <si>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</si>
  <si>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</si>
  <si>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</si>
  <si>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</si>
  <si>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</si>
  <si>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</si>
  <si>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</si>
  <si>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</si>
  <si>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</si>
  <si>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</si>
  <si>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</si>
  <si>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</si>
  <si>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</si>
  <si>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</si>
  <si>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</si>
  <si>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</si>
  <si>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</si>
  <si>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</si>
  <si>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</si>
  <si>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</si>
  <si>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</si>
  <si>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</si>
  <si>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</si>
  <si>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</si>
  <si>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</si>
  <si>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</si>
  <si>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</si>
  <si>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</si>
  <si>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</si>
  <si>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</si>
  <si>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</si>
  <si>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</si>
  <si>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</si>
  <si>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</si>
  <si>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</si>
  <si>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</si>
  <si>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</si>
  <si>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</si>
  <si>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</si>
  <si>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</si>
  <si>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</si>
  <si>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</si>
  <si>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</si>
  <si>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</si>
  <si>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</si>
  <si>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</si>
  <si>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</si>
  <si>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</si>
  <si>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</si>
  <si>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</si>
  <si>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</si>
  <si>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</si>
  <si>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</si>
  <si>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</si>
  <si>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</si>
  <si>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</si>
  <si>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</si>
  <si>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</si>
  <si>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</si>
  <si>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</si>
  <si>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</si>
  <si>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</si>
  <si>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</si>
  <si>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</si>
  <si>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</si>
  <si>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</si>
  <si>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</si>
  <si>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</si>
  <si>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</si>
  <si>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</si>
  <si>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</si>
  <si>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</si>
  <si>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</si>
  <si>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</si>
  <si>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</si>
  <si>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</si>
  <si>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</si>
  <si>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</si>
  <si>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</si>
  <si>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</si>
  <si>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</si>
  <si>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</si>
  <si>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</si>
  <si>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</si>
  <si>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</si>
  <si>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</si>
  <si>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</si>
  <si>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</si>
  <si>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</si>
  <si>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</si>
  <si>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</si>
  <si>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</si>
  <si>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</si>
  <si>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</si>
  <si>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</si>
  <si>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</si>
  <si>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</si>
  <si>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</si>
  <si>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</si>
  <si>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</si>
  <si>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</si>
  <si>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</si>
  <si>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</si>
  <si>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</si>
  <si>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</si>
  <si>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</si>
  <si>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</si>
  <si>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</si>
  <si>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</si>
  <si>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</si>
  <si>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</si>
  <si>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</si>
  <si>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</si>
  <si>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</si>
  <si>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</si>
  <si>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</si>
  <si>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</si>
  <si>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</si>
  <si>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</si>
  <si>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</si>
  <si>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</si>
  <si>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</si>
  <si>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</si>
  <si>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</si>
  <si>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</si>
  <si>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</si>
  <si>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</si>
  <si>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</si>
  <si>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</si>
  <si>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</si>
  <si>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</si>
  <si>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</si>
  <si>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</si>
  <si>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</si>
  <si>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</si>
  <si>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</si>
  <si>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</si>
  <si>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</si>
  <si>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</si>
  <si>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</si>
  <si>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</si>
  <si>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</si>
  <si>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</si>
  <si>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</si>
  <si>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</si>
  <si>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</si>
  <si>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</si>
  <si>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</si>
  <si>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</si>
  <si>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</si>
  <si>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</si>
  <si>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</si>
  <si>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</si>
  <si>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</si>
  <si>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</si>
  <si>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</si>
  <si>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</si>
  <si>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</si>
  <si>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</si>
  <si>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</si>
  <si>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</si>
  <si>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</si>
  <si>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</si>
  <si>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</si>
  <si>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</si>
  <si>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</si>
  <si>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</si>
  <si>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</si>
  <si>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</si>
  <si>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</si>
  <si>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</si>
  <si>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</si>
  <si>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</si>
  <si>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</si>
  <si>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</si>
  <si>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</si>
  <si>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</si>
  <si>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</si>
  <si>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</si>
  <si>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</si>
  <si>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</si>
  <si>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</si>
  <si>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</si>
  <si>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</si>
  <si>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</si>
  <si>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</si>
  <si>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</si>
  <si>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</si>
  <si>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</si>
  <si>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</si>
  <si>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</si>
  <si>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</si>
  <si>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</si>
  <si>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</si>
  <si>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</si>
  <si>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</si>
  <si>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</si>
  <si>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</si>
  <si>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</si>
  <si>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</si>
  <si>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</si>
  <si>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</si>
  <si>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</si>
  <si>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</si>
  <si>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</si>
  <si>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</si>
  <si>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</si>
  <si>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</si>
  <si>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</si>
  <si>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</si>
  <si>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</si>
  <si>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</si>
  <si>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</si>
  <si>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</si>
  <si>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</si>
  <si>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</si>
  <si>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</si>
  <si>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</si>
  <si>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</si>
  <si>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</si>
  <si>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</si>
  <si>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</si>
  <si>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</si>
  <si>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</si>
  <si>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</si>
  <si>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</si>
  <si>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</si>
  <si>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</si>
  <si>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</si>
  <si>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</si>
  <si>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</si>
  <si>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</si>
  <si>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</si>
  <si>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</si>
  <si>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</si>
  <si>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</si>
  <si>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</si>
  <si>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</si>
  <si>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</si>
  <si>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</si>
  <si>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</si>
  <si>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</si>
  <si>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</si>
  <si>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</si>
  <si>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</si>
  <si>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</si>
  <si>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</si>
  <si>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</si>
  <si>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</si>
  <si>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</si>
  <si>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</si>
  <si>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</si>
  <si>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</si>
  <si>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</si>
  <si>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</si>
  <si>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</si>
  <si>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</si>
  <si>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</si>
  <si>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</si>
  <si>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</si>
  <si>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</si>
  <si>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</si>
  <si>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</si>
  <si>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</si>
  <si>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</si>
  <si>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</si>
  <si>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</si>
  <si>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</si>
  <si>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</si>
  <si>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</si>
  <si>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</si>
  <si>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</si>
  <si>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</si>
  <si>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</si>
  <si>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</si>
  <si>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</si>
  <si>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</si>
  <si>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</si>
  <si>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</si>
  <si>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</si>
  <si>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</si>
  <si>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</si>
  <si>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</si>
  <si>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</si>
  <si>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</si>
  <si>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</si>
  <si>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</si>
  <si>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</si>
  <si>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</si>
  <si>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</si>
  <si>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</si>
  <si>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</si>
  <si>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</si>
  <si>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</si>
  <si>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</si>
  <si>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</si>
  <si>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</si>
  <si>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</si>
  <si>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</si>
  <si>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</si>
  <si>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</si>
  <si>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</si>
  <si>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</si>
  <si>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</si>
  <si>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</si>
  <si>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</si>
  <si>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</si>
  <si>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</si>
  <si>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</si>
  <si>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</si>
  <si>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</si>
  <si>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</si>
  <si>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</si>
  <si>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</si>
  <si>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</si>
  <si>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</si>
  <si>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</si>
  <si>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</si>
  <si>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</si>
  <si>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</si>
  <si>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</si>
  <si>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</si>
  <si>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</si>
  <si>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</si>
  <si>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</si>
  <si>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</si>
  <si>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</si>
  <si>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</si>
  <si>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</si>
  <si>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</si>
  <si>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</si>
  <si>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</si>
  <si>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</si>
  <si>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</si>
  <si>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</si>
  <si>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</si>
  <si>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</si>
  <si>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</si>
  <si>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</si>
  <si>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</si>
  <si>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</si>
  <si>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</si>
  <si>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</si>
  <si>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</si>
  <si>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</si>
  <si>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</si>
  <si>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</si>
  <si>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</si>
  <si>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</si>
  <si>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</si>
  <si>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</si>
  <si>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</si>
  <si>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</si>
  <si>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</si>
  <si>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</si>
  <si>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</si>
  <si>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</si>
  <si>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</si>
  <si>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</si>
  <si>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</si>
  <si>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</si>
  <si>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</si>
  <si>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</si>
  <si>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</si>
  <si>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</si>
  <si>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</si>
  <si>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</si>
  <si>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</si>
  <si>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</si>
  <si>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</si>
  <si>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</si>
  <si>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</si>
  <si>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</si>
  <si>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</si>
  <si>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</si>
  <si>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</si>
  <si>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</si>
  <si>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</si>
  <si>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</si>
  <si>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</si>
  <si>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</si>
  <si>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</si>
  <si>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</si>
  <si>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</si>
  <si>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</si>
  <si>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</si>
  <si>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</si>
  <si>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</si>
  <si>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</si>
  <si>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</si>
  <si>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</si>
  <si>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</si>
  <si>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</si>
  <si>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</si>
  <si>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</si>
  <si>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</si>
  <si>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</si>
  <si>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</si>
  <si>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</si>
  <si>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</si>
  <si>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</si>
  <si>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</si>
  <si>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</si>
  <si>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</si>
  <si>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</si>
  <si>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</si>
  <si>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</si>
  <si>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</si>
  <si>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</si>
  <si>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</si>
  <si>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</si>
  <si>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</si>
  <si>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</si>
  <si>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</si>
  <si>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</si>
  <si>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</si>
  <si>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</si>
  <si>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</si>
  <si>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</si>
  <si>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</si>
  <si>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</si>
  <si>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</si>
  <si>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</si>
  <si>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</si>
  <si>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</si>
  <si>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</si>
  <si>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</si>
  <si>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</si>
  <si>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</si>
  <si>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</si>
  <si>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</si>
  <si>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</si>
  <si>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</si>
  <si>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</si>
  <si>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</si>
  <si>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</si>
  <si>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</si>
  <si>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</si>
  <si>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</si>
  <si>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</si>
  <si>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</si>
  <si>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</si>
  <si>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</si>
  <si>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</si>
  <si>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</si>
  <si>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</si>
  <si>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</si>
  <si>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</si>
  <si>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</si>
  <si>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</si>
  <si>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</si>
  <si>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</si>
  <si>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</si>
  <si>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</si>
  <si>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</si>
  <si>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</si>
  <si>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</si>
  <si>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</si>
  <si>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</si>
  <si>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</si>
  <si>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</si>
  <si>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</si>
  <si>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</si>
  <si>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</si>
  <si>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</si>
  <si>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</si>
  <si>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</si>
  <si>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</si>
  <si>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</si>
  <si>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</si>
  <si>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</si>
  <si>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</si>
  <si>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</si>
  <si>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</si>
  <si>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</si>
  <si>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</si>
  <si>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</si>
  <si>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</si>
  <si>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</si>
  <si>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</si>
  <si>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</si>
  <si>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</si>
  <si>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</si>
  <si>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</si>
  <si>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</si>
  <si>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</si>
  <si>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</si>
  <si>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</si>
  <si>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</si>
  <si>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</si>
  <si>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</si>
  <si>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</si>
  <si>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</si>
  <si>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</si>
  <si>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</si>
  <si>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</si>
  <si>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</si>
  <si>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</si>
  <si>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</si>
  <si>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</si>
  <si>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</si>
  <si>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</si>
  <si>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</si>
  <si>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</si>
  <si>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</si>
  <si>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</si>
  <si>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</si>
  <si>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</si>
  <si>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</si>
  <si>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</si>
  <si>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</si>
  <si>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</si>
  <si>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</si>
  <si>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</si>
  <si>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</si>
  <si>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</si>
  <si>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</si>
  <si>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</si>
  <si>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</si>
  <si>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</si>
  <si>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</si>
  <si>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</si>
  <si>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</si>
  <si>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</si>
  <si>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</si>
  <si>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</si>
  <si>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</si>
  <si>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</si>
  <si>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</si>
  <si>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</si>
  <si>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</si>
  <si>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</si>
  <si>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</si>
  <si>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</si>
  <si>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</si>
  <si>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</si>
  <si>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</si>
  <si>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</si>
  <si>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</si>
  <si>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</si>
  <si>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</si>
  <si>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</si>
  <si>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</si>
  <si>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</si>
  <si>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</si>
  <si>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</si>
  <si>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</si>
  <si>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</si>
  <si>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</si>
  <si>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</si>
  <si>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</si>
  <si>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</si>
  <si>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</si>
  <si>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</si>
  <si>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</si>
  <si>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</si>
  <si>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</si>
  <si>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</si>
  <si>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</si>
  <si>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</si>
  <si>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</si>
  <si>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</si>
  <si>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</si>
  <si>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</si>
  <si>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</si>
  <si>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</si>
  <si>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</si>
  <si>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</si>
  <si>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</si>
  <si>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</si>
  <si>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</si>
  <si>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</si>
  <si>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</si>
  <si>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</si>
  <si>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</si>
  <si>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</si>
  <si>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</si>
  <si>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</si>
  <si>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</si>
  <si>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</si>
  <si>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</si>
  <si>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</si>
  <si>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</si>
  <si>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</si>
  <si>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</si>
  <si>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</si>
  <si>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</si>
  <si>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</si>
  <si>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</si>
  <si>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</si>
  <si>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</si>
  <si>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</si>
  <si>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</si>
  <si>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</si>
  <si>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</si>
  <si>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</si>
  <si>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</si>
  <si>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</si>
  <si>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</si>
  <si>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</si>
  <si>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</si>
  <si>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</si>
  <si>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</si>
  <si>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</si>
  <si>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</si>
  <si>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</si>
  <si>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</si>
  <si>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</si>
  <si>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</si>
  <si>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</si>
  <si>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</si>
  <si>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</si>
  <si>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</si>
  <si>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</si>
  <si>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</si>
  <si>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</si>
  <si>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</si>
  <si>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</si>
  <si>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</si>
  <si>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</si>
  <si>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</si>
  <si>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</si>
  <si>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</si>
  <si>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</si>
  <si>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</si>
  <si>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</si>
  <si>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</si>
  <si>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</si>
  <si>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</si>
  <si>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</si>
  <si>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</si>
  <si>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</si>
  <si>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</si>
  <si>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</si>
  <si>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</si>
  <si>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</si>
  <si>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</si>
  <si>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</si>
  <si>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</si>
  <si>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</si>
  <si>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</si>
  <si>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</si>
  <si>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</si>
  <si>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</si>
  <si>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</si>
  <si>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</si>
  <si>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</si>
  <si>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</si>
  <si>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</si>
  <si>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</si>
  <si>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</si>
  <si>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</si>
  <si>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</si>
  <si>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</si>
  <si>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</si>
  <si>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</si>
  <si>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</si>
  <si>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</si>
  <si>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</si>
  <si>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</si>
  <si>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</si>
  <si>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</si>
  <si>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</si>
  <si>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</si>
  <si>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</si>
  <si>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</si>
  <si>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</si>
  <si>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</si>
  <si>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</si>
  <si>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</si>
  <si>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</si>
  <si>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</si>
  <si>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</si>
  <si>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</si>
  <si>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</si>
  <si>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</si>
  <si>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</si>
  <si>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</si>
  <si>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</si>
  <si>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</si>
  <si>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</si>
  <si>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</si>
  <si>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</si>
  <si>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</si>
  <si>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</si>
  <si>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</si>
  <si>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</si>
  <si>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</si>
  <si>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</si>
  <si>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</si>
  <si>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</si>
  <si>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</si>
  <si>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</si>
  <si>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</si>
  <si>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</si>
  <si>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</si>
  <si>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</si>
  <si>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</si>
  <si>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</si>
  <si>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</si>
  <si>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</si>
  <si>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</si>
  <si>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</si>
  <si>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</si>
  <si>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</si>
  <si>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</si>
  <si>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</si>
  <si>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</si>
  <si>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</si>
  <si>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</si>
  <si>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</si>
  <si>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</si>
  <si>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</si>
  <si>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</si>
  <si>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</si>
  <si>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</si>
  <si>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</si>
  <si>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</si>
  <si>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</si>
  <si>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</si>
  <si>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</si>
  <si>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</si>
  <si>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</si>
  <si>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</si>
  <si>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</si>
  <si>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</si>
  <si>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</si>
  <si>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</si>
  <si>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</si>
  <si>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</si>
  <si>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</si>
  <si>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</si>
  <si>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</si>
  <si>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</si>
  <si>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</si>
  <si>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</si>
  <si>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</si>
  <si>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</si>
  <si>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</si>
  <si>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</si>
  <si>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</si>
  <si>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</si>
  <si>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</si>
  <si>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</si>
  <si>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</si>
  <si>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</si>
  <si>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</si>
  <si>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</si>
  <si>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</si>
  <si>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</si>
  <si>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</si>
  <si>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</si>
  <si>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</si>
  <si>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</si>
  <si>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</si>
  <si>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</si>
  <si>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</si>
  <si>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</si>
  <si>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</si>
  <si>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</si>
  <si>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</si>
  <si>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</si>
  <si>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</si>
  <si>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</si>
  <si>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</si>
  <si>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</si>
  <si>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</si>
  <si>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</si>
  <si>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</si>
  <si>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</si>
  <si>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</si>
  <si>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</si>
  <si>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</si>
  <si>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</si>
  <si>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</si>
  <si>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</si>
  <si>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</si>
  <si>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</si>
  <si>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</si>
  <si>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</si>
  <si>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</si>
  <si>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</si>
  <si>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</si>
  <si>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</si>
  <si>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</si>
  <si>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</si>
  <si>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</si>
  <si>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</si>
  <si>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</si>
  <si>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</si>
  <si>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</si>
  <si>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</si>
  <si>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</si>
  <si>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</si>
  <si>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</si>
  <si>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</si>
  <si>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</si>
  <si>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</si>
  <si>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</si>
  <si>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</si>
  <si>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</si>
  <si>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</si>
  <si>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</si>
  <si>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Mode</t>
  </si>
  <si>
    <t>Variance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</si>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</sst>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12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746D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746D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746D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74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7-A940-91F6-A6796A055DC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7-A940-91F6-A6796A055DC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A7-A940-91F6-A6796A055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5703247"/>
        <c:axId val="1263649039"/>
      </c:lineChart>
      <c:catAx>
        <c:axId val="12757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649039"/>
        <c:crosses val="autoZero"/>
        <c:auto val="1"/>
        <c:lblAlgn val="ctr"/>
        <c:lblOffset val="100"/>
        <c:noMultiLvlLbl val="0"/>
      </c:catAx>
      <c:valAx>
        <c:axId val="126364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Analysis_Kickstart My Chart.xlsx]pivot_date!PivotTable3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40000"/>
                <a:lumOff val="60000"/>
              </a:schemeClr>
            </a:solidFill>
            <a:ln w="9525">
              <a:solidFill>
                <a:schemeClr val="accent6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746D"/>
            </a:solidFill>
            <a:round/>
          </a:ln>
          <a:effectLst/>
        </c:spPr>
        <c:marker>
          <c:symbol val="circle"/>
          <c:size val="5"/>
          <c:spPr>
            <a:solidFill>
              <a:srgbClr val="FF746D"/>
            </a:solidFill>
            <a:ln w="9525">
              <a:solidFill>
                <a:srgbClr val="FF746D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40000"/>
                <a:lumOff val="60000"/>
              </a:schemeClr>
            </a:solidFill>
            <a:ln w="9525">
              <a:solidFill>
                <a:schemeClr val="accent2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4-A447-8255-80B51B18E4DD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4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46D"/>
              </a:solidFill>
              <a:ln w="9525">
                <a:solidFill>
                  <a:srgbClr val="FF746D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4-A447-8255-80B51B18E4DD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40000"/>
                  <a:lumOff val="60000"/>
                </a:schemeClr>
              </a:solidFill>
              <a:ln w="9525">
                <a:solidFill>
                  <a:schemeClr val="accent2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44-A447-8255-80B51B18E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5989103"/>
        <c:axId val="1288479199"/>
      </c:lineChart>
      <c:catAx>
        <c:axId val="127598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479199"/>
        <c:crosses val="autoZero"/>
        <c:auto val="1"/>
        <c:lblAlgn val="ctr"/>
        <c:lblOffset val="100"/>
        <c:noMultiLvlLbl val="0"/>
      </c:catAx>
      <c:valAx>
        <c:axId val="128847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98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Analysis_Kickstart My Chart.xlsx]pivot_sub-category!PivotTable2</c:name>
    <c:fmtId val="1"/>
  </c:pivotSource>
  <c:chart>
    <c:autoTitleDeleted val="0"/>
    <c:pivotFmts>
      <c:pivotFmt>
        <c:idx val="0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46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6-6F4C-8B88-055644A82CCD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46D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49B-5A45-A79F-5283A4B875BE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49B-5A45-A79F-5283A4B875BE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49B-5A45-A79F-5283A4B87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474783"/>
        <c:axId val="1756271519"/>
      </c:barChart>
      <c:catAx>
        <c:axId val="177447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271519"/>
        <c:crosses val="autoZero"/>
        <c:auto val="1"/>
        <c:lblAlgn val="ctr"/>
        <c:lblOffset val="100"/>
        <c:noMultiLvlLbl val="0"/>
      </c:catAx>
      <c:valAx>
        <c:axId val="175627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47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Analysis_Kickstart My Chart.xlsx]pivot_category!PivotTable1</c:name>
    <c:fmtId val="0"/>
  </c:pivotSource>
  <c:chart>
    <c:autoTitleDeleted val="0"/>
    <c:pivotFmts>
      <c:pivotFmt>
        <c:idx val="0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46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6-9D48-89B5-4520504497E4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46D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C6-9D48-89B5-4520504497E4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C6-9D48-89B5-4520504497E4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C6-9D48-89B5-452050449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5660303"/>
        <c:axId val="1704601695"/>
      </c:barChart>
      <c:catAx>
        <c:axId val="175566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601695"/>
        <c:crosses val="autoZero"/>
        <c:auto val="1"/>
        <c:lblAlgn val="ctr"/>
        <c:lblOffset val="100"/>
        <c:noMultiLvlLbl val="0"/>
      </c:catAx>
      <c:valAx>
        <c:axId val="170460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66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1257300</xdr:colOff>
      <xdr:row>15</xdr:row>
      <xdr:rowOff>127000</xdr:rowOff>
    </xdr:from>
    <xdr:to>
      <xdr:col>7</xdr:col>
      <xdr:colOff>431800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A9029-78FD-8745-A11C-44E09B8C0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3</xdr:row>
      <xdr:rowOff>50800</xdr:rowOff>
    </xdr:from>
    <xdr:to>
      <xdr:col>12</xdr:col>
      <xdr:colOff>406400</xdr:colOff>
      <xdr:row>21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FD92FA-85E1-8645-815B-6B68F9764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3</xdr:row>
      <xdr:rowOff>63500</xdr:rowOff>
    </xdr:from>
    <xdr:to>
      <xdr:col>20</xdr:col>
      <xdr:colOff>800100</xdr:colOff>
      <xdr:row>26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27FBDC-9984-474A-A718-8E84CCD71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15</xdr:row>
      <xdr:rowOff>76200</xdr:rowOff>
    </xdr:from>
    <xdr:to>
      <xdr:col>7</xdr:col>
      <xdr:colOff>749300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8CF8E-4476-1A41-8E21-C48E0C7B2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Nugent" refreshedDate="43863.665551736114" createdVersion="6" refreshedVersion="6" minRefreshableVersion="3" recordCount="4114" xr:uid="{0075D3F5-DC73-B449-B40A-44761795D2E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Nugent" refreshedDate="43863.679311458334" createdVersion="6" refreshedVersion="6" minRefreshableVersion="3" recordCount="4114" xr:uid="{99EC393C-5C3F-8C43-A0AC-E8026AC8ABD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8269E-528D-CB46-BFA8-964174181C9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33D49-0165-1D4B-A6EA-6E64BB1C36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FA855-94B3-564D-83FA-932451BFE92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21CC6-A8EF-DF4B-87C4-7BC4C27E13C0}">
  <sheetPr codeName="Sheet1"/>
  <dimension ref="A1:E2193"/>
  <sheetViews>
    <sheetView topLeftCell="A2179" workbookViewId="0">
      <selection activeCell="E1" sqref="E1"/>
    </sheetView>
  </sheetViews>
  <sheetFormatPr baseColWidth="10" defaultRowHeight="15" x14ac:dyDescent="0.2"/>
  <cols>
    <col min="2" max="2" width="12.1640625" bestFit="1" customWidth="1"/>
    <col min="5" max="5" width="12.33203125" bestFit="1" customWidth="1"/>
  </cols>
  <sheetData>
    <row r="1" spans="1:5" x14ac:dyDescent="0.2">
      <c r="A1" s="13" t="s">
        <v>8400</v>
      </c>
      <c r="B1" s="13" t="s">
        <v>8262</v>
      </c>
      <c r="D1" s="13" t="s">
        <v>8400</v>
      </c>
      <c r="E1" s="13" t="s">
        <v>8262</v>
      </c>
    </row>
    <row r="2" spans="1:5" x14ac:dyDescent="0.2">
      <c r="A2" t="s">
        <v>8219</v>
      </c>
      <c r="B2">
        <v>182</v>
      </c>
      <c r="D2" t="s">
        <v>8221</v>
      </c>
      <c r="E2">
        <v>0</v>
      </c>
    </row>
    <row r="3" spans="1:5" x14ac:dyDescent="0.2">
      <c r="A3" t="s">
        <v>8219</v>
      </c>
      <c r="B3">
        <v>79</v>
      </c>
      <c r="D3" t="s">
        <v>8221</v>
      </c>
      <c r="E3">
        <v>1</v>
      </c>
    </row>
    <row r="4" spans="1:5" x14ac:dyDescent="0.2">
      <c r="A4" t="s">
        <v>8219</v>
      </c>
      <c r="B4">
        <v>35</v>
      </c>
      <c r="D4" t="s">
        <v>8221</v>
      </c>
      <c r="E4">
        <v>10</v>
      </c>
    </row>
    <row r="5" spans="1:5" x14ac:dyDescent="0.2">
      <c r="A5" t="s">
        <v>8219</v>
      </c>
      <c r="B5">
        <v>150</v>
      </c>
      <c r="D5" t="s">
        <v>8221</v>
      </c>
      <c r="E5">
        <v>0</v>
      </c>
    </row>
    <row r="6" spans="1:5" x14ac:dyDescent="0.2">
      <c r="A6" t="s">
        <v>8219</v>
      </c>
      <c r="B6">
        <v>284</v>
      </c>
      <c r="D6" t="s">
        <v>8221</v>
      </c>
      <c r="E6">
        <v>7</v>
      </c>
    </row>
    <row r="7" spans="1:5" x14ac:dyDescent="0.2">
      <c r="A7" t="s">
        <v>8219</v>
      </c>
      <c r="B7">
        <v>47</v>
      </c>
      <c r="D7" t="s">
        <v>8221</v>
      </c>
      <c r="E7">
        <v>0</v>
      </c>
    </row>
    <row r="8" spans="1:5" x14ac:dyDescent="0.2">
      <c r="A8" t="s">
        <v>8219</v>
      </c>
      <c r="B8">
        <v>58</v>
      </c>
      <c r="D8" t="s">
        <v>8221</v>
      </c>
      <c r="E8">
        <v>1</v>
      </c>
    </row>
    <row r="9" spans="1:5" x14ac:dyDescent="0.2">
      <c r="A9" t="s">
        <v>8219</v>
      </c>
      <c r="B9">
        <v>57</v>
      </c>
      <c r="D9" t="s">
        <v>8221</v>
      </c>
      <c r="E9">
        <v>2</v>
      </c>
    </row>
    <row r="10" spans="1:5" x14ac:dyDescent="0.2">
      <c r="A10" t="s">
        <v>8219</v>
      </c>
      <c r="B10">
        <v>12</v>
      </c>
      <c r="D10" t="s">
        <v>8221</v>
      </c>
      <c r="E10">
        <v>3</v>
      </c>
    </row>
    <row r="11" spans="1:5" x14ac:dyDescent="0.2">
      <c r="A11" t="s">
        <v>8219</v>
      </c>
      <c r="B11">
        <v>20</v>
      </c>
      <c r="D11" t="s">
        <v>8221</v>
      </c>
      <c r="E11">
        <v>10</v>
      </c>
    </row>
    <row r="12" spans="1:5" x14ac:dyDescent="0.2">
      <c r="A12" t="s">
        <v>8219</v>
      </c>
      <c r="B12">
        <v>19</v>
      </c>
      <c r="D12" t="s">
        <v>8221</v>
      </c>
      <c r="E12">
        <v>10</v>
      </c>
    </row>
    <row r="13" spans="1:5" x14ac:dyDescent="0.2">
      <c r="A13" t="s">
        <v>8219</v>
      </c>
      <c r="B13">
        <v>75</v>
      </c>
      <c r="D13" t="s">
        <v>8221</v>
      </c>
      <c r="E13">
        <v>1</v>
      </c>
    </row>
    <row r="14" spans="1:5" x14ac:dyDescent="0.2">
      <c r="A14" t="s">
        <v>8219</v>
      </c>
      <c r="B14">
        <v>827</v>
      </c>
      <c r="D14" t="s">
        <v>8221</v>
      </c>
      <c r="E14">
        <v>0</v>
      </c>
    </row>
    <row r="15" spans="1:5" x14ac:dyDescent="0.2">
      <c r="A15" t="s">
        <v>8219</v>
      </c>
      <c r="B15">
        <v>51</v>
      </c>
      <c r="D15" t="s">
        <v>8221</v>
      </c>
      <c r="E15">
        <v>0</v>
      </c>
    </row>
    <row r="16" spans="1:5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  <c r="D1534" t="s">
        <v>8401</v>
      </c>
      <c r="E1534">
        <f>AVERAGE(E2:E1531)</f>
        <v>17.709803921568628</v>
      </c>
    </row>
    <row r="1535" spans="1:5" x14ac:dyDescent="0.2">
      <c r="A1535" t="s">
        <v>8219</v>
      </c>
      <c r="B1535">
        <v>107</v>
      </c>
      <c r="D1535" t="s">
        <v>8402</v>
      </c>
      <c r="E1535">
        <f>MEDIAN(E2:E1531)</f>
        <v>4</v>
      </c>
    </row>
    <row r="1536" spans="1:5" x14ac:dyDescent="0.2">
      <c r="A1536" t="s">
        <v>8219</v>
      </c>
      <c r="B1536">
        <v>557</v>
      </c>
      <c r="D1536" t="s">
        <v>8403</v>
      </c>
      <c r="E1536" cm="1">
        <f t="array" ref="E1536">_xlfn.MODE.MULT(E2:E1531)</f>
        <v>0</v>
      </c>
    </row>
    <row r="1537" spans="1:5" x14ac:dyDescent="0.2">
      <c r="A1537" t="s">
        <v>8219</v>
      </c>
      <c r="B1537">
        <v>40</v>
      </c>
      <c r="D1537" t="s">
        <v>8404</v>
      </c>
      <c r="E1537">
        <f>_xlfn.VAR.P(E2:E1531)</f>
        <v>3773.2216685890044</v>
      </c>
    </row>
    <row r="1538" spans="1:5" x14ac:dyDescent="0.2">
      <c r="A1538" t="s">
        <v>8219</v>
      </c>
      <c r="B1538">
        <v>36</v>
      </c>
      <c r="D1538" t="s">
        <v>8405</v>
      </c>
      <c r="E1538">
        <f>_xlfn.STDEV.P(E2:E1531)</f>
        <v>61.426555076684906</v>
      </c>
    </row>
    <row r="1539" spans="1:5" x14ac:dyDescent="0.2">
      <c r="A1539" t="s">
        <v>8219</v>
      </c>
      <c r="B1539">
        <v>159</v>
      </c>
    </row>
    <row r="1540" spans="1:5" x14ac:dyDescent="0.2">
      <c r="A1540" t="s">
        <v>8219</v>
      </c>
      <c r="B1540">
        <v>41</v>
      </c>
    </row>
    <row r="1541" spans="1:5" x14ac:dyDescent="0.2">
      <c r="A1541" t="s">
        <v>8219</v>
      </c>
      <c r="B1541">
        <v>226</v>
      </c>
    </row>
    <row r="1542" spans="1:5" x14ac:dyDescent="0.2">
      <c r="A1542" t="s">
        <v>8219</v>
      </c>
      <c r="B1542">
        <v>30</v>
      </c>
    </row>
    <row r="1543" spans="1:5" x14ac:dyDescent="0.2">
      <c r="A1543" t="s">
        <v>8219</v>
      </c>
      <c r="B1543">
        <v>103</v>
      </c>
    </row>
    <row r="1544" spans="1:5" x14ac:dyDescent="0.2">
      <c r="A1544" t="s">
        <v>8219</v>
      </c>
      <c r="B1544">
        <v>62</v>
      </c>
    </row>
    <row r="1545" spans="1:5" x14ac:dyDescent="0.2">
      <c r="A1545" t="s">
        <v>8219</v>
      </c>
      <c r="B1545">
        <v>6</v>
      </c>
    </row>
    <row r="1546" spans="1:5" x14ac:dyDescent="0.2">
      <c r="A1546" t="s">
        <v>8219</v>
      </c>
      <c r="B1546">
        <v>182</v>
      </c>
    </row>
    <row r="1547" spans="1:5" x14ac:dyDescent="0.2">
      <c r="A1547" t="s">
        <v>8219</v>
      </c>
      <c r="B1547">
        <v>145</v>
      </c>
    </row>
    <row r="1548" spans="1:5" x14ac:dyDescent="0.2">
      <c r="A1548" t="s">
        <v>8219</v>
      </c>
      <c r="B1548">
        <v>25</v>
      </c>
    </row>
    <row r="1549" spans="1:5" x14ac:dyDescent="0.2">
      <c r="A1549" t="s">
        <v>8219</v>
      </c>
      <c r="B1549">
        <v>320</v>
      </c>
    </row>
    <row r="1550" spans="1:5" x14ac:dyDescent="0.2">
      <c r="A1550" t="s">
        <v>8219</v>
      </c>
      <c r="B1550">
        <v>99</v>
      </c>
    </row>
    <row r="1551" spans="1:5" x14ac:dyDescent="0.2">
      <c r="A1551" t="s">
        <v>8219</v>
      </c>
      <c r="B1551">
        <v>348</v>
      </c>
    </row>
    <row r="1552" spans="1:5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  <row r="2189" spans="1:2" x14ac:dyDescent="0.2">
      <c r="A2189" t="s">
        <v>8401</v>
      </c>
      <c r="B2189">
        <f>AVERAGE(B2:B2186)</f>
        <v>194.42517162471395</v>
      </c>
    </row>
    <row r="2190" spans="1:2" x14ac:dyDescent="0.2">
      <c r="A2190" t="s">
        <v>8402</v>
      </c>
      <c r="B2190">
        <f>MEDIAN(B2:B2186)</f>
        <v>62</v>
      </c>
    </row>
    <row r="2191" spans="1:2" x14ac:dyDescent="0.2">
      <c r="A2191" t="s">
        <v>8403</v>
      </c>
      <c r="B2191" cm="1">
        <f t="array" ref="B2191">_xlfn.MODE.MULT(B2:B2186)</f>
        <v>27</v>
      </c>
    </row>
    <row r="2192" spans="1:2" x14ac:dyDescent="0.2">
      <c r="A2192" t="s">
        <v>8404</v>
      </c>
      <c r="B2192">
        <f>_xlfn.VAR.P(B2:B2186)</f>
        <v>712840.9867348104</v>
      </c>
    </row>
    <row r="2193" spans="1:2" x14ac:dyDescent="0.2">
      <c r="A2193" t="s">
        <v>8405</v>
      </c>
      <c r="B2193">
        <f>_xlfn.STDEV.P(B2:B2186)</f>
        <v>844.29910975602149</v>
      </c>
    </row>
  </sheetData>
  <conditionalFormatting sqref="A2:A2186 A2189:A2198">
    <cfRule type="containsText" dxfId="11" priority="5" operator="containsText" text="live">
      <formula>NOT(ISERROR(SEARCH("live",A2)))</formula>
    </cfRule>
    <cfRule type="containsText" dxfId="10" priority="6" operator="containsText" text="failed">
      <formula>NOT(ISERROR(SEARCH("failed",A2)))</formula>
    </cfRule>
    <cfRule type="containsText" dxfId="9" priority="7" operator="containsText" text="canceled">
      <formula>NOT(ISERROR(SEARCH("canceled",A2)))</formula>
    </cfRule>
    <cfRule type="containsText" dxfId="8" priority="8" operator="containsText" text="successful">
      <formula>NOT(ISERROR(SEARCH("successful",A2)))</formula>
    </cfRule>
  </conditionalFormatting>
  <conditionalFormatting sqref="D2:D1531 D1534:D1538">
    <cfRule type="containsText" dxfId="7" priority="1" operator="containsText" text="live">
      <formula>NOT(ISERROR(SEARCH("live",D2)))</formula>
    </cfRule>
    <cfRule type="containsText" dxfId="6" priority="2" operator="containsText" text="failed">
      <formula>NOT(ISERROR(SEARCH("failed",D2)))</formula>
    </cfRule>
    <cfRule type="containsText" dxfId="5" priority="3" operator="containsText" text="canceled">
      <formula>NOT(ISERROR(SEARCH("canceled",D2)))</formula>
    </cfRule>
    <cfRule type="containsText" dxfId="4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90B7A-0E87-1E43-8837-8731675531A3}">
  <sheetPr codeName="Sheet2"/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3" customFormat="1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>
        <f>COUNTIFS(data!$D$2:'data'!$D$4115,"&lt;1000",data!$F$2:'data'!$F$4115,"successful")</f>
        <v>322</v>
      </c>
      <c r="C2">
        <f>COUNTIFS(data!$D$2:'data'!$D$4115,"&lt;1000",data!$F$2:'data'!$F$4115,"failed")</f>
        <v>113</v>
      </c>
      <c r="D2">
        <f>COUNTIFS(data!$D$2:'data'!$D$4115,"&lt;1000",data!$F$2:'data'!$F$4115,"canceled")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">
      <c r="A3" t="s">
        <v>8389</v>
      </c>
      <c r="B3">
        <f>COUNTIFS(data!$D$2:'data'!$D$4115,"&gt;=1000",data!$D$2:'data'!$D$4115,"&lt;5000",data!$F$2:'data'!$F$4115,"successful")</f>
        <v>932</v>
      </c>
      <c r="C3">
        <f>COUNTIFS(data!$D$2:'data'!$D$4115,"&gt;=1000",data!$D$2:'data'!$D$4115,"&lt;5000",data!$F$2:'data'!$F$4115,"failed")</f>
        <v>420</v>
      </c>
      <c r="D3">
        <f>COUNTIFS(data!$D$2:'data'!$D$4115,"&gt;=1000",data!$D$2:'data'!$D$4115,"&lt;5000",data!$F$2:'data'!$F$4115,"canceled")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">
      <c r="A4" t="s">
        <v>8390</v>
      </c>
      <c r="B4">
        <f>COUNTIFS(data!$D$2:'data'!$D$4115,"&gt;=5000",data!$D$2:'data'!$D$4115,"&lt;10000",data!$F$2:'data'!$F$4115,"successful")</f>
        <v>381</v>
      </c>
      <c r="C4">
        <f>COUNTIFS(data!$D$2:'data'!$D$4115,"&gt;=5000",data!$D$2:'data'!$D$4115,"&lt;10000",data!$F$2:'data'!$F$4115,"failed")</f>
        <v>283</v>
      </c>
      <c r="D4">
        <f>COUNTIFS(data!$D$2:'data'!$D$4115,"&gt;=5000",data!$D$2:'data'!$D$4115,"&lt;10000",data!$F$2:'data'!$F$4115,"canceled")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">
      <c r="A5" t="s">
        <v>8391</v>
      </c>
      <c r="B5">
        <f>COUNTIFS(data!$D$2:'data'!$D$4115,"&gt;=10000",data!$D$2:'data'!$D$4115,"&lt;15000",data!$F$2:'data'!$F$4115,"successful")</f>
        <v>168</v>
      </c>
      <c r="C5">
        <f>COUNTIFS(data!$D$2:'data'!$D$4115,"&gt;=10000",data!$D$2:'data'!$D$4115,"&lt;15000",data!$F$2:'data'!$F$4115,"failed")</f>
        <v>144</v>
      </c>
      <c r="D5">
        <f>COUNTIFS(data!$D$2:'data'!$D$4115,"&gt;=10000",data!$D$2:'data'!$D$4115,"&lt;15000",data!$F$2:'data'!$F$4115,"canceled")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">
      <c r="A6" t="s">
        <v>8392</v>
      </c>
      <c r="B6">
        <f>COUNTIFS(data!$D$2:'data'!$D$4115,"&gt;=15000",data!$D$2:'data'!$D$4115,"&lt;20000",data!$F$2:'data'!$F$4115,"successful")</f>
        <v>94</v>
      </c>
      <c r="C6">
        <f>COUNTIFS(data!$D$2:'data'!$D$4115,"&gt;=15000",data!$D$2:'data'!$D$4115,"&lt;20000",data!$F$2:'data'!$F$4115,"failed")</f>
        <v>90</v>
      </c>
      <c r="D6">
        <f>COUNTIFS(data!$D$2:'data'!$D$4115,"&gt;=15000",data!$D$2:'data'!$D$4115,"&lt;20000",data!$F$2:'data'!$F$4115,"canceled")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">
      <c r="A7" t="s">
        <v>8393</v>
      </c>
      <c r="B7">
        <f>COUNTIFS(data!$D$2:'data'!$D$4115,"&gt;=20000",data!$D$2:'data'!$D$4115,"&lt;25000",data!$F$2:'data'!$F$4115,"successful")</f>
        <v>62</v>
      </c>
      <c r="C7">
        <f>COUNTIFS(data!$D$2:'data'!$D$4115,"&gt;=20000",data!$D$2:'data'!$D$4115,"&lt;25000",data!$F$2:'data'!$F$4115,"failed")</f>
        <v>72</v>
      </c>
      <c r="D7">
        <f>COUNTIFS(data!$D$2:'data'!$D$4115,"&gt;=20000",data!$D$2:'data'!$D$4115,"&lt;25000",data!$F$2:'data'!$F$4115,"canceled")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">
      <c r="A8" t="s">
        <v>8394</v>
      </c>
      <c r="B8">
        <f>COUNTIFS(data!$D$2:'data'!$D$4115,"&gt;=25000",data!$D$2:'data'!$D$4115,"&lt;30000",data!$F$2:'data'!$F$4115,"successful")</f>
        <v>55</v>
      </c>
      <c r="C8">
        <f>COUNTIFS(data!$D$2:'data'!$D$4115,"&gt;=25000",data!$D$2:'data'!$D$4115,"&lt;30000",data!$F$2:'data'!$F$4115,"failed")</f>
        <v>64</v>
      </c>
      <c r="D8">
        <f>COUNTIFS(data!$D$2:'data'!$D$4115,"&gt;=25000",data!$D$2:'data'!$D$4115,"&lt;30000",data!$F$2:'data'!$F$4115,"canceled")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">
      <c r="A9" t="s">
        <v>8395</v>
      </c>
      <c r="B9">
        <f>COUNTIFS(data!$D$2:'data'!$D$4115,"&gt;=30000",data!$D$2:'data'!$D$4115,"&lt;35000",data!$F$2:'data'!$F$4115,"successful")</f>
        <v>32</v>
      </c>
      <c r="C9">
        <f>COUNTIFS(data!$D$2:'data'!$D$4115,"&gt;=30000",data!$D$2:'data'!$D$4115,"&lt;35000",data!$F$2:'data'!$F$4115,"failed")</f>
        <v>37</v>
      </c>
      <c r="D9">
        <f>COUNTIFS(data!$D$2:'data'!$D$4115,"&gt;=30000",data!$D$2:'data'!$D$4115,"&lt;35000",data!$F$2:'data'!$F$4115,"canceled")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">
      <c r="A10" t="s">
        <v>8396</v>
      </c>
      <c r="B10">
        <f>COUNTIFS(data!$D$2:'data'!$D$4115,"&gt;=35000",data!$D$2:'data'!$D$4115,"&lt;40000",data!$F$2:'data'!$F$4115,"successful")</f>
        <v>26</v>
      </c>
      <c r="C10">
        <f>COUNTIFS(data!$D$2:'data'!$D$4115,"&gt;=35000",data!$D$2:'data'!$D$4115,"&lt;40000",data!$F$2:'data'!$F$4115,"failed")</f>
        <v>22</v>
      </c>
      <c r="D10">
        <f>COUNTIFS(data!$D$2:'data'!$D$4115,"&gt;=35000",data!$D$2:'data'!$D$4115,"&lt;40000",data!$F$2:'data'!$F$4115,"canceled")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">
      <c r="A11" t="s">
        <v>8397</v>
      </c>
      <c r="B11">
        <f>COUNTIFS(data!$D$2:'data'!$D$4115,"&gt;=40000",data!$D$2:'data'!$D$4115,"&lt;45000",data!$F$2:'data'!$F$4115,"successful")</f>
        <v>21</v>
      </c>
      <c r="C11">
        <f>COUNTIFS(data!$D$2:'data'!$D$4115,"&gt;=40000",data!$D$2:'data'!$D$4115,"&lt;45000",data!$F$2:'data'!$F$4115,"failed")</f>
        <v>16</v>
      </c>
      <c r="D11">
        <f>COUNTIFS(data!$D$2:'data'!$D$4115,"&gt;=40000",data!$D$2:'data'!$D$4115,"&lt;45000",data!$F$2:'data'!$F$4115,"canceled")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">
      <c r="A12" t="s">
        <v>8398</v>
      </c>
      <c r="B12">
        <f>COUNTIFS(data!$D$2:'data'!$D$4115,"&gt;=45000",data!$D$2:'data'!$D$4115,"&lt;50000",data!$F$2:'data'!$F$4115,"successful")</f>
        <v>6</v>
      </c>
      <c r="C12">
        <f>COUNTIFS(data!$D$2:'data'!$D$4115,"&gt;=45000",data!$D$2:'data'!$D$4115,"&lt;50000",data!$F$2:'data'!$F$4115,"failed")</f>
        <v>11</v>
      </c>
      <c r="D12">
        <f>COUNTIFS(data!$D$2:'data'!$D$4115,"&gt;=45000",data!$D$2:'data'!$D$4115,"&lt;50000",data!$F$2:'data'!$F$4115,"canceled")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">
      <c r="A13" t="s">
        <v>8399</v>
      </c>
      <c r="B13">
        <f>COUNTIFS(data!$D$2:'data'!$D$4115,"&gt;=50000",data!$F$2:'data'!$F$4115,"successful")</f>
        <v>86</v>
      </c>
      <c r="C13">
        <f>COUNTIFS(data!$D$2:'data'!$D$4115,"&gt;=50000",data!$F$2:'data'!$F$4115,"failed")</f>
        <v>258</v>
      </c>
      <c r="D13">
        <f>COUNTIFS(data!$D$2:'data'!$D$4115,"&gt;=50000",data!$F$2:'data'!$F$4115,"canceled")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A0A4-9317-1049-9B76-BF2304DB1E34}">
  <sheetPr codeName="Sheet3"/>
  <dimension ref="A1:E18"/>
  <sheetViews>
    <sheetView workbookViewId="0">
      <selection activeCell="A8" sqref="A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8358</v>
      </c>
      <c r="B1" t="s">
        <v>8364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8363</v>
      </c>
      <c r="B4" s="8" t="s">
        <v>8362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934AB-B494-514E-8FB0-1C59AD19CE16}">
  <sheetPr codeName="Sheet4"/>
  <dimension ref="A1:F47"/>
  <sheetViews>
    <sheetView zoomScale="90" zoomScaleNormal="90" workbookViewId="0">
      <selection activeCell="B3" sqref="B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8358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8342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8352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8313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8345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8347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8354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8325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8357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8321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8344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8324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8311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8310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8350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8349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8339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8319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8318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8338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9146B-B956-834F-A915-F53F8236D113}">
  <sheetPr codeName="Sheet5"/>
  <dimension ref="A1:G14"/>
  <sheetViews>
    <sheetView workbookViewId="0">
      <selection activeCell="G14" sqref="G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7" x14ac:dyDescent="0.2">
      <c r="A1" s="8" t="s">
        <v>8223</v>
      </c>
      <c r="B1" t="s">
        <v>8364</v>
      </c>
    </row>
    <row r="3" spans="1:7" x14ac:dyDescent="0.2">
      <c r="A3" s="8" t="s">
        <v>8363</v>
      </c>
      <c r="B3" s="8" t="s">
        <v>8362</v>
      </c>
    </row>
    <row r="4" spans="1:7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7" x14ac:dyDescent="0.2">
      <c r="A5" s="9" t="s">
        <v>8308</v>
      </c>
      <c r="B5" s="10">
        <v>300</v>
      </c>
      <c r="C5" s="10">
        <v>180</v>
      </c>
      <c r="D5" s="10">
        <v>40</v>
      </c>
      <c r="E5" s="10"/>
      <c r="F5" s="10">
        <v>520</v>
      </c>
      <c r="G5" s="5"/>
    </row>
    <row r="6" spans="1:7" x14ac:dyDescent="0.2">
      <c r="A6" s="9" t="s">
        <v>8334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G6" s="5"/>
    </row>
    <row r="7" spans="1:7" x14ac:dyDescent="0.2">
      <c r="A7" s="9" t="s">
        <v>8331</v>
      </c>
      <c r="B7" s="10">
        <v>80</v>
      </c>
      <c r="C7" s="10">
        <v>140</v>
      </c>
      <c r="D7" s="10"/>
      <c r="E7" s="10"/>
      <c r="F7" s="10">
        <v>220</v>
      </c>
      <c r="G7" s="5"/>
    </row>
    <row r="8" spans="1:7" x14ac:dyDescent="0.2">
      <c r="A8" s="9" t="s">
        <v>8329</v>
      </c>
      <c r="B8" s="10"/>
      <c r="C8" s="10"/>
      <c r="D8" s="10">
        <v>24</v>
      </c>
      <c r="E8" s="10"/>
      <c r="F8" s="10">
        <v>24</v>
      </c>
      <c r="G8" s="5"/>
    </row>
    <row r="9" spans="1:7" x14ac:dyDescent="0.2">
      <c r="A9" s="9" t="s">
        <v>8323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G9" s="5"/>
    </row>
    <row r="10" spans="1:7" x14ac:dyDescent="0.2">
      <c r="A10" s="9" t="s">
        <v>8336</v>
      </c>
      <c r="B10" s="10">
        <v>103</v>
      </c>
      <c r="C10" s="10">
        <v>117</v>
      </c>
      <c r="D10" s="10"/>
      <c r="E10" s="10"/>
      <c r="F10" s="10">
        <v>220</v>
      </c>
      <c r="G10" s="5"/>
    </row>
    <row r="11" spans="1:7" x14ac:dyDescent="0.2">
      <c r="A11" s="9" t="s">
        <v>8320</v>
      </c>
      <c r="B11" s="10">
        <v>80</v>
      </c>
      <c r="C11" s="10">
        <v>127</v>
      </c>
      <c r="D11" s="10">
        <v>30</v>
      </c>
      <c r="E11" s="10"/>
      <c r="F11" s="10">
        <v>237</v>
      </c>
      <c r="G11" s="5"/>
    </row>
    <row r="12" spans="1:7" x14ac:dyDescent="0.2">
      <c r="A12" s="9" t="s">
        <v>8317</v>
      </c>
      <c r="B12" s="10">
        <v>209</v>
      </c>
      <c r="C12" s="10">
        <v>213</v>
      </c>
      <c r="D12" s="10">
        <v>178</v>
      </c>
      <c r="E12" s="10"/>
      <c r="F12" s="10">
        <v>600</v>
      </c>
      <c r="G12" s="5"/>
    </row>
    <row r="13" spans="1:7" x14ac:dyDescent="0.2">
      <c r="A13" s="9" t="s">
        <v>8315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G13" s="5"/>
    </row>
    <row r="14" spans="1:7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abSelected="1" zoomScale="70" zoomScaleNormal="7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6640625" bestFit="1" customWidth="1"/>
    <col min="17" max="17" width="11.1640625" bestFit="1" customWidth="1"/>
    <col min="18" max="18" width="11.6640625" bestFit="1" customWidth="1"/>
    <col min="19" max="19" width="21.16406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DD99BB1D-7E1E-AB4C-BD05-49438C383B2B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 Statistical Analysis</vt:lpstr>
      <vt:lpstr>Bonus</vt:lpstr>
      <vt:lpstr>pivot_date</vt:lpstr>
      <vt:lpstr>pivot_sub-category</vt:lpstr>
      <vt:lpstr>pivot_category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Nugent</cp:lastModifiedBy>
  <dcterms:created xsi:type="dcterms:W3CDTF">2017-04-20T15:17:24Z</dcterms:created>
  <dcterms:modified xsi:type="dcterms:W3CDTF">2020-02-06T05:30:27Z</dcterms:modified>
</cp:coreProperties>
</file>