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 (MIT)\luvann\decision_tree\"/>
    </mc:Choice>
  </mc:AlternateContent>
  <bookViews>
    <workbookView xWindow="345" yWindow="465" windowWidth="24360" windowHeight="14235"/>
  </bookViews>
  <sheets>
    <sheet name="Quiz" sheetId="1" r:id="rId1"/>
    <sheet name="calories breakdown" sheetId="8" r:id="rId2"/>
    <sheet name="profile" sheetId="7" r:id="rId3"/>
    <sheet name="Decision Tree" sheetId="6" r:id="rId4"/>
    <sheet name="Body Calculator" sheetId="3" r:id="rId5"/>
    <sheet name="Mylk Shake Formula" sheetId="4" r:id="rId6"/>
    <sheet name="All Formulas" sheetId="5" r:id="rId7"/>
    <sheet name="ignor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3" l="1"/>
  <c r="Z7" i="3"/>
  <c r="X7" i="3"/>
  <c r="W7" i="3"/>
  <c r="S8" i="3"/>
  <c r="T7" i="3"/>
  <c r="S7" i="3"/>
  <c r="R7" i="3"/>
  <c r="O7" i="3"/>
  <c r="N8" i="3" l="1"/>
  <c r="N7" i="3"/>
  <c r="BA13" i="3"/>
  <c r="BB11" i="3"/>
  <c r="BA11" i="3" l="1"/>
  <c r="BA14" i="3"/>
  <c r="BB14" i="3" l="1"/>
  <c r="BB13" i="3"/>
  <c r="BB12" i="3"/>
  <c r="BA12" i="3"/>
  <c r="AC11" i="3"/>
  <c r="AC15" i="3"/>
  <c r="AB18" i="3"/>
  <c r="AB14" i="3"/>
  <c r="AB11" i="3"/>
  <c r="AB8" i="3"/>
  <c r="F7" i="3" l="1"/>
  <c r="AC27" i="3"/>
  <c r="I26" i="3"/>
  <c r="Q26" i="3"/>
  <c r="P26" i="3"/>
  <c r="O26" i="3"/>
  <c r="N26" i="3"/>
  <c r="M26" i="3"/>
  <c r="AG39" i="3"/>
  <c r="AG35" i="3"/>
  <c r="AG31" i="3"/>
  <c r="R26" i="3"/>
  <c r="L26" i="3"/>
  <c r="F26" i="3"/>
  <c r="H26" i="3" s="1"/>
  <c r="AG12" i="3"/>
  <c r="AY34" i="3"/>
  <c r="AY32" i="3"/>
  <c r="AY29" i="3"/>
  <c r="AY27" i="3"/>
  <c r="AY18" i="3"/>
  <c r="AW16" i="3"/>
  <c r="AY13" i="3"/>
  <c r="AW8" i="3"/>
  <c r="AW18" i="3" s="1"/>
  <c r="AY16" i="3"/>
  <c r="AY11" i="3"/>
  <c r="AW11" i="3"/>
  <c r="AY8" i="3"/>
  <c r="AW13" i="3" l="1"/>
  <c r="S26" i="3"/>
  <c r="U26" i="3"/>
  <c r="T26" i="3"/>
  <c r="J26" i="3"/>
  <c r="L92" i="5"/>
  <c r="K57" i="5"/>
  <c r="J57" i="5"/>
  <c r="I57" i="5"/>
  <c r="L55" i="5"/>
  <c r="L43" i="5"/>
  <c r="L42" i="5"/>
  <c r="L41" i="5"/>
  <c r="L40" i="5"/>
  <c r="K38" i="5"/>
  <c r="K36" i="5"/>
  <c r="K35" i="5"/>
  <c r="K97" i="5" s="1"/>
  <c r="I17" i="5"/>
  <c r="J16" i="5"/>
  <c r="I16" i="5"/>
  <c r="J14" i="5"/>
  <c r="I14" i="5"/>
  <c r="J12" i="5"/>
  <c r="I12" i="5"/>
  <c r="J7" i="5"/>
  <c r="I7" i="5"/>
  <c r="J5" i="5"/>
  <c r="I5" i="5"/>
  <c r="I4" i="5"/>
  <c r="I97" i="5" s="1"/>
  <c r="Y26" i="3" l="1"/>
  <c r="V26" i="3"/>
  <c r="L97" i="5"/>
  <c r="J97" i="5"/>
  <c r="X26" i="3" l="1"/>
  <c r="W26" i="3"/>
  <c r="AB27" i="3" s="1"/>
  <c r="AA26" i="3"/>
  <c r="Z26" i="3"/>
  <c r="AB33" i="3" s="1"/>
  <c r="L91" i="4"/>
  <c r="L54" i="4"/>
  <c r="L43" i="4"/>
  <c r="L42" i="4"/>
  <c r="L41" i="4"/>
  <c r="L40" i="4"/>
  <c r="L96" i="4" s="1"/>
  <c r="K96" i="4"/>
  <c r="K56" i="4"/>
  <c r="K38" i="4"/>
  <c r="K36" i="4"/>
  <c r="K35" i="4"/>
  <c r="J56" i="4"/>
  <c r="J16" i="4"/>
  <c r="J14" i="4"/>
  <c r="J96" i="4" s="1"/>
  <c r="J12" i="4"/>
  <c r="J7" i="4"/>
  <c r="J5" i="4"/>
  <c r="I4" i="4"/>
  <c r="I56" i="4"/>
  <c r="I17" i="4"/>
  <c r="I16" i="4"/>
  <c r="I96" i="4" s="1"/>
  <c r="I14" i="4"/>
  <c r="I12" i="4"/>
  <c r="I7" i="4"/>
  <c r="I5" i="4"/>
  <c r="AS20" i="3"/>
  <c r="AQ20" i="3"/>
  <c r="AT20" i="3"/>
  <c r="AR20" i="3"/>
  <c r="AP24" i="3"/>
  <c r="AP22" i="3"/>
  <c r="AP20" i="3"/>
  <c r="AP27" i="3" s="1"/>
  <c r="AM50" i="3"/>
  <c r="AY24" i="3"/>
  <c r="AG20" i="3"/>
  <c r="AK50" i="3" s="1"/>
  <c r="AG16" i="3"/>
  <c r="K7" i="3"/>
  <c r="Q7" i="3" s="1"/>
  <c r="AW27" i="3" l="1"/>
  <c r="AW32" i="3"/>
  <c r="AW24" i="3"/>
  <c r="AD33" i="3"/>
  <c r="AC30" i="3"/>
  <c r="AC34" i="3" s="1"/>
  <c r="AB30" i="3" s="1"/>
  <c r="AD30" i="3" s="1"/>
  <c r="AG27" i="3" s="1"/>
  <c r="AD27" i="3"/>
  <c r="AH27" i="3" s="1"/>
  <c r="G7" i="3"/>
  <c r="I7" i="3" s="1"/>
  <c r="J7" i="3" s="1"/>
  <c r="Y7" i="3" s="1"/>
  <c r="M7" i="3"/>
  <c r="P7" i="3"/>
  <c r="C18" i="2"/>
  <c r="F18" i="2"/>
  <c r="E18" i="2"/>
  <c r="C34" i="2"/>
  <c r="F34" i="2"/>
  <c r="E34" i="2"/>
  <c r="AW29" i="3" l="1"/>
  <c r="AW34" i="3"/>
  <c r="AL27" i="3"/>
  <c r="AK27" i="3"/>
  <c r="AI27" i="3"/>
  <c r="AD37" i="3"/>
  <c r="AB37" i="3"/>
  <c r="AC8" i="3"/>
  <c r="V7" i="3"/>
  <c r="AD14" i="3"/>
  <c r="AI8" i="3" s="1"/>
  <c r="U7" i="3"/>
  <c r="AJ27" i="3" l="1"/>
  <c r="AI28" i="3"/>
  <c r="AM27" i="3"/>
  <c r="AN27" i="3" s="1"/>
  <c r="AM8" i="3"/>
  <c r="AD8" i="3"/>
  <c r="AH8" i="3" s="1"/>
  <c r="AH39" i="3" l="1"/>
  <c r="AH31" i="3"/>
  <c r="AH35" i="3"/>
  <c r="AH28" i="3"/>
  <c r="AG28" i="3"/>
  <c r="AL8" i="3"/>
  <c r="AD11" i="3"/>
  <c r="AG8" i="3" s="1"/>
  <c r="AJ35" i="3" l="1"/>
  <c r="AJ31" i="3"/>
  <c r="AJ39" i="3"/>
  <c r="AH40" i="3"/>
  <c r="AK8" i="3"/>
  <c r="AN8" i="3" s="1"/>
  <c r="AJ8" i="3"/>
  <c r="AD18" i="3"/>
  <c r="AI40" i="3" l="1"/>
  <c r="AG40" i="3"/>
  <c r="AI32" i="3"/>
  <c r="AG32" i="3"/>
  <c r="AH32" i="3"/>
  <c r="AI36" i="3"/>
  <c r="AG36" i="3"/>
  <c r="AH36" i="3"/>
  <c r="AI9" i="3"/>
  <c r="AH9" i="3"/>
  <c r="AG9" i="3"/>
  <c r="AH20" i="3"/>
  <c r="AH16" i="3"/>
  <c r="AH12" i="3"/>
  <c r="AX8" i="3" l="1"/>
  <c r="AX11" i="3"/>
  <c r="AZ11" i="3" s="1"/>
  <c r="AX16" i="3"/>
  <c r="AZ16" i="3" s="1"/>
  <c r="AX27" i="3"/>
  <c r="AZ27" i="3" s="1"/>
  <c r="AX32" i="3"/>
  <c r="AZ32" i="3" s="1"/>
  <c r="AH17" i="3"/>
  <c r="AH21" i="3"/>
  <c r="AZ8" i="3"/>
  <c r="AJ12" i="3"/>
  <c r="AX24" i="3"/>
  <c r="AJ16" i="3"/>
  <c r="AJ20" i="3"/>
  <c r="AL50" i="3"/>
  <c r="AN50" i="3" s="1"/>
  <c r="AI21" i="3" l="1"/>
  <c r="AG21" i="3"/>
  <c r="AI17" i="3"/>
  <c r="AG17" i="3"/>
  <c r="AZ24" i="3"/>
  <c r="AX25" i="3" s="1"/>
  <c r="AX29" i="3"/>
  <c r="AZ29" i="3" s="1"/>
  <c r="AX34" i="3"/>
  <c r="AZ34" i="3" s="1"/>
  <c r="AI13" i="3"/>
  <c r="AG13" i="3"/>
  <c r="AH13" i="3"/>
  <c r="AX13" i="3"/>
  <c r="AZ13" i="3" s="1"/>
  <c r="AX18" i="3"/>
  <c r="AZ18" i="3" s="1"/>
  <c r="AY9" i="3"/>
  <c r="AR8" i="3"/>
  <c r="AQ8" i="3"/>
  <c r="AP8" i="3"/>
  <c r="AT8" i="3"/>
  <c r="AS8" i="3"/>
  <c r="AW9" i="3"/>
  <c r="AX9" i="3"/>
  <c r="AM51" i="3"/>
  <c r="AL51" i="3"/>
  <c r="AK51" i="3"/>
  <c r="AY25" i="3"/>
  <c r="AW25" i="3" l="1"/>
  <c r="AS14" i="3"/>
  <c r="AS22" i="3" s="1"/>
  <c r="AT14" i="3"/>
  <c r="AT22" i="3" s="1"/>
  <c r="AU8" i="3"/>
  <c r="AQ14" i="3"/>
  <c r="AQ22" i="3" s="1"/>
  <c r="AR14" i="3"/>
  <c r="AR22" i="3" s="1"/>
  <c r="AT16" i="3"/>
  <c r="AT24" i="3" s="1"/>
  <c r="AT27" i="3" s="1"/>
  <c r="AS16" i="3"/>
  <c r="AS24" i="3" s="1"/>
  <c r="AS27" i="3" s="1"/>
  <c r="AR16" i="3"/>
  <c r="AR24" i="3" s="1"/>
  <c r="AQ16" i="3"/>
  <c r="AQ24" i="3" s="1"/>
  <c r="AR27" i="3" l="1"/>
  <c r="AQ27" i="3"/>
  <c r="AC41" i="1"/>
  <c r="AD41" i="1"/>
</calcChain>
</file>

<file path=xl/sharedStrings.xml><?xml version="1.0" encoding="utf-8"?>
<sst xmlns="http://schemas.openxmlformats.org/spreadsheetml/2006/main" count="866" uniqueCount="492">
  <si>
    <t>Energy</t>
  </si>
  <si>
    <t>Gender</t>
  </si>
  <si>
    <t xml:space="preserve">Male </t>
  </si>
  <si>
    <t>Female</t>
  </si>
  <si>
    <t>Height</t>
  </si>
  <si>
    <t>4´9" or less</t>
  </si>
  <si>
    <t>4´10"</t>
  </si>
  <si>
    <t>4´11</t>
  </si>
  <si>
    <t>5´0"</t>
  </si>
  <si>
    <t>5´1"</t>
  </si>
  <si>
    <t>5´2"</t>
  </si>
  <si>
    <t>5´3"</t>
  </si>
  <si>
    <t>5´4"</t>
  </si>
  <si>
    <t>5´5"</t>
  </si>
  <si>
    <t>5´6"</t>
  </si>
  <si>
    <t>5´7"</t>
  </si>
  <si>
    <t>5´8"</t>
  </si>
  <si>
    <t>5´9"</t>
  </si>
  <si>
    <t>5´10"</t>
  </si>
  <si>
    <t>5´11"</t>
  </si>
  <si>
    <t>6´0"</t>
  </si>
  <si>
    <t>6´1"</t>
  </si>
  <si>
    <t>6´2"</t>
  </si>
  <si>
    <t>6´3"</t>
  </si>
  <si>
    <t>6´4"</t>
  </si>
  <si>
    <t>6´5"</t>
  </si>
  <si>
    <t>6´6"</t>
  </si>
  <si>
    <t>6´7"</t>
  </si>
  <si>
    <t>6´8"</t>
  </si>
  <si>
    <t>Current Weight</t>
  </si>
  <si>
    <t>80lbs or less</t>
  </si>
  <si>
    <t>300 +</t>
  </si>
  <si>
    <t>6´9" +</t>
  </si>
  <si>
    <t>4 or more</t>
  </si>
  <si>
    <t>Weightlifting</t>
  </si>
  <si>
    <t>Cardio</t>
  </si>
  <si>
    <t>Sports</t>
  </si>
  <si>
    <t>Yoga</t>
  </si>
  <si>
    <t>Dance</t>
  </si>
  <si>
    <t>Swimming</t>
  </si>
  <si>
    <t>Other</t>
  </si>
  <si>
    <t>empty form</t>
  </si>
  <si>
    <t>Relax/Adaptogenic</t>
  </si>
  <si>
    <t>Immunity</t>
  </si>
  <si>
    <t>When will you take it? Mark all that apply</t>
  </si>
  <si>
    <t>After waking up</t>
  </si>
  <si>
    <t>Before exercise</t>
  </si>
  <si>
    <t>During exercise</t>
  </si>
  <si>
    <t>After exercise</t>
  </si>
  <si>
    <t>Before Bed</t>
  </si>
  <si>
    <t>Whenever I can</t>
  </si>
  <si>
    <t>On average, how many meals do you eat each day?</t>
  </si>
  <si>
    <t>2 or less</t>
  </si>
  <si>
    <t>Do you have dietary restrictions? Mark all that apply</t>
  </si>
  <si>
    <t>Matcha</t>
  </si>
  <si>
    <t>Tumeric</t>
  </si>
  <si>
    <t>From a friend</t>
  </si>
  <si>
    <t>Personal Trainer</t>
  </si>
  <si>
    <t>Nutritionist</t>
  </si>
  <si>
    <t>Article / blog</t>
  </si>
  <si>
    <t>Facebook</t>
  </si>
  <si>
    <t>Instagram</t>
  </si>
  <si>
    <t>Google Search</t>
  </si>
  <si>
    <t xml:space="preserve">What is your name &amp; email? So you can come back any time </t>
  </si>
  <si>
    <t>Email</t>
  </si>
  <si>
    <t>Full Name</t>
  </si>
  <si>
    <t>Your user already exists! Go to your profile</t>
  </si>
  <si>
    <t>Which other benefits would you like?</t>
  </si>
  <si>
    <t xml:space="preserve">fill in </t>
  </si>
  <si>
    <t>What is your age?</t>
  </si>
  <si>
    <t>Are you at risk of any of the following?</t>
  </si>
  <si>
    <t>Heart Disease of Stroke</t>
  </si>
  <si>
    <t>High Blood Pressure</t>
  </si>
  <si>
    <t>Diabetes</t>
  </si>
  <si>
    <t>Osteoarthritis</t>
  </si>
  <si>
    <t>Kidney Disease</t>
  </si>
  <si>
    <t xml:space="preserve">None </t>
  </si>
  <si>
    <t>What is your biggest challenge in making healthy choices?</t>
  </si>
  <si>
    <t>Time - never enough of it</t>
  </si>
  <si>
    <t>Temptations when I go out</t>
  </si>
  <si>
    <t>I just need a little extra support</t>
  </si>
  <si>
    <t>I don´t know where to begin</t>
  </si>
  <si>
    <t>All the conflicting advice out there</t>
  </si>
  <si>
    <t>Which situations would likely trigger unhealthy habits for your? Choose all that apply.</t>
  </si>
  <si>
    <t>A stressful day at work or home</t>
  </si>
  <si>
    <t>Parties or social events</t>
  </si>
  <si>
    <t>Feeling angry, sad or lonely</t>
  </si>
  <si>
    <t>Eating out at restaurants</t>
  </si>
  <si>
    <t>Sweets in the break room</t>
  </si>
  <si>
    <t>Walking down the aisles of the grocery store</t>
  </si>
  <si>
    <t>Mylk Shake</t>
  </si>
  <si>
    <t>Tonic</t>
  </si>
  <si>
    <t>Booster</t>
  </si>
  <si>
    <t>Mylk Bars</t>
  </si>
  <si>
    <t>Extra Protein</t>
  </si>
  <si>
    <t xml:space="preserve">Product </t>
  </si>
  <si>
    <t>Extra Greens</t>
  </si>
  <si>
    <t>Extra Fiber</t>
  </si>
  <si>
    <t>Standard Formula</t>
  </si>
  <si>
    <t>Add on Benefits</t>
  </si>
  <si>
    <t>Ingredients</t>
  </si>
  <si>
    <t>Spirulina</t>
  </si>
  <si>
    <t>Nutritional Yeast</t>
  </si>
  <si>
    <t>Calories</t>
  </si>
  <si>
    <t>Salty Bar</t>
  </si>
  <si>
    <t>Sweet Bar</t>
  </si>
  <si>
    <t>Cashews</t>
  </si>
  <si>
    <t>Amount (grams)</t>
  </si>
  <si>
    <t>Extra 10 grams Protein</t>
  </si>
  <si>
    <t xml:space="preserve">Rice Phytoceramide </t>
  </si>
  <si>
    <t>Marine Peptides</t>
  </si>
  <si>
    <t>Beauty Boost</t>
  </si>
  <si>
    <t xml:space="preserve">Beauty Booster </t>
  </si>
  <si>
    <t>If Vegan only Biotin</t>
  </si>
  <si>
    <t xml:space="preserve">Mate </t>
  </si>
  <si>
    <t>Maca</t>
  </si>
  <si>
    <t>Stamina</t>
  </si>
  <si>
    <t>Ingredient</t>
  </si>
  <si>
    <t>Coconut Amino Acids</t>
  </si>
  <si>
    <t>Tahini</t>
  </si>
  <si>
    <t>Lentils</t>
  </si>
  <si>
    <t>Detox &amp; Digestion</t>
  </si>
  <si>
    <t>Apple Cider Vinegar</t>
  </si>
  <si>
    <t>Ginger</t>
  </si>
  <si>
    <t>Chipotle</t>
  </si>
  <si>
    <r>
      <rPr>
        <b/>
        <sz val="12"/>
        <color theme="1"/>
        <rFont val="Calibri"/>
        <family val="2"/>
        <scheme val="minor"/>
      </rPr>
      <t>Custom Flavors:</t>
    </r>
    <r>
      <rPr>
        <sz val="12"/>
        <color theme="1"/>
        <rFont val="Calibri"/>
        <family val="2"/>
        <scheme val="minor"/>
      </rPr>
      <t xml:space="preserve"> No flavor, Tumeric, Chipotle, Pesto</t>
    </r>
  </si>
  <si>
    <r>
      <rPr>
        <b/>
        <sz val="12"/>
        <color theme="1"/>
        <rFont val="Calibri"/>
        <family val="2"/>
        <scheme val="minor"/>
      </rPr>
      <t>Custom Flavors:</t>
    </r>
    <r>
      <rPr>
        <sz val="12"/>
        <color theme="1"/>
        <rFont val="Calibri"/>
        <family val="2"/>
        <scheme val="minor"/>
      </rPr>
      <t xml:space="preserve"> No flavor, Matcha, Chocolate, Coconut</t>
    </r>
  </si>
  <si>
    <t>Chia Seeds</t>
  </si>
  <si>
    <t>Ground Flaxseed</t>
  </si>
  <si>
    <t>Hemp Seeds</t>
  </si>
  <si>
    <t>Calculate BMI</t>
  </si>
  <si>
    <t>Calculate Body Fat for Women</t>
  </si>
  <si>
    <t>Calculate Body Fat for Men</t>
  </si>
  <si>
    <t>BMR for Women</t>
  </si>
  <si>
    <t>BMR for Men</t>
  </si>
  <si>
    <t>655 + ( 4.35 x weight in pounds ) + ( 4.7 x height in inches ) - ( 4.7 x age in years )</t>
  </si>
  <si>
    <t>Sedentary</t>
  </si>
  <si>
    <t>Lightly Active</t>
  </si>
  <si>
    <t>Moderately Active</t>
  </si>
  <si>
    <t>Extra Active</t>
  </si>
  <si>
    <t>Sedentary (little or no exercise)</t>
  </si>
  <si>
    <t>Lightly Active (1-3 days/ week of light exercise/sports)</t>
  </si>
  <si>
    <t>Moderately Active (moderate exercise/sports 3-5 days/week)</t>
  </si>
  <si>
    <t>Extra Active (very hard exercise/sports or 2x training)</t>
  </si>
  <si>
    <t>Sedentary (little or no exercise): BMR x 1.2</t>
  </si>
  <si>
    <t>Lightly active (light exercise/sports 1-3 days/week): BMR x 1.375</t>
  </si>
  <si>
    <t>Very Active</t>
  </si>
  <si>
    <t>Moderately active (moderate exercise/sports 3-5 days/week): BMR x 1.55</t>
  </si>
  <si>
    <t>Very active (hard exercise/sports 6-7 days a week): BMR x 1.725</t>
  </si>
  <si>
    <t>Extra active (very hard exercise/sports &amp; physical job or 2x training): BMR x 1.9</t>
  </si>
  <si>
    <t xml:space="preserve">BMR * Activity Factor </t>
  </si>
  <si>
    <t>BMR * Activity Factor - 500 calories</t>
  </si>
  <si>
    <r>
      <t>Formula: weight (lb) / [height (in)]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 x 703</t>
    </r>
  </si>
  <si>
    <t>Dates</t>
  </si>
  <si>
    <t>Grams</t>
  </si>
  <si>
    <t>Protein Grams</t>
  </si>
  <si>
    <t>Unsweeted Shredded Coconut</t>
  </si>
  <si>
    <t>Cocoa Powder</t>
  </si>
  <si>
    <t>Mate</t>
  </si>
  <si>
    <t>Activated Charcoal</t>
  </si>
  <si>
    <t>Pesto</t>
  </si>
  <si>
    <t>Oat Flour</t>
  </si>
  <si>
    <t>Vanilla Extract</t>
  </si>
  <si>
    <t>Almond Milk</t>
  </si>
  <si>
    <t>Get Lean Weight</t>
  </si>
  <si>
    <t>Current Weight - (Body Weight * Body Fat %) = Lean Weight</t>
  </si>
  <si>
    <t>Get Protein Multiplier to gain muscle</t>
  </si>
  <si>
    <t>1 gram of protein = 4 calories, 1 gram of carbs = 4 calories, 1 gram of fat = 9 calories</t>
  </si>
  <si>
    <t xml:space="preserve">1) Add Protein + Fat Total Calories = Protein/Fat Calories 2) BMR (-500 to lose weight or +250 calories to gain muscle or do not add/substract to mantain weight) calories = BMR Calories 3) BMR Calories - Protein/Fat Calories = Carb Calories 4) Carb Calories/4 = Carb Grams </t>
  </si>
  <si>
    <t>Accelerated Weight Loss</t>
  </si>
  <si>
    <t xml:space="preserve">Weight &amp; Muscle Gain </t>
  </si>
  <si>
    <t>Paced Normal Lose Weight</t>
  </si>
  <si>
    <t>Weight Maintenance</t>
  </si>
  <si>
    <t>scotthermanfitness.com / https://www.youtube.com/watch?v=hZjxWqwoWTg</t>
  </si>
  <si>
    <t>Convert Height into Inches</t>
  </si>
  <si>
    <t>(feet x 12) + inches</t>
  </si>
  <si>
    <t>Age</t>
  </si>
  <si>
    <t>Fat weight</t>
  </si>
  <si>
    <t>body weight *body fat %</t>
  </si>
  <si>
    <t>body weight -(body weight*body fat percentage)</t>
  </si>
  <si>
    <t xml:space="preserve"> 66 + ( 6.23 x weight in pounds ) + ( 12.7 x height in inches ) - ( 6.8 x age in years )</t>
  </si>
  <si>
    <t>Lean weight</t>
  </si>
  <si>
    <t>((1.20 x BMI) + (0.23 x Age) - 16.2)/100 = Body Fat Percentage</t>
  </si>
  <si>
    <t>((1.20 x BMI) + (0.23 x Age) - 5.4)/100 = Body Fat Percentage</t>
  </si>
  <si>
    <t>BMR * Activity Factor + 250 calories</t>
  </si>
  <si>
    <t>FOR ACCELERATED WEIGHT LOSS</t>
  </si>
  <si>
    <t>TO GAIN MUSCLE</t>
  </si>
  <si>
    <t>BMR * Activity Factor - 250 calories</t>
  </si>
  <si>
    <t>TO MANTAIN WEIGHT</t>
  </si>
  <si>
    <t>1 gram of protein for every pound of lean weight (1 x lean weight = x grams of protein/day)</t>
  </si>
  <si>
    <t>1.5 gram of protein for every pound of lean weight (1.5 x lean weight = x grams of protein/day)</t>
  </si>
  <si>
    <t>Get Protein Multiplier to mantain or lose body fat</t>
  </si>
  <si>
    <t>Get Fat Multiplier to mantain or lose weight</t>
  </si>
  <si>
    <t>.35 gram of protein for every pound of lean weight (0.35 x lean weight = x grams of fat/day)</t>
  </si>
  <si>
    <t>0.5 gram of protein for every pound of lean weight (0.5 x lean weight = x grams of fat/day)</t>
  </si>
  <si>
    <t>Protein</t>
  </si>
  <si>
    <t>Carbs</t>
  </si>
  <si>
    <t>Get macronutrient grams to calories</t>
  </si>
  <si>
    <t>Protein Calories</t>
  </si>
  <si>
    <t>Carbohydrate Calories</t>
  </si>
  <si>
    <t>Fat Calories</t>
  </si>
  <si>
    <t>how much fat grams to consume in a day?</t>
  </si>
  <si>
    <t>how much protein grams to consume in a day?</t>
  </si>
  <si>
    <t>Build Meal Plan with Total Calories</t>
  </si>
  <si>
    <t>TOTAL CALORIE INTAKE</t>
  </si>
  <si>
    <t>FAT &amp; PROTEIN CALORIES</t>
  </si>
  <si>
    <t>CARB CALORIES = BMR CALORIES-FAT&amp;PROTEIN CALORIES</t>
  </si>
  <si>
    <t>Carb Grams for Accelerated Fat Loss</t>
  </si>
  <si>
    <t>Carb Grams for Normal Weight Loss</t>
  </si>
  <si>
    <t xml:space="preserve">Carb Grams for Maintenance </t>
  </si>
  <si>
    <t>Accelerated Fat Loss = 0-50 grams of carbs / day, Fat Loss = 50 -100 grams/ day, Maintenance = 100-150 grams / day</t>
  </si>
  <si>
    <t>Protein Grams * 4</t>
  </si>
  <si>
    <t>Fat grams *9</t>
  </si>
  <si>
    <t xml:space="preserve">Carb  Grams * 4 </t>
  </si>
  <si>
    <t>BMR CALORIES WITH BODY GOALS</t>
  </si>
  <si>
    <t>WEIGHT LOSS GOAL</t>
  </si>
  <si>
    <t>Get Carb Multiplier &amp; Carb Grams</t>
  </si>
  <si>
    <t>Convert Calories to Grams</t>
  </si>
  <si>
    <t>TOTAL GRAMS/DAILY</t>
  </si>
  <si>
    <t>PROTEIN GRAMS</t>
  </si>
  <si>
    <t>CARB GRAMS</t>
  </si>
  <si>
    <t>FAT GRAMS</t>
  </si>
  <si>
    <t>Adjust Carb  Grams</t>
  </si>
  <si>
    <t xml:space="preserve">Adjust Protein Grams </t>
  </si>
  <si>
    <t xml:space="preserve">Adjust Fat grams </t>
  </si>
  <si>
    <t xml:space="preserve">Fat </t>
  </si>
  <si>
    <t>GRAMS FOR NORMAL WEIGHT LOSS</t>
  </si>
  <si>
    <t>GRAMS FOR NORMAL MAINTENANCE OR MUSCLE GAIN</t>
  </si>
  <si>
    <t>TOTAL GRAMS</t>
  </si>
  <si>
    <t>Total Carbs Calories</t>
  </si>
  <si>
    <t>Total  Protein Calories</t>
  </si>
  <si>
    <t>Total Fat Calories</t>
  </si>
  <si>
    <t>TOTAL Calories</t>
  </si>
  <si>
    <t>Current Carbs Grams</t>
  </si>
  <si>
    <t>Current Protein Grams</t>
  </si>
  <si>
    <t>Current Fat Grams</t>
  </si>
  <si>
    <t>Adjust Minimum Daily Macronutrients Grams</t>
  </si>
  <si>
    <t>Personalized Daily Calorie Intake</t>
  </si>
  <si>
    <t>BREAKFAST (25%)</t>
  </si>
  <si>
    <t>LUNCH (25%)</t>
  </si>
  <si>
    <t>SNACK (12.5%)</t>
  </si>
  <si>
    <t>DINNER (25%)</t>
  </si>
  <si>
    <t>CARBS</t>
  </si>
  <si>
    <t>FAT</t>
  </si>
  <si>
    <t>Body Goal</t>
  </si>
  <si>
    <t>Accelerated Weight Loss, Normal Weight Loss, Maintenance, Muscle Gain</t>
  </si>
  <si>
    <t xml:space="preserve">FOR NORMAL WEIGHT LOSS </t>
  </si>
  <si>
    <t>Personalized Calorie Intake by Meal (personalized depending on body goal)</t>
  </si>
  <si>
    <t>GRAMS FOR ACCELERATED WEIGHT LOSS</t>
  </si>
  <si>
    <t>CALCULATED FORMULA</t>
  </si>
  <si>
    <t>CALORIES PER MEAL (BASED ON BODY GOAL PREFERENCE)</t>
  </si>
  <si>
    <t>TOTAL</t>
  </si>
  <si>
    <t>PROTEIN</t>
  </si>
  <si>
    <t>GRAMS OF MACRONUTRIENTS PER MEAL (USING PERCENTAGES)</t>
  </si>
  <si>
    <t>CALORIES</t>
  </si>
  <si>
    <t>MYLK BARS</t>
  </si>
  <si>
    <t>BASE INGREDIENTS</t>
  </si>
  <si>
    <t>CUSTOM INGREDIENTS</t>
  </si>
  <si>
    <t>Almond Butter</t>
  </si>
  <si>
    <t>Cacao</t>
  </si>
  <si>
    <t>Chickpeas</t>
  </si>
  <si>
    <t>White Beans</t>
  </si>
  <si>
    <t>BEANS</t>
  </si>
  <si>
    <t>Equal Amounts= Ground Flax Seeds/Water</t>
  </si>
  <si>
    <t xml:space="preserve">BINDER </t>
  </si>
  <si>
    <t>Apple Sauce</t>
  </si>
  <si>
    <t>Banana</t>
  </si>
  <si>
    <t>FRUIT</t>
  </si>
  <si>
    <t>Brown Rice Flour</t>
  </si>
  <si>
    <t>DRY BASE</t>
  </si>
  <si>
    <t>OATS</t>
  </si>
  <si>
    <t>Ground Oat Flour</t>
  </si>
  <si>
    <t>Agave Nectar</t>
  </si>
  <si>
    <t>Maple Syrup</t>
  </si>
  <si>
    <t>SWEETENER</t>
  </si>
  <si>
    <t>SALT</t>
  </si>
  <si>
    <t>Sea Salt</t>
  </si>
  <si>
    <t>Coffee</t>
  </si>
  <si>
    <t>Cardamon</t>
  </si>
  <si>
    <t>Cinnamon</t>
  </si>
  <si>
    <t>SPICES</t>
  </si>
  <si>
    <t>Cacao Nibs</t>
  </si>
  <si>
    <t>Cashew Butter</t>
  </si>
  <si>
    <t>Hemp Seed</t>
  </si>
  <si>
    <t>Green Mix</t>
  </si>
  <si>
    <t>STIR-INS</t>
  </si>
  <si>
    <t>Chaga Mushrooms= energy</t>
  </si>
  <si>
    <t>Activated Charcoal = detox</t>
  </si>
  <si>
    <t>Cordyceps = stamina</t>
  </si>
  <si>
    <t>Reishi=Nootropic Mood</t>
  </si>
  <si>
    <t>Probiotics &amp; Prebiotic Blend</t>
  </si>
  <si>
    <t>Tocotrienol = Antiaging</t>
  </si>
  <si>
    <t>Ashwaganda = Mood</t>
  </si>
  <si>
    <t>Mucuna = Mood</t>
  </si>
  <si>
    <t>Lucuma = Beauty</t>
  </si>
  <si>
    <t>Bee Pollen = Energy</t>
  </si>
  <si>
    <t>Pearl = Beauty</t>
  </si>
  <si>
    <t>Cayenne = Detox</t>
  </si>
  <si>
    <t>Collagen = Beauty</t>
  </si>
  <si>
    <t>Maca = stamina</t>
  </si>
  <si>
    <t>Peptides = Beauty</t>
  </si>
  <si>
    <t>Biotin = Beauty</t>
  </si>
  <si>
    <t>BEAUTY</t>
  </si>
  <si>
    <t>STAMINA</t>
  </si>
  <si>
    <t>MOOD</t>
  </si>
  <si>
    <t>ENERGY</t>
  </si>
  <si>
    <t>DETOX</t>
  </si>
  <si>
    <t>GUT HEALTH</t>
  </si>
  <si>
    <t>IF OTHER, Please tell us what exercises you do</t>
  </si>
  <si>
    <t>Fiber</t>
  </si>
  <si>
    <t>Mood</t>
  </si>
  <si>
    <t>Detox</t>
  </si>
  <si>
    <t>Gut Health</t>
  </si>
  <si>
    <t>Pumpkin Seed Butter</t>
  </si>
  <si>
    <t>SERVING SIZE (grams)/bar</t>
  </si>
  <si>
    <t>Unsweetened Coconut</t>
  </si>
  <si>
    <t>STIR INS</t>
  </si>
  <si>
    <t>Coconut Water</t>
  </si>
  <si>
    <t>Aloe Vera Juice</t>
  </si>
  <si>
    <t>Spirulina = Detox</t>
  </si>
  <si>
    <t>CBD Oil = Mood</t>
  </si>
  <si>
    <t>Lemon Juice</t>
  </si>
  <si>
    <t>BASE</t>
  </si>
  <si>
    <t>ADD IN</t>
  </si>
  <si>
    <t>Ginger Juice</t>
  </si>
  <si>
    <t>Kale Juice</t>
  </si>
  <si>
    <t>Tepache</t>
  </si>
  <si>
    <t>Almonds</t>
  </si>
  <si>
    <t>Quinoa</t>
  </si>
  <si>
    <t>Ground Quinoa</t>
  </si>
  <si>
    <t>SALTY BARS = 70 GRAMS per serving</t>
  </si>
  <si>
    <t>SHAKES = 35 GRAMS per serving</t>
  </si>
  <si>
    <t>TONICS = 454 GRAMS (16 fl oz) per serving</t>
  </si>
  <si>
    <t>SWEET BARS = 70 GRAMS per serving</t>
  </si>
  <si>
    <t>COOKED BEANS</t>
  </si>
  <si>
    <t>Miso Paste</t>
  </si>
  <si>
    <t>SWEET MEAL BAR</t>
  </si>
  <si>
    <t>SWEET SNACK BAR</t>
  </si>
  <si>
    <t>MYLK SHAKE</t>
  </si>
  <si>
    <t>FOR MEAL ( 2 SERVINGS)</t>
  </si>
  <si>
    <t>TONIC</t>
  </si>
  <si>
    <t>Mate Tea= Energy</t>
  </si>
  <si>
    <t>If they answer before bed, on average how many hours of sleep do you get per night?</t>
  </si>
  <si>
    <t>If they answer exercise, What is your current activity level?</t>
  </si>
  <si>
    <t>Yes</t>
  </si>
  <si>
    <t>No</t>
  </si>
  <si>
    <t>How did you hear about Luvann?</t>
  </si>
  <si>
    <t xml:space="preserve">Carb Grams for Muscle Gain </t>
  </si>
  <si>
    <t>FLAVORS</t>
  </si>
  <si>
    <t>Unsweetened</t>
  </si>
  <si>
    <t>Unflavored</t>
  </si>
  <si>
    <t>ANTIOXIDANTS</t>
  </si>
  <si>
    <t>30 scoops</t>
  </si>
  <si>
    <t>15 scoops</t>
  </si>
  <si>
    <t>WEIGHTLOSS &amp; FAT BURNING</t>
  </si>
  <si>
    <t>POST WORKOUT</t>
  </si>
  <si>
    <t>Creatine 2,500 mg</t>
  </si>
  <si>
    <t>Body Goals</t>
  </si>
  <si>
    <t>calories</t>
  </si>
  <si>
    <t>TYPE OF PROTEIN</t>
  </si>
  <si>
    <t>Recommended for Anti-inflamatory benefits</t>
  </si>
  <si>
    <t>Recommended for pre-workout</t>
  </si>
  <si>
    <t>As Meal Replacement</t>
  </si>
  <si>
    <t>I am not sure</t>
  </si>
  <si>
    <t>Log in</t>
  </si>
  <si>
    <t>daily dose of 100mg, double it up if you will only have one shake daily</t>
  </si>
  <si>
    <t>a 8oz cup of coffee has 95 mg of caffeine</t>
  </si>
  <si>
    <t>2.4 is the daily recommended dose</t>
  </si>
  <si>
    <t>Based on your body goals and BMI results Recommended for meal replacement, take 2 mylk shakes daily to lose weight 1lb/week. Recommended daily intake is</t>
  </si>
  <si>
    <t xml:space="preserve">our vegan formula has </t>
  </si>
  <si>
    <t>Male</t>
  </si>
  <si>
    <t>What type of exercise do you do? Mark all that apply</t>
  </si>
  <si>
    <t>None</t>
  </si>
  <si>
    <t>Calorie for Mylk Shake Snack</t>
  </si>
  <si>
    <t>Calorie for Mylk Shake Meal Replacement</t>
  </si>
  <si>
    <t>Protein grams</t>
  </si>
  <si>
    <t>Reccomended Daily Protein Intake</t>
  </si>
  <si>
    <t xml:space="preserve">Total Calories </t>
  </si>
  <si>
    <t>CALORIES OF MACRONUTRIENTS PER MEAL (ACCELERATED WEIGHT LOSS)</t>
  </si>
  <si>
    <t>Adjusted CALORIES FOR ACCELERATED WEIGHT LOSS</t>
  </si>
  <si>
    <t>Adjusted CALORIES FOR NORMAL WEIGHT LOSS</t>
  </si>
  <si>
    <t>Adjusted CALORIES FOR NORMAL MAINTENANCE OR MUSCLE GAIN</t>
  </si>
  <si>
    <t>Carbs Calories</t>
  </si>
  <si>
    <t>Meal Replacement grams</t>
  </si>
  <si>
    <t>Meal Replacement calories</t>
  </si>
  <si>
    <t>Snack grams</t>
  </si>
  <si>
    <t>Snack calories</t>
  </si>
  <si>
    <t>Body Type</t>
  </si>
  <si>
    <t>Mesomorph: Mesomorphs are naturally muscular and athletic. They have a moderate carbohydrate tolerance and a moderate metabolic rate.</t>
  </si>
  <si>
    <t xml:space="preserve">Ectomorph: If you're an ectomorph, you're naturally thin with skinny limbs and a high tolerance for carbohydrates. Usually, your metabolic rate is fast. </t>
  </si>
  <si>
    <t>Endomorph: If you're naturally broad and thick, you're probably an endomorph. Endomorphs have a low carbohydrate tolerance and a slow metabolic rate.</t>
  </si>
  <si>
    <t>Ectomorph</t>
  </si>
  <si>
    <t>Endomorph</t>
  </si>
  <si>
    <t>Mesomorph</t>
  </si>
  <si>
    <t xml:space="preserve">Protein </t>
  </si>
  <si>
    <t>Carb</t>
  </si>
  <si>
    <t>Fat</t>
  </si>
  <si>
    <t>Get current weight (lbs)</t>
  </si>
  <si>
    <t>WOMAN</t>
  </si>
  <si>
    <t>MALE</t>
  </si>
  <si>
    <t>Muscle Gain</t>
  </si>
  <si>
    <t>CALCULATED FORMULA FOR GRAMS</t>
  </si>
  <si>
    <t>CALCULATED FORMULA FOR CALORIES</t>
  </si>
  <si>
    <t>ADJUSTED GRAMS FOR ACCELERATED WEIGHT LOSS</t>
  </si>
  <si>
    <t>ADJUSTED GRAMS FOR NORMAL WEIGHT LOSS</t>
  </si>
  <si>
    <t>ADJUSTED GRAMS FOR NORMAL MAINTENANCE OR MUSCLE GAIN</t>
  </si>
  <si>
    <r>
      <t xml:space="preserve">IF USER WISHES TO ADJUST RECOMMENDED FORMULA: </t>
    </r>
    <r>
      <rPr>
        <b/>
        <u/>
        <sz val="12"/>
        <color theme="1"/>
        <rFont val="Calibri"/>
        <family val="2"/>
      </rPr>
      <t>CONTINUE TO NEXT STEP OR I WANT TO ADJUST MY CARB INTAKE</t>
    </r>
  </si>
  <si>
    <t>Daily Protein Intake</t>
  </si>
  <si>
    <t>Daily Carb Intake</t>
  </si>
  <si>
    <t>I want a Mylk Shake as a Snack</t>
  </si>
  <si>
    <t xml:space="preserve">Give recommended formulas </t>
  </si>
  <si>
    <t>Suggested Protein serving</t>
  </si>
  <si>
    <t>Suggested Carb serving</t>
  </si>
  <si>
    <t>Suggested Fat Serving</t>
  </si>
  <si>
    <t>2 BUTTONS: CONTINUE TO NEXT STEP OR I WANT TO ADJUST MY RECOMMENDED CARBOHYDRATE SERVING</t>
  </si>
  <si>
    <t>Recommended Carbohydrate Grams for Normal Weight Loss</t>
  </si>
  <si>
    <t xml:space="preserve">Recommended carbohydrate Grams for Maintenance </t>
  </si>
  <si>
    <t xml:space="preserve">Recommended carbohydrate Grams for Muscle Gain </t>
  </si>
  <si>
    <t>ADJUST MY CARBOHYDRATE SERVING: USER INPUT ____</t>
  </si>
  <si>
    <t>FORMULA ADJUSTS TO USER INPUT, passing difference of carbs and adding it to protein grams</t>
  </si>
  <si>
    <t>(Daily calorie intake*35%)/4 = grams of protein daily</t>
  </si>
  <si>
    <t>100-150</t>
  </si>
  <si>
    <t>I want a Mylk Shake as a Meal Replacement</t>
  </si>
  <si>
    <t>Calculate grams for meal replacement and snack depending on user input of how many meals he eats daily.</t>
  </si>
  <si>
    <t>Cordyceps 7 grs</t>
  </si>
  <si>
    <t>CBD Isolate Powder 5 grs</t>
  </si>
  <si>
    <t>Chaga Mushroom 2.5 grs</t>
  </si>
  <si>
    <t>Activated Coconut Charcoal 2.5 grs</t>
  </si>
  <si>
    <t>Ayurvedic Amla Berry 5 grs</t>
  </si>
  <si>
    <t>Ashwaganda 5 grs</t>
  </si>
  <si>
    <t>Moringa 2 grs</t>
  </si>
  <si>
    <t>Camu Superfruit 5 grs</t>
  </si>
  <si>
    <t>Goji Berry 9 grs</t>
  </si>
  <si>
    <t>Acai 3 grs</t>
  </si>
  <si>
    <t>Pomegranate 5 grs</t>
  </si>
  <si>
    <t>Lucuma 7.5 grs</t>
  </si>
  <si>
    <t>Maca 4 grs</t>
  </si>
  <si>
    <t>Matcha 4 grs</t>
  </si>
  <si>
    <t>calculates depending on type &amp; amount of protein grams per serving</t>
  </si>
  <si>
    <t>Nutritional Yeast 3.75 grs</t>
  </si>
  <si>
    <t>USER CAN ADJUST CARBS with Carb Intake Guidelines</t>
  </si>
  <si>
    <t>ADJUST PROTEIN WITH CARB CHANGES</t>
  </si>
  <si>
    <t>What is taken off the carbs add to the protein. Fat stays the same.</t>
  </si>
  <si>
    <t>Meal Replacement or Snack info</t>
  </si>
  <si>
    <t>For meal replacement, If user eats 2 meals a day, divide total numbers (calories &amp; grams by 2), 3 meals a day (divide by 3), 4 or more (multiply by 0.25)</t>
  </si>
  <si>
    <t>or snack multiply by 0.10</t>
  </si>
  <si>
    <t>Reishi Mushroom 1 grs</t>
  </si>
  <si>
    <t>PRICE PER SCOOP</t>
  </si>
  <si>
    <t>TOTAL CALORIES PER SCOOP</t>
  </si>
  <si>
    <t xml:space="preserve">Personalize your Mylk Shake based on your Body Goals: 1 scoop is 30 grams. </t>
  </si>
  <si>
    <t>Probiotics Super Greens Blend 7 grs</t>
  </si>
  <si>
    <t>IMMUNITY</t>
  </si>
  <si>
    <t>Tumeric 350 mgs</t>
  </si>
  <si>
    <t>Flaxseed  7 grs</t>
  </si>
  <si>
    <t>Stevia 0.147 grs</t>
  </si>
  <si>
    <t>Cacao Powder 0.987 grs</t>
  </si>
  <si>
    <t>Vanilla 0.198 grs</t>
  </si>
  <si>
    <t>Green Tea Extract 0.495 grs</t>
  </si>
  <si>
    <t>Collagen Peptides 11 grs (non vegan)</t>
  </si>
  <si>
    <t>Coffee 0.198 grs</t>
  </si>
  <si>
    <t>Chai  0.198 grs</t>
  </si>
  <si>
    <t>Bone Broth Protein 10 grs (non vegan)</t>
  </si>
  <si>
    <t>Hemp Protein 15 grs</t>
  </si>
  <si>
    <t>How will you consume it?</t>
  </si>
  <si>
    <t xml:space="preserve">As a snack </t>
  </si>
  <si>
    <t>As a meal replacement</t>
  </si>
  <si>
    <t>Daily Fat Intake</t>
  </si>
  <si>
    <t>*calculator to convert feet to inches</t>
  </si>
  <si>
    <t>Maintenance</t>
  </si>
  <si>
    <t>Get PERSONALIZED daily calorie intake (YOUR BODY GOALS)</t>
  </si>
  <si>
    <t xml:space="preserve"> CONSUMPTION OF CALORIES : Multiply BMR by the appropriate ACTIVITY FACTOR</t>
  </si>
  <si>
    <t>Get Fat Multiplier to gain weight/MUSCLE</t>
  </si>
  <si>
    <t>TOTAL DAILY Carb Grams for Accelerated Fat Loss</t>
  </si>
  <si>
    <t>Recommended Carbohydrate DAILY Grams for Accelerated Fat Loss</t>
  </si>
  <si>
    <t>TWO TIMES A DAY MEAL REPLACEMENT</t>
  </si>
  <si>
    <t>CARB</t>
  </si>
  <si>
    <t>GRAMS</t>
  </si>
  <si>
    <t>PACKAGE SIZE</t>
  </si>
  <si>
    <t>DESIGN YOUR 30 GRS SCOOP FOR 25grs OF WHEY PROTEIN</t>
  </si>
  <si>
    <t xml:space="preserve">DESIGN YOUR 30 GRS SCOOP FOR 15grs OF VEGAN PROTEIN </t>
  </si>
  <si>
    <t>Whey Protein Isolate (15 GRS OF PROTEIN IN ONE 30 GR SCOOP)</t>
  </si>
  <si>
    <t>Vegan Protein Blend (25 GRS OF PROTEIN IN ONE 30 GR SCOOP)</t>
  </si>
  <si>
    <t>Nutrition Facts</t>
  </si>
  <si>
    <t>30 servings per container</t>
  </si>
  <si>
    <t>1 full scoop (36g)</t>
  </si>
  <si>
    <t>Serving size</t>
  </si>
  <si>
    <t>Amount Per Serving</t>
  </si>
  <si>
    <t>% Daily Value*</t>
  </si>
  <si>
    <t>Total Fact</t>
  </si>
  <si>
    <t>Total Carbohydrate</t>
  </si>
  <si>
    <t>???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</si>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</sst>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2"/>
      <color rgb="FF11111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9" fontId="0" fillId="0" borderId="0" xfId="1" applyFont="1"/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44" fontId="1" fillId="0" borderId="2" xfId="2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44" fontId="0" fillId="0" borderId="0" xfId="2" applyFont="1" applyBorder="1" applyAlignment="1">
      <alignment horizontal="center" wrapText="1"/>
    </xf>
    <xf numFmtId="44" fontId="0" fillId="0" borderId="1" xfId="2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3</xdr:row>
      <xdr:rowOff>19050</xdr:rowOff>
    </xdr:from>
    <xdr:to>
      <xdr:col>18</xdr:col>
      <xdr:colOff>180975</xdr:colOff>
      <xdr:row>64</xdr:row>
      <xdr:rowOff>123825</xdr:rowOff>
    </xdr:to>
    <xdr:pic>
      <xdr:nvPicPr>
        <xdr:cNvPr id="2" name="Picture 1" descr="https://gainful-static.s3.amazonaws.com/site/img/nutrition_facts/GV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619125"/>
          <a:ext cx="6905625" cy="1230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990600</xdr:colOff>
      <xdr:row>19</xdr:row>
      <xdr:rowOff>133350</xdr:rowOff>
    </xdr:from>
    <xdr:to>
      <xdr:col>6</xdr:col>
      <xdr:colOff>465975</xdr:colOff>
      <xdr:row>38</xdr:row>
      <xdr:rowOff>28113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3933825"/>
          <a:ext cx="6000000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abSelected="1" topLeftCell="AA11" workbookViewId="0">
      <selection activeCell="AC46" sqref="AC46"/>
    </sheetView>
  </sheetViews>
  <sheetFormatPr defaultColWidth="10.875" defaultRowHeight="15.75" x14ac:dyDescent="0.25"/>
  <cols>
    <col min="1" max="1" width="22.5" style="4" customWidth="1"/>
    <col min="2" max="2" width="18" style="4" customWidth="1"/>
    <col min="3" max="6" width="29.625" style="4" customWidth="1"/>
    <col min="7" max="7" width="29.625" style="4" hidden="1" customWidth="1"/>
    <col min="8" max="8" width="29.625" style="4" customWidth="1"/>
    <col min="9" max="9" width="33.375" style="4" customWidth="1"/>
    <col min="10" max="10" width="36.625" style="4" hidden="1" customWidth="1"/>
    <col min="11" max="11" width="29.625" style="4" hidden="1" customWidth="1"/>
    <col min="12" max="12" width="27.375" style="4" customWidth="1"/>
    <col min="13" max="13" width="29.625" style="7" hidden="1" customWidth="1"/>
    <col min="14" max="14" width="21.5" style="4" hidden="1" customWidth="1"/>
    <col min="15" max="15" width="29.625" style="44" hidden="1" customWidth="1"/>
    <col min="16" max="16" width="29.625" style="7" hidden="1" customWidth="1"/>
    <col min="17" max="17" width="29.625" style="4" hidden="1" customWidth="1"/>
    <col min="18" max="18" width="29.625" style="4" customWidth="1"/>
    <col min="19" max="20" width="28.875" style="4" hidden="1" customWidth="1"/>
    <col min="21" max="21" width="28.875" style="4" customWidth="1"/>
    <col min="22" max="22" width="28.875" style="4" hidden="1" customWidth="1"/>
    <col min="23" max="23" width="28.875" style="4" customWidth="1"/>
    <col min="24" max="24" width="35.875" style="4" hidden="1" customWidth="1"/>
    <col min="25" max="26" width="35.875" style="4" customWidth="1"/>
    <col min="27" max="27" width="29.625" style="4" customWidth="1"/>
    <col min="28" max="28" width="34.875" style="4" customWidth="1"/>
    <col min="29" max="29" width="39.125" style="4" customWidth="1"/>
    <col min="30" max="30" width="34.875" style="4" customWidth="1"/>
    <col min="31" max="31" width="32.125" style="4" customWidth="1"/>
    <col min="32" max="32" width="32.125" style="57" customWidth="1"/>
    <col min="33" max="33" width="32.125" style="4" customWidth="1"/>
    <col min="34" max="34" width="29.625" style="4" customWidth="1"/>
    <col min="35" max="16384" width="10.875" style="4"/>
  </cols>
  <sheetData>
    <row r="1" spans="1:34" s="3" customFormat="1" ht="47.25" x14ac:dyDescent="0.25">
      <c r="A1" s="6" t="s">
        <v>63</v>
      </c>
      <c r="B1" s="6" t="s">
        <v>66</v>
      </c>
      <c r="C1" s="3" t="s">
        <v>1</v>
      </c>
      <c r="D1" s="3" t="s">
        <v>69</v>
      </c>
      <c r="E1" s="40" t="s">
        <v>4</v>
      </c>
      <c r="F1" s="40" t="s">
        <v>29</v>
      </c>
      <c r="G1" s="51" t="s">
        <v>387</v>
      </c>
      <c r="H1" s="6" t="s">
        <v>357</v>
      </c>
      <c r="I1" s="6" t="s">
        <v>343</v>
      </c>
      <c r="J1" s="6" t="s">
        <v>371</v>
      </c>
      <c r="K1" s="6"/>
      <c r="L1" s="6" t="s">
        <v>51</v>
      </c>
      <c r="M1" s="22" t="s">
        <v>70</v>
      </c>
      <c r="N1" s="6" t="s">
        <v>53</v>
      </c>
      <c r="O1" s="43" t="s">
        <v>77</v>
      </c>
      <c r="P1" s="22" t="s">
        <v>83</v>
      </c>
      <c r="Q1" s="6" t="s">
        <v>67</v>
      </c>
      <c r="R1" s="61" t="s">
        <v>463</v>
      </c>
      <c r="S1" s="6" t="s">
        <v>44</v>
      </c>
      <c r="T1" s="6" t="s">
        <v>342</v>
      </c>
      <c r="U1" s="50" t="s">
        <v>410</v>
      </c>
      <c r="V1" s="50"/>
      <c r="W1" s="50" t="s">
        <v>418</v>
      </c>
      <c r="X1" s="67" t="s">
        <v>449</v>
      </c>
      <c r="Y1" s="67"/>
      <c r="Z1" s="67"/>
      <c r="AA1" s="67"/>
      <c r="AB1" s="67"/>
      <c r="AC1" s="67"/>
      <c r="AD1" s="67"/>
      <c r="AE1" s="67"/>
      <c r="AF1" s="67"/>
      <c r="AG1" s="49"/>
      <c r="AH1" s="3" t="s">
        <v>346</v>
      </c>
    </row>
    <row r="2" spans="1:34" ht="94.5" x14ac:dyDescent="0.25">
      <c r="A2" s="4" t="s">
        <v>364</v>
      </c>
      <c r="E2" s="4" t="s">
        <v>5</v>
      </c>
      <c r="F2" s="4" t="s">
        <v>30</v>
      </c>
      <c r="G2" s="9" t="s">
        <v>389</v>
      </c>
      <c r="H2" s="4" t="s">
        <v>169</v>
      </c>
      <c r="I2" s="4" t="s">
        <v>140</v>
      </c>
      <c r="J2" s="4" t="s">
        <v>34</v>
      </c>
      <c r="L2" s="4" t="s">
        <v>52</v>
      </c>
      <c r="M2" s="7" t="s">
        <v>71</v>
      </c>
      <c r="O2" s="44" t="s">
        <v>78</v>
      </c>
      <c r="P2" s="7" t="s">
        <v>84</v>
      </c>
      <c r="Q2" s="4" t="s">
        <v>112</v>
      </c>
      <c r="R2" s="4" t="s">
        <v>464</v>
      </c>
      <c r="S2" s="4" t="s">
        <v>45</v>
      </c>
      <c r="T2" s="4">
        <v>4</v>
      </c>
      <c r="U2" s="51" t="s">
        <v>407</v>
      </c>
      <c r="W2" s="50" t="s">
        <v>473</v>
      </c>
      <c r="AA2" s="66" t="s">
        <v>359</v>
      </c>
      <c r="AB2" s="9" t="s">
        <v>480</v>
      </c>
      <c r="AF2" s="57">
        <v>1</v>
      </c>
      <c r="AG2" s="57"/>
      <c r="AH2" s="4" t="s">
        <v>56</v>
      </c>
    </row>
    <row r="3" spans="1:34" ht="78.75" x14ac:dyDescent="0.25">
      <c r="A3" s="4" t="s">
        <v>65</v>
      </c>
      <c r="D3" s="5" t="s">
        <v>68</v>
      </c>
      <c r="E3" s="4" t="s">
        <v>6</v>
      </c>
      <c r="F3" s="4">
        <v>85</v>
      </c>
      <c r="G3" s="9" t="s">
        <v>388</v>
      </c>
      <c r="H3" s="4" t="s">
        <v>171</v>
      </c>
      <c r="I3" s="14" t="s">
        <v>141</v>
      </c>
      <c r="J3" s="5" t="s">
        <v>35</v>
      </c>
      <c r="K3" s="5"/>
      <c r="L3" s="4">
        <v>3</v>
      </c>
      <c r="M3" s="47" t="s">
        <v>72</v>
      </c>
      <c r="N3" s="4" t="s">
        <v>344</v>
      </c>
      <c r="O3" s="45" t="s">
        <v>79</v>
      </c>
      <c r="P3" s="47" t="s">
        <v>85</v>
      </c>
      <c r="Q3" s="4" t="s">
        <v>116</v>
      </c>
      <c r="R3" s="4" t="s">
        <v>465</v>
      </c>
      <c r="S3" s="4" t="s">
        <v>46</v>
      </c>
      <c r="T3" s="4">
        <v>5</v>
      </c>
      <c r="U3" s="51" t="s">
        <v>408</v>
      </c>
      <c r="W3" s="4">
        <v>50</v>
      </c>
      <c r="X3" s="4" t="s">
        <v>369</v>
      </c>
      <c r="AA3" s="66"/>
      <c r="AB3" s="9" t="s">
        <v>481</v>
      </c>
      <c r="AF3" s="57">
        <v>1</v>
      </c>
      <c r="AG3" s="57"/>
      <c r="AH3" s="4" t="s">
        <v>57</v>
      </c>
    </row>
    <row r="4" spans="1:34" ht="78.75" x14ac:dyDescent="0.25">
      <c r="A4" s="4" t="s">
        <v>64</v>
      </c>
      <c r="E4" s="4" t="s">
        <v>7</v>
      </c>
      <c r="F4" s="4">
        <v>90</v>
      </c>
      <c r="G4" s="8" t="s">
        <v>390</v>
      </c>
      <c r="H4" s="4" t="s">
        <v>172</v>
      </c>
      <c r="I4" s="9" t="s">
        <v>142</v>
      </c>
      <c r="J4" s="4" t="s">
        <v>36</v>
      </c>
      <c r="L4" s="4" t="s">
        <v>33</v>
      </c>
      <c r="M4" s="7" t="s">
        <v>73</v>
      </c>
      <c r="N4" s="4" t="s">
        <v>345</v>
      </c>
      <c r="O4" s="44" t="s">
        <v>80</v>
      </c>
      <c r="P4" s="7" t="s">
        <v>86</v>
      </c>
      <c r="Q4" s="4" t="s">
        <v>310</v>
      </c>
      <c r="S4" s="4" t="s">
        <v>47</v>
      </c>
      <c r="T4" s="4">
        <v>6</v>
      </c>
      <c r="U4" s="51" t="s">
        <v>466</v>
      </c>
      <c r="W4"/>
      <c r="AA4" s="67"/>
      <c r="AE4" s="4">
        <v>40</v>
      </c>
      <c r="AF4" s="57">
        <v>0.45</v>
      </c>
      <c r="AG4" s="57"/>
      <c r="AH4" s="4" t="s">
        <v>58</v>
      </c>
    </row>
    <row r="5" spans="1:34" ht="63" x14ac:dyDescent="0.25">
      <c r="C5" s="4" t="s">
        <v>2</v>
      </c>
      <c r="E5" s="4" t="s">
        <v>8</v>
      </c>
      <c r="F5" s="4">
        <v>95</v>
      </c>
      <c r="H5" s="4" t="s">
        <v>170</v>
      </c>
      <c r="I5" s="9" t="s">
        <v>143</v>
      </c>
      <c r="J5" s="4" t="s">
        <v>37</v>
      </c>
      <c r="M5" s="7" t="s">
        <v>74</v>
      </c>
      <c r="O5" s="44" t="s">
        <v>81</v>
      </c>
      <c r="P5" s="7" t="s">
        <v>87</v>
      </c>
      <c r="Q5" s="4" t="s">
        <v>0</v>
      </c>
      <c r="S5" s="4" t="s">
        <v>48</v>
      </c>
      <c r="T5" s="4">
        <v>7</v>
      </c>
      <c r="U5" s="8" t="s">
        <v>423</v>
      </c>
      <c r="W5" s="50" t="s">
        <v>415</v>
      </c>
      <c r="X5" s="9" t="s">
        <v>368</v>
      </c>
      <c r="Y5" s="9"/>
      <c r="Z5" s="9"/>
      <c r="AA5" s="67"/>
      <c r="AE5" s="4">
        <v>100</v>
      </c>
      <c r="AF5" s="57">
        <v>0.8</v>
      </c>
      <c r="AG5" s="57"/>
      <c r="AH5" s="4" t="s">
        <v>59</v>
      </c>
    </row>
    <row r="6" spans="1:34" ht="39.950000000000003" customHeight="1" x14ac:dyDescent="0.25">
      <c r="C6" s="4" t="s">
        <v>3</v>
      </c>
      <c r="E6" s="4" t="s">
        <v>9</v>
      </c>
      <c r="F6" s="4">
        <v>100</v>
      </c>
      <c r="J6" s="4" t="s">
        <v>38</v>
      </c>
      <c r="M6" s="7" t="s">
        <v>75</v>
      </c>
      <c r="O6" s="44" t="s">
        <v>82</v>
      </c>
      <c r="P6" s="7" t="s">
        <v>88</v>
      </c>
      <c r="Q6" s="4" t="s">
        <v>311</v>
      </c>
      <c r="S6" s="4" t="s">
        <v>49</v>
      </c>
      <c r="T6" s="4">
        <v>8</v>
      </c>
      <c r="U6" s="50" t="s">
        <v>422</v>
      </c>
      <c r="V6" s="50"/>
      <c r="W6" s="4">
        <v>100</v>
      </c>
      <c r="AA6" s="68" t="s">
        <v>477</v>
      </c>
      <c r="AB6" s="33" t="s">
        <v>353</v>
      </c>
      <c r="AC6" s="33"/>
      <c r="AD6" s="33"/>
      <c r="AE6" s="33" t="s">
        <v>358</v>
      </c>
      <c r="AF6" s="63" t="s">
        <v>438</v>
      </c>
      <c r="AG6" s="9"/>
      <c r="AH6" s="4" t="s">
        <v>60</v>
      </c>
    </row>
    <row r="7" spans="1:34" ht="45" customHeight="1" x14ac:dyDescent="0.25">
      <c r="E7" s="4" t="s">
        <v>10</v>
      </c>
      <c r="F7" s="4">
        <v>105</v>
      </c>
      <c r="J7" s="4" t="s">
        <v>39</v>
      </c>
      <c r="M7" s="7" t="s">
        <v>40</v>
      </c>
      <c r="P7" s="8" t="s">
        <v>89</v>
      </c>
      <c r="Q7" s="4" t="s">
        <v>312</v>
      </c>
      <c r="S7" s="4" t="s">
        <v>50</v>
      </c>
      <c r="T7" s="4">
        <v>9</v>
      </c>
      <c r="U7" s="4" t="s">
        <v>411</v>
      </c>
      <c r="W7"/>
      <c r="AA7" s="69"/>
      <c r="AB7" s="37" t="s">
        <v>352</v>
      </c>
      <c r="AC7" s="37"/>
      <c r="AD7" s="37"/>
      <c r="AE7" s="37" t="s">
        <v>358</v>
      </c>
      <c r="AF7" s="64" t="s">
        <v>438</v>
      </c>
      <c r="AG7" s="9"/>
      <c r="AH7" s="4" t="s">
        <v>61</v>
      </c>
    </row>
    <row r="8" spans="1:34" ht="31.5" x14ac:dyDescent="0.25">
      <c r="E8" s="4" t="s">
        <v>11</v>
      </c>
      <c r="F8" s="4">
        <v>110</v>
      </c>
      <c r="I8" s="6"/>
      <c r="J8" s="4" t="s">
        <v>40</v>
      </c>
      <c r="K8" s="6" t="s">
        <v>308</v>
      </c>
      <c r="M8" s="8" t="s">
        <v>76</v>
      </c>
      <c r="O8" s="46"/>
      <c r="P8" s="8"/>
      <c r="Q8" s="9"/>
      <c r="R8" s="9"/>
      <c r="S8" s="4" t="s">
        <v>362</v>
      </c>
      <c r="T8" s="4">
        <v>10</v>
      </c>
      <c r="U8" s="4" t="s">
        <v>412</v>
      </c>
      <c r="W8" s="50" t="s">
        <v>416</v>
      </c>
      <c r="X8" s="9" t="s">
        <v>360</v>
      </c>
      <c r="Y8" s="9"/>
      <c r="Z8" s="9"/>
      <c r="AA8" s="66" t="s">
        <v>348</v>
      </c>
      <c r="AB8" s="4" t="s">
        <v>452</v>
      </c>
      <c r="AE8" s="4">
        <v>0</v>
      </c>
      <c r="AF8" s="57">
        <v>1</v>
      </c>
      <c r="AG8" s="57"/>
      <c r="AH8" s="4" t="s">
        <v>62</v>
      </c>
    </row>
    <row r="9" spans="1:34" x14ac:dyDescent="0.25">
      <c r="E9" s="4" t="s">
        <v>12</v>
      </c>
      <c r="F9" s="4">
        <v>115</v>
      </c>
      <c r="J9" s="4" t="s">
        <v>372</v>
      </c>
      <c r="K9" s="4" t="s">
        <v>41</v>
      </c>
      <c r="S9" s="4" t="s">
        <v>363</v>
      </c>
      <c r="U9" s="4" t="s">
        <v>413</v>
      </c>
      <c r="W9" s="4" t="s">
        <v>421</v>
      </c>
      <c r="AA9" s="66"/>
      <c r="AB9" s="4" t="s">
        <v>437</v>
      </c>
      <c r="AE9" s="4">
        <v>15</v>
      </c>
      <c r="AF9" s="57">
        <v>1</v>
      </c>
      <c r="AG9" s="57"/>
      <c r="AH9" s="4" t="s">
        <v>40</v>
      </c>
    </row>
    <row r="10" spans="1:34" x14ac:dyDescent="0.25">
      <c r="E10" s="4" t="s">
        <v>13</v>
      </c>
      <c r="F10" s="4">
        <v>120</v>
      </c>
      <c r="W10"/>
      <c r="AA10" s="66"/>
      <c r="AB10" s="4" t="s">
        <v>455</v>
      </c>
      <c r="AE10" s="4">
        <v>70</v>
      </c>
      <c r="AF10" s="57">
        <v>1</v>
      </c>
      <c r="AG10" s="57"/>
    </row>
    <row r="11" spans="1:34" ht="31.5" x14ac:dyDescent="0.25">
      <c r="E11" s="4" t="s">
        <v>14</v>
      </c>
      <c r="F11" s="4">
        <v>125</v>
      </c>
      <c r="U11" s="50" t="s">
        <v>409</v>
      </c>
      <c r="V11" s="50"/>
      <c r="W11" s="50" t="s">
        <v>417</v>
      </c>
      <c r="AA11" s="66"/>
      <c r="AB11" s="4" t="s">
        <v>459</v>
      </c>
      <c r="AE11" s="4">
        <v>0</v>
      </c>
      <c r="AF11" s="57">
        <v>1</v>
      </c>
      <c r="AG11" s="57"/>
    </row>
    <row r="12" spans="1:34" ht="31.5" x14ac:dyDescent="0.25">
      <c r="E12" s="4" t="s">
        <v>15</v>
      </c>
      <c r="F12" s="4">
        <v>130</v>
      </c>
      <c r="U12" s="4" t="s">
        <v>411</v>
      </c>
      <c r="W12" s="9" t="s">
        <v>420</v>
      </c>
      <c r="AA12" s="66"/>
      <c r="AB12" s="4" t="s">
        <v>456</v>
      </c>
      <c r="AE12" s="4">
        <v>0</v>
      </c>
      <c r="AF12" s="57">
        <v>1</v>
      </c>
      <c r="AG12" s="57"/>
    </row>
    <row r="13" spans="1:34" x14ac:dyDescent="0.25">
      <c r="E13" s="4" t="s">
        <v>16</v>
      </c>
      <c r="F13" s="4">
        <v>135</v>
      </c>
      <c r="U13" s="4" t="s">
        <v>412</v>
      </c>
      <c r="AA13" s="66"/>
      <c r="AB13" s="4" t="s">
        <v>460</v>
      </c>
      <c r="AE13" s="4">
        <v>0</v>
      </c>
      <c r="AF13" s="57">
        <v>1</v>
      </c>
      <c r="AG13" s="57"/>
    </row>
    <row r="14" spans="1:34" x14ac:dyDescent="0.25">
      <c r="E14" s="4" t="s">
        <v>17</v>
      </c>
      <c r="F14" s="4">
        <v>140</v>
      </c>
      <c r="U14" s="4" t="s">
        <v>413</v>
      </c>
      <c r="AA14" s="66"/>
      <c r="AB14" s="4" t="s">
        <v>350</v>
      </c>
      <c r="AE14" s="4">
        <v>0</v>
      </c>
      <c r="AF14" s="57">
        <v>0</v>
      </c>
      <c r="AG14" s="57"/>
    </row>
    <row r="15" spans="1:34" x14ac:dyDescent="0.25">
      <c r="E15" s="4" t="s">
        <v>8</v>
      </c>
      <c r="F15" s="4">
        <v>145</v>
      </c>
      <c r="AA15" s="66" t="s">
        <v>274</v>
      </c>
      <c r="AB15" s="4" t="s">
        <v>454</v>
      </c>
      <c r="AE15" s="4">
        <v>0</v>
      </c>
      <c r="AF15" s="57">
        <v>0.25</v>
      </c>
      <c r="AG15" s="57"/>
    </row>
    <row r="16" spans="1:34" x14ac:dyDescent="0.25">
      <c r="E16" s="4" t="s">
        <v>18</v>
      </c>
      <c r="F16" s="4">
        <v>150</v>
      </c>
      <c r="AA16" s="66"/>
      <c r="AB16" s="4" t="s">
        <v>349</v>
      </c>
      <c r="AE16" s="4">
        <v>0</v>
      </c>
      <c r="AF16" s="57">
        <v>0</v>
      </c>
      <c r="AG16" s="57"/>
    </row>
    <row r="17" spans="5:33" ht="63" x14ac:dyDescent="0.25">
      <c r="E17" s="4" t="s">
        <v>19</v>
      </c>
      <c r="F17" s="4">
        <v>155</v>
      </c>
      <c r="U17" s="50" t="s">
        <v>414</v>
      </c>
      <c r="V17" s="50"/>
      <c r="W17" s="50" t="s">
        <v>419</v>
      </c>
      <c r="AA17" s="66" t="s">
        <v>285</v>
      </c>
      <c r="AB17" s="4" t="s">
        <v>461</v>
      </c>
      <c r="AD17" s="4">
        <v>9.5</v>
      </c>
      <c r="AE17" s="4">
        <v>38</v>
      </c>
      <c r="AF17" s="57">
        <v>2</v>
      </c>
      <c r="AG17" s="57"/>
    </row>
    <row r="18" spans="5:33" x14ac:dyDescent="0.25">
      <c r="AA18" s="66"/>
      <c r="AB18" s="4" t="s">
        <v>439</v>
      </c>
      <c r="AD18" s="4">
        <v>2.25</v>
      </c>
      <c r="AE18" s="4">
        <v>15</v>
      </c>
      <c r="AF18" s="57">
        <v>0.5</v>
      </c>
      <c r="AG18" s="57"/>
    </row>
    <row r="19" spans="5:33" x14ac:dyDescent="0.25">
      <c r="E19" s="4" t="s">
        <v>20</v>
      </c>
      <c r="F19" s="4">
        <v>160</v>
      </c>
      <c r="AA19" s="66"/>
      <c r="AE19" s="4">
        <v>57</v>
      </c>
      <c r="AF19" s="57">
        <v>1</v>
      </c>
    </row>
    <row r="20" spans="5:33" ht="63" x14ac:dyDescent="0.25">
      <c r="E20" s="4" t="s">
        <v>21</v>
      </c>
      <c r="F20" s="4">
        <v>165</v>
      </c>
      <c r="W20" s="8" t="s">
        <v>423</v>
      </c>
      <c r="AA20" s="66"/>
      <c r="AB20" s="4" t="s">
        <v>462</v>
      </c>
      <c r="AD20" s="4">
        <v>5</v>
      </c>
      <c r="AE20" s="4">
        <v>90</v>
      </c>
      <c r="AF20" s="57">
        <v>0.75</v>
      </c>
      <c r="AG20" s="57"/>
    </row>
    <row r="21" spans="5:33" ht="31.5" x14ac:dyDescent="0.25">
      <c r="E21" s="4" t="s">
        <v>22</v>
      </c>
      <c r="F21" s="4">
        <v>170</v>
      </c>
      <c r="W21" s="50" t="s">
        <v>422</v>
      </c>
      <c r="X21" s="4" t="s">
        <v>361</v>
      </c>
      <c r="AA21" s="48" t="s">
        <v>354</v>
      </c>
      <c r="AB21" s="4" t="s">
        <v>457</v>
      </c>
      <c r="AE21" s="4">
        <v>0</v>
      </c>
      <c r="AF21" s="57">
        <v>0.5</v>
      </c>
    </row>
    <row r="22" spans="5:33" x14ac:dyDescent="0.25">
      <c r="E22" s="4" t="s">
        <v>23</v>
      </c>
      <c r="F22" s="4">
        <v>175</v>
      </c>
      <c r="W22" s="4" t="s">
        <v>411</v>
      </c>
      <c r="AA22" s="48" t="s">
        <v>355</v>
      </c>
      <c r="AB22" s="4" t="s">
        <v>356</v>
      </c>
      <c r="AE22" s="4">
        <v>0</v>
      </c>
      <c r="AF22" s="57">
        <v>0.3</v>
      </c>
    </row>
    <row r="23" spans="5:33" x14ac:dyDescent="0.25">
      <c r="E23" s="4" t="s">
        <v>24</v>
      </c>
      <c r="F23" s="4">
        <v>180</v>
      </c>
      <c r="W23" s="4" t="s">
        <v>412</v>
      </c>
      <c r="AA23" s="66" t="s">
        <v>302</v>
      </c>
      <c r="AB23" s="4" t="s">
        <v>458</v>
      </c>
      <c r="AE23" s="4">
        <v>0</v>
      </c>
      <c r="AF23" s="57">
        <v>0.3</v>
      </c>
    </row>
    <row r="24" spans="5:33" x14ac:dyDescent="0.25">
      <c r="E24" s="4" t="s">
        <v>25</v>
      </c>
      <c r="F24" s="4">
        <v>185</v>
      </c>
      <c r="W24" s="4" t="s">
        <v>413</v>
      </c>
      <c r="AA24" s="66"/>
      <c r="AB24" s="4" t="s">
        <v>435</v>
      </c>
      <c r="AE24" s="4">
        <v>0</v>
      </c>
      <c r="AF24" s="57">
        <v>1</v>
      </c>
    </row>
    <row r="25" spans="5:33" x14ac:dyDescent="0.25">
      <c r="E25" s="4" t="s">
        <v>26</v>
      </c>
      <c r="F25" s="4">
        <v>190</v>
      </c>
      <c r="AA25" s="66" t="s">
        <v>303</v>
      </c>
      <c r="AB25" s="4" t="s">
        <v>436</v>
      </c>
      <c r="AE25" s="4">
        <v>15</v>
      </c>
      <c r="AF25" s="57">
        <v>0.5</v>
      </c>
    </row>
    <row r="26" spans="5:33" x14ac:dyDescent="0.25">
      <c r="E26" s="4" t="s">
        <v>27</v>
      </c>
      <c r="F26" s="4">
        <v>195</v>
      </c>
      <c r="W26" s="50" t="s">
        <v>409</v>
      </c>
      <c r="AA26" s="66"/>
      <c r="AB26" s="4" t="s">
        <v>424</v>
      </c>
      <c r="AE26" s="4">
        <v>0</v>
      </c>
      <c r="AF26" s="57">
        <v>2</v>
      </c>
    </row>
    <row r="27" spans="5:33" x14ac:dyDescent="0.25">
      <c r="E27" s="4" t="s">
        <v>28</v>
      </c>
      <c r="F27" s="4">
        <v>200</v>
      </c>
      <c r="W27" s="4" t="s">
        <v>411</v>
      </c>
      <c r="AA27" s="66" t="s">
        <v>304</v>
      </c>
      <c r="AB27" s="4" t="s">
        <v>446</v>
      </c>
      <c r="AE27" s="4">
        <v>0</v>
      </c>
      <c r="AF27" s="57">
        <v>2</v>
      </c>
    </row>
    <row r="28" spans="5:33" x14ac:dyDescent="0.25">
      <c r="E28" s="4" t="s">
        <v>32</v>
      </c>
      <c r="F28" s="4">
        <v>205</v>
      </c>
      <c r="W28" s="4" t="s">
        <v>412</v>
      </c>
      <c r="AA28" s="66"/>
      <c r="AB28" s="4" t="s">
        <v>425</v>
      </c>
      <c r="AE28" s="4">
        <v>0</v>
      </c>
      <c r="AF28" s="57">
        <v>4</v>
      </c>
    </row>
    <row r="29" spans="5:33" x14ac:dyDescent="0.25">
      <c r="F29" s="4">
        <v>210</v>
      </c>
      <c r="W29" s="4" t="s">
        <v>413</v>
      </c>
      <c r="AA29" s="66"/>
      <c r="AB29" s="4" t="s">
        <v>429</v>
      </c>
      <c r="AE29" s="4">
        <v>0</v>
      </c>
      <c r="AF29" s="57">
        <v>1</v>
      </c>
    </row>
    <row r="30" spans="5:33" x14ac:dyDescent="0.25">
      <c r="F30" s="4">
        <v>215</v>
      </c>
      <c r="AA30" s="66" t="s">
        <v>451</v>
      </c>
      <c r="AB30" s="4" t="s">
        <v>430</v>
      </c>
      <c r="AE30" s="4">
        <v>0</v>
      </c>
      <c r="AF30" s="57">
        <v>0.75</v>
      </c>
      <c r="AG30" s="57"/>
    </row>
    <row r="31" spans="5:33" x14ac:dyDescent="0.25">
      <c r="F31" s="4">
        <v>220</v>
      </c>
      <c r="AA31" s="66"/>
      <c r="AB31" s="4" t="s">
        <v>426</v>
      </c>
      <c r="AE31" s="4">
        <v>0</v>
      </c>
      <c r="AF31" s="57">
        <v>2</v>
      </c>
    </row>
    <row r="32" spans="5:33" x14ac:dyDescent="0.25">
      <c r="F32" s="4">
        <v>225</v>
      </c>
      <c r="AA32" s="66" t="s">
        <v>306</v>
      </c>
      <c r="AB32" s="4" t="s">
        <v>431</v>
      </c>
      <c r="AE32" s="4">
        <v>20</v>
      </c>
      <c r="AF32" s="57">
        <v>2</v>
      </c>
    </row>
    <row r="33" spans="6:33" x14ac:dyDescent="0.25">
      <c r="F33" s="4">
        <v>230</v>
      </c>
      <c r="AA33" s="66"/>
      <c r="AB33" s="4" t="s">
        <v>428</v>
      </c>
      <c r="AE33" s="4">
        <v>15</v>
      </c>
      <c r="AF33" s="57">
        <v>0.5</v>
      </c>
    </row>
    <row r="34" spans="6:33" x14ac:dyDescent="0.25">
      <c r="F34" s="4">
        <v>235</v>
      </c>
      <c r="AA34" s="66"/>
      <c r="AB34" s="4" t="s">
        <v>427</v>
      </c>
      <c r="AE34" s="4">
        <v>0</v>
      </c>
      <c r="AF34" s="57">
        <v>0.75</v>
      </c>
    </row>
    <row r="35" spans="6:33" x14ac:dyDescent="0.25">
      <c r="F35" s="4">
        <v>240</v>
      </c>
      <c r="AA35" s="66" t="s">
        <v>307</v>
      </c>
      <c r="AB35" s="4" t="s">
        <v>450</v>
      </c>
      <c r="AE35" s="4">
        <v>20</v>
      </c>
      <c r="AF35" s="57">
        <v>1.25</v>
      </c>
      <c r="AG35" s="56"/>
    </row>
    <row r="36" spans="6:33" x14ac:dyDescent="0.25">
      <c r="AA36" s="66"/>
      <c r="AB36" s="4" t="s">
        <v>453</v>
      </c>
      <c r="AD36" s="4">
        <v>1.5</v>
      </c>
      <c r="AE36" s="4">
        <v>70</v>
      </c>
      <c r="AF36" s="57">
        <v>0.5</v>
      </c>
    </row>
    <row r="37" spans="6:33" x14ac:dyDescent="0.25">
      <c r="F37" s="4">
        <v>245</v>
      </c>
      <c r="AA37" s="66" t="s">
        <v>351</v>
      </c>
      <c r="AB37" s="4" t="s">
        <v>433</v>
      </c>
      <c r="AE37" s="4">
        <v>20</v>
      </c>
      <c r="AF37" s="57">
        <v>0.75</v>
      </c>
    </row>
    <row r="38" spans="6:33" x14ac:dyDescent="0.25">
      <c r="F38" s="4">
        <v>250</v>
      </c>
      <c r="AA38" s="66"/>
      <c r="AB38" s="4" t="s">
        <v>432</v>
      </c>
      <c r="AE38" s="4">
        <v>35</v>
      </c>
      <c r="AF38" s="57">
        <v>1.5</v>
      </c>
    </row>
    <row r="39" spans="6:33" x14ac:dyDescent="0.25">
      <c r="F39" s="4">
        <v>255</v>
      </c>
      <c r="AA39" s="66"/>
      <c r="AB39" s="4" t="s">
        <v>434</v>
      </c>
      <c r="AE39" s="4">
        <v>20</v>
      </c>
      <c r="AF39" s="57">
        <v>0.75</v>
      </c>
    </row>
    <row r="40" spans="6:33" x14ac:dyDescent="0.25">
      <c r="F40" s="4">
        <v>260</v>
      </c>
    </row>
    <row r="41" spans="6:33" x14ac:dyDescent="0.25">
      <c r="F41" s="4">
        <v>265</v>
      </c>
      <c r="AC41" s="51">
        <f ca="1">SUM(AC4:AC49)</f>
        <v>25</v>
      </c>
      <c r="AD41" s="51">
        <f ca="1">SUM(AD4:AD49)</f>
        <v>18.25</v>
      </c>
      <c r="AE41" s="37"/>
      <c r="AF41" s="37"/>
    </row>
    <row r="42" spans="6:33" ht="31.5" x14ac:dyDescent="0.25">
      <c r="F42" s="4">
        <v>270</v>
      </c>
      <c r="AC42" s="65" t="s">
        <v>478</v>
      </c>
      <c r="AD42" s="59" t="s">
        <v>219</v>
      </c>
      <c r="AE42" s="51" t="s">
        <v>448</v>
      </c>
      <c r="AF42" s="60" t="s">
        <v>447</v>
      </c>
    </row>
    <row r="43" spans="6:33" x14ac:dyDescent="0.25">
      <c r="F43" s="4">
        <v>275</v>
      </c>
    </row>
    <row r="44" spans="6:33" ht="31.5" x14ac:dyDescent="0.25">
      <c r="F44" s="4">
        <v>280</v>
      </c>
      <c r="X44" s="4" t="s">
        <v>367</v>
      </c>
      <c r="AC44" s="65" t="s">
        <v>479</v>
      </c>
    </row>
    <row r="45" spans="6:33" ht="31.5" x14ac:dyDescent="0.25">
      <c r="F45" s="4">
        <v>285</v>
      </c>
      <c r="X45" s="9" t="s">
        <v>365</v>
      </c>
      <c r="Y45" s="9"/>
      <c r="Z45" s="9"/>
    </row>
    <row r="46" spans="6:33" x14ac:dyDescent="0.25">
      <c r="F46" s="4">
        <v>290</v>
      </c>
      <c r="X46" s="4" t="s">
        <v>366</v>
      </c>
    </row>
    <row r="47" spans="6:33" x14ac:dyDescent="0.25">
      <c r="F47" s="4">
        <v>295</v>
      </c>
    </row>
    <row r="48" spans="6:33" x14ac:dyDescent="0.25">
      <c r="F48" s="4" t="s">
        <v>31</v>
      </c>
    </row>
    <row r="49" spans="27:33" x14ac:dyDescent="0.25">
      <c r="AA49" s="40"/>
      <c r="AG49" s="57"/>
    </row>
    <row r="50" spans="27:33" x14ac:dyDescent="0.25">
      <c r="AG50" s="56"/>
    </row>
    <row r="53" spans="27:33" x14ac:dyDescent="0.25">
      <c r="AG53" s="57"/>
    </row>
    <row r="54" spans="27:33" x14ac:dyDescent="0.25">
      <c r="AG54" s="57"/>
    </row>
    <row r="55" spans="27:33" x14ac:dyDescent="0.25">
      <c r="AG55" s="57"/>
    </row>
    <row r="56" spans="27:33" x14ac:dyDescent="0.25">
      <c r="AG56" s="57"/>
    </row>
    <row r="57" spans="27:33" x14ac:dyDescent="0.25">
      <c r="AG57" s="57"/>
    </row>
    <row r="58" spans="27:33" x14ac:dyDescent="0.25">
      <c r="AG58" s="57"/>
    </row>
    <row r="61" spans="27:33" ht="15.95" customHeight="1" x14ac:dyDescent="0.25">
      <c r="AG61" s="38"/>
    </row>
  </sheetData>
  <mergeCells count="14">
    <mergeCell ref="AA2:AA3"/>
    <mergeCell ref="X1:AF1"/>
    <mergeCell ref="AA6:AA7"/>
    <mergeCell ref="AA8:AA14"/>
    <mergeCell ref="AA17:AA20"/>
    <mergeCell ref="AA15:AA16"/>
    <mergeCell ref="AA4:AA5"/>
    <mergeCell ref="AA35:AA36"/>
    <mergeCell ref="AA37:AA39"/>
    <mergeCell ref="AA27:AA29"/>
    <mergeCell ref="AA30:AA31"/>
    <mergeCell ref="AA23:AA24"/>
    <mergeCell ref="AA25:AA26"/>
    <mergeCell ref="AA32:AA3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topLeftCell="A4" workbookViewId="0">
      <selection activeCell="H22" sqref="H22"/>
    </sheetView>
  </sheetViews>
  <sheetFormatPr defaultRowHeight="15.75" x14ac:dyDescent="0.25"/>
  <cols>
    <col min="1" max="1" width="40.625" customWidth="1"/>
  </cols>
  <sheetData>
    <row r="4" spans="1:2" x14ac:dyDescent="0.25">
      <c r="A4" t="s">
        <v>482</v>
      </c>
    </row>
    <row r="5" spans="1:2" x14ac:dyDescent="0.25">
      <c r="A5" t="s">
        <v>483</v>
      </c>
    </row>
    <row r="6" spans="1:2" x14ac:dyDescent="0.25">
      <c r="A6" t="s">
        <v>485</v>
      </c>
      <c r="B6" t="s">
        <v>484</v>
      </c>
    </row>
    <row r="8" spans="1:2" x14ac:dyDescent="0.25">
      <c r="A8" t="s">
        <v>486</v>
      </c>
    </row>
    <row r="9" spans="1:2" x14ac:dyDescent="0.25">
      <c r="A9" t="s">
        <v>103</v>
      </c>
      <c r="B9" t="s">
        <v>490</v>
      </c>
    </row>
    <row r="11" spans="1:2" x14ac:dyDescent="0.25">
      <c r="B11" t="s">
        <v>487</v>
      </c>
    </row>
    <row r="12" spans="1:2" x14ac:dyDescent="0.25">
      <c r="A12" t="s">
        <v>488</v>
      </c>
      <c r="B12" t="s">
        <v>491</v>
      </c>
    </row>
    <row r="13" spans="1:2" x14ac:dyDescent="0.25">
      <c r="A13" t="s">
        <v>489</v>
      </c>
      <c r="B13" t="s">
        <v>491</v>
      </c>
    </row>
    <row r="14" spans="1:2" x14ac:dyDescent="0.25">
      <c r="A14" t="s">
        <v>195</v>
      </c>
      <c r="B14" t="s">
        <v>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E1" workbookViewId="0">
      <selection activeCell="F17" sqref="F17"/>
    </sheetView>
  </sheetViews>
  <sheetFormatPr defaultColWidth="11" defaultRowHeight="15.75" x14ac:dyDescent="0.25"/>
  <cols>
    <col min="1" max="1" width="33.125" style="1" customWidth="1"/>
    <col min="2" max="6" width="33.125" style="51" customWidth="1"/>
    <col min="7" max="7" width="32.125" customWidth="1"/>
    <col min="8" max="9" width="17.125" style="52" customWidth="1"/>
    <col min="10" max="10" width="17.625" style="52" customWidth="1"/>
    <col min="11" max="11" width="16.875" style="52" customWidth="1"/>
    <col min="12" max="12" width="21.375" style="1" customWidth="1"/>
    <col min="13" max="13" width="21.125" style="1" customWidth="1"/>
  </cols>
  <sheetData>
    <row r="1" spans="1:13" ht="45.95" customHeight="1" x14ac:dyDescent="0.25">
      <c r="A1" s="50" t="s">
        <v>357</v>
      </c>
      <c r="B1" s="50"/>
      <c r="C1" s="50" t="s">
        <v>387</v>
      </c>
      <c r="D1" s="50" t="s">
        <v>394</v>
      </c>
      <c r="E1" s="50" t="s">
        <v>395</v>
      </c>
      <c r="F1" s="50" t="s">
        <v>396</v>
      </c>
      <c r="G1" s="50" t="s">
        <v>343</v>
      </c>
      <c r="H1" s="49" t="s">
        <v>373</v>
      </c>
      <c r="I1" s="49" t="s">
        <v>375</v>
      </c>
      <c r="J1" s="49" t="s">
        <v>374</v>
      </c>
      <c r="K1" s="49" t="s">
        <v>375</v>
      </c>
      <c r="L1" s="49" t="s">
        <v>376</v>
      </c>
      <c r="M1" s="49" t="s">
        <v>377</v>
      </c>
    </row>
    <row r="3" spans="1:13" x14ac:dyDescent="0.25">
      <c r="A3" s="51" t="s">
        <v>169</v>
      </c>
    </row>
    <row r="4" spans="1:13" x14ac:dyDescent="0.25">
      <c r="C4" s="7" t="s">
        <v>391</v>
      </c>
      <c r="D4" s="24">
        <v>0.25</v>
      </c>
      <c r="E4" s="24">
        <v>0.55000000000000004</v>
      </c>
      <c r="F4" s="24">
        <v>0.2</v>
      </c>
      <c r="G4" s="4" t="s">
        <v>140</v>
      </c>
    </row>
    <row r="5" spans="1:13" x14ac:dyDescent="0.25">
      <c r="B5" s="51" t="s">
        <v>3</v>
      </c>
      <c r="C5" s="7" t="s">
        <v>393</v>
      </c>
      <c r="D5" s="24">
        <v>0.3</v>
      </c>
      <c r="E5" s="24">
        <v>0.4</v>
      </c>
      <c r="F5" s="24">
        <v>0.3</v>
      </c>
      <c r="G5" s="4"/>
      <c r="H5" s="52">
        <v>100</v>
      </c>
      <c r="I5" s="52">
        <v>10</v>
      </c>
      <c r="J5" s="52">
        <v>180</v>
      </c>
      <c r="K5" s="52">
        <v>20</v>
      </c>
      <c r="L5" s="48">
        <v>46</v>
      </c>
    </row>
    <row r="6" spans="1:13" x14ac:dyDescent="0.25">
      <c r="B6" s="51" t="s">
        <v>370</v>
      </c>
      <c r="C6" s="7" t="s">
        <v>392</v>
      </c>
      <c r="D6" s="24">
        <v>0.35</v>
      </c>
      <c r="E6" s="24">
        <v>0.25</v>
      </c>
      <c r="F6" s="24">
        <v>0.4</v>
      </c>
      <c r="G6" s="4"/>
      <c r="L6" s="51">
        <v>56</v>
      </c>
    </row>
    <row r="7" spans="1:13" x14ac:dyDescent="0.25">
      <c r="G7" s="4"/>
    </row>
    <row r="8" spans="1:13" ht="31.5" x14ac:dyDescent="0.25">
      <c r="G8" s="14" t="s">
        <v>141</v>
      </c>
    </row>
    <row r="9" spans="1:13" x14ac:dyDescent="0.25">
      <c r="B9" s="51" t="s">
        <v>3</v>
      </c>
      <c r="G9" s="14"/>
    </row>
    <row r="10" spans="1:13" x14ac:dyDescent="0.25">
      <c r="B10" s="51" t="s">
        <v>370</v>
      </c>
      <c r="G10" s="14"/>
    </row>
    <row r="11" spans="1:13" x14ac:dyDescent="0.25">
      <c r="G11" s="14"/>
    </row>
    <row r="12" spans="1:13" ht="31.5" x14ac:dyDescent="0.25">
      <c r="G12" s="9" t="s">
        <v>142</v>
      </c>
    </row>
    <row r="13" spans="1:13" x14ac:dyDescent="0.25">
      <c r="B13" s="51" t="s">
        <v>3</v>
      </c>
      <c r="G13" s="9"/>
    </row>
    <row r="14" spans="1:13" x14ac:dyDescent="0.25">
      <c r="B14" s="51" t="s">
        <v>370</v>
      </c>
      <c r="G14" s="9"/>
    </row>
    <row r="15" spans="1:13" x14ac:dyDescent="0.25">
      <c r="G15" s="9"/>
    </row>
    <row r="16" spans="1:13" ht="31.5" x14ac:dyDescent="0.25">
      <c r="G16" s="9" t="s">
        <v>143</v>
      </c>
    </row>
    <row r="17" spans="1:7" x14ac:dyDescent="0.25">
      <c r="B17" s="51" t="s">
        <v>3</v>
      </c>
    </row>
    <row r="18" spans="1:7" x14ac:dyDescent="0.25">
      <c r="B18" s="51" t="s">
        <v>370</v>
      </c>
    </row>
    <row r="21" spans="1:7" x14ac:dyDescent="0.25">
      <c r="A21" s="51" t="s">
        <v>171</v>
      </c>
    </row>
    <row r="22" spans="1:7" x14ac:dyDescent="0.25">
      <c r="G22" s="4" t="s">
        <v>140</v>
      </c>
    </row>
    <row r="23" spans="1:7" x14ac:dyDescent="0.25">
      <c r="B23" s="51" t="s">
        <v>3</v>
      </c>
      <c r="G23" s="4"/>
    </row>
    <row r="24" spans="1:7" x14ac:dyDescent="0.25">
      <c r="B24" s="51" t="s">
        <v>370</v>
      </c>
      <c r="G24" s="4"/>
    </row>
    <row r="25" spans="1:7" x14ac:dyDescent="0.25">
      <c r="G25" s="4"/>
    </row>
    <row r="26" spans="1:7" ht="31.5" x14ac:dyDescent="0.25">
      <c r="G26" s="14" t="s">
        <v>141</v>
      </c>
    </row>
    <row r="27" spans="1:7" x14ac:dyDescent="0.25">
      <c r="B27" s="51" t="s">
        <v>3</v>
      </c>
      <c r="G27" s="14"/>
    </row>
    <row r="28" spans="1:7" x14ac:dyDescent="0.25">
      <c r="B28" s="51" t="s">
        <v>370</v>
      </c>
      <c r="G28" s="14"/>
    </row>
    <row r="29" spans="1:7" x14ac:dyDescent="0.25">
      <c r="G29" s="14"/>
    </row>
    <row r="30" spans="1:7" ht="31.5" x14ac:dyDescent="0.25">
      <c r="G30" s="9" t="s">
        <v>142</v>
      </c>
    </row>
    <row r="31" spans="1:7" x14ac:dyDescent="0.25">
      <c r="B31" s="51" t="s">
        <v>3</v>
      </c>
      <c r="G31" s="9"/>
    </row>
    <row r="32" spans="1:7" x14ac:dyDescent="0.25">
      <c r="B32" s="51" t="s">
        <v>370</v>
      </c>
      <c r="G32" s="9"/>
    </row>
    <row r="33" spans="1:7" x14ac:dyDescent="0.25">
      <c r="G33" s="9"/>
    </row>
    <row r="34" spans="1:7" ht="31.5" x14ac:dyDescent="0.25">
      <c r="G34" s="9" t="s">
        <v>143</v>
      </c>
    </row>
    <row r="35" spans="1:7" x14ac:dyDescent="0.25">
      <c r="B35" s="51" t="s">
        <v>3</v>
      </c>
    </row>
    <row r="36" spans="1:7" x14ac:dyDescent="0.25">
      <c r="B36" s="51" t="s">
        <v>370</v>
      </c>
    </row>
    <row r="38" spans="1:7" x14ac:dyDescent="0.25">
      <c r="A38" s="51" t="s">
        <v>172</v>
      </c>
    </row>
    <row r="39" spans="1:7" x14ac:dyDescent="0.25">
      <c r="G39" s="4" t="s">
        <v>140</v>
      </c>
    </row>
    <row r="40" spans="1:7" x14ac:dyDescent="0.25">
      <c r="B40" s="51" t="s">
        <v>3</v>
      </c>
      <c r="G40" s="4"/>
    </row>
    <row r="41" spans="1:7" x14ac:dyDescent="0.25">
      <c r="B41" s="51" t="s">
        <v>370</v>
      </c>
      <c r="G41" s="4"/>
    </row>
    <row r="42" spans="1:7" x14ac:dyDescent="0.25">
      <c r="G42" s="4"/>
    </row>
    <row r="43" spans="1:7" ht="31.5" x14ac:dyDescent="0.25">
      <c r="G43" s="14" t="s">
        <v>141</v>
      </c>
    </row>
    <row r="44" spans="1:7" x14ac:dyDescent="0.25">
      <c r="B44" s="51" t="s">
        <v>3</v>
      </c>
      <c r="G44" s="14"/>
    </row>
    <row r="45" spans="1:7" x14ac:dyDescent="0.25">
      <c r="B45" s="51" t="s">
        <v>370</v>
      </c>
      <c r="G45" s="14"/>
    </row>
    <row r="46" spans="1:7" x14ac:dyDescent="0.25">
      <c r="G46" s="14"/>
    </row>
    <row r="47" spans="1:7" ht="31.5" x14ac:dyDescent="0.25">
      <c r="G47" s="9" t="s">
        <v>142</v>
      </c>
    </row>
    <row r="48" spans="1:7" x14ac:dyDescent="0.25">
      <c r="B48" s="51" t="s">
        <v>3</v>
      </c>
      <c r="G48" s="9"/>
    </row>
    <row r="49" spans="1:7" x14ac:dyDescent="0.25">
      <c r="B49" s="51" t="s">
        <v>370</v>
      </c>
      <c r="G49" s="9"/>
    </row>
    <row r="50" spans="1:7" x14ac:dyDescent="0.25">
      <c r="G50" s="9"/>
    </row>
    <row r="51" spans="1:7" ht="31.5" x14ac:dyDescent="0.25">
      <c r="G51" s="9" t="s">
        <v>143</v>
      </c>
    </row>
    <row r="52" spans="1:7" x14ac:dyDescent="0.25">
      <c r="B52" s="51" t="s">
        <v>3</v>
      </c>
    </row>
    <row r="53" spans="1:7" x14ac:dyDescent="0.25">
      <c r="B53" s="51" t="s">
        <v>370</v>
      </c>
    </row>
    <row r="56" spans="1:7" x14ac:dyDescent="0.25">
      <c r="A56" s="51" t="s">
        <v>170</v>
      </c>
    </row>
    <row r="57" spans="1:7" x14ac:dyDescent="0.25">
      <c r="G57" s="4" t="s">
        <v>140</v>
      </c>
    </row>
    <row r="58" spans="1:7" x14ac:dyDescent="0.25">
      <c r="B58" s="51" t="s">
        <v>3</v>
      </c>
      <c r="G58" s="4"/>
    </row>
    <row r="59" spans="1:7" x14ac:dyDescent="0.25">
      <c r="B59" s="51" t="s">
        <v>370</v>
      </c>
      <c r="G59" s="4"/>
    </row>
    <row r="60" spans="1:7" x14ac:dyDescent="0.25">
      <c r="G60" s="4"/>
    </row>
    <row r="61" spans="1:7" ht="31.5" x14ac:dyDescent="0.25">
      <c r="G61" s="14" t="s">
        <v>141</v>
      </c>
    </row>
    <row r="62" spans="1:7" x14ac:dyDescent="0.25">
      <c r="B62" s="51" t="s">
        <v>3</v>
      </c>
      <c r="G62" s="14"/>
    </row>
    <row r="63" spans="1:7" x14ac:dyDescent="0.25">
      <c r="B63" s="51" t="s">
        <v>370</v>
      </c>
      <c r="G63" s="14"/>
    </row>
    <row r="64" spans="1:7" x14ac:dyDescent="0.25">
      <c r="G64" s="14"/>
    </row>
    <row r="65" spans="2:7" ht="31.5" x14ac:dyDescent="0.25">
      <c r="G65" s="9" t="s">
        <v>142</v>
      </c>
    </row>
    <row r="66" spans="2:7" x14ac:dyDescent="0.25">
      <c r="B66" s="51" t="s">
        <v>3</v>
      </c>
      <c r="G66" s="9"/>
    </row>
    <row r="67" spans="2:7" x14ac:dyDescent="0.25">
      <c r="B67" s="51" t="s">
        <v>370</v>
      </c>
      <c r="G67" s="9"/>
    </row>
    <row r="68" spans="2:7" x14ac:dyDescent="0.25">
      <c r="G68" s="9"/>
    </row>
    <row r="69" spans="2:7" ht="31.5" x14ac:dyDescent="0.25">
      <c r="G69" s="9" t="s">
        <v>143</v>
      </c>
    </row>
    <row r="70" spans="2:7" x14ac:dyDescent="0.25">
      <c r="B70" s="51" t="s">
        <v>3</v>
      </c>
    </row>
    <row r="71" spans="2:7" x14ac:dyDescent="0.25">
      <c r="B71" s="51" t="s">
        <v>370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opLeftCell="U1" workbookViewId="0">
      <selection activeCell="Z7" sqref="Z7"/>
    </sheetView>
  </sheetViews>
  <sheetFormatPr defaultColWidth="11" defaultRowHeight="15.75" x14ac:dyDescent="0.25"/>
  <cols>
    <col min="3" max="5" width="21.375" customWidth="1"/>
    <col min="6" max="6" width="18.375" customWidth="1"/>
    <col min="7" max="7" width="19" customWidth="1"/>
    <col min="8" max="10" width="22.125" customWidth="1"/>
    <col min="11" max="11" width="17" customWidth="1"/>
    <col min="12" max="12" width="19.125" customWidth="1"/>
    <col min="13" max="13" width="17" customWidth="1"/>
    <col min="14" max="14" width="16" customWidth="1"/>
    <col min="15" max="15" width="14.125" customWidth="1"/>
    <col min="16" max="16" width="16.875" customWidth="1"/>
    <col min="17" max="17" width="17.625" customWidth="1"/>
    <col min="18" max="18" width="20.875" customWidth="1"/>
    <col min="19" max="20" width="14.625" customWidth="1"/>
    <col min="21" max="21" width="16.5" customWidth="1"/>
    <col min="22" max="22" width="21.125" customWidth="1"/>
    <col min="23" max="23" width="21.375" customWidth="1"/>
    <col min="24" max="24" width="21.5" customWidth="1"/>
    <col min="25" max="25" width="19.875" customWidth="1"/>
    <col min="26" max="26" width="20.875" customWidth="1"/>
    <col min="27" max="27" width="20.125" customWidth="1"/>
    <col min="28" max="28" width="23.625" customWidth="1"/>
    <col min="29" max="29" width="34" customWidth="1"/>
    <col min="30" max="31" width="19.375" customWidth="1"/>
    <col min="32" max="32" width="43.375" customWidth="1"/>
    <col min="33" max="33" width="21.5" hidden="1" customWidth="1"/>
    <col min="34" max="34" width="19.875" hidden="1" customWidth="1"/>
    <col min="35" max="36" width="18.625" hidden="1" customWidth="1"/>
    <col min="37" max="37" width="20.875" hidden="1" customWidth="1"/>
    <col min="38" max="38" width="18.375" hidden="1" customWidth="1"/>
    <col min="39" max="39" width="16.625" hidden="1" customWidth="1"/>
    <col min="40" max="40" width="16.875" hidden="1" customWidth="1"/>
    <col min="41" max="41" width="22.125" customWidth="1"/>
    <col min="42" max="42" width="19" hidden="1" customWidth="1"/>
    <col min="43" max="43" width="18" hidden="1" customWidth="1"/>
    <col min="44" max="44" width="20" hidden="1" customWidth="1"/>
    <col min="45" max="45" width="15.5" hidden="1" customWidth="1"/>
    <col min="46" max="46" width="15.375" hidden="1" customWidth="1"/>
    <col min="47" max="47" width="15" hidden="1" customWidth="1"/>
    <col min="48" max="51" width="0" hidden="1" customWidth="1"/>
    <col min="52" max="52" width="10.625" hidden="1" customWidth="1"/>
    <col min="53" max="53" width="24" customWidth="1"/>
  </cols>
  <sheetData>
    <row r="1" spans="1:54" x14ac:dyDescent="0.25">
      <c r="C1" s="1" t="s">
        <v>173</v>
      </c>
      <c r="D1" s="1"/>
      <c r="E1" s="1"/>
    </row>
    <row r="2" spans="1:54" ht="48" customHeight="1" x14ac:dyDescent="0.25">
      <c r="M2" s="71" t="s">
        <v>470</v>
      </c>
      <c r="N2" s="71"/>
      <c r="O2" s="71"/>
      <c r="P2" s="71"/>
      <c r="Q2" s="71"/>
      <c r="R2" s="73" t="s">
        <v>469</v>
      </c>
      <c r="S2" s="73"/>
      <c r="T2" s="73"/>
      <c r="U2" s="73"/>
      <c r="V2" s="70" t="s">
        <v>202</v>
      </c>
      <c r="W2" s="70"/>
      <c r="X2" s="70"/>
      <c r="Y2" s="70" t="s">
        <v>201</v>
      </c>
      <c r="Z2" s="70"/>
      <c r="AA2" s="70"/>
      <c r="AB2" s="15" t="s">
        <v>203</v>
      </c>
    </row>
    <row r="3" spans="1:54" ht="48" customHeight="1" x14ac:dyDescent="0.25">
      <c r="A3" s="1" t="s">
        <v>1</v>
      </c>
      <c r="B3" s="1" t="s">
        <v>176</v>
      </c>
      <c r="C3" s="1" t="s">
        <v>29</v>
      </c>
      <c r="D3" s="13" t="s">
        <v>174</v>
      </c>
      <c r="E3" s="13" t="s">
        <v>244</v>
      </c>
      <c r="F3" s="1" t="s">
        <v>130</v>
      </c>
      <c r="G3" s="6" t="s">
        <v>131</v>
      </c>
      <c r="H3" s="6" t="s">
        <v>132</v>
      </c>
      <c r="I3" s="15" t="s">
        <v>177</v>
      </c>
      <c r="J3" s="15" t="s">
        <v>181</v>
      </c>
      <c r="K3" s="13" t="s">
        <v>133</v>
      </c>
      <c r="L3" s="13" t="s">
        <v>134</v>
      </c>
      <c r="M3" s="1" t="s">
        <v>136</v>
      </c>
      <c r="N3" s="1" t="s">
        <v>137</v>
      </c>
      <c r="O3" s="13" t="s">
        <v>138</v>
      </c>
      <c r="P3" s="1" t="s">
        <v>146</v>
      </c>
      <c r="Q3" s="1" t="s">
        <v>139</v>
      </c>
      <c r="R3" s="1" t="s">
        <v>188</v>
      </c>
      <c r="S3" s="13" t="s">
        <v>185</v>
      </c>
      <c r="T3" s="13" t="s">
        <v>246</v>
      </c>
      <c r="U3" s="1" t="s">
        <v>186</v>
      </c>
      <c r="V3" s="1" t="s">
        <v>164</v>
      </c>
      <c r="W3" s="13" t="s">
        <v>191</v>
      </c>
      <c r="X3" s="15" t="s">
        <v>166</v>
      </c>
      <c r="Y3" s="1" t="s">
        <v>164</v>
      </c>
      <c r="Z3" s="13" t="s">
        <v>192</v>
      </c>
      <c r="AA3" s="13" t="s">
        <v>471</v>
      </c>
      <c r="AB3" s="13" t="s">
        <v>197</v>
      </c>
      <c r="AC3" s="71" t="s">
        <v>216</v>
      </c>
      <c r="AD3" s="71"/>
      <c r="AE3" s="72" t="s">
        <v>406</v>
      </c>
      <c r="AF3" s="15" t="s">
        <v>440</v>
      </c>
      <c r="AG3" s="70" t="s">
        <v>236</v>
      </c>
      <c r="AH3" s="70"/>
      <c r="AI3" s="70"/>
      <c r="AJ3" s="3"/>
      <c r="AK3" s="70" t="s">
        <v>237</v>
      </c>
      <c r="AL3" s="70"/>
      <c r="AM3" s="70"/>
      <c r="AN3" s="70"/>
      <c r="AO3" s="50" t="s">
        <v>441</v>
      </c>
      <c r="AP3" s="70" t="s">
        <v>247</v>
      </c>
      <c r="AQ3" s="70"/>
      <c r="AR3" s="70"/>
      <c r="AS3" s="70"/>
      <c r="AT3" s="70"/>
      <c r="AU3" s="4"/>
      <c r="AV3" s="4"/>
      <c r="AW3" s="4"/>
      <c r="AX3" s="4"/>
      <c r="AY3" s="4"/>
      <c r="AZ3" s="4"/>
      <c r="BA3" s="50" t="s">
        <v>443</v>
      </c>
    </row>
    <row r="4" spans="1:54" s="2" customFormat="1" ht="129.94999999999999" customHeight="1" x14ac:dyDescent="0.25">
      <c r="C4" s="2" t="s">
        <v>397</v>
      </c>
      <c r="D4" s="2" t="s">
        <v>175</v>
      </c>
      <c r="E4" s="30" t="s">
        <v>245</v>
      </c>
      <c r="F4" s="17" t="s">
        <v>152</v>
      </c>
      <c r="G4" s="18" t="s">
        <v>183</v>
      </c>
      <c r="H4" s="18" t="s">
        <v>182</v>
      </c>
      <c r="I4" s="18" t="s">
        <v>178</v>
      </c>
      <c r="J4" s="18" t="s">
        <v>179</v>
      </c>
      <c r="K4" s="19" t="s">
        <v>135</v>
      </c>
      <c r="L4" s="19" t="s">
        <v>180</v>
      </c>
      <c r="M4" s="19" t="s">
        <v>144</v>
      </c>
      <c r="N4" s="19" t="s">
        <v>145</v>
      </c>
      <c r="O4" s="19" t="s">
        <v>147</v>
      </c>
      <c r="P4" s="19" t="s">
        <v>148</v>
      </c>
      <c r="Q4" s="19" t="s">
        <v>149</v>
      </c>
      <c r="R4" s="19" t="s">
        <v>150</v>
      </c>
      <c r="S4" s="19" t="s">
        <v>151</v>
      </c>
      <c r="T4" s="19" t="s">
        <v>187</v>
      </c>
      <c r="U4" s="19" t="s">
        <v>184</v>
      </c>
      <c r="V4" s="19" t="s">
        <v>165</v>
      </c>
      <c r="W4" s="19" t="s">
        <v>189</v>
      </c>
      <c r="X4" s="19" t="s">
        <v>190</v>
      </c>
      <c r="Y4" s="19" t="s">
        <v>165</v>
      </c>
      <c r="Z4" s="19" t="s">
        <v>193</v>
      </c>
      <c r="AA4" s="19" t="s">
        <v>194</v>
      </c>
      <c r="AB4" s="19" t="s">
        <v>167</v>
      </c>
      <c r="AC4" s="19" t="s">
        <v>168</v>
      </c>
      <c r="AD4" s="10" t="s">
        <v>217</v>
      </c>
      <c r="AE4" s="72"/>
      <c r="AF4" s="10" t="s">
        <v>210</v>
      </c>
      <c r="AG4" s="15" t="s">
        <v>222</v>
      </c>
      <c r="AH4" s="16" t="s">
        <v>223</v>
      </c>
      <c r="AI4" s="15" t="s">
        <v>224</v>
      </c>
      <c r="AJ4" s="15"/>
      <c r="AK4" s="15" t="s">
        <v>213</v>
      </c>
      <c r="AL4" s="16" t="s">
        <v>211</v>
      </c>
      <c r="AM4" s="15" t="s">
        <v>212</v>
      </c>
      <c r="AO4" s="53" t="s">
        <v>442</v>
      </c>
      <c r="AP4" s="3" t="s">
        <v>238</v>
      </c>
      <c r="AQ4" s="3" t="s">
        <v>240</v>
      </c>
      <c r="AR4" s="3" t="s">
        <v>239</v>
      </c>
      <c r="AS4" s="3" t="s">
        <v>240</v>
      </c>
      <c r="AT4" s="3" t="s">
        <v>241</v>
      </c>
      <c r="BA4" s="53" t="s">
        <v>444</v>
      </c>
    </row>
    <row r="5" spans="1:54" x14ac:dyDescent="0.25">
      <c r="AE5" s="72"/>
      <c r="BA5" t="s">
        <v>445</v>
      </c>
    </row>
    <row r="6" spans="1:54" ht="31.5" x14ac:dyDescent="0.25">
      <c r="B6" s="1"/>
      <c r="D6" s="58" t="s">
        <v>467</v>
      </c>
      <c r="AE6" s="72"/>
      <c r="AF6" s="3" t="s">
        <v>472</v>
      </c>
      <c r="AG6" s="70" t="s">
        <v>249</v>
      </c>
      <c r="AH6" s="70"/>
      <c r="AI6" s="70"/>
      <c r="AK6" s="70" t="s">
        <v>249</v>
      </c>
      <c r="AL6" s="70"/>
      <c r="AM6" s="70"/>
      <c r="AW6" s="70" t="s">
        <v>379</v>
      </c>
      <c r="AX6" s="70"/>
      <c r="AY6" s="70"/>
      <c r="BA6" s="58"/>
    </row>
    <row r="7" spans="1:54" s="4" customFormat="1" x14ac:dyDescent="0.25">
      <c r="A7" s="26" t="s">
        <v>398</v>
      </c>
      <c r="B7" s="26">
        <v>24</v>
      </c>
      <c r="C7" s="26">
        <v>101</v>
      </c>
      <c r="D7" s="26">
        <v>66.14</v>
      </c>
      <c r="E7" s="26" t="s">
        <v>468</v>
      </c>
      <c r="F7" s="7">
        <f>+C7/(D7*D7)*703</f>
        <v>16.231113611257388</v>
      </c>
      <c r="G7" s="24">
        <f>((1.2*F7)+(0.23*B7)-5.4)/100</f>
        <v>0.19597336333508864</v>
      </c>
      <c r="H7" s="24"/>
      <c r="I7" s="25">
        <f>+C7*G7</f>
        <v>19.793309696843952</v>
      </c>
      <c r="J7" s="25">
        <f>+C7-I7</f>
        <v>81.206690303156051</v>
      </c>
      <c r="K7" s="4">
        <f>655+(4.35*C7)+(4.7*D7)-(4.7*B7)</f>
        <v>1292.4079999999999</v>
      </c>
      <c r="M7" s="4">
        <f>+K7*1.2</f>
        <v>1550.8895999999997</v>
      </c>
      <c r="N7" s="4">
        <f>+K7*1.375</f>
        <v>1777.0609999999999</v>
      </c>
      <c r="O7" s="4">
        <f>+K7*1.55</f>
        <v>2003.2323999999999</v>
      </c>
      <c r="P7" s="4">
        <f>+K7*1.725</f>
        <v>2229.4038</v>
      </c>
      <c r="Q7" s="4">
        <f>+K7*1.9</f>
        <v>2455.5751999999998</v>
      </c>
      <c r="R7" s="4">
        <f>+M7</f>
        <v>1550.8895999999997</v>
      </c>
      <c r="S7" s="4">
        <f>+R7-500</f>
        <v>1050.8895999999997</v>
      </c>
      <c r="T7" s="4">
        <f>+R7-250</f>
        <v>1300.8895999999997</v>
      </c>
      <c r="U7" s="4">
        <f>+R7+250</f>
        <v>1800.8895999999997</v>
      </c>
      <c r="V7" s="27">
        <f>+J7</f>
        <v>81.206690303156051</v>
      </c>
      <c r="W7" s="4">
        <f>1*V7</f>
        <v>81.206690303156051</v>
      </c>
      <c r="X7" s="4">
        <f>+V7*1.5</f>
        <v>121.81003545473408</v>
      </c>
      <c r="Y7" s="27">
        <f>+J7</f>
        <v>81.206690303156051</v>
      </c>
      <c r="Z7" s="4">
        <f>+Y7*0.35</f>
        <v>28.422341606104617</v>
      </c>
      <c r="AA7" s="4">
        <f>+Y7*0.5</f>
        <v>40.603345151578026</v>
      </c>
      <c r="AB7" s="3" t="s">
        <v>198</v>
      </c>
      <c r="AC7" s="3" t="s">
        <v>214</v>
      </c>
      <c r="AD7" s="3" t="s">
        <v>219</v>
      </c>
      <c r="AE7" s="72"/>
      <c r="AF7" s="4">
        <v>50</v>
      </c>
      <c r="AG7" s="3" t="s">
        <v>233</v>
      </c>
      <c r="AH7" s="3" t="s">
        <v>234</v>
      </c>
      <c r="AI7" s="3" t="s">
        <v>235</v>
      </c>
      <c r="AJ7" s="3" t="s">
        <v>228</v>
      </c>
      <c r="AK7" s="3" t="s">
        <v>229</v>
      </c>
      <c r="AL7" s="3" t="s">
        <v>230</v>
      </c>
      <c r="AM7" s="3" t="s">
        <v>231</v>
      </c>
      <c r="AN7" s="3" t="s">
        <v>232</v>
      </c>
      <c r="AP7" s="70" t="s">
        <v>250</v>
      </c>
      <c r="AQ7" s="70"/>
      <c r="AR7" s="70"/>
      <c r="AS7" s="70"/>
      <c r="AT7" s="70"/>
      <c r="AU7" s="3" t="s">
        <v>251</v>
      </c>
      <c r="AW7" s="20" t="s">
        <v>382</v>
      </c>
      <c r="AX7" s="20" t="s">
        <v>198</v>
      </c>
      <c r="AY7" s="20" t="s">
        <v>200</v>
      </c>
      <c r="AZ7"/>
    </row>
    <row r="8" spans="1:54" x14ac:dyDescent="0.25">
      <c r="N8">
        <f>1290.5*1.375</f>
        <v>1774.4375</v>
      </c>
      <c r="S8">
        <f>1290.5*1.2-500</f>
        <v>1048.5999999999999</v>
      </c>
      <c r="AB8" s="27">
        <f>+W7*4</f>
        <v>324.82676121262421</v>
      </c>
      <c r="AC8" s="27">
        <f>+S7</f>
        <v>1050.8895999999997</v>
      </c>
      <c r="AD8" s="27">
        <f>+AB8/4</f>
        <v>81.206690303156051</v>
      </c>
      <c r="AE8" s="72"/>
      <c r="AG8" s="27">
        <f>+AD11</f>
        <v>117.56544108310851</v>
      </c>
      <c r="AH8" s="27">
        <f>+AD8</f>
        <v>81.206690303156051</v>
      </c>
      <c r="AI8" s="27">
        <f>+AD14</f>
        <v>28.422341606104617</v>
      </c>
      <c r="AJ8" s="27">
        <f>+AI8+AH8+AG8</f>
        <v>227.19447299236919</v>
      </c>
      <c r="AK8" s="27">
        <f>+AG8*4</f>
        <v>470.26176433243404</v>
      </c>
      <c r="AL8" s="27">
        <f>+AH8*4</f>
        <v>324.82676121262421</v>
      </c>
      <c r="AM8" s="27">
        <f>+AI8*9</f>
        <v>255.80107445494156</v>
      </c>
      <c r="AN8" s="27">
        <f>+AM8+AL8+AK8</f>
        <v>1050.8895999999997</v>
      </c>
      <c r="AP8" s="27">
        <f>+AZ8*0.25</f>
        <v>264.69447299236919</v>
      </c>
      <c r="AQ8" s="27">
        <f>+AZ8*0.125</f>
        <v>132.34723649618459</v>
      </c>
      <c r="AR8" s="27">
        <f>+AZ8*0.25</f>
        <v>264.69447299236919</v>
      </c>
      <c r="AS8" s="27">
        <f>+AZ8*0.125</f>
        <v>132.34723649618459</v>
      </c>
      <c r="AT8" s="27">
        <f>+AZ8*0.25</f>
        <v>264.69447299236919</v>
      </c>
      <c r="AU8" s="27">
        <f>SUM(AP8:AT8)</f>
        <v>1058.7778919694767</v>
      </c>
      <c r="AW8" s="4">
        <f>+AG12*4</f>
        <v>200</v>
      </c>
      <c r="AX8" s="27">
        <f>+AH12*4</f>
        <v>588.77789196947674</v>
      </c>
      <c r="AY8" s="4">
        <f>+AI12*9</f>
        <v>270</v>
      </c>
      <c r="AZ8" s="27">
        <f>+AY8+AX8+AW8</f>
        <v>1058.7778919694767</v>
      </c>
      <c r="BA8" s="1" t="s">
        <v>474</v>
      </c>
    </row>
    <row r="9" spans="1:54" x14ac:dyDescent="0.25">
      <c r="A9" s="26"/>
      <c r="AE9" s="72"/>
      <c r="AF9" s="3" t="s">
        <v>208</v>
      </c>
      <c r="AG9" s="55">
        <f>+AG8/AJ8</f>
        <v>0.51746611409449739</v>
      </c>
      <c r="AH9" s="55">
        <f>+AH8/AJ8</f>
        <v>0.35743250807815008</v>
      </c>
      <c r="AI9" s="55">
        <f>+AI8/AJ8</f>
        <v>0.12510137782735253</v>
      </c>
      <c r="AW9" s="24">
        <f>+AW8/AZ8</f>
        <v>0.18889703073415304</v>
      </c>
      <c r="AX9" s="24">
        <f>+AX8/AZ8</f>
        <v>0.5560919777747404</v>
      </c>
      <c r="AY9" s="24">
        <f>+AY8/AZ8</f>
        <v>0.25501099149110656</v>
      </c>
    </row>
    <row r="10" spans="1:54" x14ac:dyDescent="0.25">
      <c r="AB10" s="3" t="s">
        <v>199</v>
      </c>
      <c r="AC10" s="3" t="s">
        <v>205</v>
      </c>
      <c r="AD10" s="3" t="s">
        <v>220</v>
      </c>
      <c r="AE10" s="72"/>
      <c r="AF10" s="4">
        <v>100</v>
      </c>
      <c r="AG10" s="70" t="s">
        <v>403</v>
      </c>
      <c r="AH10" s="70"/>
      <c r="AI10" s="70"/>
      <c r="AJ10" s="3"/>
      <c r="AP10" s="70" t="s">
        <v>378</v>
      </c>
      <c r="AQ10" s="70"/>
      <c r="AR10" s="70"/>
      <c r="AS10" s="70"/>
      <c r="AT10" s="70"/>
      <c r="AW10" s="70" t="s">
        <v>383</v>
      </c>
      <c r="AX10" s="70"/>
      <c r="AY10" s="70"/>
      <c r="BA10" s="62" t="s">
        <v>476</v>
      </c>
      <c r="BB10" s="1" t="s">
        <v>254</v>
      </c>
    </row>
    <row r="11" spans="1:54" x14ac:dyDescent="0.25">
      <c r="AB11" s="27">
        <f>+AC15</f>
        <v>470.26176433243404</v>
      </c>
      <c r="AC11" s="27">
        <f>+AB8+AB14</f>
        <v>580.62783566756571</v>
      </c>
      <c r="AD11" s="27">
        <f>+AB11/4</f>
        <v>117.56544108310851</v>
      </c>
      <c r="AE11" s="72"/>
      <c r="AG11" s="20" t="s">
        <v>196</v>
      </c>
      <c r="AH11" s="20" t="s">
        <v>195</v>
      </c>
      <c r="AI11" s="20" t="s">
        <v>225</v>
      </c>
      <c r="AJ11" s="20"/>
      <c r="AO11" s="62" t="s">
        <v>252</v>
      </c>
      <c r="AP11" s="3" t="s">
        <v>242</v>
      </c>
      <c r="AQ11" s="3" t="s">
        <v>242</v>
      </c>
      <c r="AR11" s="3" t="s">
        <v>242</v>
      </c>
      <c r="AS11" s="3" t="s">
        <v>242</v>
      </c>
      <c r="AT11" s="3" t="s">
        <v>242</v>
      </c>
      <c r="AW11" s="4">
        <f>+AG12*0.25</f>
        <v>12.5</v>
      </c>
      <c r="AX11" s="54">
        <f>+AH12*0.25</f>
        <v>36.798618248092296</v>
      </c>
      <c r="AY11" s="4">
        <f>+AI12*0.25</f>
        <v>7.5</v>
      </c>
      <c r="AZ11" s="54">
        <f>+AY11+AX11+AW11</f>
        <v>56.798618248092296</v>
      </c>
      <c r="BA11">
        <f>+AD8/2</f>
        <v>40.603345151578026</v>
      </c>
      <c r="BB11">
        <f>+BA11*4</f>
        <v>162.4133806063121</v>
      </c>
    </row>
    <row r="12" spans="1:54" x14ac:dyDescent="0.25">
      <c r="AE12" s="72"/>
      <c r="AF12" s="3" t="s">
        <v>209</v>
      </c>
      <c r="AG12" s="4">
        <f>+AF7</f>
        <v>50</v>
      </c>
      <c r="AH12" s="27">
        <f>+AJ8-AG12-AI12</f>
        <v>147.19447299236919</v>
      </c>
      <c r="AI12" s="27">
        <v>30</v>
      </c>
      <c r="AJ12" s="27">
        <f>+AI12+AH12+AG12</f>
        <v>227.19447299236919</v>
      </c>
      <c r="AO12" s="62" t="s">
        <v>475</v>
      </c>
      <c r="AP12" s="4">
        <v>12.5</v>
      </c>
      <c r="AQ12" s="4">
        <v>5</v>
      </c>
      <c r="AR12" s="4">
        <v>12.5</v>
      </c>
      <c r="AS12" s="4">
        <v>5</v>
      </c>
      <c r="AT12" s="4">
        <v>12.5</v>
      </c>
      <c r="AW12" s="70" t="s">
        <v>384</v>
      </c>
      <c r="AX12" s="70"/>
      <c r="AY12" s="70"/>
      <c r="BA12">
        <f>+AD11/2</f>
        <v>58.782720541554255</v>
      </c>
      <c r="BB12">
        <f>+BA12*4</f>
        <v>235.13088216621702</v>
      </c>
    </row>
    <row r="13" spans="1:54" x14ac:dyDescent="0.25">
      <c r="AB13" s="3" t="s">
        <v>200</v>
      </c>
      <c r="AC13" s="71" t="s">
        <v>206</v>
      </c>
      <c r="AD13" s="3" t="s">
        <v>221</v>
      </c>
      <c r="AE13" s="72"/>
      <c r="AF13" s="4">
        <v>150</v>
      </c>
      <c r="AG13" s="24">
        <f>+AG12/AJ12</f>
        <v>0.22007577623457134</v>
      </c>
      <c r="AH13" s="24">
        <f>+AH12/AJ12</f>
        <v>0.64787875802468586</v>
      </c>
      <c r="AI13" s="24">
        <f>+AI12/AJ12</f>
        <v>0.1320454657407428</v>
      </c>
      <c r="AO13" s="62" t="s">
        <v>243</v>
      </c>
      <c r="AP13" s="3" t="s">
        <v>252</v>
      </c>
      <c r="AQ13" s="3" t="s">
        <v>252</v>
      </c>
      <c r="AR13" s="3" t="s">
        <v>252</v>
      </c>
      <c r="AS13" s="3" t="s">
        <v>252</v>
      </c>
      <c r="AT13" s="3" t="s">
        <v>252</v>
      </c>
      <c r="AW13" s="4">
        <f>+AW8*0.25</f>
        <v>50</v>
      </c>
      <c r="AX13" s="27">
        <f>+AX8*0.25</f>
        <v>147.19447299236919</v>
      </c>
      <c r="AY13" s="4">
        <f>+AY8*0.25</f>
        <v>67.5</v>
      </c>
      <c r="AZ13" s="54">
        <f>+AY13+AX13+AW13</f>
        <v>264.69447299236919</v>
      </c>
      <c r="BA13">
        <f>+AD14/2</f>
        <v>14.211170803052308</v>
      </c>
      <c r="BB13">
        <f>+BA13*9</f>
        <v>127.90053722747078</v>
      </c>
    </row>
    <row r="14" spans="1:54" x14ac:dyDescent="0.25">
      <c r="AB14" s="27">
        <f>+Z7*9</f>
        <v>255.80107445494156</v>
      </c>
      <c r="AC14" s="71"/>
      <c r="AD14" s="27">
        <f>+AB14/9</f>
        <v>28.422341606104617</v>
      </c>
      <c r="AE14" s="72"/>
      <c r="AG14" s="70" t="s">
        <v>404</v>
      </c>
      <c r="AH14" s="70"/>
      <c r="AI14" s="70"/>
      <c r="AJ14" s="3"/>
      <c r="AP14" s="27"/>
      <c r="AQ14" s="27">
        <f>+AQ8*$AX$9</f>
        <v>73.597236496184593</v>
      </c>
      <c r="AR14" s="27">
        <f>+AR8*$AX$9</f>
        <v>147.19447299236919</v>
      </c>
      <c r="AS14" s="27">
        <f>+AS8*$AX$9</f>
        <v>73.597236496184593</v>
      </c>
      <c r="AT14" s="27">
        <f>+AT8*$AX$9</f>
        <v>147.19447299236919</v>
      </c>
      <c r="BA14" s="1">
        <f>SUM(BA11:BA13)</f>
        <v>113.59723649618459</v>
      </c>
      <c r="BB14" s="1">
        <f>SUM(BB11:BB13)</f>
        <v>525.44479999999987</v>
      </c>
    </row>
    <row r="15" spans="1:54" x14ac:dyDescent="0.25">
      <c r="AC15" s="27">
        <f>+AC8-AC11</f>
        <v>470.26176433243404</v>
      </c>
      <c r="AE15" s="72"/>
      <c r="AF15" s="23" t="s">
        <v>347</v>
      </c>
      <c r="AG15" s="20" t="s">
        <v>196</v>
      </c>
      <c r="AH15" s="20" t="s">
        <v>195</v>
      </c>
      <c r="AI15" s="20" t="s">
        <v>225</v>
      </c>
      <c r="AJ15" s="20"/>
      <c r="AP15" s="3" t="s">
        <v>243</v>
      </c>
      <c r="AQ15" s="3" t="s">
        <v>243</v>
      </c>
      <c r="AR15" s="3" t="s">
        <v>243</v>
      </c>
      <c r="AS15" s="3" t="s">
        <v>243</v>
      </c>
      <c r="AT15" s="3" t="s">
        <v>243</v>
      </c>
      <c r="AW15" s="70" t="s">
        <v>385</v>
      </c>
      <c r="AX15" s="70"/>
      <c r="AY15" s="70"/>
    </row>
    <row r="16" spans="1:54" x14ac:dyDescent="0.25">
      <c r="AB16" s="3" t="s">
        <v>215</v>
      </c>
      <c r="AE16" s="72"/>
      <c r="AF16" s="4">
        <v>150</v>
      </c>
      <c r="AG16" s="4">
        <f>+AF10</f>
        <v>100</v>
      </c>
      <c r="AH16" s="27">
        <f>+AJ8-AG16-AI16</f>
        <v>87.194472992369185</v>
      </c>
      <c r="AI16" s="27">
        <v>40</v>
      </c>
      <c r="AJ16" s="27">
        <f>+AI16+AH16+AG16</f>
        <v>227.19447299236919</v>
      </c>
      <c r="AP16" s="4"/>
      <c r="AQ16" s="4">
        <f>+$AY$9*AQ8</f>
        <v>33.75</v>
      </c>
      <c r="AR16" s="4">
        <f>+$AY$9*AR8</f>
        <v>67.5</v>
      </c>
      <c r="AS16" s="4">
        <f>+$AY$9*AS8</f>
        <v>33.75</v>
      </c>
      <c r="AT16" s="4">
        <f>+$AY$9*AT8</f>
        <v>67.5</v>
      </c>
      <c r="AW16" s="4">
        <f>+AG12*0.1</f>
        <v>5</v>
      </c>
      <c r="AX16" s="27">
        <f>0.1*AH12</f>
        <v>14.719447299236919</v>
      </c>
      <c r="AY16" s="4">
        <f>+AI12*0.1</f>
        <v>3</v>
      </c>
      <c r="AZ16" s="54">
        <f>+AY16+AX16+AW16</f>
        <v>22.719447299236919</v>
      </c>
    </row>
    <row r="17" spans="1:52" x14ac:dyDescent="0.25">
      <c r="AB17" s="3" t="s">
        <v>204</v>
      </c>
      <c r="AC17" s="26"/>
      <c r="AD17" s="1" t="s">
        <v>218</v>
      </c>
      <c r="AE17" s="72"/>
      <c r="AG17" s="24">
        <f>+AG16/AJ16</f>
        <v>0.44015155246914267</v>
      </c>
      <c r="AH17" s="24">
        <f>+AH16/AJ16</f>
        <v>0.38378782654320026</v>
      </c>
      <c r="AI17" s="24">
        <f>+AI16/AJ16</f>
        <v>0.17606062098765707</v>
      </c>
      <c r="AP17" s="29"/>
      <c r="AW17" s="70" t="s">
        <v>386</v>
      </c>
      <c r="AX17" s="70"/>
      <c r="AY17" s="70"/>
    </row>
    <row r="18" spans="1:52" x14ac:dyDescent="0.25">
      <c r="AB18" s="28">
        <f>+AB14+AB11+AB8</f>
        <v>1050.8895999999997</v>
      </c>
      <c r="AD18" s="27">
        <f>+AD14+AD11+AD8</f>
        <v>227.19447299236919</v>
      </c>
      <c r="AE18" s="72"/>
      <c r="AG18" s="70" t="s">
        <v>405</v>
      </c>
      <c r="AH18" s="70"/>
      <c r="AI18" s="70"/>
      <c r="AJ18" s="3"/>
      <c r="AP18" s="70" t="s">
        <v>253</v>
      </c>
      <c r="AQ18" s="70"/>
      <c r="AR18" s="70"/>
      <c r="AS18" s="70"/>
      <c r="AT18" s="70"/>
      <c r="AW18" s="4">
        <f>+AW8*0.1</f>
        <v>20</v>
      </c>
      <c r="AX18" s="27">
        <f>+AX8*0.1</f>
        <v>58.877789196947674</v>
      </c>
      <c r="AY18" s="4">
        <f>+AY8*0.1</f>
        <v>27</v>
      </c>
      <c r="AZ18" s="54">
        <f>+AY18+AX18+AW18</f>
        <v>105.87778919694767</v>
      </c>
    </row>
    <row r="19" spans="1:52" x14ac:dyDescent="0.25">
      <c r="AC19" s="3"/>
      <c r="AE19" s="72"/>
      <c r="AG19" s="20" t="s">
        <v>196</v>
      </c>
      <c r="AH19" s="20" t="s">
        <v>195</v>
      </c>
      <c r="AI19" s="20" t="s">
        <v>225</v>
      </c>
      <c r="AJ19" s="20"/>
      <c r="AP19" s="3" t="s">
        <v>242</v>
      </c>
      <c r="AQ19" s="3" t="s">
        <v>242</v>
      </c>
      <c r="AR19" s="3" t="s">
        <v>242</v>
      </c>
      <c r="AS19" s="3" t="s">
        <v>242</v>
      </c>
      <c r="AT19" s="3" t="s">
        <v>242</v>
      </c>
    </row>
    <row r="20" spans="1:52" x14ac:dyDescent="0.25">
      <c r="AC20" s="28"/>
      <c r="AE20" s="72"/>
      <c r="AG20" s="4">
        <f>+AF13</f>
        <v>150</v>
      </c>
      <c r="AH20" s="27">
        <f>+AJ8-AG20-AI20</f>
        <v>27.194472992369185</v>
      </c>
      <c r="AI20" s="27">
        <v>50</v>
      </c>
      <c r="AJ20" s="27">
        <f>+AI20+AH20+AG20</f>
        <v>227.19447299236919</v>
      </c>
      <c r="AP20" s="27">
        <f>+AP12/4</f>
        <v>3.125</v>
      </c>
      <c r="AQ20" s="27">
        <f>+AQ12/4</f>
        <v>1.25</v>
      </c>
      <c r="AR20" s="27">
        <f>+AR12/4</f>
        <v>3.125</v>
      </c>
      <c r="AS20" s="27">
        <f>+AS12/4</f>
        <v>1.25</v>
      </c>
      <c r="AT20" s="27">
        <f>+AT12/4</f>
        <v>3.125</v>
      </c>
    </row>
    <row r="21" spans="1:52" x14ac:dyDescent="0.25">
      <c r="AC21" s="4"/>
      <c r="AE21" s="72"/>
      <c r="AG21" s="24">
        <f>+AG20/AJ20</f>
        <v>0.66022732870371403</v>
      </c>
      <c r="AH21" s="24">
        <f>+AH20/AJ20</f>
        <v>0.11969689506171469</v>
      </c>
      <c r="AI21" s="24">
        <f>+AI20/AJ20</f>
        <v>0.22007577623457134</v>
      </c>
      <c r="AP21" s="3" t="s">
        <v>252</v>
      </c>
      <c r="AQ21" s="3" t="s">
        <v>252</v>
      </c>
      <c r="AR21" s="3" t="s">
        <v>252</v>
      </c>
      <c r="AS21" s="3" t="s">
        <v>252</v>
      </c>
      <c r="AT21" s="3" t="s">
        <v>252</v>
      </c>
    </row>
    <row r="22" spans="1:52" x14ac:dyDescent="0.25">
      <c r="AC22" s="3"/>
      <c r="AE22" s="72"/>
      <c r="AP22" s="27">
        <f>+AP14/4</f>
        <v>0</v>
      </c>
      <c r="AQ22" s="27">
        <f>+AQ14/4</f>
        <v>18.399309124046148</v>
      </c>
      <c r="AR22" s="27">
        <f>+AR14/4</f>
        <v>36.798618248092296</v>
      </c>
      <c r="AS22" s="27">
        <f>+AS14/4</f>
        <v>18.399309124046148</v>
      </c>
      <c r="AT22" s="27">
        <f>+AT14/4</f>
        <v>36.798618248092296</v>
      </c>
      <c r="AW22" s="70" t="s">
        <v>380</v>
      </c>
      <c r="AX22" s="70"/>
      <c r="AY22" s="70"/>
      <c r="AZ22" s="70"/>
    </row>
    <row r="23" spans="1:52" x14ac:dyDescent="0.25">
      <c r="AC23" s="28"/>
      <c r="AE23" s="72"/>
      <c r="AP23" s="3" t="s">
        <v>243</v>
      </c>
      <c r="AQ23" s="3" t="s">
        <v>243</v>
      </c>
      <c r="AR23" s="3" t="s">
        <v>243</v>
      </c>
      <c r="AS23" s="3" t="s">
        <v>243</v>
      </c>
      <c r="AT23" s="3" t="s">
        <v>243</v>
      </c>
      <c r="AW23" s="20" t="s">
        <v>382</v>
      </c>
      <c r="AX23" s="20" t="s">
        <v>198</v>
      </c>
      <c r="AY23" s="20" t="s">
        <v>200</v>
      </c>
    </row>
    <row r="24" spans="1:52" x14ac:dyDescent="0.25">
      <c r="AC24" s="4"/>
      <c r="AE24" s="72"/>
      <c r="AP24" s="27">
        <f>+AP16/9</f>
        <v>0</v>
      </c>
      <c r="AQ24" s="27">
        <f>+AQ16/9</f>
        <v>3.75</v>
      </c>
      <c r="AR24" s="27">
        <f>+AR16/9</f>
        <v>7.5</v>
      </c>
      <c r="AS24" s="27">
        <f>+AS16/9</f>
        <v>3.75</v>
      </c>
      <c r="AT24" s="27">
        <f>+AT16/9</f>
        <v>7.5</v>
      </c>
      <c r="AW24" s="4">
        <f>+AG16*4</f>
        <v>400</v>
      </c>
      <c r="AX24" s="27">
        <f>+AH16*4</f>
        <v>348.77789196947674</v>
      </c>
      <c r="AY24" s="4">
        <f>+AI16*9</f>
        <v>360</v>
      </c>
      <c r="AZ24" s="27">
        <f>+AY24+AX24+AW24</f>
        <v>1108.7778919694767</v>
      </c>
    </row>
    <row r="25" spans="1:52" x14ac:dyDescent="0.25">
      <c r="B25" s="1"/>
      <c r="AE25" s="72"/>
      <c r="AG25" s="70" t="s">
        <v>401</v>
      </c>
      <c r="AH25" s="70"/>
      <c r="AI25" s="70"/>
      <c r="AK25" s="70" t="s">
        <v>402</v>
      </c>
      <c r="AL25" s="70"/>
      <c r="AM25" s="70"/>
      <c r="AW25" s="24">
        <f>+AW24/AZ24</f>
        <v>0.36075755378698648</v>
      </c>
      <c r="AX25" s="24">
        <f>+AX24/AZ24</f>
        <v>0.31456064780472565</v>
      </c>
      <c r="AY25" s="24">
        <f>+AY24/AZ24</f>
        <v>0.32468179840828781</v>
      </c>
    </row>
    <row r="26" spans="1:52" x14ac:dyDescent="0.25">
      <c r="A26" s="26" t="s">
        <v>399</v>
      </c>
      <c r="B26" s="26">
        <v>52</v>
      </c>
      <c r="C26" s="26">
        <v>188</v>
      </c>
      <c r="D26" s="26">
        <v>68</v>
      </c>
      <c r="E26" s="26" t="s">
        <v>400</v>
      </c>
      <c r="F26" s="7">
        <f>+C26/(D26^2)*703</f>
        <v>28.582179930795846</v>
      </c>
      <c r="G26" s="24"/>
      <c r="H26" s="24">
        <f>+(((1.2*F26)+(0.23*B26)-5.4))/100</f>
        <v>0.40858615916955016</v>
      </c>
      <c r="I26" s="25">
        <f>+C26*H26</f>
        <v>76.814197923875426</v>
      </c>
      <c r="J26" s="25">
        <f>+C26-I26</f>
        <v>111.18580207612457</v>
      </c>
      <c r="K26" s="4"/>
      <c r="L26" s="4">
        <f>66+(6.23*C26)+(12.7*D26)-(6.8*B26)</f>
        <v>1747.2400000000002</v>
      </c>
      <c r="M26" s="4">
        <f>+L26*1.2</f>
        <v>2096.6880000000001</v>
      </c>
      <c r="N26" s="4">
        <f>+L26*1.375</f>
        <v>2402.4550000000004</v>
      </c>
      <c r="O26" s="4">
        <f>+L26*1.55</f>
        <v>2708.2220000000007</v>
      </c>
      <c r="P26" s="4">
        <f>+L26*1.725</f>
        <v>3013.9890000000005</v>
      </c>
      <c r="Q26" s="4">
        <f>+L26*1.9</f>
        <v>3319.7560000000003</v>
      </c>
      <c r="R26" s="4">
        <f>+N26</f>
        <v>2402.4550000000004</v>
      </c>
      <c r="S26" s="4">
        <f>+R26-500</f>
        <v>1902.4550000000004</v>
      </c>
      <c r="T26" s="4">
        <f>+R26-250</f>
        <v>2152.4550000000004</v>
      </c>
      <c r="U26" s="4">
        <f>+R26+250</f>
        <v>2652.4550000000004</v>
      </c>
      <c r="V26" s="27">
        <f>+J26</f>
        <v>111.18580207612457</v>
      </c>
      <c r="W26" s="4">
        <f>1*V26</f>
        <v>111.18580207612457</v>
      </c>
      <c r="X26" s="4">
        <f>+V26*1.5</f>
        <v>166.77870311418687</v>
      </c>
      <c r="Y26" s="27">
        <f>+J26</f>
        <v>111.18580207612457</v>
      </c>
      <c r="Z26" s="4">
        <f>+Y26*0.35</f>
        <v>38.9150307266436</v>
      </c>
      <c r="AA26" s="4">
        <f>+Y26*0.5</f>
        <v>55.592901038062287</v>
      </c>
      <c r="AB26" s="51" t="s">
        <v>198</v>
      </c>
      <c r="AC26" s="51" t="s">
        <v>214</v>
      </c>
      <c r="AD26" s="51" t="s">
        <v>219</v>
      </c>
      <c r="AE26" s="72"/>
      <c r="AF26" s="51" t="s">
        <v>207</v>
      </c>
      <c r="AG26" s="51" t="s">
        <v>233</v>
      </c>
      <c r="AH26" s="51" t="s">
        <v>234</v>
      </c>
      <c r="AI26" s="51" t="s">
        <v>235</v>
      </c>
      <c r="AJ26" s="51" t="s">
        <v>228</v>
      </c>
      <c r="AK26" s="51" t="s">
        <v>229</v>
      </c>
      <c r="AL26" s="51" t="s">
        <v>230</v>
      </c>
      <c r="AM26" s="51" t="s">
        <v>231</v>
      </c>
      <c r="AN26" s="51" t="s">
        <v>232</v>
      </c>
      <c r="AO26" s="4"/>
      <c r="AP26" s="3" t="s">
        <v>228</v>
      </c>
      <c r="AQ26" s="3" t="s">
        <v>228</v>
      </c>
      <c r="AR26" s="3" t="s">
        <v>228</v>
      </c>
      <c r="AS26" s="3" t="s">
        <v>228</v>
      </c>
      <c r="AT26" s="3" t="s">
        <v>228</v>
      </c>
      <c r="AW26" s="70" t="s">
        <v>383</v>
      </c>
      <c r="AX26" s="70"/>
      <c r="AY26" s="70"/>
    </row>
    <row r="27" spans="1:52" x14ac:dyDescent="0.25">
      <c r="AB27" s="27">
        <f>+W26*4</f>
        <v>444.7432083044983</v>
      </c>
      <c r="AC27" s="27">
        <f>+U26</f>
        <v>2652.4550000000004</v>
      </c>
      <c r="AD27" s="27">
        <f>+AB27/4</f>
        <v>111.18580207612457</v>
      </c>
      <c r="AE27" s="72"/>
      <c r="AF27" s="4">
        <v>50</v>
      </c>
      <c r="AG27" s="27">
        <f>+AD30</f>
        <v>464.36912878892741</v>
      </c>
      <c r="AH27" s="27">
        <f>+AD27</f>
        <v>111.18580207612457</v>
      </c>
      <c r="AI27" s="27">
        <f>+AD33</f>
        <v>38.9150307266436</v>
      </c>
      <c r="AJ27" s="27">
        <f>+AI27+AH27+AG27</f>
        <v>614.46996159169555</v>
      </c>
      <c r="AK27" s="27">
        <f>+AG27*4</f>
        <v>1857.4765151557096</v>
      </c>
      <c r="AL27" s="27">
        <f>+AH27*4</f>
        <v>444.7432083044983</v>
      </c>
      <c r="AM27" s="27">
        <f>+AI27*9</f>
        <v>350.23527653979238</v>
      </c>
      <c r="AN27" s="27">
        <f>+AM27+AL27+AK27</f>
        <v>2652.4550000000004</v>
      </c>
      <c r="AP27" s="27">
        <f>+AP24+AP22+AP20</f>
        <v>3.125</v>
      </c>
      <c r="AQ27" s="27">
        <f>+AQ24+AQ22+AQ20</f>
        <v>23.399309124046148</v>
      </c>
      <c r="AR27" s="27">
        <f>+AR24+AR22+AR20</f>
        <v>47.423618248092296</v>
      </c>
      <c r="AS27" s="27">
        <f>+AS24+AS22+AS20</f>
        <v>23.399309124046148</v>
      </c>
      <c r="AT27" s="27">
        <f>+AT24+AT22+AT20</f>
        <v>47.423618248092296</v>
      </c>
      <c r="AU27" s="27"/>
      <c r="AW27" s="4">
        <f>+AG16*0.25</f>
        <v>25</v>
      </c>
      <c r="AX27" s="54">
        <f>+AH16*0.25</f>
        <v>21.798618248092296</v>
      </c>
      <c r="AY27" s="4">
        <f>+AI16*0.25</f>
        <v>10</v>
      </c>
      <c r="AZ27" s="54">
        <f>+AY27+AX27+AW27</f>
        <v>56.798618248092296</v>
      </c>
    </row>
    <row r="28" spans="1:52" x14ac:dyDescent="0.25">
      <c r="A28" s="26"/>
      <c r="AE28" s="72"/>
      <c r="AG28" s="55">
        <f>+AG27/AJ27</f>
        <v>0.75572307486934975</v>
      </c>
      <c r="AH28" s="55">
        <f>+AH27/AJ27</f>
        <v>0.18094587046714836</v>
      </c>
      <c r="AI28" s="55">
        <f>+AI27/AJ27</f>
        <v>6.3331054663501932E-2</v>
      </c>
      <c r="AW28" s="70" t="s">
        <v>384</v>
      </c>
      <c r="AX28" s="70"/>
      <c r="AY28" s="70"/>
    </row>
    <row r="29" spans="1:52" x14ac:dyDescent="0.25">
      <c r="AB29" s="51" t="s">
        <v>199</v>
      </c>
      <c r="AC29" s="51" t="s">
        <v>205</v>
      </c>
      <c r="AD29" s="51" t="s">
        <v>220</v>
      </c>
      <c r="AE29" s="72"/>
      <c r="AF29" s="51" t="s">
        <v>208</v>
      </c>
      <c r="AG29" s="70" t="s">
        <v>248</v>
      </c>
      <c r="AH29" s="70"/>
      <c r="AI29" s="70"/>
      <c r="AJ29" s="51"/>
      <c r="AP29" s="70"/>
      <c r="AQ29" s="70"/>
      <c r="AR29" s="70"/>
      <c r="AS29" s="70"/>
      <c r="AT29" s="70"/>
      <c r="AW29" s="4">
        <f>+AW24*0.25</f>
        <v>100</v>
      </c>
      <c r="AX29" s="27">
        <f>+AX24*0.25</f>
        <v>87.194472992369185</v>
      </c>
      <c r="AY29" s="4">
        <f>+AY24*0.25</f>
        <v>90</v>
      </c>
      <c r="AZ29" s="54">
        <f>+AY29+AX29+AW29</f>
        <v>277.19447299236919</v>
      </c>
    </row>
    <row r="30" spans="1:52" x14ac:dyDescent="0.25">
      <c r="AB30" s="27">
        <f>+AC34</f>
        <v>1857.4765151557096</v>
      </c>
      <c r="AC30" s="27">
        <f>+AB27+AB33</f>
        <v>794.97848484429073</v>
      </c>
      <c r="AD30" s="27">
        <f>+AB30/4</f>
        <v>464.36912878892741</v>
      </c>
      <c r="AE30" s="72"/>
      <c r="AF30" s="4">
        <v>100</v>
      </c>
      <c r="AG30" s="20" t="s">
        <v>196</v>
      </c>
      <c r="AH30" s="20" t="s">
        <v>195</v>
      </c>
      <c r="AI30" s="20" t="s">
        <v>225</v>
      </c>
      <c r="AJ30" s="20"/>
    </row>
    <row r="31" spans="1:52" x14ac:dyDescent="0.25">
      <c r="AE31" s="72"/>
      <c r="AG31" s="4">
        <f>+AF27</f>
        <v>50</v>
      </c>
      <c r="AH31" s="27">
        <f>+AJ27-AG31-AI31</f>
        <v>534.46996159169555</v>
      </c>
      <c r="AI31" s="27">
        <v>30</v>
      </c>
      <c r="AJ31" s="27">
        <f>+AI31+AH31+AG31</f>
        <v>614.46996159169555</v>
      </c>
      <c r="AW31" s="70" t="s">
        <v>385</v>
      </c>
      <c r="AX31" s="70"/>
      <c r="AY31" s="70"/>
    </row>
    <row r="32" spans="1:52" x14ac:dyDescent="0.25">
      <c r="AB32" s="51" t="s">
        <v>200</v>
      </c>
      <c r="AC32" s="71" t="s">
        <v>206</v>
      </c>
      <c r="AD32" s="51" t="s">
        <v>221</v>
      </c>
      <c r="AE32" s="72"/>
      <c r="AF32" s="51" t="s">
        <v>209</v>
      </c>
      <c r="AG32" s="24">
        <f>+AG31/AJ31</f>
        <v>8.1370942642146796E-2</v>
      </c>
      <c r="AH32" s="24">
        <f>+AH31/AJ31</f>
        <v>0.86980649177256508</v>
      </c>
      <c r="AI32" s="24">
        <f>+AI31/AJ31</f>
        <v>4.8822565585288073E-2</v>
      </c>
      <c r="AW32" s="4">
        <f>+AG16*0.1</f>
        <v>10</v>
      </c>
      <c r="AX32" s="27">
        <f>+AH16*0.1</f>
        <v>8.7194472992369185</v>
      </c>
      <c r="AY32" s="4">
        <f>+AI16*0.1</f>
        <v>4</v>
      </c>
      <c r="AZ32" s="54">
        <f>+AY32+AX32+AW32</f>
        <v>22.719447299236919</v>
      </c>
    </row>
    <row r="33" spans="28:52" x14ac:dyDescent="0.25">
      <c r="AB33" s="27">
        <f>+Z26*9</f>
        <v>350.23527653979238</v>
      </c>
      <c r="AC33" s="71"/>
      <c r="AD33" s="27">
        <f>+AB33/9</f>
        <v>38.9150307266436</v>
      </c>
      <c r="AE33" s="72"/>
      <c r="AF33" s="4">
        <v>150</v>
      </c>
      <c r="AG33" s="70" t="s">
        <v>226</v>
      </c>
      <c r="AH33" s="70"/>
      <c r="AI33" s="70"/>
      <c r="AJ33" s="51"/>
      <c r="AW33" s="70" t="s">
        <v>386</v>
      </c>
      <c r="AX33" s="70"/>
      <c r="AY33" s="70"/>
    </row>
    <row r="34" spans="28:52" x14ac:dyDescent="0.25">
      <c r="AC34" s="27">
        <f>+AC27-AC30</f>
        <v>1857.4765151557096</v>
      </c>
      <c r="AE34" s="72"/>
      <c r="AG34" s="20" t="s">
        <v>196</v>
      </c>
      <c r="AH34" s="20" t="s">
        <v>195</v>
      </c>
      <c r="AI34" s="20" t="s">
        <v>225</v>
      </c>
      <c r="AJ34" s="20"/>
      <c r="AW34" s="4">
        <f>+AW24*0.1</f>
        <v>40</v>
      </c>
      <c r="AX34" s="27">
        <f>+AX24*0.1</f>
        <v>34.877789196947674</v>
      </c>
      <c r="AY34" s="4">
        <f>AY24*0.1</f>
        <v>36</v>
      </c>
      <c r="AZ34" s="54">
        <f>+AY34+AX34+AW34</f>
        <v>110.87778919694767</v>
      </c>
    </row>
    <row r="35" spans="28:52" x14ac:dyDescent="0.25">
      <c r="AB35" s="51" t="s">
        <v>215</v>
      </c>
      <c r="AE35" s="72"/>
      <c r="AF35" s="51" t="s">
        <v>347</v>
      </c>
      <c r="AG35" s="4">
        <f>+AF30</f>
        <v>100</v>
      </c>
      <c r="AH35" s="27">
        <f>+AJ27-AG35-AI35</f>
        <v>474.46996159169555</v>
      </c>
      <c r="AI35" s="27">
        <v>40</v>
      </c>
      <c r="AJ35" s="27">
        <f>+AI35+AH35+AG35</f>
        <v>614.46996159169555</v>
      </c>
    </row>
    <row r="36" spans="28:52" x14ac:dyDescent="0.25">
      <c r="AB36" s="51" t="s">
        <v>204</v>
      </c>
      <c r="AC36" s="26"/>
      <c r="AD36" s="1" t="s">
        <v>218</v>
      </c>
      <c r="AE36" s="72"/>
      <c r="AF36" s="4">
        <v>150</v>
      </c>
      <c r="AG36" s="24">
        <f>+AG35/AJ35</f>
        <v>0.16274188528429359</v>
      </c>
      <c r="AH36" s="24">
        <f>+AH35/AJ35</f>
        <v>0.77216136060198903</v>
      </c>
      <c r="AI36" s="24">
        <f>+AI35/AJ35</f>
        <v>6.5096754113717431E-2</v>
      </c>
    </row>
    <row r="37" spans="28:52" x14ac:dyDescent="0.25">
      <c r="AB37" s="28">
        <f>+AB33+AB30+AB27</f>
        <v>2652.4550000000004</v>
      </c>
      <c r="AD37" s="27">
        <f>+AD33+AD30+AD27</f>
        <v>614.46996159169555</v>
      </c>
      <c r="AE37" s="72"/>
      <c r="AG37" s="70" t="s">
        <v>227</v>
      </c>
      <c r="AH37" s="70"/>
      <c r="AI37" s="70"/>
      <c r="AJ37" s="51"/>
    </row>
    <row r="38" spans="28:52" x14ac:dyDescent="0.25">
      <c r="AC38" s="51"/>
      <c r="AE38" s="72"/>
      <c r="AG38" s="20" t="s">
        <v>196</v>
      </c>
      <c r="AH38" s="20" t="s">
        <v>195</v>
      </c>
      <c r="AI38" s="20" t="s">
        <v>225</v>
      </c>
      <c r="AJ38" s="20"/>
    </row>
    <row r="39" spans="28:52" x14ac:dyDescent="0.25">
      <c r="AC39" s="28"/>
      <c r="AG39" s="4">
        <f>+AF33</f>
        <v>150</v>
      </c>
      <c r="AH39" s="27">
        <f>+AJ27-AG39-AI39</f>
        <v>414.46996159169555</v>
      </c>
      <c r="AI39" s="27">
        <v>50</v>
      </c>
      <c r="AJ39" s="27">
        <f>+AI39+AH39+AG39</f>
        <v>614.46996159169555</v>
      </c>
    </row>
    <row r="40" spans="28:52" x14ac:dyDescent="0.25">
      <c r="AC40" s="4"/>
      <c r="AG40" s="24">
        <f>+AG39/AJ39</f>
        <v>0.24411282792644037</v>
      </c>
      <c r="AH40" s="24">
        <f>+AH39/AJ39</f>
        <v>0.67451622943141287</v>
      </c>
      <c r="AI40" s="24">
        <f>+AI39/AJ39</f>
        <v>8.1370942642146796E-2</v>
      </c>
    </row>
    <row r="41" spans="28:52" x14ac:dyDescent="0.25">
      <c r="AC41" s="51"/>
    </row>
    <row r="48" spans="28:52" x14ac:dyDescent="0.25">
      <c r="AL48" s="51" t="s">
        <v>381</v>
      </c>
      <c r="AM48" s="51"/>
    </row>
    <row r="49" spans="37:40" x14ac:dyDescent="0.25">
      <c r="AK49" s="20" t="s">
        <v>196</v>
      </c>
      <c r="AL49" s="20" t="s">
        <v>195</v>
      </c>
      <c r="AM49" s="20" t="s">
        <v>225</v>
      </c>
    </row>
    <row r="50" spans="37:40" x14ac:dyDescent="0.25">
      <c r="AK50" s="4">
        <f>+AG20*4</f>
        <v>600</v>
      </c>
      <c r="AL50" s="27">
        <f>+AH20*4</f>
        <v>108.77789196947674</v>
      </c>
      <c r="AM50" s="4">
        <f>+AI20*9</f>
        <v>450</v>
      </c>
      <c r="AN50" s="27">
        <f>+AM50+AL50+AK50</f>
        <v>1158.7778919694767</v>
      </c>
    </row>
    <row r="51" spans="37:40" x14ac:dyDescent="0.25">
      <c r="AK51" s="24">
        <f>+AK50/AN50</f>
        <v>0.51778688923744542</v>
      </c>
      <c r="AL51" s="24">
        <f>+AL50/AN50</f>
        <v>9.3872943834470438E-2</v>
      </c>
      <c r="AM51" s="24">
        <f>+AM50/AN50</f>
        <v>0.3883401669280841</v>
      </c>
    </row>
  </sheetData>
  <mergeCells count="35">
    <mergeCell ref="M2:Q2"/>
    <mergeCell ref="R2:U2"/>
    <mergeCell ref="V2:X2"/>
    <mergeCell ref="Y2:AA2"/>
    <mergeCell ref="AW15:AY15"/>
    <mergeCell ref="AW12:AY12"/>
    <mergeCell ref="AK3:AN3"/>
    <mergeCell ref="AG14:AI14"/>
    <mergeCell ref="AW6:AY6"/>
    <mergeCell ref="AG3:AI3"/>
    <mergeCell ref="AW10:AY10"/>
    <mergeCell ref="AP7:AT7"/>
    <mergeCell ref="AG6:AI6"/>
    <mergeCell ref="AK6:AM6"/>
    <mergeCell ref="AP10:AT10"/>
    <mergeCell ref="AP3:AT3"/>
    <mergeCell ref="AC32:AC33"/>
    <mergeCell ref="AC13:AC14"/>
    <mergeCell ref="AC3:AD3"/>
    <mergeCell ref="AG33:AI33"/>
    <mergeCell ref="AG37:AI37"/>
    <mergeCell ref="AE3:AE38"/>
    <mergeCell ref="AG18:AI18"/>
    <mergeCell ref="AW31:AY31"/>
    <mergeCell ref="AW33:AY33"/>
    <mergeCell ref="AG25:AI25"/>
    <mergeCell ref="AK25:AM25"/>
    <mergeCell ref="AG29:AI29"/>
    <mergeCell ref="AW26:AY26"/>
    <mergeCell ref="AP29:AT29"/>
    <mergeCell ref="AW22:AZ22"/>
    <mergeCell ref="AW17:AY17"/>
    <mergeCell ref="AW28:AY28"/>
    <mergeCell ref="AG10:AI10"/>
    <mergeCell ref="AP18:AT1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pane xSplit="5" ySplit="3" topLeftCell="P4" activePane="bottomRight" state="frozen"/>
      <selection pane="topRight" activeCell="F1" sqref="F1"/>
      <selection pane="bottomLeft" activeCell="A4" sqref="A4"/>
      <selection pane="bottomRight" activeCell="D81" sqref="D81"/>
    </sheetView>
  </sheetViews>
  <sheetFormatPr defaultColWidth="11" defaultRowHeight="15.75" x14ac:dyDescent="0.25"/>
  <cols>
    <col min="1" max="1" width="13.875" customWidth="1"/>
    <col min="2" max="3" width="26.875" customWidth="1"/>
    <col min="4" max="5" width="26.875" style="4" customWidth="1"/>
    <col min="6" max="8" width="26.875" customWidth="1"/>
    <col min="9" max="9" width="21.375" style="4" customWidth="1"/>
    <col min="10" max="10" width="21.375" customWidth="1"/>
    <col min="11" max="11" width="21.5" style="4" customWidth="1"/>
    <col min="12" max="12" width="21.375" customWidth="1"/>
  </cols>
  <sheetData>
    <row r="1" spans="1:12" x14ac:dyDescent="0.25">
      <c r="I1" s="70" t="s">
        <v>255</v>
      </c>
      <c r="J1" s="70"/>
    </row>
    <row r="2" spans="1:12" x14ac:dyDescent="0.25">
      <c r="I2" s="3" t="s">
        <v>336</v>
      </c>
      <c r="J2" s="3" t="s">
        <v>337</v>
      </c>
      <c r="K2" s="3" t="s">
        <v>338</v>
      </c>
      <c r="L2" s="3" t="s">
        <v>340</v>
      </c>
    </row>
    <row r="3" spans="1:12" x14ac:dyDescent="0.25">
      <c r="C3" s="3" t="s">
        <v>256</v>
      </c>
      <c r="D3" s="3" t="s">
        <v>314</v>
      </c>
      <c r="E3" s="3" t="s">
        <v>254</v>
      </c>
      <c r="F3" s="3" t="s">
        <v>220</v>
      </c>
      <c r="G3" s="3" t="s">
        <v>219</v>
      </c>
      <c r="H3" s="3" t="s">
        <v>221</v>
      </c>
      <c r="K3" s="4" t="s">
        <v>339</v>
      </c>
    </row>
    <row r="4" spans="1:12" hidden="1" x14ac:dyDescent="0.25">
      <c r="A4" s="74" t="s">
        <v>333</v>
      </c>
      <c r="B4" s="68" t="s">
        <v>334</v>
      </c>
      <c r="C4" s="33" t="s">
        <v>260</v>
      </c>
      <c r="D4" s="33">
        <v>38</v>
      </c>
      <c r="E4" s="4">
        <v>146</v>
      </c>
      <c r="I4" s="4">
        <f>+E4</f>
        <v>146</v>
      </c>
    </row>
    <row r="5" spans="1:12" hidden="1" x14ac:dyDescent="0.25">
      <c r="A5" s="74"/>
      <c r="B5" s="68"/>
      <c r="C5" s="33" t="s">
        <v>120</v>
      </c>
      <c r="D5" s="33">
        <v>38</v>
      </c>
      <c r="E5" s="4">
        <v>46</v>
      </c>
      <c r="I5" s="4">
        <f>+E5</f>
        <v>46</v>
      </c>
      <c r="J5">
        <f>+E5</f>
        <v>46</v>
      </c>
    </row>
    <row r="6" spans="1:12" hidden="1" x14ac:dyDescent="0.25">
      <c r="A6" s="74"/>
      <c r="B6" s="68"/>
      <c r="C6" s="33" t="s">
        <v>261</v>
      </c>
      <c r="D6" s="33">
        <v>38</v>
      </c>
      <c r="E6" s="4">
        <v>27</v>
      </c>
    </row>
    <row r="7" spans="1:12" hidden="1" x14ac:dyDescent="0.25">
      <c r="A7" s="74"/>
      <c r="B7" s="68" t="s">
        <v>264</v>
      </c>
      <c r="C7" s="33" t="s">
        <v>282</v>
      </c>
      <c r="D7" s="33">
        <v>10</v>
      </c>
      <c r="E7" s="4">
        <v>59</v>
      </c>
      <c r="I7" s="4">
        <f>+E7</f>
        <v>59</v>
      </c>
      <c r="J7">
        <f>+E7</f>
        <v>59</v>
      </c>
    </row>
    <row r="8" spans="1:12" hidden="1" x14ac:dyDescent="0.25">
      <c r="A8" s="74"/>
      <c r="B8" s="68"/>
      <c r="C8" s="33" t="s">
        <v>313</v>
      </c>
      <c r="D8" s="33">
        <v>10</v>
      </c>
      <c r="E8" s="4">
        <v>45</v>
      </c>
    </row>
    <row r="9" spans="1:12" hidden="1" x14ac:dyDescent="0.25">
      <c r="A9" s="74"/>
      <c r="B9" s="68"/>
      <c r="C9" s="33" t="s">
        <v>258</v>
      </c>
      <c r="D9" s="33">
        <v>10</v>
      </c>
      <c r="E9" s="4">
        <v>61</v>
      </c>
    </row>
    <row r="10" spans="1:12" ht="31.5" hidden="1" x14ac:dyDescent="0.25">
      <c r="A10" s="74"/>
      <c r="B10" s="68"/>
      <c r="C10" s="34" t="s">
        <v>263</v>
      </c>
      <c r="D10" s="33">
        <v>10</v>
      </c>
      <c r="E10" s="4">
        <v>53</v>
      </c>
    </row>
    <row r="11" spans="1:12" hidden="1" x14ac:dyDescent="0.25">
      <c r="A11" s="74"/>
      <c r="B11" s="68" t="s">
        <v>267</v>
      </c>
      <c r="C11" s="33" t="s">
        <v>265</v>
      </c>
      <c r="D11" s="33">
        <v>3</v>
      </c>
      <c r="E11" s="4">
        <v>2</v>
      </c>
    </row>
    <row r="12" spans="1:12" hidden="1" x14ac:dyDescent="0.25">
      <c r="A12" s="74"/>
      <c r="B12" s="68"/>
      <c r="C12" s="33" t="s">
        <v>266</v>
      </c>
      <c r="D12" s="33">
        <v>3</v>
      </c>
      <c r="E12" s="4">
        <v>3</v>
      </c>
      <c r="I12" s="4">
        <f>+E12</f>
        <v>3</v>
      </c>
      <c r="J12">
        <f>+E12</f>
        <v>3</v>
      </c>
    </row>
    <row r="13" spans="1:12" hidden="1" x14ac:dyDescent="0.25">
      <c r="A13" s="74"/>
      <c r="B13" s="68"/>
      <c r="C13" s="33" t="s">
        <v>153</v>
      </c>
      <c r="D13" s="33">
        <v>3</v>
      </c>
      <c r="E13" s="4">
        <v>8</v>
      </c>
    </row>
    <row r="14" spans="1:12" hidden="1" x14ac:dyDescent="0.25">
      <c r="A14" s="74"/>
      <c r="B14" s="68" t="s">
        <v>269</v>
      </c>
      <c r="C14" s="33" t="s">
        <v>328</v>
      </c>
      <c r="D14" s="33">
        <v>10</v>
      </c>
      <c r="E14" s="4">
        <v>28.3</v>
      </c>
      <c r="I14" s="4">
        <f>+E14</f>
        <v>28.3</v>
      </c>
      <c r="J14">
        <f>+E14</f>
        <v>28.3</v>
      </c>
    </row>
    <row r="15" spans="1:12" hidden="1" x14ac:dyDescent="0.25">
      <c r="A15" s="74"/>
      <c r="B15" s="68"/>
      <c r="C15" s="33" t="s">
        <v>268</v>
      </c>
      <c r="D15" s="33">
        <v>10</v>
      </c>
      <c r="E15" s="4">
        <v>36</v>
      </c>
    </row>
    <row r="16" spans="1:12" hidden="1" x14ac:dyDescent="0.25">
      <c r="A16" s="74"/>
      <c r="B16" s="35" t="s">
        <v>270</v>
      </c>
      <c r="C16" s="33" t="s">
        <v>271</v>
      </c>
      <c r="D16" s="33">
        <v>12.5</v>
      </c>
      <c r="E16" s="4">
        <v>12</v>
      </c>
      <c r="I16" s="4">
        <f>+E16</f>
        <v>12</v>
      </c>
      <c r="J16">
        <f>+E16</f>
        <v>12</v>
      </c>
    </row>
    <row r="17" spans="1:10" hidden="1" x14ac:dyDescent="0.25">
      <c r="A17" s="75"/>
      <c r="B17" s="36" t="s">
        <v>275</v>
      </c>
      <c r="C17" s="37" t="s">
        <v>276</v>
      </c>
      <c r="D17" s="37">
        <v>5</v>
      </c>
      <c r="E17" s="37">
        <v>0</v>
      </c>
      <c r="F17" s="39"/>
      <c r="G17" s="39"/>
      <c r="H17" s="39"/>
      <c r="I17" s="37">
        <f>+E17</f>
        <v>0</v>
      </c>
      <c r="J17" s="39">
        <v>0</v>
      </c>
    </row>
    <row r="18" spans="1:10" hidden="1" x14ac:dyDescent="0.25">
      <c r="A18" s="35"/>
      <c r="B18" s="38"/>
      <c r="C18" s="33"/>
      <c r="D18" s="33"/>
      <c r="I18" s="3"/>
    </row>
    <row r="19" spans="1:10" hidden="1" x14ac:dyDescent="0.25">
      <c r="A19" s="67" t="s">
        <v>330</v>
      </c>
      <c r="B19" s="66" t="s">
        <v>262</v>
      </c>
      <c r="C19" s="4" t="s">
        <v>260</v>
      </c>
      <c r="D19" s="4">
        <v>38</v>
      </c>
      <c r="E19" s="4">
        <v>146</v>
      </c>
    </row>
    <row r="20" spans="1:10" hidden="1" x14ac:dyDescent="0.25">
      <c r="A20" s="67"/>
      <c r="B20" s="66"/>
      <c r="C20" s="4" t="s">
        <v>120</v>
      </c>
      <c r="D20" s="4">
        <v>38</v>
      </c>
      <c r="E20" s="4">
        <v>46</v>
      </c>
    </row>
    <row r="21" spans="1:10" hidden="1" x14ac:dyDescent="0.25">
      <c r="A21" s="67"/>
      <c r="B21" s="66"/>
      <c r="C21" s="4" t="s">
        <v>261</v>
      </c>
      <c r="D21" s="4">
        <v>38</v>
      </c>
      <c r="E21" s="4">
        <v>27</v>
      </c>
    </row>
    <row r="22" spans="1:10" hidden="1" x14ac:dyDescent="0.25">
      <c r="A22" s="67"/>
      <c r="B22" s="66" t="s">
        <v>264</v>
      </c>
      <c r="C22" s="4" t="s">
        <v>282</v>
      </c>
      <c r="D22" s="4">
        <v>10</v>
      </c>
      <c r="E22" s="4">
        <v>59</v>
      </c>
    </row>
    <row r="23" spans="1:10" hidden="1" x14ac:dyDescent="0.25">
      <c r="A23" s="67"/>
      <c r="B23" s="66"/>
      <c r="C23" s="4" t="s">
        <v>313</v>
      </c>
      <c r="D23" s="4">
        <v>10</v>
      </c>
      <c r="E23" s="4">
        <v>45</v>
      </c>
    </row>
    <row r="24" spans="1:10" hidden="1" x14ac:dyDescent="0.25">
      <c r="A24" s="67"/>
      <c r="B24" s="66"/>
      <c r="C24" s="4" t="s">
        <v>258</v>
      </c>
      <c r="D24" s="4">
        <v>10</v>
      </c>
      <c r="E24" s="4">
        <v>61</v>
      </c>
    </row>
    <row r="25" spans="1:10" ht="31.5" hidden="1" x14ac:dyDescent="0.25">
      <c r="A25" s="67"/>
      <c r="B25" s="66"/>
      <c r="C25" s="9" t="s">
        <v>263</v>
      </c>
      <c r="D25" s="4">
        <v>10</v>
      </c>
      <c r="E25" s="4">
        <v>53</v>
      </c>
    </row>
    <row r="26" spans="1:10" hidden="1" x14ac:dyDescent="0.25">
      <c r="A26" s="67"/>
      <c r="B26" s="66" t="s">
        <v>316</v>
      </c>
      <c r="C26" s="4"/>
      <c r="D26" s="4">
        <v>10</v>
      </c>
      <c r="E26" s="4">
        <v>60</v>
      </c>
    </row>
    <row r="27" spans="1:10" hidden="1" x14ac:dyDescent="0.25">
      <c r="A27" s="67"/>
      <c r="B27" s="66"/>
      <c r="C27" s="4" t="s">
        <v>102</v>
      </c>
      <c r="D27" s="4">
        <v>5</v>
      </c>
      <c r="E27" s="4">
        <v>20</v>
      </c>
    </row>
    <row r="28" spans="1:10" hidden="1" x14ac:dyDescent="0.25">
      <c r="A28" s="67"/>
      <c r="B28" s="66"/>
      <c r="C28" s="4"/>
      <c r="D28" s="4">
        <v>2</v>
      </c>
      <c r="E28" s="4">
        <v>4</v>
      </c>
    </row>
    <row r="29" spans="1:10" hidden="1" x14ac:dyDescent="0.25">
      <c r="A29" s="67"/>
      <c r="B29" s="66"/>
      <c r="C29" s="4"/>
      <c r="D29" s="4">
        <v>2</v>
      </c>
      <c r="E29" s="4">
        <v>4</v>
      </c>
    </row>
    <row r="30" spans="1:10" hidden="1" x14ac:dyDescent="0.25">
      <c r="A30" s="67"/>
      <c r="B30" s="66" t="s">
        <v>269</v>
      </c>
      <c r="C30" s="4" t="s">
        <v>328</v>
      </c>
      <c r="D30" s="4">
        <v>10</v>
      </c>
      <c r="E30" s="4">
        <v>28.3</v>
      </c>
    </row>
    <row r="31" spans="1:10" hidden="1" x14ac:dyDescent="0.25">
      <c r="A31" s="67"/>
      <c r="B31" s="66"/>
      <c r="C31" s="4" t="s">
        <v>268</v>
      </c>
      <c r="D31" s="4">
        <v>10</v>
      </c>
      <c r="E31" s="4">
        <v>36</v>
      </c>
    </row>
    <row r="32" spans="1:10" hidden="1" x14ac:dyDescent="0.25">
      <c r="A32" s="67"/>
      <c r="B32" s="31" t="s">
        <v>270</v>
      </c>
      <c r="C32" s="4" t="s">
        <v>271</v>
      </c>
      <c r="D32" s="4">
        <v>12.5</v>
      </c>
      <c r="E32" s="4">
        <v>12</v>
      </c>
    </row>
    <row r="33" spans="1:12" hidden="1" x14ac:dyDescent="0.25">
      <c r="A33" s="67"/>
      <c r="B33" s="3" t="s">
        <v>275</v>
      </c>
      <c r="C33" s="4" t="s">
        <v>276</v>
      </c>
      <c r="D33" s="4">
        <v>5</v>
      </c>
      <c r="E33" s="4">
        <v>0</v>
      </c>
    </row>
    <row r="34" spans="1:12" hidden="1" x14ac:dyDescent="0.25">
      <c r="A34" s="31"/>
      <c r="B34" s="3"/>
      <c r="C34" s="4"/>
    </row>
    <row r="35" spans="1:12" x14ac:dyDescent="0.25">
      <c r="A35" s="67" t="s">
        <v>331</v>
      </c>
      <c r="B35" s="3" t="s">
        <v>322</v>
      </c>
      <c r="C35" s="4" t="s">
        <v>329</v>
      </c>
      <c r="D35" s="4">
        <v>24</v>
      </c>
      <c r="E35" s="4">
        <v>71</v>
      </c>
      <c r="K35" s="4">
        <f>+E35</f>
        <v>71</v>
      </c>
    </row>
    <row r="36" spans="1:12" x14ac:dyDescent="0.25">
      <c r="A36" s="67"/>
      <c r="B36" s="3" t="s">
        <v>322</v>
      </c>
      <c r="C36" s="4" t="s">
        <v>271</v>
      </c>
      <c r="D36" s="4">
        <v>8</v>
      </c>
      <c r="E36" s="4">
        <v>31</v>
      </c>
      <c r="K36" s="4">
        <f>+E36</f>
        <v>31</v>
      </c>
    </row>
    <row r="37" spans="1:12" x14ac:dyDescent="0.25">
      <c r="A37" s="67"/>
      <c r="B37" s="3" t="s">
        <v>322</v>
      </c>
      <c r="C37" s="4" t="s">
        <v>327</v>
      </c>
      <c r="D37" s="4">
        <v>7.1</v>
      </c>
      <c r="E37" s="4">
        <v>40</v>
      </c>
    </row>
    <row r="38" spans="1:12" x14ac:dyDescent="0.25">
      <c r="A38" s="67"/>
      <c r="B38" s="3" t="s">
        <v>322</v>
      </c>
      <c r="C38" s="4" t="s">
        <v>283</v>
      </c>
      <c r="D38" s="4">
        <v>7.1</v>
      </c>
      <c r="E38" s="4">
        <v>45</v>
      </c>
      <c r="K38" s="4">
        <f>+E38</f>
        <v>45</v>
      </c>
    </row>
    <row r="39" spans="1:12" x14ac:dyDescent="0.25">
      <c r="A39" s="31"/>
      <c r="B39" s="3"/>
      <c r="C39" s="4"/>
    </row>
    <row r="40" spans="1:12" hidden="1" x14ac:dyDescent="0.25">
      <c r="A40" s="67" t="s">
        <v>332</v>
      </c>
      <c r="B40" s="3" t="s">
        <v>322</v>
      </c>
      <c r="C40" s="4" t="s">
        <v>317</v>
      </c>
      <c r="D40" s="4">
        <v>430</v>
      </c>
      <c r="E40" s="4">
        <v>82</v>
      </c>
      <c r="L40">
        <f>+E40</f>
        <v>82</v>
      </c>
    </row>
    <row r="41" spans="1:12" hidden="1" x14ac:dyDescent="0.25">
      <c r="A41" s="67"/>
      <c r="B41" s="3" t="s">
        <v>322</v>
      </c>
      <c r="C41" s="4" t="s">
        <v>318</v>
      </c>
      <c r="D41" s="4">
        <v>100</v>
      </c>
      <c r="E41" s="4">
        <v>53</v>
      </c>
      <c r="L41">
        <f>+E41</f>
        <v>53</v>
      </c>
    </row>
    <row r="42" spans="1:12" hidden="1" x14ac:dyDescent="0.25">
      <c r="A42" s="67"/>
      <c r="B42" s="3" t="s">
        <v>323</v>
      </c>
      <c r="C42" s="4" t="s">
        <v>326</v>
      </c>
      <c r="D42" s="4">
        <v>14</v>
      </c>
      <c r="E42" s="4">
        <v>30</v>
      </c>
      <c r="L42">
        <f>+E43</f>
        <v>3</v>
      </c>
    </row>
    <row r="43" spans="1:12" hidden="1" x14ac:dyDescent="0.25">
      <c r="A43" s="67"/>
      <c r="B43" s="3" t="s">
        <v>323</v>
      </c>
      <c r="C43" s="4" t="s">
        <v>122</v>
      </c>
      <c r="D43" s="4">
        <v>14</v>
      </c>
      <c r="E43" s="4">
        <v>3</v>
      </c>
      <c r="L43">
        <f>+E45</f>
        <v>3</v>
      </c>
    </row>
    <row r="44" spans="1:12" hidden="1" x14ac:dyDescent="0.25">
      <c r="A44" s="67"/>
      <c r="B44" s="3" t="s">
        <v>323</v>
      </c>
      <c r="C44" s="4" t="s">
        <v>321</v>
      </c>
      <c r="D44" s="4">
        <v>14</v>
      </c>
      <c r="E44" s="4">
        <v>3</v>
      </c>
    </row>
    <row r="45" spans="1:12" hidden="1" x14ac:dyDescent="0.25">
      <c r="A45" s="67"/>
      <c r="B45" s="3" t="s">
        <v>323</v>
      </c>
      <c r="C45" s="4" t="s">
        <v>324</v>
      </c>
      <c r="D45" s="4">
        <v>5</v>
      </c>
      <c r="E45" s="4">
        <v>3</v>
      </c>
    </row>
    <row r="46" spans="1:12" hidden="1" x14ac:dyDescent="0.25">
      <c r="A46" s="67"/>
      <c r="B46" s="3" t="s">
        <v>323</v>
      </c>
      <c r="C46" s="4" t="s">
        <v>325</v>
      </c>
      <c r="D46" s="4">
        <v>5</v>
      </c>
      <c r="E46" s="4">
        <v>3</v>
      </c>
    </row>
    <row r="47" spans="1:12" hidden="1" x14ac:dyDescent="0.25">
      <c r="A47" s="31"/>
      <c r="B47" s="3"/>
      <c r="C47" s="4"/>
    </row>
    <row r="48" spans="1:12" hidden="1" x14ac:dyDescent="0.25">
      <c r="A48" s="31"/>
      <c r="B48" s="3"/>
      <c r="C48" s="4"/>
    </row>
    <row r="49" spans="1:12" hidden="1" x14ac:dyDescent="0.25">
      <c r="A49" s="31"/>
      <c r="B49" s="3"/>
      <c r="C49" s="4"/>
    </row>
    <row r="50" spans="1:12" hidden="1" x14ac:dyDescent="0.25"/>
    <row r="51" spans="1:12" hidden="1" x14ac:dyDescent="0.25"/>
    <row r="52" spans="1:12" hidden="1" x14ac:dyDescent="0.25"/>
    <row r="53" spans="1:12" x14ac:dyDescent="0.25">
      <c r="C53" s="3" t="s">
        <v>257</v>
      </c>
    </row>
    <row r="54" spans="1:12" x14ac:dyDescent="0.25">
      <c r="B54" s="66" t="s">
        <v>280</v>
      </c>
      <c r="C54" s="4" t="s">
        <v>55</v>
      </c>
      <c r="D54" s="4">
        <v>2</v>
      </c>
      <c r="E54" s="4">
        <v>0</v>
      </c>
      <c r="L54">
        <f>+E54</f>
        <v>0</v>
      </c>
    </row>
    <row r="55" spans="1:12" x14ac:dyDescent="0.25">
      <c r="B55" s="66"/>
      <c r="C55" s="4" t="s">
        <v>54</v>
      </c>
      <c r="D55" s="4">
        <v>5</v>
      </c>
      <c r="E55" s="4">
        <v>0</v>
      </c>
    </row>
    <row r="56" spans="1:12" x14ac:dyDescent="0.25">
      <c r="B56" s="66"/>
      <c r="C56" s="4" t="s">
        <v>259</v>
      </c>
      <c r="D56" s="4">
        <v>5</v>
      </c>
      <c r="E56" s="4">
        <v>20</v>
      </c>
      <c r="I56" s="4">
        <f>+E56</f>
        <v>20</v>
      </c>
      <c r="J56" s="4">
        <f>+E56</f>
        <v>20</v>
      </c>
      <c r="K56" s="4">
        <f>+E56</f>
        <v>20</v>
      </c>
    </row>
    <row r="57" spans="1:12" x14ac:dyDescent="0.25">
      <c r="B57" s="66"/>
      <c r="C57" s="4" t="s">
        <v>277</v>
      </c>
      <c r="D57" s="4">
        <v>4</v>
      </c>
      <c r="E57" s="4">
        <v>0</v>
      </c>
    </row>
    <row r="58" spans="1:12" x14ac:dyDescent="0.25">
      <c r="B58" s="66"/>
      <c r="C58" s="4" t="s">
        <v>123</v>
      </c>
      <c r="D58" s="4">
        <v>2</v>
      </c>
      <c r="E58" s="4">
        <v>0</v>
      </c>
    </row>
    <row r="59" spans="1:12" x14ac:dyDescent="0.25">
      <c r="B59" s="66"/>
      <c r="C59" s="4" t="s">
        <v>124</v>
      </c>
      <c r="D59" s="4">
        <v>2</v>
      </c>
      <c r="E59" s="4">
        <v>10</v>
      </c>
    </row>
    <row r="60" spans="1:12" x14ac:dyDescent="0.25">
      <c r="B60" s="66"/>
      <c r="C60" s="4" t="s">
        <v>160</v>
      </c>
      <c r="D60" s="4">
        <v>4</v>
      </c>
      <c r="E60" s="4">
        <v>20</v>
      </c>
    </row>
    <row r="61" spans="1:12" x14ac:dyDescent="0.25">
      <c r="B61" s="66"/>
      <c r="C61" s="4" t="s">
        <v>279</v>
      </c>
      <c r="D61" s="4">
        <v>2</v>
      </c>
      <c r="E61" s="4">
        <v>0</v>
      </c>
    </row>
    <row r="62" spans="1:12" x14ac:dyDescent="0.25">
      <c r="B62" s="66"/>
      <c r="C62" s="4" t="s">
        <v>278</v>
      </c>
      <c r="D62" s="4">
        <v>2</v>
      </c>
      <c r="E62" s="4">
        <v>0</v>
      </c>
    </row>
    <row r="63" spans="1:12" x14ac:dyDescent="0.25">
      <c r="B63" s="66" t="s">
        <v>274</v>
      </c>
      <c r="C63" s="4" t="s">
        <v>272</v>
      </c>
      <c r="D63" s="4">
        <v>6.25</v>
      </c>
      <c r="E63" s="4">
        <v>22</v>
      </c>
    </row>
    <row r="64" spans="1:12" x14ac:dyDescent="0.25">
      <c r="B64" s="66"/>
      <c r="C64" s="4" t="s">
        <v>273</v>
      </c>
      <c r="D64" s="4">
        <v>6.25</v>
      </c>
      <c r="E64" s="4">
        <v>18</v>
      </c>
    </row>
    <row r="65" spans="2:5" x14ac:dyDescent="0.25">
      <c r="B65" s="66" t="s">
        <v>285</v>
      </c>
      <c r="C65" s="4" t="s">
        <v>315</v>
      </c>
      <c r="D65" s="4">
        <v>8</v>
      </c>
      <c r="E65" s="4">
        <v>60</v>
      </c>
    </row>
    <row r="66" spans="2:5" x14ac:dyDescent="0.25">
      <c r="B66" s="66"/>
      <c r="C66" s="4" t="s">
        <v>281</v>
      </c>
      <c r="D66" s="4">
        <v>10</v>
      </c>
      <c r="E66" s="4">
        <v>23</v>
      </c>
    </row>
    <row r="67" spans="2:5" x14ac:dyDescent="0.25">
      <c r="B67" s="66"/>
      <c r="C67" s="4" t="s">
        <v>127</v>
      </c>
      <c r="D67" s="4">
        <v>13</v>
      </c>
      <c r="E67" s="4">
        <v>64</v>
      </c>
    </row>
    <row r="68" spans="2:5" x14ac:dyDescent="0.25">
      <c r="B68" s="66"/>
      <c r="C68" s="4" t="s">
        <v>283</v>
      </c>
      <c r="D68" s="4">
        <v>5</v>
      </c>
      <c r="E68" s="4">
        <v>28</v>
      </c>
    </row>
    <row r="69" spans="2:5" x14ac:dyDescent="0.25">
      <c r="B69" s="66"/>
      <c r="C69" s="4" t="s">
        <v>102</v>
      </c>
      <c r="D69" s="4">
        <v>5</v>
      </c>
      <c r="E69" s="4">
        <v>20</v>
      </c>
    </row>
    <row r="70" spans="2:5" x14ac:dyDescent="0.25">
      <c r="B70" s="66"/>
      <c r="C70" s="4" t="s">
        <v>118</v>
      </c>
      <c r="D70" s="4">
        <v>2</v>
      </c>
      <c r="E70" s="4">
        <v>0</v>
      </c>
    </row>
    <row r="71" spans="2:5" x14ac:dyDescent="0.25">
      <c r="B71" s="66"/>
      <c r="C71" s="4" t="s">
        <v>119</v>
      </c>
      <c r="D71" s="4">
        <v>10</v>
      </c>
      <c r="E71" s="4">
        <v>60</v>
      </c>
    </row>
    <row r="72" spans="2:5" x14ac:dyDescent="0.25">
      <c r="B72" s="66" t="s">
        <v>302</v>
      </c>
      <c r="C72" s="4" t="s">
        <v>300</v>
      </c>
    </row>
    <row r="73" spans="2:5" x14ac:dyDescent="0.25">
      <c r="B73" s="66"/>
      <c r="C73" s="4" t="s">
        <v>298</v>
      </c>
    </row>
    <row r="74" spans="2:5" x14ac:dyDescent="0.25">
      <c r="B74" s="66"/>
      <c r="C74" s="4" t="s">
        <v>294</v>
      </c>
    </row>
    <row r="75" spans="2:5" x14ac:dyDescent="0.25">
      <c r="B75" s="66"/>
      <c r="C75" s="4" t="s">
        <v>291</v>
      </c>
    </row>
    <row r="76" spans="2:5" x14ac:dyDescent="0.25">
      <c r="B76" s="66"/>
      <c r="C76" s="10" t="s">
        <v>109</v>
      </c>
    </row>
    <row r="77" spans="2:5" x14ac:dyDescent="0.25">
      <c r="B77" s="66"/>
      <c r="C77" s="4" t="s">
        <v>301</v>
      </c>
    </row>
    <row r="78" spans="2:5" x14ac:dyDescent="0.25">
      <c r="B78" s="66"/>
      <c r="C78" s="4" t="s">
        <v>296</v>
      </c>
    </row>
    <row r="79" spans="2:5" x14ac:dyDescent="0.25">
      <c r="B79" s="66" t="s">
        <v>303</v>
      </c>
      <c r="C79" s="4" t="s">
        <v>299</v>
      </c>
    </row>
    <row r="80" spans="2:5" x14ac:dyDescent="0.25">
      <c r="B80" s="66"/>
      <c r="C80" s="4" t="s">
        <v>101</v>
      </c>
    </row>
    <row r="81" spans="2:12" x14ac:dyDescent="0.25">
      <c r="B81" s="66"/>
      <c r="C81" s="4" t="s">
        <v>288</v>
      </c>
    </row>
    <row r="82" spans="2:12" x14ac:dyDescent="0.25">
      <c r="B82" s="66" t="s">
        <v>304</v>
      </c>
      <c r="C82" s="4" t="s">
        <v>289</v>
      </c>
    </row>
    <row r="83" spans="2:12" x14ac:dyDescent="0.25">
      <c r="B83" s="66"/>
      <c r="C83" s="4" t="s">
        <v>320</v>
      </c>
    </row>
    <row r="84" spans="2:12" x14ac:dyDescent="0.25">
      <c r="B84" s="66"/>
      <c r="C84" s="4" t="s">
        <v>292</v>
      </c>
    </row>
    <row r="85" spans="2:12" x14ac:dyDescent="0.25">
      <c r="B85" s="66"/>
      <c r="C85" s="4" t="s">
        <v>293</v>
      </c>
    </row>
    <row r="86" spans="2:12" x14ac:dyDescent="0.25">
      <c r="B86" s="66" t="s">
        <v>305</v>
      </c>
      <c r="C86" s="4" t="s">
        <v>341</v>
      </c>
    </row>
    <row r="87" spans="2:12" x14ac:dyDescent="0.25">
      <c r="B87" s="66"/>
      <c r="C87" s="4" t="s">
        <v>295</v>
      </c>
    </row>
    <row r="88" spans="2:12" x14ac:dyDescent="0.25">
      <c r="B88" s="66"/>
      <c r="C88" s="4" t="s">
        <v>286</v>
      </c>
    </row>
    <row r="89" spans="2:12" x14ac:dyDescent="0.25">
      <c r="B89" s="66" t="s">
        <v>306</v>
      </c>
      <c r="C89" s="4" t="s">
        <v>297</v>
      </c>
    </row>
    <row r="90" spans="2:12" x14ac:dyDescent="0.25">
      <c r="B90" s="66"/>
      <c r="C90" s="4" t="s">
        <v>319</v>
      </c>
    </row>
    <row r="91" spans="2:12" x14ac:dyDescent="0.25">
      <c r="B91" s="66"/>
      <c r="C91" s="4" t="s">
        <v>287</v>
      </c>
      <c r="L91">
        <f>+E91</f>
        <v>0</v>
      </c>
    </row>
    <row r="92" spans="2:12" x14ac:dyDescent="0.25">
      <c r="B92" s="66" t="s">
        <v>307</v>
      </c>
      <c r="C92" s="4" t="s">
        <v>290</v>
      </c>
    </row>
    <row r="93" spans="2:12" x14ac:dyDescent="0.25">
      <c r="B93" s="66"/>
      <c r="C93" s="4" t="s">
        <v>284</v>
      </c>
    </row>
    <row r="94" spans="2:12" x14ac:dyDescent="0.25">
      <c r="B94" s="66"/>
      <c r="C94" s="4" t="s">
        <v>309</v>
      </c>
    </row>
    <row r="95" spans="2:12" x14ac:dyDescent="0.25">
      <c r="B95" s="32"/>
      <c r="C95" s="4"/>
    </row>
    <row r="96" spans="2:12" x14ac:dyDescent="0.25">
      <c r="B96" s="32"/>
      <c r="I96" s="3">
        <f>SUM(I4:I95)</f>
        <v>314.3</v>
      </c>
      <c r="J96" s="3">
        <f>SUM(J4:J95)</f>
        <v>168.3</v>
      </c>
      <c r="K96" s="3">
        <f>SUM(K4:K95)</f>
        <v>167</v>
      </c>
      <c r="L96" s="3">
        <f>SUM(L4:L95)</f>
        <v>141</v>
      </c>
    </row>
  </sheetData>
  <mergeCells count="22">
    <mergeCell ref="A35:A38"/>
    <mergeCell ref="A40:A46"/>
    <mergeCell ref="B92:B94"/>
    <mergeCell ref="A4:A17"/>
    <mergeCell ref="A19:A33"/>
    <mergeCell ref="B19:B21"/>
    <mergeCell ref="B22:B25"/>
    <mergeCell ref="B26:B29"/>
    <mergeCell ref="B30:B31"/>
    <mergeCell ref="B65:B71"/>
    <mergeCell ref="B72:B78"/>
    <mergeCell ref="B79:B81"/>
    <mergeCell ref="B82:B85"/>
    <mergeCell ref="B86:B88"/>
    <mergeCell ref="B89:B91"/>
    <mergeCell ref="I1:J1"/>
    <mergeCell ref="B4:B6"/>
    <mergeCell ref="B11:B13"/>
    <mergeCell ref="B14:B15"/>
    <mergeCell ref="B63:B64"/>
    <mergeCell ref="B54:B62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pane xSplit="5" ySplit="3" topLeftCell="H35" activePane="bottomRight" state="frozen"/>
      <selection pane="topRight" activeCell="F1" sqref="F1"/>
      <selection pane="bottomLeft" activeCell="A4" sqref="A4"/>
      <selection pane="bottomRight" activeCell="A59" sqref="A59"/>
    </sheetView>
  </sheetViews>
  <sheetFormatPr defaultColWidth="11" defaultRowHeight="15.75" x14ac:dyDescent="0.25"/>
  <cols>
    <col min="1" max="1" width="13.875" customWidth="1"/>
    <col min="2" max="3" width="26.875" customWidth="1"/>
    <col min="4" max="5" width="26.875" style="4" customWidth="1"/>
    <col min="6" max="8" width="26.875" customWidth="1"/>
    <col min="9" max="9" width="21.375" style="4" customWidth="1"/>
    <col min="10" max="10" width="21.375" customWidth="1"/>
    <col min="11" max="11" width="21.5" style="4" customWidth="1"/>
    <col min="12" max="12" width="21.375" customWidth="1"/>
  </cols>
  <sheetData>
    <row r="1" spans="1:12" x14ac:dyDescent="0.25">
      <c r="I1" s="70" t="s">
        <v>255</v>
      </c>
      <c r="J1" s="70"/>
    </row>
    <row r="2" spans="1:12" x14ac:dyDescent="0.25">
      <c r="I2" s="40" t="s">
        <v>336</v>
      </c>
      <c r="J2" s="40" t="s">
        <v>337</v>
      </c>
      <c r="K2" s="40" t="s">
        <v>338</v>
      </c>
      <c r="L2" s="40" t="s">
        <v>340</v>
      </c>
    </row>
    <row r="3" spans="1:12" x14ac:dyDescent="0.25">
      <c r="C3" s="40" t="s">
        <v>256</v>
      </c>
      <c r="D3" s="40" t="s">
        <v>314</v>
      </c>
      <c r="E3" s="40" t="s">
        <v>254</v>
      </c>
      <c r="F3" s="40" t="s">
        <v>220</v>
      </c>
      <c r="G3" s="40" t="s">
        <v>219</v>
      </c>
      <c r="H3" s="40" t="s">
        <v>221</v>
      </c>
      <c r="K3" s="4" t="s">
        <v>339</v>
      </c>
    </row>
    <row r="4" spans="1:12" hidden="1" x14ac:dyDescent="0.25">
      <c r="A4" s="74" t="s">
        <v>333</v>
      </c>
      <c r="B4" s="68" t="s">
        <v>334</v>
      </c>
      <c r="C4" s="33" t="s">
        <v>260</v>
      </c>
      <c r="D4" s="33">
        <v>38</v>
      </c>
      <c r="E4" s="4">
        <v>146</v>
      </c>
      <c r="I4" s="4">
        <f>+E4</f>
        <v>146</v>
      </c>
    </row>
    <row r="5" spans="1:12" hidden="1" x14ac:dyDescent="0.25">
      <c r="A5" s="74"/>
      <c r="B5" s="68"/>
      <c r="C5" s="33" t="s">
        <v>120</v>
      </c>
      <c r="D5" s="33">
        <v>38</v>
      </c>
      <c r="E5" s="4">
        <v>46</v>
      </c>
      <c r="I5" s="4">
        <f>+E5</f>
        <v>46</v>
      </c>
      <c r="J5">
        <f>+E5</f>
        <v>46</v>
      </c>
    </row>
    <row r="6" spans="1:12" hidden="1" x14ac:dyDescent="0.25">
      <c r="A6" s="74"/>
      <c r="B6" s="68"/>
      <c r="C6" s="33" t="s">
        <v>261</v>
      </c>
      <c r="D6" s="33">
        <v>38</v>
      </c>
      <c r="E6" s="4">
        <v>27</v>
      </c>
    </row>
    <row r="7" spans="1:12" hidden="1" x14ac:dyDescent="0.25">
      <c r="A7" s="74"/>
      <c r="B7" s="68" t="s">
        <v>264</v>
      </c>
      <c r="C7" s="33" t="s">
        <v>282</v>
      </c>
      <c r="D7" s="33">
        <v>10</v>
      </c>
      <c r="E7" s="4">
        <v>59</v>
      </c>
      <c r="I7" s="4">
        <f>+E7</f>
        <v>59</v>
      </c>
      <c r="J7">
        <f>+E7</f>
        <v>59</v>
      </c>
    </row>
    <row r="8" spans="1:12" hidden="1" x14ac:dyDescent="0.25">
      <c r="A8" s="74"/>
      <c r="B8" s="68"/>
      <c r="C8" s="33" t="s">
        <v>313</v>
      </c>
      <c r="D8" s="33">
        <v>10</v>
      </c>
      <c r="E8" s="4">
        <v>45</v>
      </c>
    </row>
    <row r="9" spans="1:12" hidden="1" x14ac:dyDescent="0.25">
      <c r="A9" s="74"/>
      <c r="B9" s="68"/>
      <c r="C9" s="33" t="s">
        <v>258</v>
      </c>
      <c r="D9" s="33">
        <v>10</v>
      </c>
      <c r="E9" s="4">
        <v>61</v>
      </c>
    </row>
    <row r="10" spans="1:12" ht="31.5" hidden="1" x14ac:dyDescent="0.25">
      <c r="A10" s="74"/>
      <c r="B10" s="68"/>
      <c r="C10" s="34" t="s">
        <v>263</v>
      </c>
      <c r="D10" s="33">
        <v>10</v>
      </c>
      <c r="E10" s="4">
        <v>53</v>
      </c>
    </row>
    <row r="11" spans="1:12" hidden="1" x14ac:dyDescent="0.25">
      <c r="A11" s="74"/>
      <c r="B11" s="68" t="s">
        <v>267</v>
      </c>
      <c r="C11" s="33" t="s">
        <v>265</v>
      </c>
      <c r="D11" s="33">
        <v>3</v>
      </c>
      <c r="E11" s="4">
        <v>2</v>
      </c>
    </row>
    <row r="12" spans="1:12" hidden="1" x14ac:dyDescent="0.25">
      <c r="A12" s="74"/>
      <c r="B12" s="68"/>
      <c r="C12" s="33" t="s">
        <v>266</v>
      </c>
      <c r="D12" s="33">
        <v>3</v>
      </c>
      <c r="E12" s="4">
        <v>3</v>
      </c>
      <c r="I12" s="4">
        <f>+E12</f>
        <v>3</v>
      </c>
      <c r="J12">
        <f>+E12</f>
        <v>3</v>
      </c>
    </row>
    <row r="13" spans="1:12" hidden="1" x14ac:dyDescent="0.25">
      <c r="A13" s="74"/>
      <c r="B13" s="68"/>
      <c r="C13" s="33" t="s">
        <v>153</v>
      </c>
      <c r="D13" s="33">
        <v>3</v>
      </c>
      <c r="E13" s="4">
        <v>8</v>
      </c>
    </row>
    <row r="14" spans="1:12" hidden="1" x14ac:dyDescent="0.25">
      <c r="A14" s="74"/>
      <c r="B14" s="68" t="s">
        <v>269</v>
      </c>
      <c r="C14" s="33" t="s">
        <v>328</v>
      </c>
      <c r="D14" s="33">
        <v>10</v>
      </c>
      <c r="E14" s="4">
        <v>28.3</v>
      </c>
      <c r="I14" s="4">
        <f>+E14</f>
        <v>28.3</v>
      </c>
      <c r="J14">
        <f>+E14</f>
        <v>28.3</v>
      </c>
    </row>
    <row r="15" spans="1:12" hidden="1" x14ac:dyDescent="0.25">
      <c r="A15" s="74"/>
      <c r="B15" s="68"/>
      <c r="C15" s="33" t="s">
        <v>268</v>
      </c>
      <c r="D15" s="33">
        <v>10</v>
      </c>
      <c r="E15" s="4">
        <v>36</v>
      </c>
    </row>
    <row r="16" spans="1:12" hidden="1" x14ac:dyDescent="0.25">
      <c r="A16" s="74"/>
      <c r="B16" s="42" t="s">
        <v>270</v>
      </c>
      <c r="C16" s="33" t="s">
        <v>271</v>
      </c>
      <c r="D16" s="33">
        <v>12.5</v>
      </c>
      <c r="E16" s="4">
        <v>12</v>
      </c>
      <c r="I16" s="4">
        <f>+E16</f>
        <v>12</v>
      </c>
      <c r="J16">
        <f>+E16</f>
        <v>12</v>
      </c>
    </row>
    <row r="17" spans="1:10" hidden="1" x14ac:dyDescent="0.25">
      <c r="A17" s="75"/>
      <c r="B17" s="36" t="s">
        <v>275</v>
      </c>
      <c r="C17" s="37" t="s">
        <v>276</v>
      </c>
      <c r="D17" s="37">
        <v>5</v>
      </c>
      <c r="E17" s="37">
        <v>0</v>
      </c>
      <c r="F17" s="39"/>
      <c r="G17" s="39"/>
      <c r="H17" s="39"/>
      <c r="I17" s="37">
        <f>+E17</f>
        <v>0</v>
      </c>
      <c r="J17" s="39">
        <v>0</v>
      </c>
    </row>
    <row r="18" spans="1:10" hidden="1" x14ac:dyDescent="0.25">
      <c r="A18" s="42"/>
      <c r="B18" s="38"/>
      <c r="C18" s="33"/>
      <c r="D18" s="33"/>
      <c r="I18" s="40"/>
    </row>
    <row r="19" spans="1:10" hidden="1" x14ac:dyDescent="0.25">
      <c r="A19" s="67" t="s">
        <v>330</v>
      </c>
      <c r="B19" s="66" t="s">
        <v>262</v>
      </c>
      <c r="C19" s="4" t="s">
        <v>260</v>
      </c>
      <c r="D19" s="4">
        <v>38</v>
      </c>
      <c r="E19" s="4">
        <v>146</v>
      </c>
    </row>
    <row r="20" spans="1:10" hidden="1" x14ac:dyDescent="0.25">
      <c r="A20" s="67"/>
      <c r="B20" s="66"/>
      <c r="C20" s="4" t="s">
        <v>120</v>
      </c>
      <c r="D20" s="4">
        <v>38</v>
      </c>
      <c r="E20" s="4">
        <v>46</v>
      </c>
    </row>
    <row r="21" spans="1:10" hidden="1" x14ac:dyDescent="0.25">
      <c r="A21" s="67"/>
      <c r="B21" s="66"/>
      <c r="C21" s="4" t="s">
        <v>261</v>
      </c>
      <c r="D21" s="4">
        <v>38</v>
      </c>
      <c r="E21" s="4">
        <v>27</v>
      </c>
    </row>
    <row r="22" spans="1:10" hidden="1" x14ac:dyDescent="0.25">
      <c r="A22" s="67"/>
      <c r="B22" s="66" t="s">
        <v>264</v>
      </c>
      <c r="C22" s="4" t="s">
        <v>282</v>
      </c>
      <c r="D22" s="4">
        <v>10</v>
      </c>
      <c r="E22" s="4">
        <v>59</v>
      </c>
    </row>
    <row r="23" spans="1:10" hidden="1" x14ac:dyDescent="0.25">
      <c r="A23" s="67"/>
      <c r="B23" s="66"/>
      <c r="C23" s="4" t="s">
        <v>313</v>
      </c>
      <c r="D23" s="4">
        <v>10</v>
      </c>
      <c r="E23" s="4">
        <v>45</v>
      </c>
    </row>
    <row r="24" spans="1:10" hidden="1" x14ac:dyDescent="0.25">
      <c r="A24" s="67"/>
      <c r="B24" s="66"/>
      <c r="C24" s="4" t="s">
        <v>258</v>
      </c>
      <c r="D24" s="4">
        <v>10</v>
      </c>
      <c r="E24" s="4">
        <v>61</v>
      </c>
    </row>
    <row r="25" spans="1:10" ht="31.5" hidden="1" x14ac:dyDescent="0.25">
      <c r="A25" s="67"/>
      <c r="B25" s="66"/>
      <c r="C25" s="9" t="s">
        <v>263</v>
      </c>
      <c r="D25" s="4">
        <v>10</v>
      </c>
      <c r="E25" s="4">
        <v>53</v>
      </c>
    </row>
    <row r="26" spans="1:10" hidden="1" x14ac:dyDescent="0.25">
      <c r="A26" s="67"/>
      <c r="B26" s="66" t="s">
        <v>316</v>
      </c>
      <c r="C26" s="4" t="s">
        <v>119</v>
      </c>
      <c r="D26" s="4">
        <v>10</v>
      </c>
      <c r="E26" s="4">
        <v>60</v>
      </c>
    </row>
    <row r="27" spans="1:10" hidden="1" x14ac:dyDescent="0.25">
      <c r="A27" s="67"/>
      <c r="B27" s="66"/>
      <c r="C27" s="4" t="s">
        <v>102</v>
      </c>
      <c r="D27" s="4">
        <v>5</v>
      </c>
      <c r="E27" s="4">
        <v>20</v>
      </c>
    </row>
    <row r="28" spans="1:10" hidden="1" x14ac:dyDescent="0.25">
      <c r="A28" s="67"/>
      <c r="B28" s="66"/>
      <c r="C28" s="4" t="s">
        <v>335</v>
      </c>
      <c r="D28" s="4">
        <v>2</v>
      </c>
      <c r="E28" s="4">
        <v>4</v>
      </c>
    </row>
    <row r="29" spans="1:10" hidden="1" x14ac:dyDescent="0.25">
      <c r="A29" s="67"/>
      <c r="B29" s="66"/>
      <c r="C29" s="4" t="s">
        <v>118</v>
      </c>
      <c r="D29" s="4">
        <v>2</v>
      </c>
      <c r="E29" s="4">
        <v>4</v>
      </c>
    </row>
    <row r="30" spans="1:10" hidden="1" x14ac:dyDescent="0.25">
      <c r="A30" s="67"/>
      <c r="B30" s="66" t="s">
        <v>269</v>
      </c>
      <c r="C30" s="4" t="s">
        <v>328</v>
      </c>
      <c r="D30" s="4">
        <v>10</v>
      </c>
      <c r="E30" s="4">
        <v>28.3</v>
      </c>
    </row>
    <row r="31" spans="1:10" hidden="1" x14ac:dyDescent="0.25">
      <c r="A31" s="67"/>
      <c r="B31" s="66"/>
      <c r="C31" s="4" t="s">
        <v>268</v>
      </c>
      <c r="D31" s="4">
        <v>10</v>
      </c>
      <c r="E31" s="4">
        <v>36</v>
      </c>
    </row>
    <row r="32" spans="1:10" hidden="1" x14ac:dyDescent="0.25">
      <c r="A32" s="67"/>
      <c r="B32" s="41" t="s">
        <v>270</v>
      </c>
      <c r="C32" s="4" t="s">
        <v>271</v>
      </c>
      <c r="D32" s="4">
        <v>12.5</v>
      </c>
      <c r="E32" s="4">
        <v>12</v>
      </c>
    </row>
    <row r="33" spans="1:12" hidden="1" x14ac:dyDescent="0.25">
      <c r="A33" s="67"/>
      <c r="B33" s="40" t="s">
        <v>275</v>
      </c>
      <c r="C33" s="4" t="s">
        <v>276</v>
      </c>
      <c r="D33" s="4">
        <v>5</v>
      </c>
      <c r="E33" s="4">
        <v>0</v>
      </c>
    </row>
    <row r="34" spans="1:12" hidden="1" x14ac:dyDescent="0.25">
      <c r="A34" s="41"/>
      <c r="B34" s="40"/>
      <c r="C34" s="4"/>
    </row>
    <row r="35" spans="1:12" x14ac:dyDescent="0.25">
      <c r="A35" s="67" t="s">
        <v>331</v>
      </c>
      <c r="B35" s="40" t="s">
        <v>322</v>
      </c>
      <c r="C35" s="4" t="s">
        <v>329</v>
      </c>
      <c r="D35" s="4">
        <v>24</v>
      </c>
      <c r="E35" s="4">
        <v>71</v>
      </c>
      <c r="K35" s="4">
        <f>+E35</f>
        <v>71</v>
      </c>
    </row>
    <row r="36" spans="1:12" x14ac:dyDescent="0.25">
      <c r="A36" s="67"/>
      <c r="B36" s="40" t="s">
        <v>322</v>
      </c>
      <c r="C36" s="4" t="s">
        <v>271</v>
      </c>
      <c r="D36" s="4">
        <v>8</v>
      </c>
      <c r="E36" s="4">
        <v>31</v>
      </c>
      <c r="K36" s="4">
        <f>+E36</f>
        <v>31</v>
      </c>
    </row>
    <row r="37" spans="1:12" x14ac:dyDescent="0.25">
      <c r="A37" s="67"/>
      <c r="B37" s="40" t="s">
        <v>322</v>
      </c>
      <c r="C37" s="4" t="s">
        <v>327</v>
      </c>
      <c r="D37" s="4">
        <v>7.1</v>
      </c>
      <c r="E37" s="4">
        <v>40</v>
      </c>
    </row>
    <row r="38" spans="1:12" x14ac:dyDescent="0.25">
      <c r="A38" s="67"/>
      <c r="B38" s="40" t="s">
        <v>322</v>
      </c>
      <c r="C38" s="4" t="s">
        <v>283</v>
      </c>
      <c r="D38" s="4">
        <v>7.1</v>
      </c>
      <c r="E38" s="4">
        <v>45</v>
      </c>
      <c r="K38" s="4">
        <f>+E38</f>
        <v>45</v>
      </c>
    </row>
    <row r="39" spans="1:12" hidden="1" x14ac:dyDescent="0.25">
      <c r="A39" s="41"/>
      <c r="B39" s="40"/>
      <c r="C39" s="4"/>
    </row>
    <row r="40" spans="1:12" hidden="1" x14ac:dyDescent="0.25">
      <c r="A40" s="67" t="s">
        <v>332</v>
      </c>
      <c r="B40" s="40" t="s">
        <v>322</v>
      </c>
      <c r="C40" s="4" t="s">
        <v>317</v>
      </c>
      <c r="D40" s="4">
        <v>430</v>
      </c>
      <c r="E40" s="4">
        <v>82</v>
      </c>
      <c r="L40">
        <f>+E40</f>
        <v>82</v>
      </c>
    </row>
    <row r="41" spans="1:12" hidden="1" x14ac:dyDescent="0.25">
      <c r="A41" s="67"/>
      <c r="B41" s="40" t="s">
        <v>322</v>
      </c>
      <c r="C41" s="4" t="s">
        <v>318</v>
      </c>
      <c r="D41" s="4">
        <v>100</v>
      </c>
      <c r="E41" s="4">
        <v>53</v>
      </c>
      <c r="L41">
        <f>+E41</f>
        <v>53</v>
      </c>
    </row>
    <row r="42" spans="1:12" hidden="1" x14ac:dyDescent="0.25">
      <c r="A42" s="67"/>
      <c r="B42" s="40" t="s">
        <v>323</v>
      </c>
      <c r="C42" s="4" t="s">
        <v>326</v>
      </c>
      <c r="D42" s="4">
        <v>14</v>
      </c>
      <c r="E42" s="4">
        <v>30</v>
      </c>
      <c r="L42">
        <f>+E43</f>
        <v>3</v>
      </c>
    </row>
    <row r="43" spans="1:12" hidden="1" x14ac:dyDescent="0.25">
      <c r="A43" s="67"/>
      <c r="B43" s="40" t="s">
        <v>323</v>
      </c>
      <c r="C43" s="4" t="s">
        <v>122</v>
      </c>
      <c r="D43" s="4">
        <v>14</v>
      </c>
      <c r="E43" s="4">
        <v>3</v>
      </c>
      <c r="L43">
        <f>+E45</f>
        <v>3</v>
      </c>
    </row>
    <row r="44" spans="1:12" hidden="1" x14ac:dyDescent="0.25">
      <c r="A44" s="67"/>
      <c r="B44" s="40" t="s">
        <v>323</v>
      </c>
      <c r="C44" s="4" t="s">
        <v>321</v>
      </c>
      <c r="D44" s="4">
        <v>14</v>
      </c>
      <c r="E44" s="4">
        <v>3</v>
      </c>
    </row>
    <row r="45" spans="1:12" hidden="1" x14ac:dyDescent="0.25">
      <c r="A45" s="67"/>
      <c r="B45" s="40" t="s">
        <v>323</v>
      </c>
      <c r="C45" s="4" t="s">
        <v>324</v>
      </c>
      <c r="D45" s="4">
        <v>5</v>
      </c>
      <c r="E45" s="4">
        <v>3</v>
      </c>
    </row>
    <row r="46" spans="1:12" hidden="1" x14ac:dyDescent="0.25">
      <c r="A46" s="67"/>
      <c r="B46" s="40" t="s">
        <v>323</v>
      </c>
      <c r="C46" s="4" t="s">
        <v>325</v>
      </c>
      <c r="D46" s="4">
        <v>5</v>
      </c>
      <c r="E46" s="4">
        <v>3</v>
      </c>
    </row>
    <row r="47" spans="1:12" hidden="1" x14ac:dyDescent="0.25">
      <c r="A47" s="41"/>
      <c r="B47" s="40"/>
      <c r="C47" s="4"/>
    </row>
    <row r="48" spans="1:12" hidden="1" x14ac:dyDescent="0.25">
      <c r="A48" s="41"/>
      <c r="B48" s="40"/>
      <c r="C48" s="4"/>
    </row>
    <row r="49" spans="1:12" hidden="1" x14ac:dyDescent="0.25">
      <c r="A49" s="41"/>
      <c r="B49" s="40"/>
      <c r="C49" s="4"/>
    </row>
    <row r="50" spans="1:12" hidden="1" x14ac:dyDescent="0.25"/>
    <row r="51" spans="1:12" hidden="1" x14ac:dyDescent="0.25"/>
    <row r="52" spans="1:12" hidden="1" x14ac:dyDescent="0.25"/>
    <row r="53" spans="1:12" x14ac:dyDescent="0.25">
      <c r="C53" s="40" t="s">
        <v>257</v>
      </c>
    </row>
    <row r="54" spans="1:12" x14ac:dyDescent="0.25">
      <c r="C54" s="40"/>
    </row>
    <row r="55" spans="1:12" x14ac:dyDescent="0.25">
      <c r="B55" s="66" t="s">
        <v>280</v>
      </c>
      <c r="C55" s="4" t="s">
        <v>55</v>
      </c>
      <c r="D55" s="4">
        <v>2</v>
      </c>
      <c r="E55" s="4">
        <v>0</v>
      </c>
      <c r="L55">
        <f>+E55</f>
        <v>0</v>
      </c>
    </row>
    <row r="56" spans="1:12" x14ac:dyDescent="0.25">
      <c r="B56" s="66"/>
      <c r="C56" s="4" t="s">
        <v>54</v>
      </c>
      <c r="D56" s="4">
        <v>5</v>
      </c>
      <c r="E56" s="4">
        <v>0</v>
      </c>
    </row>
    <row r="57" spans="1:12" x14ac:dyDescent="0.25">
      <c r="B57" s="66"/>
      <c r="C57" s="4" t="s">
        <v>259</v>
      </c>
      <c r="D57" s="4">
        <v>5</v>
      </c>
      <c r="E57" s="4">
        <v>20</v>
      </c>
      <c r="I57" s="4">
        <f>+E57</f>
        <v>20</v>
      </c>
      <c r="J57" s="4">
        <f>+E57</f>
        <v>20</v>
      </c>
      <c r="K57" s="4">
        <f>+E57</f>
        <v>20</v>
      </c>
    </row>
    <row r="58" spans="1:12" x14ac:dyDescent="0.25">
      <c r="B58" s="66"/>
      <c r="C58" s="4" t="s">
        <v>277</v>
      </c>
      <c r="D58" s="4">
        <v>4</v>
      </c>
      <c r="E58" s="4">
        <v>0</v>
      </c>
    </row>
    <row r="59" spans="1:12" x14ac:dyDescent="0.25">
      <c r="B59" s="66"/>
      <c r="C59" s="4" t="s">
        <v>123</v>
      </c>
      <c r="D59" s="4">
        <v>2</v>
      </c>
      <c r="E59" s="4">
        <v>0</v>
      </c>
    </row>
    <row r="60" spans="1:12" x14ac:dyDescent="0.25">
      <c r="B60" s="66"/>
      <c r="C60" s="4" t="s">
        <v>124</v>
      </c>
      <c r="D60" s="4">
        <v>2</v>
      </c>
      <c r="E60" s="4">
        <v>10</v>
      </c>
    </row>
    <row r="61" spans="1:12" x14ac:dyDescent="0.25">
      <c r="B61" s="66"/>
      <c r="C61" s="4" t="s">
        <v>160</v>
      </c>
      <c r="D61" s="4">
        <v>4</v>
      </c>
      <c r="E61" s="4">
        <v>20</v>
      </c>
    </row>
    <row r="62" spans="1:12" x14ac:dyDescent="0.25">
      <c r="B62" s="66"/>
      <c r="C62" s="4" t="s">
        <v>279</v>
      </c>
      <c r="D62" s="4">
        <v>2</v>
      </c>
      <c r="E62" s="4">
        <v>0</v>
      </c>
    </row>
    <row r="63" spans="1:12" x14ac:dyDescent="0.25">
      <c r="B63" s="66"/>
      <c r="C63" s="4" t="s">
        <v>278</v>
      </c>
      <c r="D63" s="4">
        <v>2</v>
      </c>
      <c r="E63" s="4">
        <v>0</v>
      </c>
    </row>
    <row r="64" spans="1:12" x14ac:dyDescent="0.25">
      <c r="B64" s="66" t="s">
        <v>274</v>
      </c>
      <c r="C64" s="4" t="s">
        <v>272</v>
      </c>
      <c r="D64" s="4">
        <v>6.25</v>
      </c>
      <c r="E64" s="4">
        <v>22</v>
      </c>
    </row>
    <row r="65" spans="2:5" x14ac:dyDescent="0.25">
      <c r="B65" s="66"/>
      <c r="C65" s="4" t="s">
        <v>273</v>
      </c>
      <c r="D65" s="4">
        <v>6.25</v>
      </c>
      <c r="E65" s="4">
        <v>18</v>
      </c>
    </row>
    <row r="66" spans="2:5" x14ac:dyDescent="0.25">
      <c r="B66" s="66" t="s">
        <v>285</v>
      </c>
      <c r="C66" s="4" t="s">
        <v>315</v>
      </c>
      <c r="D66" s="4">
        <v>8</v>
      </c>
      <c r="E66" s="4">
        <v>60</v>
      </c>
    </row>
    <row r="67" spans="2:5" x14ac:dyDescent="0.25">
      <c r="B67" s="66"/>
      <c r="C67" s="4" t="s">
        <v>281</v>
      </c>
      <c r="D67" s="4">
        <v>10</v>
      </c>
      <c r="E67" s="4">
        <v>23</v>
      </c>
    </row>
    <row r="68" spans="2:5" x14ac:dyDescent="0.25">
      <c r="B68" s="66"/>
      <c r="C68" s="4" t="s">
        <v>127</v>
      </c>
      <c r="D68" s="4">
        <v>13</v>
      </c>
      <c r="E68" s="4">
        <v>64</v>
      </c>
    </row>
    <row r="69" spans="2:5" x14ac:dyDescent="0.25">
      <c r="B69" s="66"/>
      <c r="C69" s="4" t="s">
        <v>283</v>
      </c>
      <c r="D69" s="4">
        <v>5</v>
      </c>
      <c r="E69" s="4">
        <v>28</v>
      </c>
    </row>
    <row r="70" spans="2:5" x14ac:dyDescent="0.25">
      <c r="B70" s="66"/>
      <c r="C70" s="4" t="s">
        <v>102</v>
      </c>
      <c r="D70" s="4">
        <v>5</v>
      </c>
      <c r="E70" s="4">
        <v>20</v>
      </c>
    </row>
    <row r="71" spans="2:5" x14ac:dyDescent="0.25">
      <c r="B71" s="66"/>
      <c r="C71" s="4" t="s">
        <v>118</v>
      </c>
      <c r="D71" s="4">
        <v>2</v>
      </c>
      <c r="E71" s="4">
        <v>0</v>
      </c>
    </row>
    <row r="72" spans="2:5" x14ac:dyDescent="0.25">
      <c r="B72" s="66"/>
      <c r="C72" s="4" t="s">
        <v>119</v>
      </c>
      <c r="D72" s="4">
        <v>10</v>
      </c>
      <c r="E72" s="4">
        <v>60</v>
      </c>
    </row>
    <row r="73" spans="2:5" x14ac:dyDescent="0.25">
      <c r="B73" s="66" t="s">
        <v>302</v>
      </c>
      <c r="C73" s="4" t="s">
        <v>300</v>
      </c>
    </row>
    <row r="74" spans="2:5" x14ac:dyDescent="0.25">
      <c r="B74" s="66"/>
      <c r="C74" s="4" t="s">
        <v>298</v>
      </c>
    </row>
    <row r="75" spans="2:5" x14ac:dyDescent="0.25">
      <c r="B75" s="66"/>
      <c r="C75" s="4" t="s">
        <v>294</v>
      </c>
    </row>
    <row r="76" spans="2:5" x14ac:dyDescent="0.25">
      <c r="B76" s="66"/>
      <c r="C76" s="4" t="s">
        <v>291</v>
      </c>
    </row>
    <row r="77" spans="2:5" x14ac:dyDescent="0.25">
      <c r="B77" s="66"/>
      <c r="C77" s="10" t="s">
        <v>109</v>
      </c>
    </row>
    <row r="78" spans="2:5" x14ac:dyDescent="0.25">
      <c r="B78" s="66"/>
      <c r="C78" s="4" t="s">
        <v>301</v>
      </c>
    </row>
    <row r="79" spans="2:5" x14ac:dyDescent="0.25">
      <c r="B79" s="66"/>
      <c r="C79" s="4" t="s">
        <v>296</v>
      </c>
    </row>
    <row r="80" spans="2:5" x14ac:dyDescent="0.25">
      <c r="B80" s="66" t="s">
        <v>303</v>
      </c>
      <c r="C80" s="4" t="s">
        <v>299</v>
      </c>
    </row>
    <row r="81" spans="2:12" x14ac:dyDescent="0.25">
      <c r="B81" s="66"/>
      <c r="C81" s="4" t="s">
        <v>101</v>
      </c>
    </row>
    <row r="82" spans="2:12" x14ac:dyDescent="0.25">
      <c r="B82" s="66"/>
      <c r="C82" s="4" t="s">
        <v>288</v>
      </c>
    </row>
    <row r="83" spans="2:12" x14ac:dyDescent="0.25">
      <c r="B83" s="66" t="s">
        <v>304</v>
      </c>
      <c r="C83" s="4" t="s">
        <v>289</v>
      </c>
    </row>
    <row r="84" spans="2:12" x14ac:dyDescent="0.25">
      <c r="B84" s="66"/>
      <c r="C84" s="4" t="s">
        <v>320</v>
      </c>
    </row>
    <row r="85" spans="2:12" x14ac:dyDescent="0.25">
      <c r="B85" s="66"/>
      <c r="C85" s="4" t="s">
        <v>292</v>
      </c>
    </row>
    <row r="86" spans="2:12" x14ac:dyDescent="0.25">
      <c r="B86" s="66"/>
      <c r="C86" s="4" t="s">
        <v>293</v>
      </c>
    </row>
    <row r="87" spans="2:12" x14ac:dyDescent="0.25">
      <c r="B87" s="66" t="s">
        <v>305</v>
      </c>
      <c r="C87" s="4" t="s">
        <v>341</v>
      </c>
    </row>
    <row r="88" spans="2:12" x14ac:dyDescent="0.25">
      <c r="B88" s="66"/>
      <c r="C88" s="4" t="s">
        <v>295</v>
      </c>
    </row>
    <row r="89" spans="2:12" x14ac:dyDescent="0.25">
      <c r="B89" s="66"/>
      <c r="C89" s="4" t="s">
        <v>286</v>
      </c>
    </row>
    <row r="90" spans="2:12" x14ac:dyDescent="0.25">
      <c r="B90" s="66" t="s">
        <v>306</v>
      </c>
      <c r="C90" s="4" t="s">
        <v>297</v>
      </c>
    </row>
    <row r="91" spans="2:12" x14ac:dyDescent="0.25">
      <c r="B91" s="66"/>
      <c r="C91" s="4" t="s">
        <v>319</v>
      </c>
    </row>
    <row r="92" spans="2:12" x14ac:dyDescent="0.25">
      <c r="B92" s="66"/>
      <c r="C92" s="4" t="s">
        <v>287</v>
      </c>
      <c r="L92">
        <f>+E92</f>
        <v>0</v>
      </c>
    </row>
    <row r="93" spans="2:12" x14ac:dyDescent="0.25">
      <c r="B93" s="66" t="s">
        <v>307</v>
      </c>
      <c r="C93" s="4" t="s">
        <v>290</v>
      </c>
    </row>
    <row r="94" spans="2:12" x14ac:dyDescent="0.25">
      <c r="B94" s="66"/>
      <c r="C94" s="4" t="s">
        <v>284</v>
      </c>
    </row>
    <row r="95" spans="2:12" x14ac:dyDescent="0.25">
      <c r="B95" s="66"/>
      <c r="C95" s="4" t="s">
        <v>309</v>
      </c>
    </row>
    <row r="96" spans="2:12" x14ac:dyDescent="0.25">
      <c r="B96" s="32"/>
      <c r="C96" s="4"/>
    </row>
    <row r="97" spans="2:12" x14ac:dyDescent="0.25">
      <c r="B97" s="32"/>
      <c r="I97" s="40">
        <f>SUM(I4:I96)</f>
        <v>314.3</v>
      </c>
      <c r="J97" s="40">
        <f>SUM(J4:J96)</f>
        <v>168.3</v>
      </c>
      <c r="K97" s="40">
        <f>SUM(K4:K96)</f>
        <v>167</v>
      </c>
      <c r="L97" s="40">
        <f>SUM(L4:L96)</f>
        <v>141</v>
      </c>
    </row>
  </sheetData>
  <mergeCells count="22">
    <mergeCell ref="B83:B86"/>
    <mergeCell ref="B87:B89"/>
    <mergeCell ref="B90:B92"/>
    <mergeCell ref="B93:B95"/>
    <mergeCell ref="A40:A46"/>
    <mergeCell ref="B55:B63"/>
    <mergeCell ref="B64:B65"/>
    <mergeCell ref="B66:B72"/>
    <mergeCell ref="B73:B79"/>
    <mergeCell ref="B80:B82"/>
    <mergeCell ref="A35:A38"/>
    <mergeCell ref="I1:J1"/>
    <mergeCell ref="A4:A17"/>
    <mergeCell ref="B4:B6"/>
    <mergeCell ref="B7:B10"/>
    <mergeCell ref="B11:B13"/>
    <mergeCell ref="B14:B15"/>
    <mergeCell ref="A19:A33"/>
    <mergeCell ref="B19:B21"/>
    <mergeCell ref="B22:B25"/>
    <mergeCell ref="B26:B29"/>
    <mergeCell ref="B30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workbookViewId="0">
      <selection activeCell="D45" sqref="D45"/>
    </sheetView>
  </sheetViews>
  <sheetFormatPr defaultColWidth="10.875" defaultRowHeight="15.75" x14ac:dyDescent="0.25"/>
  <cols>
    <col min="1" max="3" width="22.375" style="3" customWidth="1"/>
    <col min="4" max="4" width="25.5" style="3" customWidth="1"/>
    <col min="5" max="6" width="22.375" style="3" customWidth="1"/>
    <col min="7" max="7" width="22.125" style="4" customWidth="1"/>
    <col min="8" max="8" width="21.5" style="4" customWidth="1"/>
    <col min="9" max="9" width="21.125" style="4" customWidth="1"/>
    <col min="10" max="10" width="20.125" style="4" customWidth="1"/>
    <col min="11" max="11" width="16.875" style="4" customWidth="1"/>
    <col min="12" max="12" width="15.875" style="4" customWidth="1"/>
    <col min="13" max="13" width="13.625" style="4" customWidth="1"/>
    <col min="14" max="14" width="18.125" style="4" customWidth="1"/>
    <col min="15" max="15" width="18.5" style="4" customWidth="1"/>
    <col min="16" max="16" width="12.5" style="4" customWidth="1"/>
    <col min="17" max="16384" width="10.875" style="4"/>
  </cols>
  <sheetData>
    <row r="1" spans="1:16" x14ac:dyDescent="0.25">
      <c r="A1" s="3" t="s">
        <v>95</v>
      </c>
      <c r="C1" s="3" t="s">
        <v>98</v>
      </c>
      <c r="D1" s="3" t="s">
        <v>117</v>
      </c>
      <c r="E1" s="3" t="s">
        <v>107</v>
      </c>
      <c r="F1" s="3" t="s">
        <v>103</v>
      </c>
      <c r="G1" s="3" t="s">
        <v>99</v>
      </c>
      <c r="H1" s="3" t="s">
        <v>100</v>
      </c>
      <c r="I1" s="3" t="s">
        <v>107</v>
      </c>
      <c r="J1" s="3" t="s">
        <v>103</v>
      </c>
      <c r="K1" s="3" t="s">
        <v>100</v>
      </c>
      <c r="L1" s="3" t="s">
        <v>107</v>
      </c>
      <c r="M1" s="3" t="s">
        <v>103</v>
      </c>
      <c r="N1" s="3" t="s">
        <v>100</v>
      </c>
      <c r="O1" s="3" t="s">
        <v>107</v>
      </c>
      <c r="P1" s="3" t="s">
        <v>103</v>
      </c>
    </row>
    <row r="3" spans="1:16" x14ac:dyDescent="0.25">
      <c r="A3" s="3" t="s">
        <v>93</v>
      </c>
      <c r="B3" s="3" t="s">
        <v>105</v>
      </c>
      <c r="C3" s="11" t="s">
        <v>126</v>
      </c>
      <c r="D3" s="7"/>
    </row>
    <row r="4" spans="1:16" x14ac:dyDescent="0.25">
      <c r="C4" s="7"/>
      <c r="G4" s="3" t="s">
        <v>96</v>
      </c>
      <c r="H4" s="4" t="s">
        <v>101</v>
      </c>
    </row>
    <row r="5" spans="1:16" x14ac:dyDescent="0.25">
      <c r="C5" s="3" t="s">
        <v>155</v>
      </c>
      <c r="D5" s="3" t="s">
        <v>100</v>
      </c>
      <c r="E5" s="3" t="s">
        <v>154</v>
      </c>
      <c r="F5" s="3" t="s">
        <v>103</v>
      </c>
      <c r="G5" s="3" t="s">
        <v>121</v>
      </c>
      <c r="H5" s="4" t="s">
        <v>159</v>
      </c>
    </row>
    <row r="6" spans="1:16" x14ac:dyDescent="0.25">
      <c r="C6" s="7">
        <v>1</v>
      </c>
      <c r="D6" s="7" t="s">
        <v>127</v>
      </c>
      <c r="E6" s="7">
        <v>7</v>
      </c>
      <c r="F6" s="7">
        <v>30</v>
      </c>
      <c r="G6" s="3" t="s">
        <v>0</v>
      </c>
      <c r="H6" s="4" t="s">
        <v>114</v>
      </c>
    </row>
    <row r="7" spans="1:16" x14ac:dyDescent="0.25">
      <c r="C7" s="7">
        <v>1.28</v>
      </c>
      <c r="D7" s="7" t="s">
        <v>128</v>
      </c>
      <c r="E7" s="7">
        <v>6.6</v>
      </c>
      <c r="F7" s="7">
        <v>37</v>
      </c>
      <c r="G7" s="3" t="s">
        <v>111</v>
      </c>
      <c r="H7" s="10" t="s">
        <v>109</v>
      </c>
      <c r="I7" s="4">
        <v>0.4</v>
      </c>
      <c r="K7" s="4" t="s">
        <v>110</v>
      </c>
      <c r="L7" s="4">
        <v>12</v>
      </c>
      <c r="M7" s="4">
        <v>45</v>
      </c>
      <c r="N7" s="3" t="s">
        <v>113</v>
      </c>
      <c r="O7" s="4">
        <v>5.0000000000000001E-3</v>
      </c>
    </row>
    <row r="8" spans="1:16" x14ac:dyDescent="0.25">
      <c r="C8" s="7">
        <v>1.75</v>
      </c>
      <c r="D8" s="7" t="s">
        <v>129</v>
      </c>
      <c r="E8" s="7">
        <v>3.75</v>
      </c>
      <c r="F8" s="7">
        <v>21.25</v>
      </c>
      <c r="G8" s="3" t="s">
        <v>42</v>
      </c>
    </row>
    <row r="9" spans="1:16" x14ac:dyDescent="0.25">
      <c r="C9" s="7">
        <v>1.5</v>
      </c>
      <c r="D9" s="7" t="s">
        <v>161</v>
      </c>
      <c r="E9" s="7">
        <v>11</v>
      </c>
      <c r="F9" s="7">
        <v>42.5</v>
      </c>
      <c r="G9" s="3" t="s">
        <v>43</v>
      </c>
    </row>
    <row r="10" spans="1:16" x14ac:dyDescent="0.25">
      <c r="C10" s="7">
        <v>0.64</v>
      </c>
      <c r="D10" s="7" t="s">
        <v>153</v>
      </c>
      <c r="E10" s="7">
        <v>28</v>
      </c>
      <c r="F10" s="7">
        <v>73</v>
      </c>
      <c r="G10" s="3" t="s">
        <v>94</v>
      </c>
    </row>
    <row r="11" spans="1:16" x14ac:dyDescent="0.25">
      <c r="C11" s="7">
        <v>0.4</v>
      </c>
      <c r="D11" s="7" t="s">
        <v>163</v>
      </c>
      <c r="E11" s="7">
        <v>2.2000000000000002</v>
      </c>
      <c r="F11" s="7">
        <v>13</v>
      </c>
      <c r="G11" s="3" t="s">
        <v>97</v>
      </c>
    </row>
    <row r="12" spans="1:16" x14ac:dyDescent="0.25">
      <c r="C12" s="7"/>
      <c r="D12" s="7" t="s">
        <v>162</v>
      </c>
      <c r="E12" s="7"/>
      <c r="F12" s="7"/>
      <c r="G12" s="3"/>
    </row>
    <row r="13" spans="1:16" x14ac:dyDescent="0.25">
      <c r="C13" s="4"/>
      <c r="D13" s="4"/>
      <c r="E13" s="4"/>
      <c r="F13" s="4"/>
      <c r="G13" s="3"/>
    </row>
    <row r="14" spans="1:16" ht="31.5" x14ac:dyDescent="0.25">
      <c r="C14" s="20">
        <v>0.33</v>
      </c>
      <c r="D14" s="21" t="s">
        <v>156</v>
      </c>
      <c r="E14" s="20">
        <v>5</v>
      </c>
      <c r="F14" s="20">
        <v>33</v>
      </c>
      <c r="G14" s="3" t="s">
        <v>116</v>
      </c>
      <c r="H14" s="4" t="s">
        <v>115</v>
      </c>
      <c r="I14" s="4">
        <v>5</v>
      </c>
      <c r="J14" s="4">
        <v>20</v>
      </c>
    </row>
    <row r="15" spans="1:16" x14ac:dyDescent="0.25">
      <c r="C15" s="20">
        <v>1</v>
      </c>
      <c r="D15" s="20" t="s">
        <v>157</v>
      </c>
      <c r="E15" s="20">
        <v>6</v>
      </c>
      <c r="F15" s="20">
        <v>20</v>
      </c>
    </row>
    <row r="16" spans="1:16" x14ac:dyDescent="0.25">
      <c r="C16" s="20">
        <v>0</v>
      </c>
      <c r="D16" s="20" t="s">
        <v>54</v>
      </c>
      <c r="E16" s="20">
        <v>5</v>
      </c>
      <c r="F16" s="20">
        <v>0</v>
      </c>
    </row>
    <row r="18" spans="1:8" x14ac:dyDescent="0.25">
      <c r="C18" s="3">
        <f>SUM(C6:C17)</f>
        <v>7.9</v>
      </c>
      <c r="E18" s="3">
        <f>SUM(E6:E11)</f>
        <v>58.550000000000004</v>
      </c>
      <c r="F18" s="3">
        <f>SUM(F6:F11)</f>
        <v>216.75</v>
      </c>
    </row>
    <row r="19" spans="1:8" x14ac:dyDescent="0.25">
      <c r="C19" s="7"/>
    </row>
    <row r="20" spans="1:8" x14ac:dyDescent="0.25">
      <c r="A20" s="4"/>
      <c r="B20" s="7"/>
      <c r="C20" s="7"/>
    </row>
    <row r="21" spans="1:8" x14ac:dyDescent="0.25">
      <c r="A21" s="4"/>
      <c r="B21" s="3" t="s">
        <v>104</v>
      </c>
      <c r="C21" s="11" t="s">
        <v>125</v>
      </c>
      <c r="D21" s="11"/>
      <c r="E21" s="12"/>
    </row>
    <row r="22" spans="1:8" x14ac:dyDescent="0.25">
      <c r="A22" s="4"/>
    </row>
    <row r="23" spans="1:8" x14ac:dyDescent="0.25">
      <c r="A23" s="4"/>
      <c r="B23" s="7"/>
      <c r="C23" s="3" t="s">
        <v>155</v>
      </c>
      <c r="D23" s="3" t="s">
        <v>100</v>
      </c>
      <c r="E23" s="3" t="s">
        <v>154</v>
      </c>
      <c r="F23" s="3" t="s">
        <v>103</v>
      </c>
    </row>
    <row r="24" spans="1:8" x14ac:dyDescent="0.25">
      <c r="C24" s="7">
        <v>3.64</v>
      </c>
      <c r="D24" s="7" t="s">
        <v>106</v>
      </c>
      <c r="E24" s="7">
        <v>20</v>
      </c>
      <c r="F24" s="7">
        <v>115</v>
      </c>
      <c r="G24" s="3" t="s">
        <v>96</v>
      </c>
    </row>
    <row r="25" spans="1:8" x14ac:dyDescent="0.25">
      <c r="C25" s="7">
        <v>3</v>
      </c>
      <c r="D25" s="7" t="s">
        <v>102</v>
      </c>
      <c r="E25" s="7">
        <v>5</v>
      </c>
      <c r="F25" s="7">
        <v>20</v>
      </c>
      <c r="G25" s="3" t="s">
        <v>121</v>
      </c>
      <c r="H25" s="4" t="s">
        <v>159</v>
      </c>
    </row>
    <row r="26" spans="1:8" x14ac:dyDescent="0.25">
      <c r="D26" s="7" t="s">
        <v>118</v>
      </c>
      <c r="E26" s="7">
        <v>5</v>
      </c>
      <c r="F26" s="7">
        <v>5</v>
      </c>
      <c r="G26" s="3" t="s">
        <v>0</v>
      </c>
      <c r="H26" s="4" t="s">
        <v>158</v>
      </c>
    </row>
    <row r="27" spans="1:8" x14ac:dyDescent="0.25">
      <c r="C27" s="7"/>
      <c r="D27" s="7" t="s">
        <v>119</v>
      </c>
      <c r="E27" s="7">
        <v>5</v>
      </c>
      <c r="F27" s="7">
        <v>17</v>
      </c>
      <c r="G27" s="3" t="s">
        <v>111</v>
      </c>
      <c r="H27" s="7"/>
    </row>
    <row r="28" spans="1:8" x14ac:dyDescent="0.25">
      <c r="C28" s="7">
        <v>4.2</v>
      </c>
      <c r="D28" s="7" t="s">
        <v>120</v>
      </c>
      <c r="E28" s="7">
        <v>25</v>
      </c>
      <c r="F28" s="7">
        <v>41.25</v>
      </c>
      <c r="G28" s="3" t="s">
        <v>42</v>
      </c>
    </row>
    <row r="29" spans="1:8" x14ac:dyDescent="0.25">
      <c r="D29" s="7" t="s">
        <v>122</v>
      </c>
      <c r="G29" s="3" t="s">
        <v>43</v>
      </c>
    </row>
    <row r="30" spans="1:8" x14ac:dyDescent="0.25">
      <c r="D30" s="7" t="s">
        <v>123</v>
      </c>
      <c r="G30" s="3" t="s">
        <v>108</v>
      </c>
    </row>
    <row r="31" spans="1:8" x14ac:dyDescent="0.25">
      <c r="A31" s="4"/>
      <c r="D31" s="4" t="s">
        <v>55</v>
      </c>
      <c r="G31" s="3" t="s">
        <v>97</v>
      </c>
    </row>
    <row r="32" spans="1:8" x14ac:dyDescent="0.25">
      <c r="D32" s="7" t="s">
        <v>124</v>
      </c>
      <c r="G32" s="3" t="s">
        <v>116</v>
      </c>
      <c r="H32" s="4" t="s">
        <v>115</v>
      </c>
    </row>
    <row r="33" spans="1:6" x14ac:dyDescent="0.25">
      <c r="D33" s="7" t="s">
        <v>160</v>
      </c>
    </row>
    <row r="34" spans="1:6" x14ac:dyDescent="0.25">
      <c r="C34" s="3">
        <f>SUM(C24:C33)</f>
        <v>10.84</v>
      </c>
      <c r="E34" s="3">
        <f>SUM(E24:E33)</f>
        <v>60</v>
      </c>
      <c r="F34" s="3">
        <f>SUM(F24:F33)</f>
        <v>198.25</v>
      </c>
    </row>
    <row r="36" spans="1:6" x14ac:dyDescent="0.25">
      <c r="A36" s="4"/>
    </row>
    <row r="37" spans="1:6" x14ac:dyDescent="0.25">
      <c r="A37" s="4"/>
    </row>
    <row r="38" spans="1:6" x14ac:dyDescent="0.25">
      <c r="A38" s="3" t="s">
        <v>90</v>
      </c>
    </row>
    <row r="48" spans="1:6" x14ac:dyDescent="0.25">
      <c r="A48" s="3" t="s">
        <v>91</v>
      </c>
    </row>
    <row r="54" spans="1:1" x14ac:dyDescent="0.25">
      <c r="A54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Quiz</vt:lpstr>
      <vt:lpstr>calories breakdown</vt:lpstr>
      <vt:lpstr>profile</vt:lpstr>
      <vt:lpstr>Decision Tree</vt:lpstr>
      <vt:lpstr>Body Calculator</vt:lpstr>
      <vt:lpstr>Mylk Shake Formula</vt:lpstr>
      <vt:lpstr>All Formulas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jnzen</cp:lastModifiedBy>
  <dcterms:created xsi:type="dcterms:W3CDTF">2018-04-14T14:49:17Z</dcterms:created>
  <dcterms:modified xsi:type="dcterms:W3CDTF">2018-05-08T18:53:20Z</dcterms:modified>
</cp:coreProperties>
</file>