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oa24jm\Documents\CH-Heart\results\tables\"/>
    </mc:Choice>
  </mc:AlternateContent>
  <xr:revisionPtr revIDLastSave="0" documentId="8_{87F3260A-147D-4E28-B8C3-3EF1D87D2EB7}" xr6:coauthVersionLast="47" xr6:coauthVersionMax="47" xr10:uidLastSave="{00000000-0000-0000-0000-000000000000}"/>
  <bookViews>
    <workbookView xWindow="-120" yWindow="-120" windowWidth="29040" windowHeight="15840" xr2:uid="{00000000-000D-0000-FFFF-FFFF00000000}"/>
  </bookViews>
  <sheets>
    <sheet name="Baseline" sheetId="1" r:id="rId1"/>
    <sheet name="FollowUp" sheetId="2" r:id="rId2"/>
  </sheets>
  <definedNames>
    <definedName name="_xlnm._FilterDatabase" localSheetId="1" hidden="1">FollowUp!$A$5:$CN$63</definedName>
    <definedName name="Baseline">"[Covid-Heart_20-08-20_ES_JoA.xlsx]Baseline"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280PZ2F5f63gtgXSVl11AItsPqLraH5vjXYOQp/27+8="/>
    </ext>
  </extLst>
</workbook>
</file>

<file path=xl/calcChain.xml><?xml version="1.0" encoding="utf-8"?>
<calcChain xmlns="http://schemas.openxmlformats.org/spreadsheetml/2006/main">
  <c r="HT61" i="2" l="1"/>
  <c r="HS61" i="2"/>
  <c r="HR61" i="2"/>
  <c r="HQ61" i="2"/>
  <c r="HP61" i="2"/>
  <c r="HO61" i="2"/>
  <c r="HN61" i="2"/>
  <c r="HM61" i="2"/>
  <c r="HL61" i="2"/>
  <c r="HK61" i="2"/>
  <c r="HJ61" i="2"/>
  <c r="HI61" i="2"/>
  <c r="HH61" i="2"/>
  <c r="HG61" i="2"/>
  <c r="HF61" i="2"/>
  <c r="HE61" i="2"/>
  <c r="HD61" i="2"/>
  <c r="HC61" i="2"/>
  <c r="HB61" i="2"/>
  <c r="HA61" i="2"/>
  <c r="GZ61" i="2"/>
  <c r="GY61" i="2"/>
  <c r="GX61" i="2"/>
  <c r="GW61" i="2"/>
  <c r="GR61" i="2"/>
  <c r="GQ61" i="2"/>
  <c r="GP61" i="2"/>
  <c r="GO61" i="2"/>
  <c r="GN61" i="2"/>
  <c r="GM61" i="2"/>
  <c r="GL61" i="2"/>
  <c r="GK61" i="2"/>
  <c r="GJ61" i="2"/>
  <c r="GI61" i="2"/>
  <c r="GH61" i="2"/>
  <c r="GG61" i="2"/>
  <c r="GF61" i="2"/>
  <c r="GE61" i="2"/>
  <c r="GD61" i="2"/>
  <c r="GC61" i="2"/>
  <c r="GB61" i="2"/>
  <c r="GA61" i="2"/>
  <c r="FZ61" i="2"/>
  <c r="FY61" i="2"/>
  <c r="FX61" i="2"/>
  <c r="FW61" i="2"/>
  <c r="FV61" i="2"/>
  <c r="FU61" i="2"/>
  <c r="FP61" i="2"/>
  <c r="FO61" i="2"/>
  <c r="FN61" i="2"/>
  <c r="FM61" i="2"/>
  <c r="FL61" i="2"/>
  <c r="FK61" i="2"/>
  <c r="FJ61" i="2"/>
  <c r="FI61" i="2"/>
  <c r="FH61" i="2"/>
  <c r="FG61" i="2"/>
  <c r="FF61" i="2"/>
  <c r="FE61" i="2"/>
  <c r="FD61" i="2"/>
  <c r="FC61" i="2"/>
  <c r="FB61" i="2"/>
  <c r="FA61" i="2"/>
  <c r="EZ61" i="2"/>
  <c r="EY61" i="2"/>
  <c r="EX61" i="2"/>
  <c r="EW61" i="2"/>
  <c r="EV61" i="2"/>
  <c r="EU61" i="2"/>
  <c r="ET61" i="2"/>
  <c r="ES61" i="2"/>
  <c r="EN61" i="2"/>
  <c r="EM61" i="2"/>
  <c r="EL61" i="2"/>
  <c r="EK61" i="2"/>
  <c r="EJ61" i="2"/>
  <c r="EI61" i="2"/>
  <c r="EH61" i="2"/>
  <c r="EG61" i="2"/>
  <c r="EF61" i="2"/>
  <c r="EE61" i="2"/>
  <c r="ED61" i="2"/>
  <c r="EC61" i="2"/>
  <c r="EB61" i="2"/>
  <c r="EA61" i="2"/>
  <c r="DZ61" i="2"/>
  <c r="DY61" i="2"/>
  <c r="DX61" i="2"/>
  <c r="DW61" i="2"/>
  <c r="DV61" i="2"/>
  <c r="DU61" i="2"/>
  <c r="DT61" i="2"/>
  <c r="DS61" i="2"/>
  <c r="DR61" i="2"/>
  <c r="DQ61" i="2"/>
  <c r="DL61" i="2"/>
  <c r="DK61" i="2"/>
  <c r="DJ61" i="2"/>
  <c r="DI61" i="2"/>
  <c r="DH61" i="2"/>
  <c r="DG61" i="2"/>
  <c r="DF61" i="2"/>
  <c r="DE61" i="2"/>
  <c r="DD61" i="2"/>
  <c r="DC61" i="2"/>
  <c r="DB61" i="2"/>
  <c r="DA61" i="2"/>
  <c r="CZ61" i="2"/>
  <c r="CY61" i="2"/>
  <c r="CX61" i="2"/>
  <c r="CW61" i="2"/>
  <c r="CV61" i="2"/>
  <c r="CU61" i="2"/>
  <c r="CT61" i="2"/>
  <c r="CS61" i="2"/>
  <c r="CR61" i="2"/>
  <c r="CQ61" i="2"/>
  <c r="CP61" i="2"/>
  <c r="CO61" i="2"/>
  <c r="CJ61" i="2"/>
  <c r="CI61" i="2"/>
  <c r="CH61" i="2"/>
  <c r="CG61" i="2"/>
  <c r="CF61" i="2"/>
  <c r="CE61" i="2"/>
  <c r="CD61" i="2"/>
  <c r="CC61" i="2"/>
  <c r="CB61" i="2"/>
  <c r="CA61" i="2"/>
  <c r="BZ61" i="2"/>
  <c r="BY61" i="2"/>
  <c r="BX61" i="2"/>
  <c r="BW61" i="2"/>
  <c r="BV61" i="2"/>
  <c r="BU61" i="2"/>
  <c r="BT61" i="2"/>
  <c r="BS61" i="2"/>
  <c r="BR61" i="2"/>
  <c r="BQ61" i="2"/>
  <c r="BP61" i="2"/>
  <c r="BO61" i="2"/>
  <c r="BN61" i="2"/>
  <c r="BH61" i="2"/>
  <c r="BG61" i="2"/>
  <c r="BF61" i="2"/>
  <c r="BE61" i="2"/>
  <c r="BD61" i="2"/>
  <c r="BC61" i="2"/>
  <c r="BB61" i="2"/>
  <c r="BA61" i="2"/>
  <c r="AZ61" i="2"/>
  <c r="AY61" i="2"/>
  <c r="AX61" i="2"/>
  <c r="AW61" i="2"/>
  <c r="AV61" i="2"/>
  <c r="AU61" i="2"/>
  <c r="AT61" i="2"/>
  <c r="AS61" i="2"/>
  <c r="AR61" i="2"/>
  <c r="AQ61" i="2"/>
  <c r="AP61" i="2"/>
  <c r="AO61" i="2"/>
  <c r="AN61" i="2"/>
  <c r="AM61" i="2"/>
  <c r="AL61" i="2"/>
  <c r="AK61" i="2"/>
  <c r="AF61" i="2"/>
  <c r="AE61" i="2"/>
  <c r="AD61" i="2"/>
  <c r="AC61" i="2"/>
  <c r="AB61" i="2"/>
  <c r="AA61" i="2"/>
  <c r="Z61" i="2"/>
  <c r="Y61" i="2"/>
  <c r="X61" i="2"/>
  <c r="W61" i="2"/>
  <c r="V61" i="2"/>
  <c r="U61" i="2"/>
  <c r="T61" i="2"/>
  <c r="S61" i="2"/>
  <c r="R61" i="2"/>
  <c r="Q61" i="2"/>
  <c r="P61" i="2"/>
  <c r="O61" i="2"/>
  <c r="N61" i="2"/>
  <c r="M61" i="2"/>
  <c r="L61" i="2"/>
  <c r="K61" i="2"/>
  <c r="J61" i="2"/>
  <c r="I61" i="2"/>
  <c r="HT60" i="2"/>
  <c r="HS60" i="2"/>
  <c r="HR60" i="2"/>
  <c r="HQ60" i="2"/>
  <c r="HP60" i="2"/>
  <c r="HO60" i="2"/>
  <c r="HN60" i="2"/>
  <c r="HM60" i="2"/>
  <c r="HL60" i="2"/>
  <c r="HK60" i="2"/>
  <c r="HJ60" i="2"/>
  <c r="HI60" i="2"/>
  <c r="HH60" i="2"/>
  <c r="HG60" i="2"/>
  <c r="HF60" i="2"/>
  <c r="HE60" i="2"/>
  <c r="HD60" i="2"/>
  <c r="HC60" i="2"/>
  <c r="HB60" i="2"/>
  <c r="HA60" i="2"/>
  <c r="GZ60" i="2"/>
  <c r="GY60" i="2"/>
  <c r="GX60" i="2"/>
  <c r="GW60" i="2"/>
  <c r="GR60" i="2"/>
  <c r="GQ60" i="2"/>
  <c r="GP60" i="2"/>
  <c r="GO60" i="2"/>
  <c r="GN60" i="2"/>
  <c r="GM60" i="2"/>
  <c r="GL60" i="2"/>
  <c r="GK60" i="2"/>
  <c r="GJ60" i="2"/>
  <c r="GI60" i="2"/>
  <c r="GH60" i="2"/>
  <c r="GG60" i="2"/>
  <c r="GF60" i="2"/>
  <c r="GE60" i="2"/>
  <c r="GD60" i="2"/>
  <c r="GC60" i="2"/>
  <c r="GB60" i="2"/>
  <c r="GA60" i="2"/>
  <c r="FZ60" i="2"/>
  <c r="FY60" i="2"/>
  <c r="FX60" i="2"/>
  <c r="FW60" i="2"/>
  <c r="FV60" i="2"/>
  <c r="FU60" i="2"/>
  <c r="FP60" i="2"/>
  <c r="FO60" i="2"/>
  <c r="FN60" i="2"/>
  <c r="FM60" i="2"/>
  <c r="FL60" i="2"/>
  <c r="FK60" i="2"/>
  <c r="FJ60" i="2"/>
  <c r="FI60" i="2"/>
  <c r="FH60" i="2"/>
  <c r="FG60" i="2"/>
  <c r="FF60" i="2"/>
  <c r="FE60" i="2"/>
  <c r="FD60" i="2"/>
  <c r="FC60" i="2"/>
  <c r="FB60" i="2"/>
  <c r="FA60" i="2"/>
  <c r="EZ60" i="2"/>
  <c r="EY60" i="2"/>
  <c r="EX60" i="2"/>
  <c r="EW60" i="2"/>
  <c r="EV60" i="2"/>
  <c r="EU60" i="2"/>
  <c r="ET60" i="2"/>
  <c r="ES60" i="2"/>
  <c r="EN60" i="2"/>
  <c r="EM60" i="2"/>
  <c r="EL60" i="2"/>
  <c r="EK60" i="2"/>
  <c r="EJ60" i="2"/>
  <c r="EI60" i="2"/>
  <c r="EH60" i="2"/>
  <c r="EG60" i="2"/>
  <c r="EF60" i="2"/>
  <c r="EE60" i="2"/>
  <c r="ED60" i="2"/>
  <c r="EC60" i="2"/>
  <c r="EB60" i="2"/>
  <c r="EA60" i="2"/>
  <c r="DZ60" i="2"/>
  <c r="DY60" i="2"/>
  <c r="DX60" i="2"/>
  <c r="DW60" i="2"/>
  <c r="DV60" i="2"/>
  <c r="DU60" i="2"/>
  <c r="DT60" i="2"/>
  <c r="DS60" i="2"/>
  <c r="DR60" i="2"/>
  <c r="DQ60" i="2"/>
  <c r="DL60" i="2"/>
  <c r="DK60" i="2"/>
  <c r="DJ60" i="2"/>
  <c r="DI60" i="2"/>
  <c r="DH60" i="2"/>
  <c r="DG60" i="2"/>
  <c r="DF60" i="2"/>
  <c r="DE60" i="2"/>
  <c r="DD60" i="2"/>
  <c r="DC60" i="2"/>
  <c r="DB60" i="2"/>
  <c r="DA60" i="2"/>
  <c r="CZ60" i="2"/>
  <c r="CY60" i="2"/>
  <c r="CX60" i="2"/>
  <c r="CW60" i="2"/>
  <c r="CV60" i="2"/>
  <c r="CU60" i="2"/>
  <c r="CT60" i="2"/>
  <c r="CS60" i="2"/>
  <c r="CR60" i="2"/>
  <c r="CQ60" i="2"/>
  <c r="CP60" i="2"/>
  <c r="CO60" i="2"/>
  <c r="CJ60" i="2"/>
  <c r="CI60" i="2"/>
  <c r="CH60" i="2"/>
  <c r="CG60" i="2"/>
  <c r="CF60" i="2"/>
  <c r="CE60" i="2"/>
  <c r="CD60" i="2"/>
  <c r="CC60" i="2"/>
  <c r="CB60" i="2"/>
  <c r="CA60" i="2"/>
  <c r="BZ60" i="2"/>
  <c r="BY60" i="2"/>
  <c r="BX60" i="2"/>
  <c r="BW60" i="2"/>
  <c r="BV60" i="2"/>
  <c r="BU60" i="2"/>
  <c r="BT60" i="2"/>
  <c r="BS60" i="2"/>
  <c r="BR60" i="2"/>
  <c r="BQ60" i="2"/>
  <c r="BP60" i="2"/>
  <c r="BO60" i="2"/>
  <c r="BN60" i="2"/>
  <c r="BH60" i="2"/>
  <c r="BG60" i="2"/>
  <c r="BF60" i="2"/>
  <c r="BE60" i="2"/>
  <c r="BD60" i="2"/>
  <c r="BC60" i="2"/>
  <c r="BB60" i="2"/>
  <c r="BA60" i="2"/>
  <c r="AZ60" i="2"/>
  <c r="AY60" i="2"/>
  <c r="AX60" i="2"/>
  <c r="AW60" i="2"/>
  <c r="AV60" i="2"/>
  <c r="AU60" i="2"/>
  <c r="AT60" i="2"/>
  <c r="AS60" i="2"/>
  <c r="AR60" i="2"/>
  <c r="AQ60" i="2"/>
  <c r="AP60" i="2"/>
  <c r="AO60" i="2"/>
  <c r="AN60" i="2"/>
  <c r="AM60" i="2"/>
  <c r="AL60" i="2"/>
  <c r="AK60" i="2"/>
  <c r="AF60" i="2"/>
  <c r="AE60" i="2"/>
  <c r="AD60" i="2"/>
  <c r="AC60" i="2"/>
  <c r="AB60" i="2"/>
  <c r="AA60" i="2"/>
  <c r="Z60" i="2"/>
  <c r="Y60" i="2"/>
  <c r="X60" i="2"/>
  <c r="W60" i="2"/>
  <c r="V60" i="2"/>
  <c r="U60" i="2"/>
  <c r="T60" i="2"/>
  <c r="S60" i="2"/>
  <c r="R60" i="2"/>
  <c r="Q60" i="2"/>
  <c r="P60" i="2"/>
  <c r="O60" i="2"/>
  <c r="N60" i="2"/>
  <c r="M60" i="2"/>
  <c r="L60" i="2"/>
  <c r="K60" i="2"/>
  <c r="J60" i="2"/>
  <c r="I60" i="2"/>
  <c r="FU59" i="2"/>
  <c r="AK59" i="2"/>
  <c r="HT57" i="2"/>
  <c r="HS57" i="2"/>
  <c r="HR57" i="2"/>
  <c r="HQ57" i="2"/>
  <c r="HP57" i="2"/>
  <c r="HO57" i="2"/>
  <c r="HN57" i="2"/>
  <c r="HM57" i="2"/>
  <c r="HL57" i="2"/>
  <c r="HK57" i="2"/>
  <c r="HJ57" i="2"/>
  <c r="HI57" i="2"/>
  <c r="HH57" i="2"/>
  <c r="HG57" i="2"/>
  <c r="HF57" i="2"/>
  <c r="HE57" i="2"/>
  <c r="HD57" i="2"/>
  <c r="HC57" i="2"/>
  <c r="HB57" i="2"/>
  <c r="HA57" i="2"/>
  <c r="GZ57" i="2"/>
  <c r="GY57" i="2"/>
  <c r="GX57" i="2"/>
  <c r="GR57" i="2"/>
  <c r="GQ57" i="2"/>
  <c r="GP57" i="2"/>
  <c r="GO57" i="2"/>
  <c r="GN57" i="2"/>
  <c r="GM57" i="2"/>
  <c r="GL57" i="2"/>
  <c r="GK57" i="2"/>
  <c r="GJ57" i="2"/>
  <c r="GI57" i="2"/>
  <c r="GH57" i="2"/>
  <c r="GG57" i="2"/>
  <c r="GF57" i="2"/>
  <c r="GE57" i="2"/>
  <c r="GD57" i="2"/>
  <c r="GC57" i="2"/>
  <c r="GB57" i="2"/>
  <c r="GA57" i="2"/>
  <c r="FZ57" i="2"/>
  <c r="FY57" i="2"/>
  <c r="FX57" i="2"/>
  <c r="FW57" i="2"/>
  <c r="FV57" i="2"/>
  <c r="FP57" i="2"/>
  <c r="FO57" i="2"/>
  <c r="FN57" i="2"/>
  <c r="FM57" i="2"/>
  <c r="FL57" i="2"/>
  <c r="FK57" i="2"/>
  <c r="FJ57" i="2"/>
  <c r="FI57" i="2"/>
  <c r="FH57" i="2"/>
  <c r="FG57" i="2"/>
  <c r="FF57" i="2"/>
  <c r="FE57" i="2"/>
  <c r="FD57" i="2"/>
  <c r="FC57" i="2"/>
  <c r="FB57" i="2"/>
  <c r="FA57" i="2"/>
  <c r="EZ57" i="2"/>
  <c r="EY57" i="2"/>
  <c r="EX57" i="2"/>
  <c r="EW57" i="2"/>
  <c r="EV57" i="2"/>
  <c r="EU57" i="2"/>
  <c r="ET57" i="2"/>
  <c r="EN57" i="2"/>
  <c r="EM57" i="2"/>
  <c r="EL57" i="2"/>
  <c r="EK57" i="2"/>
  <c r="EJ57" i="2"/>
  <c r="EI57" i="2"/>
  <c r="EH57" i="2"/>
  <c r="EG57" i="2"/>
  <c r="EF57" i="2"/>
  <c r="EE57" i="2"/>
  <c r="ED57" i="2"/>
  <c r="EC57" i="2"/>
  <c r="EB57" i="2"/>
  <c r="EA57" i="2"/>
  <c r="DZ57" i="2"/>
  <c r="DY57" i="2"/>
  <c r="DX57" i="2"/>
  <c r="DW57" i="2"/>
  <c r="DV57" i="2"/>
  <c r="DU57" i="2"/>
  <c r="DT57" i="2"/>
  <c r="DS57" i="2"/>
  <c r="DR57" i="2"/>
  <c r="DL57" i="2"/>
  <c r="DK57" i="2"/>
  <c r="DJ57" i="2"/>
  <c r="DI57" i="2"/>
  <c r="DH57" i="2"/>
  <c r="DG57" i="2"/>
  <c r="DF57" i="2"/>
  <c r="DE57" i="2"/>
  <c r="DD57" i="2"/>
  <c r="DC57" i="2"/>
  <c r="DB57" i="2"/>
  <c r="DA57" i="2"/>
  <c r="CZ57" i="2"/>
  <c r="CY57" i="2"/>
  <c r="CX57" i="2"/>
  <c r="CW57" i="2"/>
  <c r="CV57" i="2"/>
  <c r="CU57" i="2"/>
  <c r="CT57" i="2"/>
  <c r="CS57" i="2"/>
  <c r="CR57" i="2"/>
  <c r="CQ57" i="2"/>
  <c r="CP57" i="2"/>
  <c r="CJ57" i="2"/>
  <c r="CI57" i="2"/>
  <c r="CH57" i="2"/>
  <c r="CG57" i="2"/>
  <c r="CF57" i="2"/>
  <c r="CE57" i="2"/>
  <c r="CD57" i="2"/>
  <c r="CC57" i="2"/>
  <c r="CB57" i="2"/>
  <c r="CA57" i="2"/>
  <c r="BZ57" i="2"/>
  <c r="BY57" i="2"/>
  <c r="BX57" i="2"/>
  <c r="BW57" i="2"/>
  <c r="BV57" i="2"/>
  <c r="BU57" i="2"/>
  <c r="BT57" i="2"/>
  <c r="BS57" i="2"/>
  <c r="BR57" i="2"/>
  <c r="BQ57" i="2"/>
  <c r="BP57" i="2"/>
  <c r="BO57" i="2"/>
  <c r="BN57" i="2"/>
  <c r="BH57" i="2"/>
  <c r="BG57" i="2"/>
  <c r="BF57" i="2"/>
  <c r="BE57" i="2"/>
  <c r="BD57" i="2"/>
  <c r="BC57" i="2"/>
  <c r="BB57" i="2"/>
  <c r="BA57" i="2"/>
  <c r="AZ57" i="2"/>
  <c r="AY57" i="2"/>
  <c r="AX57" i="2"/>
  <c r="AW57" i="2"/>
  <c r="AV57" i="2"/>
  <c r="AU57" i="2"/>
  <c r="AT57" i="2"/>
  <c r="AS57" i="2"/>
  <c r="AR57" i="2"/>
  <c r="AQ57" i="2"/>
  <c r="AP57" i="2"/>
  <c r="AO57" i="2"/>
  <c r="AN57" i="2"/>
  <c r="AM57" i="2"/>
  <c r="AL57" i="2"/>
  <c r="AF57" i="2"/>
  <c r="AE57" i="2"/>
  <c r="AD57" i="2"/>
  <c r="AC57" i="2"/>
  <c r="AB57" i="2"/>
  <c r="AA57" i="2"/>
  <c r="Z57" i="2"/>
  <c r="Y57" i="2"/>
  <c r="X57" i="2"/>
  <c r="W57" i="2"/>
  <c r="V57" i="2"/>
  <c r="U57" i="2"/>
  <c r="T57" i="2"/>
  <c r="S57" i="2"/>
  <c r="R57" i="2"/>
  <c r="Q57" i="2"/>
  <c r="P57" i="2"/>
  <c r="O57" i="2"/>
  <c r="N57" i="2"/>
  <c r="M57" i="2"/>
  <c r="L57" i="2"/>
  <c r="K57" i="2"/>
  <c r="J57" i="2"/>
  <c r="HT56" i="2"/>
  <c r="HS56" i="2"/>
  <c r="HR56" i="2"/>
  <c r="HQ56" i="2"/>
  <c r="HP56" i="2"/>
  <c r="HO56" i="2"/>
  <c r="HN56" i="2"/>
  <c r="HM56" i="2"/>
  <c r="HL56" i="2"/>
  <c r="HK56" i="2"/>
  <c r="HJ56" i="2"/>
  <c r="HI56" i="2"/>
  <c r="HH56" i="2"/>
  <c r="HG56" i="2"/>
  <c r="HF56" i="2"/>
  <c r="HE56" i="2"/>
  <c r="HD56" i="2"/>
  <c r="HC56" i="2"/>
  <c r="HB56" i="2"/>
  <c r="HA56" i="2"/>
  <c r="GZ56" i="2"/>
  <c r="GY56" i="2"/>
  <c r="GX56" i="2"/>
  <c r="GW56" i="2"/>
  <c r="GR56" i="2"/>
  <c r="GQ56" i="2"/>
  <c r="GP56" i="2"/>
  <c r="GO56" i="2"/>
  <c r="GN56" i="2"/>
  <c r="GM56" i="2"/>
  <c r="GL56" i="2"/>
  <c r="GK56" i="2"/>
  <c r="GJ56" i="2"/>
  <c r="GI56" i="2"/>
  <c r="GH56" i="2"/>
  <c r="GG56" i="2"/>
  <c r="GF56" i="2"/>
  <c r="GE56" i="2"/>
  <c r="GD56" i="2"/>
  <c r="GC56" i="2"/>
  <c r="GB56" i="2"/>
  <c r="GA56" i="2"/>
  <c r="FZ56" i="2"/>
  <c r="FY56" i="2"/>
  <c r="FX56" i="2"/>
  <c r="FW56" i="2"/>
  <c r="FV56" i="2"/>
  <c r="FU56" i="2"/>
  <c r="FP56" i="2"/>
  <c r="FO56" i="2"/>
  <c r="FN56" i="2"/>
  <c r="FM56" i="2"/>
  <c r="FL56" i="2"/>
  <c r="FK56" i="2"/>
  <c r="FJ56" i="2"/>
  <c r="FI56" i="2"/>
  <c r="FH56" i="2"/>
  <c r="FG56" i="2"/>
  <c r="FF56" i="2"/>
  <c r="FE56" i="2"/>
  <c r="FD56" i="2"/>
  <c r="FC56" i="2"/>
  <c r="FB56" i="2"/>
  <c r="FA56" i="2"/>
  <c r="EZ56" i="2"/>
  <c r="EY56" i="2"/>
  <c r="EX56" i="2"/>
  <c r="EW56" i="2"/>
  <c r="EV56" i="2"/>
  <c r="EU56" i="2"/>
  <c r="ET56" i="2"/>
  <c r="ES56" i="2"/>
  <c r="EN56" i="2"/>
  <c r="EM56" i="2"/>
  <c r="EL56" i="2"/>
  <c r="EK56" i="2"/>
  <c r="EJ56" i="2"/>
  <c r="EI56" i="2"/>
  <c r="EH56" i="2"/>
  <c r="EG56" i="2"/>
  <c r="EF56" i="2"/>
  <c r="EE56" i="2"/>
  <c r="ED56" i="2"/>
  <c r="EC56" i="2"/>
  <c r="EB56" i="2"/>
  <c r="EA56" i="2"/>
  <c r="DZ56" i="2"/>
  <c r="DY56" i="2"/>
  <c r="DX56" i="2"/>
  <c r="DW56" i="2"/>
  <c r="DV56" i="2"/>
  <c r="DU56" i="2"/>
  <c r="DT56" i="2"/>
  <c r="DS56" i="2"/>
  <c r="DR56" i="2"/>
  <c r="DQ56" i="2"/>
  <c r="DL56" i="2"/>
  <c r="DK56" i="2"/>
  <c r="DJ56" i="2"/>
  <c r="DI56" i="2"/>
  <c r="DH56" i="2"/>
  <c r="DG56" i="2"/>
  <c r="DF56" i="2"/>
  <c r="DE56" i="2"/>
  <c r="DD56" i="2"/>
  <c r="DC56" i="2"/>
  <c r="DB56" i="2"/>
  <c r="DA56" i="2"/>
  <c r="CZ56" i="2"/>
  <c r="CY56" i="2"/>
  <c r="CX56" i="2"/>
  <c r="CW56" i="2"/>
  <c r="CV56" i="2"/>
  <c r="CU56" i="2"/>
  <c r="CT56" i="2"/>
  <c r="CS56" i="2"/>
  <c r="CR56" i="2"/>
  <c r="CQ56" i="2"/>
  <c r="CP56" i="2"/>
  <c r="CO56" i="2"/>
  <c r="CJ56" i="2"/>
  <c r="CI56" i="2"/>
  <c r="CH56" i="2"/>
  <c r="CG56" i="2"/>
  <c r="CF56" i="2"/>
  <c r="CE56" i="2"/>
  <c r="CD56" i="2"/>
  <c r="CC56" i="2"/>
  <c r="CB56" i="2"/>
  <c r="CA56" i="2"/>
  <c r="BZ56" i="2"/>
  <c r="BY56" i="2"/>
  <c r="BX56" i="2"/>
  <c r="BW56" i="2"/>
  <c r="BV56" i="2"/>
  <c r="BU56" i="2"/>
  <c r="BT56" i="2"/>
  <c r="BS56" i="2"/>
  <c r="BR56" i="2"/>
  <c r="BQ56" i="2"/>
  <c r="BP56" i="2"/>
  <c r="BO56" i="2"/>
  <c r="BN56" i="2"/>
  <c r="BH56" i="2"/>
  <c r="BG56" i="2"/>
  <c r="BF56" i="2"/>
  <c r="BE56" i="2"/>
  <c r="BD56" i="2"/>
  <c r="BC56" i="2"/>
  <c r="BB56" i="2"/>
  <c r="BA56" i="2"/>
  <c r="AZ56" i="2"/>
  <c r="AY56" i="2"/>
  <c r="AX56" i="2"/>
  <c r="AW56" i="2"/>
  <c r="AV56" i="2"/>
  <c r="AU56" i="2"/>
  <c r="AT56" i="2"/>
  <c r="AS56" i="2"/>
  <c r="AR56" i="2"/>
  <c r="AQ56" i="2"/>
  <c r="AP56" i="2"/>
  <c r="AO56" i="2"/>
  <c r="AN56" i="2"/>
  <c r="AM56" i="2"/>
  <c r="AL56" i="2"/>
  <c r="AK56" i="2"/>
  <c r="AF56" i="2"/>
  <c r="AE56" i="2"/>
  <c r="AD56" i="2"/>
  <c r="AC56" i="2"/>
  <c r="AB56" i="2"/>
  <c r="AA56" i="2"/>
  <c r="Z56" i="2"/>
  <c r="Y56" i="2"/>
  <c r="X56" i="2"/>
  <c r="W56" i="2"/>
  <c r="V56" i="2"/>
  <c r="U56" i="2"/>
  <c r="T56" i="2"/>
  <c r="S56" i="2"/>
  <c r="R56" i="2"/>
  <c r="Q56" i="2"/>
  <c r="P56" i="2"/>
  <c r="O56" i="2"/>
  <c r="N56" i="2"/>
  <c r="M56" i="2"/>
  <c r="L56" i="2"/>
  <c r="K56" i="2"/>
  <c r="J56" i="2"/>
  <c r="I56" i="2"/>
  <c r="HT55" i="2"/>
  <c r="HS55" i="2"/>
  <c r="HR55" i="2"/>
  <c r="HQ55" i="2"/>
  <c r="HP55" i="2"/>
  <c r="HO55" i="2"/>
  <c r="HN55" i="2"/>
  <c r="HM55" i="2"/>
  <c r="HL55" i="2"/>
  <c r="HK55" i="2"/>
  <c r="HJ55" i="2"/>
  <c r="HI55" i="2"/>
  <c r="HH55" i="2"/>
  <c r="HG55" i="2"/>
  <c r="HF55" i="2"/>
  <c r="HE55" i="2"/>
  <c r="HD55" i="2"/>
  <c r="HC55" i="2"/>
  <c r="HB55" i="2"/>
  <c r="HA55" i="2"/>
  <c r="GZ55" i="2"/>
  <c r="GY55" i="2"/>
  <c r="GX55" i="2"/>
  <c r="GR55" i="2"/>
  <c r="GQ55" i="2"/>
  <c r="GP55" i="2"/>
  <c r="GO55" i="2"/>
  <c r="GN55" i="2"/>
  <c r="GM55" i="2"/>
  <c r="GL55" i="2"/>
  <c r="GK55" i="2"/>
  <c r="GJ55" i="2"/>
  <c r="GI55" i="2"/>
  <c r="GH55" i="2"/>
  <c r="GG55" i="2"/>
  <c r="GF55" i="2"/>
  <c r="GE55" i="2"/>
  <c r="GD55" i="2"/>
  <c r="GC55" i="2"/>
  <c r="GB55" i="2"/>
  <c r="GA55" i="2"/>
  <c r="FZ55" i="2"/>
  <c r="FY55" i="2"/>
  <c r="FX55" i="2"/>
  <c r="FW55" i="2"/>
  <c r="FV55" i="2"/>
  <c r="FP55" i="2"/>
  <c r="FO55" i="2"/>
  <c r="FN55" i="2"/>
  <c r="FM55" i="2"/>
  <c r="FL55" i="2"/>
  <c r="FK55" i="2"/>
  <c r="FJ55" i="2"/>
  <c r="FI55" i="2"/>
  <c r="FH55" i="2"/>
  <c r="FG55" i="2"/>
  <c r="FF55" i="2"/>
  <c r="FE55" i="2"/>
  <c r="FD55" i="2"/>
  <c r="FC55" i="2"/>
  <c r="FB55" i="2"/>
  <c r="FA55" i="2"/>
  <c r="EZ55" i="2"/>
  <c r="EY55" i="2"/>
  <c r="EX55" i="2"/>
  <c r="EW55" i="2"/>
  <c r="EV55" i="2"/>
  <c r="EU55" i="2"/>
  <c r="ET55" i="2"/>
  <c r="EN55" i="2"/>
  <c r="EM55" i="2"/>
  <c r="EL55" i="2"/>
  <c r="EK55" i="2"/>
  <c r="EJ55" i="2"/>
  <c r="EI55" i="2"/>
  <c r="EH55" i="2"/>
  <c r="EG55" i="2"/>
  <c r="EF55" i="2"/>
  <c r="EE55" i="2"/>
  <c r="ED55" i="2"/>
  <c r="EC55" i="2"/>
  <c r="EB55" i="2"/>
  <c r="EA55" i="2"/>
  <c r="DZ55" i="2"/>
  <c r="DY55" i="2"/>
  <c r="DX55" i="2"/>
  <c r="DW55" i="2"/>
  <c r="DV55" i="2"/>
  <c r="DU55" i="2"/>
  <c r="DT55" i="2"/>
  <c r="DS55" i="2"/>
  <c r="DR55" i="2"/>
  <c r="DL55" i="2"/>
  <c r="DK55" i="2"/>
  <c r="DJ55" i="2"/>
  <c r="DI55" i="2"/>
  <c r="DH55" i="2"/>
  <c r="DG55" i="2"/>
  <c r="DF55" i="2"/>
  <c r="DE55" i="2"/>
  <c r="DD55" i="2"/>
  <c r="DC55" i="2"/>
  <c r="DB55" i="2"/>
  <c r="DA55" i="2"/>
  <c r="CZ55" i="2"/>
  <c r="CY55" i="2"/>
  <c r="CX55" i="2"/>
  <c r="CW55" i="2"/>
  <c r="CV55" i="2"/>
  <c r="CU55" i="2"/>
  <c r="CT55" i="2"/>
  <c r="CS55" i="2"/>
  <c r="CR55" i="2"/>
  <c r="CQ55" i="2"/>
  <c r="CP55" i="2"/>
  <c r="CJ55" i="2"/>
  <c r="CI55" i="2"/>
  <c r="CH55" i="2"/>
  <c r="CG55" i="2"/>
  <c r="CF55" i="2"/>
  <c r="CE55" i="2"/>
  <c r="CD55" i="2"/>
  <c r="CC55" i="2"/>
  <c r="CB55" i="2"/>
  <c r="CA55" i="2"/>
  <c r="BZ55" i="2"/>
  <c r="BY55" i="2"/>
  <c r="BX55" i="2"/>
  <c r="BW55" i="2"/>
  <c r="BV55" i="2"/>
  <c r="BU55" i="2"/>
  <c r="BT55" i="2"/>
  <c r="BS55" i="2"/>
  <c r="BR55" i="2"/>
  <c r="BQ55" i="2"/>
  <c r="BP55" i="2"/>
  <c r="BO55" i="2"/>
  <c r="BN55" i="2"/>
  <c r="BH55" i="2"/>
  <c r="BG55" i="2"/>
  <c r="BF55" i="2"/>
  <c r="BE55" i="2"/>
  <c r="BD55" i="2"/>
  <c r="BC55" i="2"/>
  <c r="BB55" i="2"/>
  <c r="BA55" i="2"/>
  <c r="AZ55" i="2"/>
  <c r="AY55" i="2"/>
  <c r="AX55" i="2"/>
  <c r="AW55" i="2"/>
  <c r="AV55" i="2"/>
  <c r="AU55" i="2"/>
  <c r="AT55" i="2"/>
  <c r="AS55" i="2"/>
  <c r="AR55" i="2"/>
  <c r="AQ55" i="2"/>
  <c r="AP55" i="2"/>
  <c r="AO55" i="2"/>
  <c r="AN55" i="2"/>
  <c r="AM55" i="2"/>
  <c r="AL55" i="2"/>
  <c r="AF55" i="2"/>
  <c r="AE55" i="2"/>
  <c r="AD55" i="2"/>
  <c r="AC55" i="2"/>
  <c r="AB55" i="2"/>
  <c r="AA55" i="2"/>
  <c r="Z55" i="2"/>
  <c r="Y55" i="2"/>
  <c r="X55" i="2"/>
  <c r="W55" i="2"/>
  <c r="V55" i="2"/>
  <c r="U55" i="2"/>
  <c r="T55" i="2"/>
  <c r="S55" i="2"/>
  <c r="R55" i="2"/>
  <c r="Q55" i="2"/>
  <c r="P55" i="2"/>
  <c r="O55" i="2"/>
  <c r="N55" i="2"/>
  <c r="M55" i="2"/>
  <c r="L55" i="2"/>
  <c r="K55" i="2"/>
  <c r="J55" i="2"/>
  <c r="HT54" i="2"/>
  <c r="HS54" i="2"/>
  <c r="HR54" i="2"/>
  <c r="HQ54" i="2"/>
  <c r="HP54" i="2"/>
  <c r="HO54" i="2"/>
  <c r="HN54" i="2"/>
  <c r="HM54" i="2"/>
  <c r="HL54" i="2"/>
  <c r="HK54" i="2"/>
  <c r="HJ54" i="2"/>
  <c r="HI54" i="2"/>
  <c r="HH54" i="2"/>
  <c r="HG54" i="2"/>
  <c r="HF54" i="2"/>
  <c r="HE54" i="2"/>
  <c r="HD54" i="2"/>
  <c r="HC54" i="2"/>
  <c r="HB54" i="2"/>
  <c r="HA54" i="2"/>
  <c r="GZ54" i="2"/>
  <c r="GY54" i="2"/>
  <c r="GX54" i="2"/>
  <c r="GW54" i="2"/>
  <c r="GR54" i="2"/>
  <c r="GQ54" i="2"/>
  <c r="GP54" i="2"/>
  <c r="GO54" i="2"/>
  <c r="GN54" i="2"/>
  <c r="GM54" i="2"/>
  <c r="GL54" i="2"/>
  <c r="GK54" i="2"/>
  <c r="GJ54" i="2"/>
  <c r="GI54" i="2"/>
  <c r="GH54" i="2"/>
  <c r="GG54" i="2"/>
  <c r="GF54" i="2"/>
  <c r="GE54" i="2"/>
  <c r="GD54" i="2"/>
  <c r="GC54" i="2"/>
  <c r="GB54" i="2"/>
  <c r="GA54" i="2"/>
  <c r="FZ54" i="2"/>
  <c r="FY54" i="2"/>
  <c r="FX54" i="2"/>
  <c r="FW54" i="2"/>
  <c r="FV54" i="2"/>
  <c r="FP54" i="2"/>
  <c r="FO54" i="2"/>
  <c r="FN54" i="2"/>
  <c r="FM54" i="2"/>
  <c r="FL54" i="2"/>
  <c r="FK54" i="2"/>
  <c r="FJ54" i="2"/>
  <c r="FI54" i="2"/>
  <c r="FH54" i="2"/>
  <c r="FG54" i="2"/>
  <c r="FF54" i="2"/>
  <c r="FE54" i="2"/>
  <c r="FD54" i="2"/>
  <c r="FC54" i="2"/>
  <c r="FB54" i="2"/>
  <c r="FA54" i="2"/>
  <c r="EZ54" i="2"/>
  <c r="EY54" i="2"/>
  <c r="EX54" i="2"/>
  <c r="EW54" i="2"/>
  <c r="EV54" i="2"/>
  <c r="EU54" i="2"/>
  <c r="ET54" i="2"/>
  <c r="ES54" i="2"/>
  <c r="EN54" i="2"/>
  <c r="EM54" i="2"/>
  <c r="EL54" i="2"/>
  <c r="EK54" i="2"/>
  <c r="EJ54" i="2"/>
  <c r="EI54" i="2"/>
  <c r="EH54" i="2"/>
  <c r="EG54" i="2"/>
  <c r="EF54" i="2"/>
  <c r="EE54" i="2"/>
  <c r="ED54" i="2"/>
  <c r="EC54" i="2"/>
  <c r="EB54" i="2"/>
  <c r="EA54" i="2"/>
  <c r="DZ54" i="2"/>
  <c r="DY54" i="2"/>
  <c r="DX54" i="2"/>
  <c r="DW54" i="2"/>
  <c r="DV54" i="2"/>
  <c r="DU54" i="2"/>
  <c r="DT54" i="2"/>
  <c r="DS54" i="2"/>
  <c r="DR54" i="2"/>
  <c r="DQ54" i="2"/>
  <c r="DL54" i="2"/>
  <c r="DK54" i="2"/>
  <c r="DJ54" i="2"/>
  <c r="DI54" i="2"/>
  <c r="DH54" i="2"/>
  <c r="DG54" i="2"/>
  <c r="DF54" i="2"/>
  <c r="DE54" i="2"/>
  <c r="DD54" i="2"/>
  <c r="DC54" i="2"/>
  <c r="DB54" i="2"/>
  <c r="DA54" i="2"/>
  <c r="CZ54" i="2"/>
  <c r="CY54" i="2"/>
  <c r="CX54" i="2"/>
  <c r="CW54" i="2"/>
  <c r="CV54" i="2"/>
  <c r="CU54" i="2"/>
  <c r="CT54" i="2"/>
  <c r="CS54" i="2"/>
  <c r="CR54" i="2"/>
  <c r="CQ54" i="2"/>
  <c r="CP54" i="2"/>
  <c r="CO54" i="2"/>
  <c r="CJ54" i="2"/>
  <c r="CI54" i="2"/>
  <c r="CH54" i="2"/>
  <c r="CG54" i="2"/>
  <c r="CF54" i="2"/>
  <c r="CE54" i="2"/>
  <c r="CD54" i="2"/>
  <c r="CC54" i="2"/>
  <c r="CB54" i="2"/>
  <c r="CA54" i="2"/>
  <c r="BZ54" i="2"/>
  <c r="BY54" i="2"/>
  <c r="BX54" i="2"/>
  <c r="BW54" i="2"/>
  <c r="BV54" i="2"/>
  <c r="BU54" i="2"/>
  <c r="BT54" i="2"/>
  <c r="BS54" i="2"/>
  <c r="BR54" i="2"/>
  <c r="BQ54" i="2"/>
  <c r="BP54" i="2"/>
  <c r="BO54" i="2"/>
  <c r="BN54" i="2"/>
  <c r="BM54" i="2"/>
  <c r="BH54" i="2"/>
  <c r="BG54" i="2"/>
  <c r="BF54" i="2"/>
  <c r="BE54" i="2"/>
  <c r="BD54" i="2"/>
  <c r="BC54" i="2"/>
  <c r="BB54" i="2"/>
  <c r="BA54" i="2"/>
  <c r="AZ54" i="2"/>
  <c r="AY54" i="2"/>
  <c r="AX54" i="2"/>
  <c r="AW54" i="2"/>
  <c r="AV54" i="2"/>
  <c r="AU54" i="2"/>
  <c r="AT54" i="2"/>
  <c r="AS54" i="2"/>
  <c r="AR54" i="2"/>
  <c r="AQ54" i="2"/>
  <c r="AP54" i="2"/>
  <c r="AO54" i="2"/>
  <c r="AN54" i="2"/>
  <c r="AM54" i="2"/>
  <c r="AL54" i="2"/>
  <c r="AK54" i="2"/>
  <c r="AF54" i="2"/>
  <c r="AE54" i="2"/>
  <c r="AD54" i="2"/>
  <c r="AC54" i="2"/>
  <c r="AB54" i="2"/>
  <c r="AA54" i="2"/>
  <c r="Z54" i="2"/>
  <c r="Y54" i="2"/>
  <c r="X54" i="2"/>
  <c r="W54" i="2"/>
  <c r="V54" i="2"/>
  <c r="U54" i="2"/>
  <c r="T54" i="2"/>
  <c r="S54" i="2"/>
  <c r="R54" i="2"/>
  <c r="Q54" i="2"/>
  <c r="P54" i="2"/>
  <c r="O54" i="2"/>
  <c r="N54" i="2"/>
  <c r="M54" i="2"/>
  <c r="L54" i="2"/>
  <c r="K54" i="2"/>
  <c r="J54" i="2"/>
  <c r="I54" i="2"/>
  <c r="HT53" i="2"/>
  <c r="HS53" i="2"/>
  <c r="HR53" i="2"/>
  <c r="HQ53" i="2"/>
  <c r="HP53" i="2"/>
  <c r="HO53" i="2"/>
  <c r="HN53" i="2"/>
  <c r="HM53" i="2"/>
  <c r="HL53" i="2"/>
  <c r="HK53" i="2"/>
  <c r="HJ53" i="2"/>
  <c r="HI53" i="2"/>
  <c r="HH53" i="2"/>
  <c r="HG53" i="2"/>
  <c r="HF53" i="2"/>
  <c r="HE53" i="2"/>
  <c r="HD53" i="2"/>
  <c r="HC53" i="2"/>
  <c r="HB53" i="2"/>
  <c r="HA53" i="2"/>
  <c r="GZ53" i="2"/>
  <c r="GY53" i="2"/>
  <c r="GX53" i="2"/>
  <c r="GR53" i="2"/>
  <c r="GQ53" i="2"/>
  <c r="GP53" i="2"/>
  <c r="GO53" i="2"/>
  <c r="GN53" i="2"/>
  <c r="GM53" i="2"/>
  <c r="GL53" i="2"/>
  <c r="GK53" i="2"/>
  <c r="GJ53" i="2"/>
  <c r="GI53" i="2"/>
  <c r="GH53" i="2"/>
  <c r="GG53" i="2"/>
  <c r="GF53" i="2"/>
  <c r="GE53" i="2"/>
  <c r="GD53" i="2"/>
  <c r="GC53" i="2"/>
  <c r="GB53" i="2"/>
  <c r="GA53" i="2"/>
  <c r="FZ53" i="2"/>
  <c r="FY53" i="2"/>
  <c r="FX53" i="2"/>
  <c r="FW53" i="2"/>
  <c r="FV53" i="2"/>
  <c r="FP53" i="2"/>
  <c r="FO53" i="2"/>
  <c r="FN53" i="2"/>
  <c r="FM53" i="2"/>
  <c r="FL53" i="2"/>
  <c r="FK53" i="2"/>
  <c r="FJ53" i="2"/>
  <c r="FI53" i="2"/>
  <c r="FH53" i="2"/>
  <c r="FG53" i="2"/>
  <c r="FF53" i="2"/>
  <c r="FE53" i="2"/>
  <c r="FD53" i="2"/>
  <c r="FC53" i="2"/>
  <c r="FB53" i="2"/>
  <c r="FA53" i="2"/>
  <c r="EZ53" i="2"/>
  <c r="EY53" i="2"/>
  <c r="EX53" i="2"/>
  <c r="EW53" i="2"/>
  <c r="EV53" i="2"/>
  <c r="EU53" i="2"/>
  <c r="ET53" i="2"/>
  <c r="EN53" i="2"/>
  <c r="EM53" i="2"/>
  <c r="EL53" i="2"/>
  <c r="EK53" i="2"/>
  <c r="EJ53" i="2"/>
  <c r="EI53" i="2"/>
  <c r="EH53" i="2"/>
  <c r="EG53" i="2"/>
  <c r="EF53" i="2"/>
  <c r="EE53" i="2"/>
  <c r="ED53" i="2"/>
  <c r="EC53" i="2"/>
  <c r="EB53" i="2"/>
  <c r="EA53" i="2"/>
  <c r="DZ53" i="2"/>
  <c r="DY53" i="2"/>
  <c r="DX53" i="2"/>
  <c r="DW53" i="2"/>
  <c r="DV53" i="2"/>
  <c r="DU53" i="2"/>
  <c r="DT53" i="2"/>
  <c r="DS53" i="2"/>
  <c r="DR53" i="2"/>
  <c r="DL53" i="2"/>
  <c r="DK53" i="2"/>
  <c r="DJ53" i="2"/>
  <c r="DI53" i="2"/>
  <c r="DH53" i="2"/>
  <c r="DG53" i="2"/>
  <c r="DF53" i="2"/>
  <c r="DE53" i="2"/>
  <c r="DD53" i="2"/>
  <c r="DC53" i="2"/>
  <c r="DB53" i="2"/>
  <c r="DA53" i="2"/>
  <c r="CZ53" i="2"/>
  <c r="CY53" i="2"/>
  <c r="CX53" i="2"/>
  <c r="CW53" i="2"/>
  <c r="CV53" i="2"/>
  <c r="CU53" i="2"/>
  <c r="CT53" i="2"/>
  <c r="CS53" i="2"/>
  <c r="CR53" i="2"/>
  <c r="CQ53" i="2"/>
  <c r="CP53" i="2"/>
  <c r="CJ53" i="2"/>
  <c r="CI53" i="2"/>
  <c r="CH53" i="2"/>
  <c r="CG53" i="2"/>
  <c r="CF53" i="2"/>
  <c r="CE53" i="2"/>
  <c r="CD53" i="2"/>
  <c r="CC53" i="2"/>
  <c r="CB53" i="2"/>
  <c r="CA53" i="2"/>
  <c r="BZ53" i="2"/>
  <c r="BY53" i="2"/>
  <c r="BX53" i="2"/>
  <c r="BW53" i="2"/>
  <c r="BV53" i="2"/>
  <c r="BU53" i="2"/>
  <c r="BT53" i="2"/>
  <c r="BS53" i="2"/>
  <c r="BR53" i="2"/>
  <c r="BQ53" i="2"/>
  <c r="BP53" i="2"/>
  <c r="BO53" i="2"/>
  <c r="BN53" i="2"/>
  <c r="BH53" i="2"/>
  <c r="BG53" i="2"/>
  <c r="BF53" i="2"/>
  <c r="BE53" i="2"/>
  <c r="BD53" i="2"/>
  <c r="BC53" i="2"/>
  <c r="BB53" i="2"/>
  <c r="BA53" i="2"/>
  <c r="AZ53" i="2"/>
  <c r="AY53" i="2"/>
  <c r="AX53" i="2"/>
  <c r="AW53" i="2"/>
  <c r="AV53" i="2"/>
  <c r="AU53" i="2"/>
  <c r="AT53" i="2"/>
  <c r="AS53" i="2"/>
  <c r="AR53" i="2"/>
  <c r="AQ53" i="2"/>
  <c r="AP53" i="2"/>
  <c r="AO53" i="2"/>
  <c r="AN53" i="2"/>
  <c r="AM53" i="2"/>
  <c r="AL53" i="2"/>
  <c r="AF53" i="2"/>
  <c r="AE53" i="2"/>
  <c r="AD53" i="2"/>
  <c r="AC53" i="2"/>
  <c r="AB53" i="2"/>
  <c r="AA53" i="2"/>
  <c r="Z53" i="2"/>
  <c r="Y53" i="2"/>
  <c r="X53" i="2"/>
  <c r="W53" i="2"/>
  <c r="V53" i="2"/>
  <c r="U53" i="2"/>
  <c r="T53" i="2"/>
  <c r="S53" i="2"/>
  <c r="R53" i="2"/>
  <c r="Q53" i="2"/>
  <c r="P53" i="2"/>
  <c r="O53" i="2"/>
  <c r="N53" i="2"/>
  <c r="M53" i="2"/>
  <c r="L53" i="2"/>
  <c r="K53" i="2"/>
  <c r="J53" i="2"/>
  <c r="HT52" i="2"/>
  <c r="HS52" i="2"/>
  <c r="HR52" i="2"/>
  <c r="HQ52" i="2"/>
  <c r="HP52" i="2"/>
  <c r="HO52" i="2"/>
  <c r="HN52" i="2"/>
  <c r="HM52" i="2"/>
  <c r="HL52" i="2"/>
  <c r="HK52" i="2"/>
  <c r="HJ52" i="2"/>
  <c r="HI52" i="2"/>
  <c r="HH52" i="2"/>
  <c r="HG52" i="2"/>
  <c r="HF52" i="2"/>
  <c r="HE52" i="2"/>
  <c r="HD52" i="2"/>
  <c r="HC52" i="2"/>
  <c r="HB52" i="2"/>
  <c r="HA52" i="2"/>
  <c r="GZ52" i="2"/>
  <c r="GY52" i="2"/>
  <c r="GX52" i="2"/>
  <c r="GW52" i="2"/>
  <c r="GR52" i="2"/>
  <c r="GQ52" i="2"/>
  <c r="GP52" i="2"/>
  <c r="GO52" i="2"/>
  <c r="GN52" i="2"/>
  <c r="GM52" i="2"/>
  <c r="GL52" i="2"/>
  <c r="GK52" i="2"/>
  <c r="GJ52" i="2"/>
  <c r="GI52" i="2"/>
  <c r="GH52" i="2"/>
  <c r="GG52" i="2"/>
  <c r="GF52" i="2"/>
  <c r="GE52" i="2"/>
  <c r="GD52" i="2"/>
  <c r="GC52" i="2"/>
  <c r="GB52" i="2"/>
  <c r="GA52" i="2"/>
  <c r="FZ52" i="2"/>
  <c r="FY52" i="2"/>
  <c r="FX52" i="2"/>
  <c r="FW52" i="2"/>
  <c r="FV52" i="2"/>
  <c r="FU52" i="2"/>
  <c r="FP52" i="2"/>
  <c r="FO52" i="2"/>
  <c r="FN52" i="2"/>
  <c r="FM52" i="2"/>
  <c r="FL52" i="2"/>
  <c r="FK52" i="2"/>
  <c r="FJ52" i="2"/>
  <c r="FI52" i="2"/>
  <c r="FH52" i="2"/>
  <c r="FG52" i="2"/>
  <c r="FF52" i="2"/>
  <c r="FE52" i="2"/>
  <c r="FD52" i="2"/>
  <c r="FC52" i="2"/>
  <c r="FB52" i="2"/>
  <c r="FA52" i="2"/>
  <c r="EZ52" i="2"/>
  <c r="EY52" i="2"/>
  <c r="EX52" i="2"/>
  <c r="EW52" i="2"/>
  <c r="EV52" i="2"/>
  <c r="EU52" i="2"/>
  <c r="ET52" i="2"/>
  <c r="ES52" i="2"/>
  <c r="EN52" i="2"/>
  <c r="EM52" i="2"/>
  <c r="EL52" i="2"/>
  <c r="EK52" i="2"/>
  <c r="EJ52" i="2"/>
  <c r="EI52" i="2"/>
  <c r="EH52" i="2"/>
  <c r="EG52" i="2"/>
  <c r="EF52" i="2"/>
  <c r="EE52" i="2"/>
  <c r="ED52" i="2"/>
  <c r="EC52" i="2"/>
  <c r="EB52" i="2"/>
  <c r="EA52" i="2"/>
  <c r="DZ52" i="2"/>
  <c r="DY52" i="2"/>
  <c r="DX52" i="2"/>
  <c r="DW52" i="2"/>
  <c r="DV52" i="2"/>
  <c r="DU52" i="2"/>
  <c r="DT52" i="2"/>
  <c r="DS52" i="2"/>
  <c r="DR52" i="2"/>
  <c r="DQ52" i="2"/>
  <c r="DL52" i="2"/>
  <c r="DK52" i="2"/>
  <c r="DJ52" i="2"/>
  <c r="DI52" i="2"/>
  <c r="DH52" i="2"/>
  <c r="DG52" i="2"/>
  <c r="DF52" i="2"/>
  <c r="DE52" i="2"/>
  <c r="DD52" i="2"/>
  <c r="DC52" i="2"/>
  <c r="DB52" i="2"/>
  <c r="DA52" i="2"/>
  <c r="CZ52" i="2"/>
  <c r="CY52" i="2"/>
  <c r="CX52" i="2"/>
  <c r="CW52" i="2"/>
  <c r="CV52" i="2"/>
  <c r="CU52" i="2"/>
  <c r="CT52" i="2"/>
  <c r="CS52" i="2"/>
  <c r="CR52" i="2"/>
  <c r="CQ52" i="2"/>
  <c r="CP52" i="2"/>
  <c r="CO52" i="2"/>
  <c r="CJ52" i="2"/>
  <c r="CI52" i="2"/>
  <c r="CH52" i="2"/>
  <c r="CG52" i="2"/>
  <c r="CF52" i="2"/>
  <c r="CE52" i="2"/>
  <c r="CD52" i="2"/>
  <c r="CC52" i="2"/>
  <c r="CB52" i="2"/>
  <c r="CA52" i="2"/>
  <c r="BZ52" i="2"/>
  <c r="BY52" i="2"/>
  <c r="BX52" i="2"/>
  <c r="BW52" i="2"/>
  <c r="BV52" i="2"/>
  <c r="BU52" i="2"/>
  <c r="BT52" i="2"/>
  <c r="BS52" i="2"/>
  <c r="BR52" i="2"/>
  <c r="BQ52" i="2"/>
  <c r="BP52" i="2"/>
  <c r="BO52" i="2"/>
  <c r="BN52" i="2"/>
  <c r="BM52" i="2"/>
  <c r="BH52" i="2"/>
  <c r="BG52" i="2"/>
  <c r="BF52" i="2"/>
  <c r="BE52" i="2"/>
  <c r="BD52" i="2"/>
  <c r="BC52" i="2"/>
  <c r="BB52" i="2"/>
  <c r="BA52" i="2"/>
  <c r="AZ52" i="2"/>
  <c r="AY52" i="2"/>
  <c r="AX52" i="2"/>
  <c r="AW52" i="2"/>
  <c r="AV52" i="2"/>
  <c r="AU52" i="2"/>
  <c r="AT52" i="2"/>
  <c r="AS52" i="2"/>
  <c r="AR52" i="2"/>
  <c r="AQ52" i="2"/>
  <c r="AP52" i="2"/>
  <c r="AO52" i="2"/>
  <c r="AN52" i="2"/>
  <c r="AM52" i="2"/>
  <c r="AL52" i="2"/>
  <c r="AK52" i="2"/>
  <c r="AF52" i="2"/>
  <c r="AE52" i="2"/>
  <c r="AD52" i="2"/>
  <c r="AC52" i="2"/>
  <c r="AB52" i="2"/>
  <c r="AA52" i="2"/>
  <c r="Z52" i="2"/>
  <c r="Y52" i="2"/>
  <c r="X52" i="2"/>
  <c r="W52" i="2"/>
  <c r="V52" i="2"/>
  <c r="U52" i="2"/>
  <c r="T52" i="2"/>
  <c r="S52" i="2"/>
  <c r="R52" i="2"/>
  <c r="Q52" i="2"/>
  <c r="P52" i="2"/>
  <c r="O52" i="2"/>
  <c r="N52" i="2"/>
  <c r="M52" i="2"/>
  <c r="L52" i="2"/>
  <c r="K52" i="2"/>
  <c r="J52" i="2"/>
  <c r="I52" i="2"/>
  <c r="HT51" i="2"/>
  <c r="HS51" i="2"/>
  <c r="HR51" i="2"/>
  <c r="HQ51" i="2"/>
  <c r="HP51" i="2"/>
  <c r="HO51" i="2"/>
  <c r="HN51" i="2"/>
  <c r="HM51" i="2"/>
  <c r="HL51" i="2"/>
  <c r="HK51" i="2"/>
  <c r="HJ51" i="2"/>
  <c r="HI51" i="2"/>
  <c r="HH51" i="2"/>
  <c r="HG51" i="2"/>
  <c r="HF51" i="2"/>
  <c r="HE51" i="2"/>
  <c r="HD51" i="2"/>
  <c r="HC51" i="2"/>
  <c r="HB51" i="2"/>
  <c r="HA51" i="2"/>
  <c r="GZ51" i="2"/>
  <c r="GY51" i="2"/>
  <c r="GX51" i="2"/>
  <c r="GR51" i="2"/>
  <c r="GQ51" i="2"/>
  <c r="GP51" i="2"/>
  <c r="GO51" i="2"/>
  <c r="GN51" i="2"/>
  <c r="GM51" i="2"/>
  <c r="GL51" i="2"/>
  <c r="GK51" i="2"/>
  <c r="GJ51" i="2"/>
  <c r="GI51" i="2"/>
  <c r="GH51" i="2"/>
  <c r="GG51" i="2"/>
  <c r="GF51" i="2"/>
  <c r="GE51" i="2"/>
  <c r="GD51" i="2"/>
  <c r="GC51" i="2"/>
  <c r="GB51" i="2"/>
  <c r="GA51" i="2"/>
  <c r="FZ51" i="2"/>
  <c r="FY51" i="2"/>
  <c r="FX51" i="2"/>
  <c r="FW51" i="2"/>
  <c r="FV51" i="2"/>
  <c r="FP51" i="2"/>
  <c r="FO51" i="2"/>
  <c r="FN51" i="2"/>
  <c r="FM51" i="2"/>
  <c r="FL51" i="2"/>
  <c r="FK51" i="2"/>
  <c r="FJ51" i="2"/>
  <c r="FI51" i="2"/>
  <c r="FH51" i="2"/>
  <c r="FG51" i="2"/>
  <c r="FF51" i="2"/>
  <c r="FE51" i="2"/>
  <c r="FD51" i="2"/>
  <c r="FC51" i="2"/>
  <c r="FB51" i="2"/>
  <c r="FA51" i="2"/>
  <c r="EZ51" i="2"/>
  <c r="EY51" i="2"/>
  <c r="EX51" i="2"/>
  <c r="EW51" i="2"/>
  <c r="EV51" i="2"/>
  <c r="EU51" i="2"/>
  <c r="ET51" i="2"/>
  <c r="EN51" i="2"/>
  <c r="EM51" i="2"/>
  <c r="EL51" i="2"/>
  <c r="EK51" i="2"/>
  <c r="EJ51" i="2"/>
  <c r="EI51" i="2"/>
  <c r="EH51" i="2"/>
  <c r="EG51" i="2"/>
  <c r="EF51" i="2"/>
  <c r="EE51" i="2"/>
  <c r="ED51" i="2"/>
  <c r="EC51" i="2"/>
  <c r="EB51" i="2"/>
  <c r="EA51" i="2"/>
  <c r="DZ51" i="2"/>
  <c r="DY51" i="2"/>
  <c r="DX51" i="2"/>
  <c r="DW51" i="2"/>
  <c r="DV51" i="2"/>
  <c r="DU51" i="2"/>
  <c r="DT51" i="2"/>
  <c r="DS51" i="2"/>
  <c r="DR51" i="2"/>
  <c r="DL51" i="2"/>
  <c r="DK51" i="2"/>
  <c r="DJ51" i="2"/>
  <c r="DI51" i="2"/>
  <c r="DH51" i="2"/>
  <c r="DG51" i="2"/>
  <c r="DF51" i="2"/>
  <c r="DE51" i="2"/>
  <c r="DD51" i="2"/>
  <c r="DC51" i="2"/>
  <c r="DB51" i="2"/>
  <c r="DA51" i="2"/>
  <c r="CZ51" i="2"/>
  <c r="CY51" i="2"/>
  <c r="CX51" i="2"/>
  <c r="CW51" i="2"/>
  <c r="CV51" i="2"/>
  <c r="CU51" i="2"/>
  <c r="CT51" i="2"/>
  <c r="CS51" i="2"/>
  <c r="CR51" i="2"/>
  <c r="CQ51" i="2"/>
  <c r="CP51" i="2"/>
  <c r="CJ51" i="2"/>
  <c r="CI51" i="2"/>
  <c r="CH51" i="2"/>
  <c r="CG51" i="2"/>
  <c r="CF51" i="2"/>
  <c r="CE51" i="2"/>
  <c r="CD51" i="2"/>
  <c r="CC51" i="2"/>
  <c r="CB51" i="2"/>
  <c r="CA51" i="2"/>
  <c r="BZ51" i="2"/>
  <c r="BY51" i="2"/>
  <c r="BX51" i="2"/>
  <c r="BW51" i="2"/>
  <c r="BV51" i="2"/>
  <c r="BU51" i="2"/>
  <c r="BT51" i="2"/>
  <c r="BS51" i="2"/>
  <c r="BR51" i="2"/>
  <c r="BQ51" i="2"/>
  <c r="BP51" i="2"/>
  <c r="BO51" i="2"/>
  <c r="BN51" i="2"/>
  <c r="BH51" i="2"/>
  <c r="BG51" i="2"/>
  <c r="BF51" i="2"/>
  <c r="BE51" i="2"/>
  <c r="BD51" i="2"/>
  <c r="BC51" i="2"/>
  <c r="BB51" i="2"/>
  <c r="BA51" i="2"/>
  <c r="AZ51" i="2"/>
  <c r="AY51" i="2"/>
  <c r="AX51" i="2"/>
  <c r="AW51" i="2"/>
  <c r="AV51" i="2"/>
  <c r="AU51" i="2"/>
  <c r="AT51" i="2"/>
  <c r="AS51" i="2"/>
  <c r="AR51" i="2"/>
  <c r="AQ51" i="2"/>
  <c r="AP51" i="2"/>
  <c r="AO51" i="2"/>
  <c r="AN51" i="2"/>
  <c r="AM51" i="2"/>
  <c r="AL51" i="2"/>
  <c r="AF51" i="2"/>
  <c r="AE51" i="2"/>
  <c r="AD51" i="2"/>
  <c r="AC51" i="2"/>
  <c r="AB51" i="2"/>
  <c r="AA51" i="2"/>
  <c r="Z51" i="2"/>
  <c r="Y51" i="2"/>
  <c r="X51" i="2"/>
  <c r="W51" i="2"/>
  <c r="V51" i="2"/>
  <c r="U51" i="2"/>
  <c r="T51" i="2"/>
  <c r="S51" i="2"/>
  <c r="R51" i="2"/>
  <c r="Q51" i="2"/>
  <c r="P51" i="2"/>
  <c r="O51" i="2"/>
  <c r="N51" i="2"/>
  <c r="M51" i="2"/>
  <c r="L51" i="2"/>
  <c r="K51" i="2"/>
  <c r="J51" i="2"/>
  <c r="AR48" i="2"/>
  <c r="AQ48" i="2"/>
  <c r="AO48" i="2"/>
  <c r="AN48" i="2"/>
  <c r="AM48" i="2"/>
  <c r="AL48" i="2"/>
  <c r="HT47" i="2"/>
  <c r="HS47" i="2"/>
  <c r="HR47" i="2"/>
  <c r="HQ47" i="2"/>
  <c r="HP47" i="2"/>
  <c r="HO47" i="2"/>
  <c r="HN47" i="2"/>
  <c r="HM47" i="2"/>
  <c r="HL47" i="2"/>
  <c r="HK47" i="2"/>
  <c r="HJ47" i="2"/>
  <c r="HI47" i="2"/>
  <c r="HH47" i="2"/>
  <c r="HG47" i="2"/>
  <c r="HF47" i="2"/>
  <c r="HE47" i="2"/>
  <c r="HD47" i="2"/>
  <c r="HC47" i="2"/>
  <c r="HB47" i="2"/>
  <c r="HA47" i="2"/>
  <c r="GZ47" i="2"/>
  <c r="GY47" i="2"/>
  <c r="GX47" i="2"/>
  <c r="GR47" i="2"/>
  <c r="GQ47" i="2"/>
  <c r="GP47" i="2"/>
  <c r="GO47" i="2"/>
  <c r="GN47" i="2"/>
  <c r="GM47" i="2"/>
  <c r="GL47" i="2"/>
  <c r="GK47" i="2"/>
  <c r="GJ47" i="2"/>
  <c r="GI47" i="2"/>
  <c r="GH47" i="2"/>
  <c r="GG47" i="2"/>
  <c r="GF47" i="2"/>
  <c r="GE47" i="2"/>
  <c r="GD47" i="2"/>
  <c r="GC47" i="2"/>
  <c r="GB47" i="2"/>
  <c r="GA47" i="2"/>
  <c r="FZ47" i="2"/>
  <c r="FY47" i="2"/>
  <c r="FX47" i="2"/>
  <c r="FW47" i="2"/>
  <c r="FV47" i="2"/>
  <c r="FP47" i="2"/>
  <c r="FO47" i="2"/>
  <c r="FN47" i="2"/>
  <c r="FM47" i="2"/>
  <c r="FL47" i="2"/>
  <c r="FK47" i="2"/>
  <c r="FJ47" i="2"/>
  <c r="FI47" i="2"/>
  <c r="FH47" i="2"/>
  <c r="FG47" i="2"/>
  <c r="FF47" i="2"/>
  <c r="FE47" i="2"/>
  <c r="FD47" i="2"/>
  <c r="FC47" i="2"/>
  <c r="FB47" i="2"/>
  <c r="FA47" i="2"/>
  <c r="EZ47" i="2"/>
  <c r="EY47" i="2"/>
  <c r="EX47" i="2"/>
  <c r="EW47" i="2"/>
  <c r="EV47" i="2"/>
  <c r="EU47" i="2"/>
  <c r="ET47" i="2"/>
  <c r="EN47" i="2"/>
  <c r="EM47" i="2"/>
  <c r="EL47" i="2"/>
  <c r="EK47" i="2"/>
  <c r="EJ47" i="2"/>
  <c r="EI47" i="2"/>
  <c r="EH47" i="2"/>
  <c r="EG47" i="2"/>
  <c r="EF47" i="2"/>
  <c r="EE47" i="2"/>
  <c r="ED47" i="2"/>
  <c r="EC47" i="2"/>
  <c r="EB47" i="2"/>
  <c r="EA47" i="2"/>
  <c r="DZ47" i="2"/>
  <c r="DY47" i="2"/>
  <c r="DX47" i="2"/>
  <c r="DW47" i="2"/>
  <c r="DV47" i="2"/>
  <c r="DU47" i="2"/>
  <c r="DT47" i="2"/>
  <c r="DS47" i="2"/>
  <c r="DR47" i="2"/>
  <c r="DL47" i="2"/>
  <c r="DK47" i="2"/>
  <c r="DJ47" i="2"/>
  <c r="DI47" i="2"/>
  <c r="DH47" i="2"/>
  <c r="DG47" i="2"/>
  <c r="DF47" i="2"/>
  <c r="DE47" i="2"/>
  <c r="DD47" i="2"/>
  <c r="DC47" i="2"/>
  <c r="DB47" i="2"/>
  <c r="DA47" i="2"/>
  <c r="CZ47" i="2"/>
  <c r="CY47" i="2"/>
  <c r="CX47" i="2"/>
  <c r="CW47" i="2"/>
  <c r="CV47" i="2"/>
  <c r="CU47" i="2"/>
  <c r="CT47" i="2"/>
  <c r="CS47" i="2"/>
  <c r="CR47" i="2"/>
  <c r="CQ47" i="2"/>
  <c r="CP47" i="2"/>
  <c r="CJ47" i="2"/>
  <c r="CI47" i="2"/>
  <c r="CH47" i="2"/>
  <c r="CG47" i="2"/>
  <c r="CF47" i="2"/>
  <c r="CE47" i="2"/>
  <c r="CD47" i="2"/>
  <c r="CC47" i="2"/>
  <c r="CB47" i="2"/>
  <c r="CA47" i="2"/>
  <c r="BZ47" i="2"/>
  <c r="BY47" i="2"/>
  <c r="BX47" i="2"/>
  <c r="BW47" i="2"/>
  <c r="BV47" i="2"/>
  <c r="BU47" i="2"/>
  <c r="BT47" i="2"/>
  <c r="BS47" i="2"/>
  <c r="BR47" i="2"/>
  <c r="BQ47" i="2"/>
  <c r="BP47" i="2"/>
  <c r="BO47" i="2"/>
  <c r="BN47" i="2"/>
  <c r="BH47" i="2"/>
  <c r="BG47" i="2"/>
  <c r="BF47" i="2"/>
  <c r="BE47" i="2"/>
  <c r="BD47" i="2"/>
  <c r="BC47" i="2"/>
  <c r="BB47" i="2"/>
  <c r="BA47" i="2"/>
  <c r="AZ47" i="2"/>
  <c r="AY47" i="2"/>
  <c r="AX47" i="2"/>
  <c r="AW47" i="2"/>
  <c r="AV47" i="2"/>
  <c r="AU47" i="2"/>
  <c r="AT47" i="2"/>
  <c r="AS47" i="2"/>
  <c r="AR47" i="2"/>
  <c r="AQ47" i="2"/>
  <c r="AP47" i="2"/>
  <c r="AO47" i="2"/>
  <c r="AN47" i="2"/>
  <c r="AM47" i="2"/>
  <c r="AL47" i="2"/>
  <c r="AF47" i="2"/>
  <c r="AE47" i="2"/>
  <c r="AD47" i="2"/>
  <c r="AC47" i="2"/>
  <c r="AB47" i="2"/>
  <c r="AA47" i="2"/>
  <c r="Z47" i="2"/>
  <c r="Y47" i="2"/>
  <c r="X47" i="2"/>
  <c r="W47" i="2"/>
  <c r="V47" i="2"/>
  <c r="U47" i="2"/>
  <c r="T47" i="2"/>
  <c r="S47" i="2"/>
  <c r="R47" i="2"/>
  <c r="Q47" i="2"/>
  <c r="P47" i="2"/>
  <c r="O47" i="2"/>
  <c r="N47" i="2"/>
  <c r="M47" i="2"/>
  <c r="L47" i="2"/>
  <c r="K47" i="2"/>
  <c r="J47" i="2"/>
  <c r="HT46" i="2"/>
  <c r="HS46" i="2"/>
  <c r="HR46" i="2"/>
  <c r="HQ46" i="2"/>
  <c r="HP46" i="2"/>
  <c r="HO46" i="2"/>
  <c r="HN46" i="2"/>
  <c r="HM46" i="2"/>
  <c r="HL46" i="2"/>
  <c r="HK46" i="2"/>
  <c r="HJ46" i="2"/>
  <c r="HI46" i="2"/>
  <c r="HH46" i="2"/>
  <c r="HG46" i="2"/>
  <c r="HF46" i="2"/>
  <c r="HE46" i="2"/>
  <c r="HD46" i="2"/>
  <c r="HC46" i="2"/>
  <c r="HB46" i="2"/>
  <c r="HA46" i="2"/>
  <c r="GZ46" i="2"/>
  <c r="GY46" i="2"/>
  <c r="GX46" i="2"/>
  <c r="GW46" i="2"/>
  <c r="GR46" i="2"/>
  <c r="GQ46" i="2"/>
  <c r="GP46" i="2"/>
  <c r="GO46" i="2"/>
  <c r="GN46" i="2"/>
  <c r="GM46" i="2"/>
  <c r="GL46" i="2"/>
  <c r="GK46" i="2"/>
  <c r="GJ46" i="2"/>
  <c r="GI46" i="2"/>
  <c r="GH46" i="2"/>
  <c r="GG46" i="2"/>
  <c r="GF46" i="2"/>
  <c r="GE46" i="2"/>
  <c r="GD46" i="2"/>
  <c r="GC46" i="2"/>
  <c r="GB46" i="2"/>
  <c r="GA46" i="2"/>
  <c r="FZ46" i="2"/>
  <c r="FY46" i="2"/>
  <c r="FX46" i="2"/>
  <c r="FW46" i="2"/>
  <c r="FV46" i="2"/>
  <c r="FU46" i="2"/>
  <c r="FP46" i="2"/>
  <c r="FO46" i="2"/>
  <c r="FN46" i="2"/>
  <c r="FM46" i="2"/>
  <c r="FL46" i="2"/>
  <c r="FK46" i="2"/>
  <c r="FJ46" i="2"/>
  <c r="FI46" i="2"/>
  <c r="FH46" i="2"/>
  <c r="FG46" i="2"/>
  <c r="FF46" i="2"/>
  <c r="FE46" i="2"/>
  <c r="FD46" i="2"/>
  <c r="FC46" i="2"/>
  <c r="FB46" i="2"/>
  <c r="FA46" i="2"/>
  <c r="EZ46" i="2"/>
  <c r="EY46" i="2"/>
  <c r="EX46" i="2"/>
  <c r="EW46" i="2"/>
  <c r="EV46" i="2"/>
  <c r="EU46" i="2"/>
  <c r="ET46" i="2"/>
  <c r="ES46" i="2"/>
  <c r="EN46" i="2"/>
  <c r="EM46" i="2"/>
  <c r="EL46" i="2"/>
  <c r="EK46" i="2"/>
  <c r="EJ46" i="2"/>
  <c r="EI46" i="2"/>
  <c r="EH46" i="2"/>
  <c r="EG46" i="2"/>
  <c r="EF46" i="2"/>
  <c r="EE46" i="2"/>
  <c r="ED46" i="2"/>
  <c r="EC46" i="2"/>
  <c r="EB46" i="2"/>
  <c r="EA46" i="2"/>
  <c r="DZ46" i="2"/>
  <c r="DY46" i="2"/>
  <c r="DX46" i="2"/>
  <c r="DW46" i="2"/>
  <c r="DV46" i="2"/>
  <c r="DU46" i="2"/>
  <c r="DT46" i="2"/>
  <c r="DS46" i="2"/>
  <c r="DR46" i="2"/>
  <c r="DQ46" i="2"/>
  <c r="DL46" i="2"/>
  <c r="DK46" i="2"/>
  <c r="DJ46" i="2"/>
  <c r="DI46" i="2"/>
  <c r="DH46" i="2"/>
  <c r="DG46" i="2"/>
  <c r="DF46" i="2"/>
  <c r="DE46" i="2"/>
  <c r="DD46" i="2"/>
  <c r="DC46" i="2"/>
  <c r="DB46" i="2"/>
  <c r="DA46" i="2"/>
  <c r="CZ46" i="2"/>
  <c r="CY46" i="2"/>
  <c r="CX46" i="2"/>
  <c r="CW46" i="2"/>
  <c r="CV46" i="2"/>
  <c r="CU46" i="2"/>
  <c r="CT46" i="2"/>
  <c r="CS46" i="2"/>
  <c r="CR46" i="2"/>
  <c r="CQ46" i="2"/>
  <c r="CP46" i="2"/>
  <c r="CO46" i="2"/>
  <c r="CJ46" i="2"/>
  <c r="CI46" i="2"/>
  <c r="CH46" i="2"/>
  <c r="CG46" i="2"/>
  <c r="CF46" i="2"/>
  <c r="CE46" i="2"/>
  <c r="CD46" i="2"/>
  <c r="CC46" i="2"/>
  <c r="CB46" i="2"/>
  <c r="CA46" i="2"/>
  <c r="BZ46" i="2"/>
  <c r="BY46" i="2"/>
  <c r="BX46" i="2"/>
  <c r="BW46" i="2"/>
  <c r="BV46" i="2"/>
  <c r="BU46" i="2"/>
  <c r="BT46" i="2"/>
  <c r="BS46" i="2"/>
  <c r="BR46" i="2"/>
  <c r="BQ46" i="2"/>
  <c r="BP46" i="2"/>
  <c r="BO46" i="2"/>
  <c r="BN46" i="2"/>
  <c r="BM46" i="2"/>
  <c r="BH46" i="2"/>
  <c r="BG46" i="2"/>
  <c r="BF46" i="2"/>
  <c r="BE46" i="2"/>
  <c r="BD46" i="2"/>
  <c r="BC46" i="2"/>
  <c r="BB46" i="2"/>
  <c r="BA46" i="2"/>
  <c r="AZ46" i="2"/>
  <c r="AY46" i="2"/>
  <c r="AX46" i="2"/>
  <c r="AW46" i="2"/>
  <c r="AV46" i="2"/>
  <c r="AU46" i="2"/>
  <c r="AT46" i="2"/>
  <c r="AS46" i="2"/>
  <c r="AR46" i="2"/>
  <c r="AQ46" i="2"/>
  <c r="AP46" i="2"/>
  <c r="AO46" i="2"/>
  <c r="AN46" i="2"/>
  <c r="AM46" i="2"/>
  <c r="AL46" i="2"/>
  <c r="AK46" i="2"/>
  <c r="AF46" i="2"/>
  <c r="AE46" i="2"/>
  <c r="AD46" i="2"/>
  <c r="AC46" i="2"/>
  <c r="AB46" i="2"/>
  <c r="AA46" i="2"/>
  <c r="Z46" i="2"/>
  <c r="Y46" i="2"/>
  <c r="X46" i="2"/>
  <c r="W46" i="2"/>
  <c r="V46" i="2"/>
  <c r="U46" i="2"/>
  <c r="T46" i="2"/>
  <c r="S46" i="2"/>
  <c r="R46" i="2"/>
  <c r="Q46" i="2"/>
  <c r="P46" i="2"/>
  <c r="O46" i="2"/>
  <c r="N46" i="2"/>
  <c r="M46" i="2"/>
  <c r="L46" i="2"/>
  <c r="K46" i="2"/>
  <c r="J46" i="2"/>
  <c r="I46" i="2"/>
  <c r="HT45" i="2"/>
  <c r="HS45" i="2"/>
  <c r="HR45" i="2"/>
  <c r="HQ45" i="2"/>
  <c r="HP45" i="2"/>
  <c r="HO45" i="2"/>
  <c r="HN45" i="2"/>
  <c r="HM45" i="2"/>
  <c r="HL45" i="2"/>
  <c r="HK45" i="2"/>
  <c r="HJ45" i="2"/>
  <c r="HI45" i="2"/>
  <c r="HH45" i="2"/>
  <c r="HG45" i="2"/>
  <c r="HF45" i="2"/>
  <c r="HE45" i="2"/>
  <c r="HD45" i="2"/>
  <c r="HC45" i="2"/>
  <c r="HB45" i="2"/>
  <c r="HA45" i="2"/>
  <c r="GZ45" i="2"/>
  <c r="GY45" i="2"/>
  <c r="GX45" i="2"/>
  <c r="GW45" i="2"/>
  <c r="GR45" i="2"/>
  <c r="GQ45" i="2"/>
  <c r="GP45" i="2"/>
  <c r="GO45" i="2"/>
  <c r="GN45" i="2"/>
  <c r="GM45" i="2"/>
  <c r="GL45" i="2"/>
  <c r="GK45" i="2"/>
  <c r="GJ45" i="2"/>
  <c r="GI45" i="2"/>
  <c r="GH45" i="2"/>
  <c r="GG45" i="2"/>
  <c r="GF45" i="2"/>
  <c r="GE45" i="2"/>
  <c r="GD45" i="2"/>
  <c r="GC45" i="2"/>
  <c r="GB45" i="2"/>
  <c r="GA45" i="2"/>
  <c r="FZ45" i="2"/>
  <c r="FY45" i="2"/>
  <c r="FX45" i="2"/>
  <c r="FW45" i="2"/>
  <c r="FV45" i="2"/>
  <c r="FU45" i="2"/>
  <c r="FP45" i="2"/>
  <c r="FO45" i="2"/>
  <c r="FN45" i="2"/>
  <c r="FM45" i="2"/>
  <c r="FL45" i="2"/>
  <c r="FK45" i="2"/>
  <c r="FJ45" i="2"/>
  <c r="FI45" i="2"/>
  <c r="FH45" i="2"/>
  <c r="FG45" i="2"/>
  <c r="FF45" i="2"/>
  <c r="FE45" i="2"/>
  <c r="FD45" i="2"/>
  <c r="FC45" i="2"/>
  <c r="FB45" i="2"/>
  <c r="FA45" i="2"/>
  <c r="EZ45" i="2"/>
  <c r="EY45" i="2"/>
  <c r="EX45" i="2"/>
  <c r="EW45" i="2"/>
  <c r="EV45" i="2"/>
  <c r="EU45" i="2"/>
  <c r="ET45" i="2"/>
  <c r="ES45" i="2"/>
  <c r="EN45" i="2"/>
  <c r="EM45" i="2"/>
  <c r="EL45" i="2"/>
  <c r="EK45" i="2"/>
  <c r="EJ45" i="2"/>
  <c r="EI45" i="2"/>
  <c r="EH45" i="2"/>
  <c r="EG45" i="2"/>
  <c r="EF45" i="2"/>
  <c r="EE45" i="2"/>
  <c r="ED45" i="2"/>
  <c r="EC45" i="2"/>
  <c r="EB45" i="2"/>
  <c r="EA45" i="2"/>
  <c r="DZ45" i="2"/>
  <c r="DY45" i="2"/>
  <c r="DX45" i="2"/>
  <c r="DW45" i="2"/>
  <c r="DV45" i="2"/>
  <c r="DU45" i="2"/>
  <c r="DT45" i="2"/>
  <c r="DS45" i="2"/>
  <c r="DR45" i="2"/>
  <c r="DQ45" i="2"/>
  <c r="DL45" i="2"/>
  <c r="DK45" i="2"/>
  <c r="DJ45" i="2"/>
  <c r="DI45" i="2"/>
  <c r="DH45" i="2"/>
  <c r="DG45" i="2"/>
  <c r="DF45" i="2"/>
  <c r="DE45" i="2"/>
  <c r="DD45" i="2"/>
  <c r="DC45" i="2"/>
  <c r="DB45" i="2"/>
  <c r="DA45" i="2"/>
  <c r="CZ45" i="2"/>
  <c r="CY45" i="2"/>
  <c r="CX45" i="2"/>
  <c r="CW45" i="2"/>
  <c r="CV45" i="2"/>
  <c r="CU45" i="2"/>
  <c r="CT45" i="2"/>
  <c r="CS45" i="2"/>
  <c r="CR45" i="2"/>
  <c r="CQ45" i="2"/>
  <c r="CP45" i="2"/>
  <c r="CO45" i="2"/>
  <c r="CJ45" i="2"/>
  <c r="CI45" i="2"/>
  <c r="CH45" i="2"/>
  <c r="CG45" i="2"/>
  <c r="CF45" i="2"/>
  <c r="CE45" i="2"/>
  <c r="CD45" i="2"/>
  <c r="CC45" i="2"/>
  <c r="CB45" i="2"/>
  <c r="CA45" i="2"/>
  <c r="BZ45" i="2"/>
  <c r="BY45" i="2"/>
  <c r="BX45" i="2"/>
  <c r="BW45" i="2"/>
  <c r="BV45" i="2"/>
  <c r="BU45" i="2"/>
  <c r="BT45" i="2"/>
  <c r="BS45" i="2"/>
  <c r="BR45" i="2"/>
  <c r="BQ45" i="2"/>
  <c r="BP45" i="2"/>
  <c r="BO45" i="2"/>
  <c r="BN45" i="2"/>
  <c r="BM45" i="2"/>
  <c r="BH45" i="2"/>
  <c r="BG45" i="2"/>
  <c r="BF45" i="2"/>
  <c r="BE45" i="2"/>
  <c r="BD45" i="2"/>
  <c r="BC45" i="2"/>
  <c r="BB45" i="2"/>
  <c r="BA45" i="2"/>
  <c r="AZ45" i="2"/>
  <c r="AY45" i="2"/>
  <c r="AX45" i="2"/>
  <c r="AW45" i="2"/>
  <c r="AV45" i="2"/>
  <c r="AU45" i="2"/>
  <c r="AT45" i="2"/>
  <c r="AS45" i="2"/>
  <c r="AR45" i="2"/>
  <c r="AQ45" i="2"/>
  <c r="AP45" i="2"/>
  <c r="AO45" i="2"/>
  <c r="AN45" i="2"/>
  <c r="AM45" i="2"/>
  <c r="AL45" i="2"/>
  <c r="AK45" i="2"/>
  <c r="AF45" i="2"/>
  <c r="AE45" i="2"/>
  <c r="AD45" i="2"/>
  <c r="AC45" i="2"/>
  <c r="AB45" i="2"/>
  <c r="AA45" i="2"/>
  <c r="Z45" i="2"/>
  <c r="Y45" i="2"/>
  <c r="X45" i="2"/>
  <c r="W45" i="2"/>
  <c r="V45" i="2"/>
  <c r="U45" i="2"/>
  <c r="T45" i="2"/>
  <c r="S45" i="2"/>
  <c r="R45" i="2"/>
  <c r="Q45" i="2"/>
  <c r="P45" i="2"/>
  <c r="O45" i="2"/>
  <c r="N45" i="2"/>
  <c r="M45" i="2"/>
  <c r="L45" i="2"/>
  <c r="K45" i="2"/>
  <c r="J45" i="2"/>
  <c r="I45" i="2"/>
  <c r="FU44" i="2"/>
  <c r="ES44" i="2"/>
  <c r="CO44" i="2"/>
  <c r="BM44" i="2"/>
  <c r="AK44" i="2"/>
  <c r="I44" i="2"/>
  <c r="HT42" i="2"/>
  <c r="HS42" i="2"/>
  <c r="HR42" i="2"/>
  <c r="HQ42" i="2"/>
  <c r="HP42" i="2"/>
  <c r="HO42" i="2"/>
  <c r="HN42" i="2"/>
  <c r="HM42" i="2"/>
  <c r="HL42" i="2"/>
  <c r="HK42" i="2"/>
  <c r="HJ42" i="2"/>
  <c r="HI42" i="2"/>
  <c r="HH42" i="2"/>
  <c r="HG42" i="2"/>
  <c r="HF42" i="2"/>
  <c r="HE42" i="2"/>
  <c r="HD42" i="2"/>
  <c r="HC42" i="2"/>
  <c r="HB42" i="2"/>
  <c r="HA42" i="2"/>
  <c r="GZ42" i="2"/>
  <c r="GY42" i="2"/>
  <c r="GX42" i="2"/>
  <c r="GW42" i="2"/>
  <c r="GR42" i="2"/>
  <c r="GQ42" i="2"/>
  <c r="GP42" i="2"/>
  <c r="GO42" i="2"/>
  <c r="GN42" i="2"/>
  <c r="GM42" i="2"/>
  <c r="GL42" i="2"/>
  <c r="GK42" i="2"/>
  <c r="GJ42" i="2"/>
  <c r="GI42" i="2"/>
  <c r="GH42" i="2"/>
  <c r="GG42" i="2"/>
  <c r="GF42" i="2"/>
  <c r="GE42" i="2"/>
  <c r="GD42" i="2"/>
  <c r="GC42" i="2"/>
  <c r="GB42" i="2"/>
  <c r="GA42" i="2"/>
  <c r="FZ42" i="2"/>
  <c r="FY42" i="2"/>
  <c r="FX42" i="2"/>
  <c r="FW42" i="2"/>
  <c r="FV42" i="2"/>
  <c r="FP42" i="2"/>
  <c r="FO42" i="2"/>
  <c r="FN42" i="2"/>
  <c r="FM42" i="2"/>
  <c r="FL42" i="2"/>
  <c r="FK42" i="2"/>
  <c r="FJ42" i="2"/>
  <c r="FI42" i="2"/>
  <c r="FH42" i="2"/>
  <c r="FG42" i="2"/>
  <c r="FF42" i="2"/>
  <c r="FE42" i="2"/>
  <c r="FD42" i="2"/>
  <c r="FC42" i="2"/>
  <c r="FB42" i="2"/>
  <c r="FA42" i="2"/>
  <c r="EZ42" i="2"/>
  <c r="EY42" i="2"/>
  <c r="EX42" i="2"/>
  <c r="EW42" i="2"/>
  <c r="EV42" i="2"/>
  <c r="EU42" i="2"/>
  <c r="ET42" i="2"/>
  <c r="ES42" i="2"/>
  <c r="EN42" i="2"/>
  <c r="EM42" i="2"/>
  <c r="EL42" i="2"/>
  <c r="EK42" i="2"/>
  <c r="EJ42" i="2"/>
  <c r="EI42" i="2"/>
  <c r="EH42" i="2"/>
  <c r="EG42" i="2"/>
  <c r="EF42" i="2"/>
  <c r="EE42" i="2"/>
  <c r="ED42" i="2"/>
  <c r="EC42" i="2"/>
  <c r="EB42" i="2"/>
  <c r="EA42" i="2"/>
  <c r="DZ42" i="2"/>
  <c r="DY42" i="2"/>
  <c r="DX42" i="2"/>
  <c r="DW42" i="2"/>
  <c r="DV42" i="2"/>
  <c r="DU42" i="2"/>
  <c r="DT42" i="2"/>
  <c r="DS42" i="2"/>
  <c r="DR42" i="2"/>
  <c r="DQ42" i="2"/>
  <c r="DL42" i="2"/>
  <c r="DK42" i="2"/>
  <c r="DJ42" i="2"/>
  <c r="DI42" i="2"/>
  <c r="DH42" i="2"/>
  <c r="DG42" i="2"/>
  <c r="DF42" i="2"/>
  <c r="DE42" i="2"/>
  <c r="DD42" i="2"/>
  <c r="DC42" i="2"/>
  <c r="DB42" i="2"/>
  <c r="DA42" i="2"/>
  <c r="CZ42" i="2"/>
  <c r="CY42" i="2"/>
  <c r="CX42" i="2"/>
  <c r="CW42" i="2"/>
  <c r="CV42" i="2"/>
  <c r="CU42" i="2"/>
  <c r="CT42" i="2"/>
  <c r="CS42" i="2"/>
  <c r="CR42" i="2"/>
  <c r="CQ42" i="2"/>
  <c r="CP42" i="2"/>
  <c r="CO42" i="2"/>
  <c r="CJ42" i="2"/>
  <c r="CI42" i="2"/>
  <c r="CH42" i="2"/>
  <c r="CG42" i="2"/>
  <c r="CF42" i="2"/>
  <c r="CE42" i="2"/>
  <c r="CD42" i="2"/>
  <c r="CC42" i="2"/>
  <c r="CB42" i="2"/>
  <c r="CA42" i="2"/>
  <c r="BZ42" i="2"/>
  <c r="BY42" i="2"/>
  <c r="BX42" i="2"/>
  <c r="BW42" i="2"/>
  <c r="BV42" i="2"/>
  <c r="BU42" i="2"/>
  <c r="BT42" i="2"/>
  <c r="BS42" i="2"/>
  <c r="BR42" i="2"/>
  <c r="BQ42" i="2"/>
  <c r="BP42" i="2"/>
  <c r="BO42" i="2"/>
  <c r="BN42" i="2"/>
  <c r="BM42" i="2"/>
  <c r="BH42" i="2"/>
  <c r="BG42" i="2"/>
  <c r="BF42" i="2"/>
  <c r="BE42" i="2"/>
  <c r="BD42" i="2"/>
  <c r="BC42" i="2"/>
  <c r="BB42" i="2"/>
  <c r="BA42" i="2"/>
  <c r="AZ42" i="2"/>
  <c r="AY42" i="2"/>
  <c r="AX42" i="2"/>
  <c r="AW42" i="2"/>
  <c r="AV42" i="2"/>
  <c r="AU42" i="2"/>
  <c r="AT42" i="2"/>
  <c r="AS42" i="2"/>
  <c r="AR42" i="2"/>
  <c r="AQ42" i="2"/>
  <c r="AP42" i="2"/>
  <c r="AO42" i="2"/>
  <c r="AN42" i="2"/>
  <c r="AM42" i="2"/>
  <c r="AL42" i="2"/>
  <c r="AK42" i="2"/>
  <c r="AF42" i="2"/>
  <c r="AE42" i="2"/>
  <c r="AD42" i="2"/>
  <c r="AC42" i="2"/>
  <c r="AB42" i="2"/>
  <c r="AA42" i="2"/>
  <c r="Z42" i="2"/>
  <c r="Y42" i="2"/>
  <c r="X42" i="2"/>
  <c r="W42" i="2"/>
  <c r="V42" i="2"/>
  <c r="U42" i="2"/>
  <c r="T42" i="2"/>
  <c r="S42" i="2"/>
  <c r="R42" i="2"/>
  <c r="Q42" i="2"/>
  <c r="P42" i="2"/>
  <c r="O42" i="2"/>
  <c r="N42" i="2"/>
  <c r="M42" i="2"/>
  <c r="L42" i="2"/>
  <c r="K42" i="2"/>
  <c r="J42" i="2"/>
  <c r="HT41" i="2"/>
  <c r="HS41" i="2"/>
  <c r="HR41" i="2"/>
  <c r="HQ41" i="2"/>
  <c r="HP41" i="2"/>
  <c r="HO41" i="2"/>
  <c r="HN41" i="2"/>
  <c r="HM41" i="2"/>
  <c r="HL41" i="2"/>
  <c r="HK41" i="2"/>
  <c r="HJ41" i="2"/>
  <c r="HI41" i="2"/>
  <c r="HH41" i="2"/>
  <c r="HG41" i="2"/>
  <c r="HF41" i="2"/>
  <c r="HE41" i="2"/>
  <c r="HD41" i="2"/>
  <c r="HC41" i="2"/>
  <c r="HB41" i="2"/>
  <c r="HA41" i="2"/>
  <c r="GZ41" i="2"/>
  <c r="GY41" i="2"/>
  <c r="GX41" i="2"/>
  <c r="GW41" i="2"/>
  <c r="GR41" i="2"/>
  <c r="GQ41" i="2"/>
  <c r="GP41" i="2"/>
  <c r="GO41" i="2"/>
  <c r="GN41" i="2"/>
  <c r="GM41" i="2"/>
  <c r="GL41" i="2"/>
  <c r="GK41" i="2"/>
  <c r="GJ41" i="2"/>
  <c r="GI41" i="2"/>
  <c r="GH41" i="2"/>
  <c r="GG41" i="2"/>
  <c r="GF41" i="2"/>
  <c r="GE41" i="2"/>
  <c r="GD41" i="2"/>
  <c r="GC41" i="2"/>
  <c r="GB41" i="2"/>
  <c r="GA41" i="2"/>
  <c r="FZ41" i="2"/>
  <c r="FY41" i="2"/>
  <c r="FX41" i="2"/>
  <c r="FW41" i="2"/>
  <c r="FV41" i="2"/>
  <c r="FU41" i="2"/>
  <c r="FP41" i="2"/>
  <c r="FO41" i="2"/>
  <c r="FN41" i="2"/>
  <c r="FM41" i="2"/>
  <c r="FL41" i="2"/>
  <c r="FK41" i="2"/>
  <c r="FJ41" i="2"/>
  <c r="FI41" i="2"/>
  <c r="FH41" i="2"/>
  <c r="FG41" i="2"/>
  <c r="FF41" i="2"/>
  <c r="FE41" i="2"/>
  <c r="FD41" i="2"/>
  <c r="FC41" i="2"/>
  <c r="FB41" i="2"/>
  <c r="FA41" i="2"/>
  <c r="EZ41" i="2"/>
  <c r="EY41" i="2"/>
  <c r="EX41" i="2"/>
  <c r="EW41" i="2"/>
  <c r="EV41" i="2"/>
  <c r="EU41" i="2"/>
  <c r="ET41" i="2"/>
  <c r="ES41" i="2"/>
  <c r="EN41" i="2"/>
  <c r="EM41" i="2"/>
  <c r="EL41" i="2"/>
  <c r="EK41" i="2"/>
  <c r="EJ41" i="2"/>
  <c r="EI41" i="2"/>
  <c r="EH41" i="2"/>
  <c r="EG41" i="2"/>
  <c r="EF41" i="2"/>
  <c r="EE41" i="2"/>
  <c r="ED41" i="2"/>
  <c r="EC41" i="2"/>
  <c r="EB41" i="2"/>
  <c r="EA41" i="2"/>
  <c r="DZ41" i="2"/>
  <c r="DY41" i="2"/>
  <c r="DX41" i="2"/>
  <c r="DW41" i="2"/>
  <c r="DV41" i="2"/>
  <c r="DU41" i="2"/>
  <c r="DT41" i="2"/>
  <c r="DS41" i="2"/>
  <c r="DR41" i="2"/>
  <c r="DQ41" i="2"/>
  <c r="DL41" i="2"/>
  <c r="DK41" i="2"/>
  <c r="DJ41" i="2"/>
  <c r="DI41" i="2"/>
  <c r="DH41" i="2"/>
  <c r="DG41" i="2"/>
  <c r="DF41" i="2"/>
  <c r="DE41" i="2"/>
  <c r="DD41" i="2"/>
  <c r="DC41" i="2"/>
  <c r="DB41" i="2"/>
  <c r="DA41" i="2"/>
  <c r="CZ41" i="2"/>
  <c r="CY41" i="2"/>
  <c r="CX41" i="2"/>
  <c r="CW41" i="2"/>
  <c r="CV41" i="2"/>
  <c r="CU41" i="2"/>
  <c r="CT41" i="2"/>
  <c r="CS41" i="2"/>
  <c r="CR41" i="2"/>
  <c r="CQ41" i="2"/>
  <c r="CP41" i="2"/>
  <c r="CO41" i="2"/>
  <c r="CJ41" i="2"/>
  <c r="CI41" i="2"/>
  <c r="CH41" i="2"/>
  <c r="CG41" i="2"/>
  <c r="CF41" i="2"/>
  <c r="CE41" i="2"/>
  <c r="CD41" i="2"/>
  <c r="CC41" i="2"/>
  <c r="CB41" i="2"/>
  <c r="CA41" i="2"/>
  <c r="BZ41" i="2"/>
  <c r="BY41" i="2"/>
  <c r="BX41" i="2"/>
  <c r="BW41" i="2"/>
  <c r="BV41" i="2"/>
  <c r="BU41" i="2"/>
  <c r="BT41" i="2"/>
  <c r="BS41" i="2"/>
  <c r="BR41" i="2"/>
  <c r="BQ41" i="2"/>
  <c r="BP41" i="2"/>
  <c r="BO41" i="2"/>
  <c r="BN41" i="2"/>
  <c r="BM41" i="2"/>
  <c r="BH41" i="2"/>
  <c r="BG41" i="2"/>
  <c r="BF41" i="2"/>
  <c r="BE41" i="2"/>
  <c r="BD41" i="2"/>
  <c r="BC41" i="2"/>
  <c r="BB41" i="2"/>
  <c r="BA41" i="2"/>
  <c r="AZ41" i="2"/>
  <c r="AY41" i="2"/>
  <c r="AX41" i="2"/>
  <c r="AW41" i="2"/>
  <c r="AV41" i="2"/>
  <c r="AU41" i="2"/>
  <c r="AT41" i="2"/>
  <c r="AS41" i="2"/>
  <c r="AR41" i="2"/>
  <c r="AQ41" i="2"/>
  <c r="AP41" i="2"/>
  <c r="AO41" i="2"/>
  <c r="AN41" i="2"/>
  <c r="AM41" i="2"/>
  <c r="AL41" i="2"/>
  <c r="AK41" i="2"/>
  <c r="AF41" i="2"/>
  <c r="AE41" i="2"/>
  <c r="AD41" i="2"/>
  <c r="AC41" i="2"/>
  <c r="AB41" i="2"/>
  <c r="AA41" i="2"/>
  <c r="Z41" i="2"/>
  <c r="Y41" i="2"/>
  <c r="X41" i="2"/>
  <c r="W41" i="2"/>
  <c r="V41" i="2"/>
  <c r="U41" i="2"/>
  <c r="T41" i="2"/>
  <c r="S41" i="2"/>
  <c r="R41" i="2"/>
  <c r="Q41" i="2"/>
  <c r="P41" i="2"/>
  <c r="O41" i="2"/>
  <c r="N41" i="2"/>
  <c r="M41" i="2"/>
  <c r="L41" i="2"/>
  <c r="K41" i="2"/>
  <c r="J41" i="2"/>
  <c r="I41" i="2"/>
  <c r="HT40" i="2"/>
  <c r="HS40" i="2"/>
  <c r="HR40" i="2"/>
  <c r="HQ40" i="2"/>
  <c r="HP40" i="2"/>
  <c r="HO40" i="2"/>
  <c r="HN40" i="2"/>
  <c r="HM40" i="2"/>
  <c r="HL40" i="2"/>
  <c r="HK40" i="2"/>
  <c r="HJ40" i="2"/>
  <c r="HI40" i="2"/>
  <c r="HH40" i="2"/>
  <c r="HG40" i="2"/>
  <c r="HF40" i="2"/>
  <c r="HE40" i="2"/>
  <c r="HD40" i="2"/>
  <c r="HC40" i="2"/>
  <c r="HB40" i="2"/>
  <c r="HA40" i="2"/>
  <c r="GZ40" i="2"/>
  <c r="GY40" i="2"/>
  <c r="GX40" i="2"/>
  <c r="GW40" i="2"/>
  <c r="GR40" i="2"/>
  <c r="GQ40" i="2"/>
  <c r="GP40" i="2"/>
  <c r="GO40" i="2"/>
  <c r="GN40" i="2"/>
  <c r="GM40" i="2"/>
  <c r="GL40" i="2"/>
  <c r="GK40" i="2"/>
  <c r="GJ40" i="2"/>
  <c r="GI40" i="2"/>
  <c r="GH40" i="2"/>
  <c r="GG40" i="2"/>
  <c r="GF40" i="2"/>
  <c r="GE40" i="2"/>
  <c r="GD40" i="2"/>
  <c r="GC40" i="2"/>
  <c r="GB40" i="2"/>
  <c r="GA40" i="2"/>
  <c r="FZ40" i="2"/>
  <c r="FY40" i="2"/>
  <c r="FX40" i="2"/>
  <c r="FW40" i="2"/>
  <c r="FV40" i="2"/>
  <c r="FU40" i="2"/>
  <c r="FP40" i="2"/>
  <c r="FO40" i="2"/>
  <c r="FN40" i="2"/>
  <c r="FM40" i="2"/>
  <c r="FL40" i="2"/>
  <c r="FK40" i="2"/>
  <c r="FJ40" i="2"/>
  <c r="FI40" i="2"/>
  <c r="FH40" i="2"/>
  <c r="FG40" i="2"/>
  <c r="FF40" i="2"/>
  <c r="FE40" i="2"/>
  <c r="FD40" i="2"/>
  <c r="FC40" i="2"/>
  <c r="FB40" i="2"/>
  <c r="FA40" i="2"/>
  <c r="EZ40" i="2"/>
  <c r="EY40" i="2"/>
  <c r="EX40" i="2"/>
  <c r="EW40" i="2"/>
  <c r="EV40" i="2"/>
  <c r="EU40" i="2"/>
  <c r="ET40" i="2"/>
  <c r="ES40" i="2"/>
  <c r="EN40" i="2"/>
  <c r="EM40" i="2"/>
  <c r="EL40" i="2"/>
  <c r="EK40" i="2"/>
  <c r="EJ40" i="2"/>
  <c r="EI40" i="2"/>
  <c r="EH40" i="2"/>
  <c r="EG40" i="2"/>
  <c r="EF40" i="2"/>
  <c r="EE40" i="2"/>
  <c r="ED40" i="2"/>
  <c r="EC40" i="2"/>
  <c r="EB40" i="2"/>
  <c r="EA40" i="2"/>
  <c r="DZ40" i="2"/>
  <c r="DY40" i="2"/>
  <c r="DX40" i="2"/>
  <c r="DW40" i="2"/>
  <c r="DV40" i="2"/>
  <c r="DU40" i="2"/>
  <c r="DT40" i="2"/>
  <c r="DS40" i="2"/>
  <c r="DR40" i="2"/>
  <c r="DQ40" i="2"/>
  <c r="DL40" i="2"/>
  <c r="DK40" i="2"/>
  <c r="DJ40" i="2"/>
  <c r="DI40" i="2"/>
  <c r="DH40" i="2"/>
  <c r="DG40" i="2"/>
  <c r="DF40" i="2"/>
  <c r="DE40" i="2"/>
  <c r="DD40" i="2"/>
  <c r="DC40" i="2"/>
  <c r="DB40" i="2"/>
  <c r="DA40" i="2"/>
  <c r="CZ40" i="2"/>
  <c r="CY40" i="2"/>
  <c r="CX40" i="2"/>
  <c r="CW40" i="2"/>
  <c r="CV40" i="2"/>
  <c r="CU40" i="2"/>
  <c r="CT40" i="2"/>
  <c r="CS40" i="2"/>
  <c r="CR40" i="2"/>
  <c r="CQ40" i="2"/>
  <c r="CP40" i="2"/>
  <c r="CO40" i="2"/>
  <c r="CJ40" i="2"/>
  <c r="CI40" i="2"/>
  <c r="CH40" i="2"/>
  <c r="CG40" i="2"/>
  <c r="CF40" i="2"/>
  <c r="CE40" i="2"/>
  <c r="CD40" i="2"/>
  <c r="CC40" i="2"/>
  <c r="CB40" i="2"/>
  <c r="CA40" i="2"/>
  <c r="BZ40" i="2"/>
  <c r="BY40" i="2"/>
  <c r="BX40" i="2"/>
  <c r="BW40" i="2"/>
  <c r="BV40" i="2"/>
  <c r="BU40" i="2"/>
  <c r="BT40" i="2"/>
  <c r="BS40" i="2"/>
  <c r="BR40" i="2"/>
  <c r="BQ40" i="2"/>
  <c r="BP40" i="2"/>
  <c r="BO40" i="2"/>
  <c r="BN40" i="2"/>
  <c r="BM40" i="2"/>
  <c r="BH40" i="2"/>
  <c r="BG40" i="2"/>
  <c r="BF40" i="2"/>
  <c r="BE40" i="2"/>
  <c r="BD40" i="2"/>
  <c r="BC40" i="2"/>
  <c r="BB40" i="2"/>
  <c r="BA40" i="2"/>
  <c r="AZ40" i="2"/>
  <c r="AY40" i="2"/>
  <c r="AX40" i="2"/>
  <c r="AW40" i="2"/>
  <c r="AV40" i="2"/>
  <c r="AU40" i="2"/>
  <c r="AT40" i="2"/>
  <c r="AS40" i="2"/>
  <c r="AR40" i="2"/>
  <c r="AQ40" i="2"/>
  <c r="AP40" i="2"/>
  <c r="AO40" i="2"/>
  <c r="AN40" i="2"/>
  <c r="AM40" i="2"/>
  <c r="AL40" i="2"/>
  <c r="AK40" i="2"/>
  <c r="AF40" i="2"/>
  <c r="AE40" i="2"/>
  <c r="AD40" i="2"/>
  <c r="AC40" i="2"/>
  <c r="AB40" i="2"/>
  <c r="AA40" i="2"/>
  <c r="Z40" i="2"/>
  <c r="Y40" i="2"/>
  <c r="X40" i="2"/>
  <c r="W40" i="2"/>
  <c r="V40" i="2"/>
  <c r="U40" i="2"/>
  <c r="T40" i="2"/>
  <c r="S40" i="2"/>
  <c r="R40" i="2"/>
  <c r="Q40" i="2"/>
  <c r="P40" i="2"/>
  <c r="O40" i="2"/>
  <c r="N40" i="2"/>
  <c r="M40" i="2"/>
  <c r="L40" i="2"/>
  <c r="K40" i="2"/>
  <c r="J40" i="2"/>
  <c r="I40" i="2"/>
  <c r="HT39" i="2"/>
  <c r="HS39" i="2"/>
  <c r="HR39" i="2"/>
  <c r="HQ39" i="2"/>
  <c r="HP39" i="2"/>
  <c r="HO39" i="2"/>
  <c r="HN39" i="2"/>
  <c r="HM39" i="2"/>
  <c r="HL39" i="2"/>
  <c r="HK39" i="2"/>
  <c r="HJ39" i="2"/>
  <c r="HI39" i="2"/>
  <c r="HH39" i="2"/>
  <c r="HG39" i="2"/>
  <c r="HF39" i="2"/>
  <c r="HE39" i="2"/>
  <c r="HD39" i="2"/>
  <c r="HC39" i="2"/>
  <c r="HB39" i="2"/>
  <c r="HA39" i="2"/>
  <c r="GZ39" i="2"/>
  <c r="GY39" i="2"/>
  <c r="GX39" i="2"/>
  <c r="GW39" i="2"/>
  <c r="GR39" i="2"/>
  <c r="GQ39" i="2"/>
  <c r="GP39" i="2"/>
  <c r="GO39" i="2"/>
  <c r="GN39" i="2"/>
  <c r="GM39" i="2"/>
  <c r="GL39" i="2"/>
  <c r="GK39" i="2"/>
  <c r="GJ39" i="2"/>
  <c r="GI39" i="2"/>
  <c r="GH39" i="2"/>
  <c r="GG39" i="2"/>
  <c r="GF39" i="2"/>
  <c r="GE39" i="2"/>
  <c r="GD39" i="2"/>
  <c r="GC39" i="2"/>
  <c r="GB39" i="2"/>
  <c r="GA39" i="2"/>
  <c r="FZ39" i="2"/>
  <c r="FY39" i="2"/>
  <c r="FX39" i="2"/>
  <c r="FW39" i="2"/>
  <c r="FV39" i="2"/>
  <c r="FU39" i="2"/>
  <c r="FP39" i="2"/>
  <c r="FO39" i="2"/>
  <c r="FN39" i="2"/>
  <c r="FM39" i="2"/>
  <c r="FL39" i="2"/>
  <c r="FK39" i="2"/>
  <c r="FJ39" i="2"/>
  <c r="FI39" i="2"/>
  <c r="FH39" i="2"/>
  <c r="FG39" i="2"/>
  <c r="FF39" i="2"/>
  <c r="FE39" i="2"/>
  <c r="FD39" i="2"/>
  <c r="FC39" i="2"/>
  <c r="FB39" i="2"/>
  <c r="FA39" i="2"/>
  <c r="EZ39" i="2"/>
  <c r="EY39" i="2"/>
  <c r="EX39" i="2"/>
  <c r="EW39" i="2"/>
  <c r="EV39" i="2"/>
  <c r="EU39" i="2"/>
  <c r="ET39" i="2"/>
  <c r="ES39" i="2"/>
  <c r="EN39" i="2"/>
  <c r="EM39" i="2"/>
  <c r="EL39" i="2"/>
  <c r="EK39" i="2"/>
  <c r="EJ39" i="2"/>
  <c r="EI39" i="2"/>
  <c r="EH39" i="2"/>
  <c r="EG39" i="2"/>
  <c r="EF39" i="2"/>
  <c r="EE39" i="2"/>
  <c r="ED39" i="2"/>
  <c r="EC39" i="2"/>
  <c r="EB39" i="2"/>
  <c r="EA39" i="2"/>
  <c r="DZ39" i="2"/>
  <c r="DY39" i="2"/>
  <c r="DX39" i="2"/>
  <c r="DW39" i="2"/>
  <c r="DV39" i="2"/>
  <c r="DU39" i="2"/>
  <c r="DT39" i="2"/>
  <c r="DS39" i="2"/>
  <c r="DR39" i="2"/>
  <c r="DQ39" i="2"/>
  <c r="DL39" i="2"/>
  <c r="DK39" i="2"/>
  <c r="DJ39" i="2"/>
  <c r="DI39" i="2"/>
  <c r="DH39" i="2"/>
  <c r="DG39" i="2"/>
  <c r="DF39" i="2"/>
  <c r="DE39" i="2"/>
  <c r="DD39" i="2"/>
  <c r="DC39" i="2"/>
  <c r="DB39" i="2"/>
  <c r="DA39" i="2"/>
  <c r="CZ39" i="2"/>
  <c r="CY39" i="2"/>
  <c r="CX39" i="2"/>
  <c r="CW39" i="2"/>
  <c r="CV39" i="2"/>
  <c r="CU39" i="2"/>
  <c r="CT39" i="2"/>
  <c r="CS39" i="2"/>
  <c r="CR39" i="2"/>
  <c r="CQ39" i="2"/>
  <c r="CP39" i="2"/>
  <c r="CO39" i="2"/>
  <c r="CJ39" i="2"/>
  <c r="CI39" i="2"/>
  <c r="CH39" i="2"/>
  <c r="CG39" i="2"/>
  <c r="CF39" i="2"/>
  <c r="CE39" i="2"/>
  <c r="CD39" i="2"/>
  <c r="CC39" i="2"/>
  <c r="CB39" i="2"/>
  <c r="CA39" i="2"/>
  <c r="BZ39" i="2"/>
  <c r="BY39" i="2"/>
  <c r="BX39" i="2"/>
  <c r="BW39" i="2"/>
  <c r="BV39" i="2"/>
  <c r="BU39" i="2"/>
  <c r="BT39" i="2"/>
  <c r="BS39" i="2"/>
  <c r="BR39" i="2"/>
  <c r="BQ39" i="2"/>
  <c r="BP39" i="2"/>
  <c r="BO39" i="2"/>
  <c r="BN39" i="2"/>
  <c r="BM39" i="2"/>
  <c r="BH39" i="2"/>
  <c r="BG39" i="2"/>
  <c r="BF39" i="2"/>
  <c r="BE39" i="2"/>
  <c r="BD39" i="2"/>
  <c r="BC39" i="2"/>
  <c r="BB39" i="2"/>
  <c r="BA39" i="2"/>
  <c r="AZ39" i="2"/>
  <c r="AY39" i="2"/>
  <c r="AX39" i="2"/>
  <c r="AW39" i="2"/>
  <c r="AV39" i="2"/>
  <c r="AU39" i="2"/>
  <c r="AT39" i="2"/>
  <c r="AS39" i="2"/>
  <c r="AR39" i="2"/>
  <c r="AQ39" i="2"/>
  <c r="AP39" i="2"/>
  <c r="AO39" i="2"/>
  <c r="AN39" i="2"/>
  <c r="AM39" i="2"/>
  <c r="AL39" i="2"/>
  <c r="AK39" i="2"/>
  <c r="AF39" i="2"/>
  <c r="AE39" i="2"/>
  <c r="AD39" i="2"/>
  <c r="AC39" i="2"/>
  <c r="AB39" i="2"/>
  <c r="AA39" i="2"/>
  <c r="Z39" i="2"/>
  <c r="Y39" i="2"/>
  <c r="X39" i="2"/>
  <c r="W39" i="2"/>
  <c r="V39" i="2"/>
  <c r="U39" i="2"/>
  <c r="T39" i="2"/>
  <c r="S39" i="2"/>
  <c r="R39" i="2"/>
  <c r="Q39" i="2"/>
  <c r="P39" i="2"/>
  <c r="O39" i="2"/>
  <c r="N39" i="2"/>
  <c r="M39" i="2"/>
  <c r="L39" i="2"/>
  <c r="K39" i="2"/>
  <c r="J39" i="2"/>
  <c r="I39" i="2"/>
  <c r="FU38" i="2"/>
  <c r="ES38" i="2"/>
  <c r="CO38" i="2"/>
  <c r="BM38" i="2"/>
  <c r="AK38" i="2"/>
  <c r="I38" i="2"/>
  <c r="HT36" i="2"/>
  <c r="HS36" i="2"/>
  <c r="HR36" i="2"/>
  <c r="HQ36" i="2"/>
  <c r="HP36" i="2"/>
  <c r="HO36" i="2"/>
  <c r="HN36" i="2"/>
  <c r="HM36" i="2"/>
  <c r="HL36" i="2"/>
  <c r="HK36" i="2"/>
  <c r="HJ36" i="2"/>
  <c r="HI36" i="2"/>
  <c r="HH36" i="2"/>
  <c r="HG36" i="2"/>
  <c r="HF36" i="2"/>
  <c r="HE36" i="2"/>
  <c r="HD36" i="2"/>
  <c r="HC36" i="2"/>
  <c r="HB36" i="2"/>
  <c r="HA36" i="2"/>
  <c r="GZ36" i="2"/>
  <c r="GY36" i="2"/>
  <c r="GX36" i="2"/>
  <c r="GR36" i="2"/>
  <c r="GQ36" i="2"/>
  <c r="GP36" i="2"/>
  <c r="GO36" i="2"/>
  <c r="GN36" i="2"/>
  <c r="GM36" i="2"/>
  <c r="GL36" i="2"/>
  <c r="GK36" i="2"/>
  <c r="GJ36" i="2"/>
  <c r="GI36" i="2"/>
  <c r="GH36" i="2"/>
  <c r="GG36" i="2"/>
  <c r="GF36" i="2"/>
  <c r="GE36" i="2"/>
  <c r="GD36" i="2"/>
  <c r="GC36" i="2"/>
  <c r="GB36" i="2"/>
  <c r="GA36" i="2"/>
  <c r="FZ36" i="2"/>
  <c r="FY36" i="2"/>
  <c r="FX36" i="2"/>
  <c r="FW36" i="2"/>
  <c r="FV36" i="2"/>
  <c r="FP36" i="2"/>
  <c r="FO36" i="2"/>
  <c r="FN36" i="2"/>
  <c r="FM36" i="2"/>
  <c r="FL36" i="2"/>
  <c r="FK36" i="2"/>
  <c r="FJ36" i="2"/>
  <c r="FI36" i="2"/>
  <c r="FH36" i="2"/>
  <c r="FG36" i="2"/>
  <c r="FF36" i="2"/>
  <c r="FE36" i="2"/>
  <c r="FD36" i="2"/>
  <c r="FC36" i="2"/>
  <c r="FB36" i="2"/>
  <c r="FA36" i="2"/>
  <c r="EZ36" i="2"/>
  <c r="EY36" i="2"/>
  <c r="EX36" i="2"/>
  <c r="EW36" i="2"/>
  <c r="EV36" i="2"/>
  <c r="EU36" i="2"/>
  <c r="ET36" i="2"/>
  <c r="EN36" i="2"/>
  <c r="EM36" i="2"/>
  <c r="EL36" i="2"/>
  <c r="EK36" i="2"/>
  <c r="EJ36" i="2"/>
  <c r="EI36" i="2"/>
  <c r="EH36" i="2"/>
  <c r="EG36" i="2"/>
  <c r="EF36" i="2"/>
  <c r="EE36" i="2"/>
  <c r="ED36" i="2"/>
  <c r="EC36" i="2"/>
  <c r="EB36" i="2"/>
  <c r="EA36" i="2"/>
  <c r="DZ36" i="2"/>
  <c r="DY36" i="2"/>
  <c r="DX36" i="2"/>
  <c r="DW36" i="2"/>
  <c r="DV36" i="2"/>
  <c r="DU36" i="2"/>
  <c r="DT36" i="2"/>
  <c r="DS36" i="2"/>
  <c r="DR36" i="2"/>
  <c r="DL36" i="2"/>
  <c r="DK36" i="2"/>
  <c r="DJ36" i="2"/>
  <c r="DI36" i="2"/>
  <c r="DH36" i="2"/>
  <c r="DG36" i="2"/>
  <c r="DF36" i="2"/>
  <c r="DE36" i="2"/>
  <c r="DD36" i="2"/>
  <c r="DC36" i="2"/>
  <c r="DB36" i="2"/>
  <c r="DA36" i="2"/>
  <c r="CZ36" i="2"/>
  <c r="CY36" i="2"/>
  <c r="CX36" i="2"/>
  <c r="CW36" i="2"/>
  <c r="CV36" i="2"/>
  <c r="CU36" i="2"/>
  <c r="CT36" i="2"/>
  <c r="CS36" i="2"/>
  <c r="CR36" i="2"/>
  <c r="CQ36" i="2"/>
  <c r="CP36" i="2"/>
  <c r="CJ36" i="2"/>
  <c r="CI36" i="2"/>
  <c r="CH36" i="2"/>
  <c r="CG36" i="2"/>
  <c r="CF36" i="2"/>
  <c r="CE36" i="2"/>
  <c r="CD36" i="2"/>
  <c r="CC36" i="2"/>
  <c r="CB36" i="2"/>
  <c r="CA36" i="2"/>
  <c r="BZ36" i="2"/>
  <c r="BY36" i="2"/>
  <c r="BX36" i="2"/>
  <c r="BW36" i="2"/>
  <c r="BV36" i="2"/>
  <c r="BU36" i="2"/>
  <c r="BT36" i="2"/>
  <c r="BS36" i="2"/>
  <c r="BR36" i="2"/>
  <c r="BQ36" i="2"/>
  <c r="BP36" i="2"/>
  <c r="BO36" i="2"/>
  <c r="BN36" i="2"/>
  <c r="BH36" i="2"/>
  <c r="BG36" i="2"/>
  <c r="BF36" i="2"/>
  <c r="BE36" i="2"/>
  <c r="BD36" i="2"/>
  <c r="BC36" i="2"/>
  <c r="BB36" i="2"/>
  <c r="BA36" i="2"/>
  <c r="AZ36" i="2"/>
  <c r="AY36" i="2"/>
  <c r="AX36" i="2"/>
  <c r="AW36" i="2"/>
  <c r="AV36" i="2"/>
  <c r="AU36" i="2"/>
  <c r="AT36" i="2"/>
  <c r="AS36" i="2"/>
  <c r="AR36" i="2"/>
  <c r="AQ36" i="2"/>
  <c r="AP36" i="2"/>
  <c r="AO36" i="2"/>
  <c r="AN36" i="2"/>
  <c r="AM36" i="2"/>
  <c r="AL36" i="2"/>
  <c r="AF36" i="2"/>
  <c r="AE36" i="2"/>
  <c r="AD36" i="2"/>
  <c r="AC36" i="2"/>
  <c r="AB36" i="2"/>
  <c r="AA36" i="2"/>
  <c r="Z36" i="2"/>
  <c r="Y36" i="2"/>
  <c r="X36" i="2"/>
  <c r="W36" i="2"/>
  <c r="V36" i="2"/>
  <c r="U36" i="2"/>
  <c r="T36" i="2"/>
  <c r="S36" i="2"/>
  <c r="R36" i="2"/>
  <c r="Q36" i="2"/>
  <c r="P36" i="2"/>
  <c r="O36" i="2"/>
  <c r="N36" i="2"/>
  <c r="M36" i="2"/>
  <c r="L36" i="2"/>
  <c r="K36" i="2"/>
  <c r="J36" i="2"/>
  <c r="HT35" i="2"/>
  <c r="HS35" i="2"/>
  <c r="HR35" i="2"/>
  <c r="HQ35" i="2"/>
  <c r="HP35" i="2"/>
  <c r="HO35" i="2"/>
  <c r="HN35" i="2"/>
  <c r="HM35" i="2"/>
  <c r="HL35" i="2"/>
  <c r="HK35" i="2"/>
  <c r="HJ35" i="2"/>
  <c r="HI35" i="2"/>
  <c r="HH35" i="2"/>
  <c r="HG35" i="2"/>
  <c r="HF35" i="2"/>
  <c r="HE35" i="2"/>
  <c r="HD35" i="2"/>
  <c r="HC35" i="2"/>
  <c r="HB35" i="2"/>
  <c r="HA35" i="2"/>
  <c r="GZ35" i="2"/>
  <c r="GY35" i="2"/>
  <c r="GX35" i="2"/>
  <c r="GW35" i="2"/>
  <c r="GR35" i="2"/>
  <c r="GQ35" i="2"/>
  <c r="GP35" i="2"/>
  <c r="GO35" i="2"/>
  <c r="GN35" i="2"/>
  <c r="GM35" i="2"/>
  <c r="GL35" i="2"/>
  <c r="GK35" i="2"/>
  <c r="GJ35" i="2"/>
  <c r="GI35" i="2"/>
  <c r="GH35" i="2"/>
  <c r="GG35" i="2"/>
  <c r="GF35" i="2"/>
  <c r="GE35" i="2"/>
  <c r="GD35" i="2"/>
  <c r="GC35" i="2"/>
  <c r="GB35" i="2"/>
  <c r="GA35" i="2"/>
  <c r="FZ35" i="2"/>
  <c r="FY35" i="2"/>
  <c r="FX35" i="2"/>
  <c r="FW35" i="2"/>
  <c r="FV35" i="2"/>
  <c r="FU35" i="2"/>
  <c r="FP35" i="2"/>
  <c r="FO35" i="2"/>
  <c r="FN35" i="2"/>
  <c r="FM35" i="2"/>
  <c r="FL35" i="2"/>
  <c r="FK35" i="2"/>
  <c r="FJ35" i="2"/>
  <c r="FI35" i="2"/>
  <c r="FH35" i="2"/>
  <c r="FG35" i="2"/>
  <c r="FF35" i="2"/>
  <c r="FE35" i="2"/>
  <c r="FD35" i="2"/>
  <c r="FC35" i="2"/>
  <c r="FB35" i="2"/>
  <c r="FA35" i="2"/>
  <c r="EZ35" i="2"/>
  <c r="EY35" i="2"/>
  <c r="EX35" i="2"/>
  <c r="EW35" i="2"/>
  <c r="EV35" i="2"/>
  <c r="EU35" i="2"/>
  <c r="ET35" i="2"/>
  <c r="ES35" i="2"/>
  <c r="EN35" i="2"/>
  <c r="EM35" i="2"/>
  <c r="EL35" i="2"/>
  <c r="EK35" i="2"/>
  <c r="EJ35" i="2"/>
  <c r="EI35" i="2"/>
  <c r="EH35" i="2"/>
  <c r="EG35" i="2"/>
  <c r="EF35" i="2"/>
  <c r="EE35" i="2"/>
  <c r="ED35" i="2"/>
  <c r="EC35" i="2"/>
  <c r="EB35" i="2"/>
  <c r="EA35" i="2"/>
  <c r="DZ35" i="2"/>
  <c r="DY35" i="2"/>
  <c r="DX35" i="2"/>
  <c r="DW35" i="2"/>
  <c r="DV35" i="2"/>
  <c r="DU35" i="2"/>
  <c r="DT35" i="2"/>
  <c r="DS35" i="2"/>
  <c r="DR35" i="2"/>
  <c r="DQ35" i="2"/>
  <c r="DL35" i="2"/>
  <c r="DK35" i="2"/>
  <c r="DJ35" i="2"/>
  <c r="DI35" i="2"/>
  <c r="DH35" i="2"/>
  <c r="DG35" i="2"/>
  <c r="DF35" i="2"/>
  <c r="DE35" i="2"/>
  <c r="DD35" i="2"/>
  <c r="DC35" i="2"/>
  <c r="DB35" i="2"/>
  <c r="DA35" i="2"/>
  <c r="CZ35" i="2"/>
  <c r="CY35" i="2"/>
  <c r="CX35" i="2"/>
  <c r="CW35" i="2"/>
  <c r="CV35" i="2"/>
  <c r="CU35" i="2"/>
  <c r="CT35" i="2"/>
  <c r="CS35" i="2"/>
  <c r="CR35" i="2"/>
  <c r="CQ35" i="2"/>
  <c r="CP35" i="2"/>
  <c r="CO35" i="2"/>
  <c r="CJ35" i="2"/>
  <c r="CI35" i="2"/>
  <c r="CH35" i="2"/>
  <c r="CG35" i="2"/>
  <c r="CF35" i="2"/>
  <c r="CE35" i="2"/>
  <c r="CD35" i="2"/>
  <c r="CC35" i="2"/>
  <c r="CB35" i="2"/>
  <c r="CA35" i="2"/>
  <c r="BZ35" i="2"/>
  <c r="BY35" i="2"/>
  <c r="BX35" i="2"/>
  <c r="BW35" i="2"/>
  <c r="BV35" i="2"/>
  <c r="BU35" i="2"/>
  <c r="BT35" i="2"/>
  <c r="BS35" i="2"/>
  <c r="BR35" i="2"/>
  <c r="BQ35" i="2"/>
  <c r="BP35" i="2"/>
  <c r="BO35" i="2"/>
  <c r="BN35" i="2"/>
  <c r="BM35" i="2"/>
  <c r="BH35" i="2"/>
  <c r="BG35" i="2"/>
  <c r="BF35" i="2"/>
  <c r="BE35" i="2"/>
  <c r="BD35" i="2"/>
  <c r="BC35" i="2"/>
  <c r="BB35" i="2"/>
  <c r="BA35" i="2"/>
  <c r="AZ35" i="2"/>
  <c r="AY35" i="2"/>
  <c r="AX35" i="2"/>
  <c r="AW35" i="2"/>
  <c r="AV35" i="2"/>
  <c r="AU35" i="2"/>
  <c r="AT35" i="2"/>
  <c r="AS35" i="2"/>
  <c r="AR35" i="2"/>
  <c r="AQ35" i="2"/>
  <c r="AP35" i="2"/>
  <c r="AO35" i="2"/>
  <c r="AN35" i="2"/>
  <c r="AM35" i="2"/>
  <c r="AL35" i="2"/>
  <c r="AK35" i="2"/>
  <c r="AF35" i="2"/>
  <c r="AE35" i="2"/>
  <c r="AD35" i="2"/>
  <c r="AC35" i="2"/>
  <c r="AB35" i="2"/>
  <c r="AA35" i="2"/>
  <c r="Z35" i="2"/>
  <c r="Y35" i="2"/>
  <c r="X35" i="2"/>
  <c r="W35" i="2"/>
  <c r="V35" i="2"/>
  <c r="U35" i="2"/>
  <c r="T35" i="2"/>
  <c r="S35" i="2"/>
  <c r="R35" i="2"/>
  <c r="Q35" i="2"/>
  <c r="P35" i="2"/>
  <c r="O35" i="2"/>
  <c r="N35" i="2"/>
  <c r="M35" i="2"/>
  <c r="L35" i="2"/>
  <c r="K35" i="2"/>
  <c r="J35" i="2"/>
  <c r="I35" i="2"/>
  <c r="HT34" i="2"/>
  <c r="HS34" i="2"/>
  <c r="HR34" i="2"/>
  <c r="HQ34" i="2"/>
  <c r="HP34" i="2"/>
  <c r="HO34" i="2"/>
  <c r="HN34" i="2"/>
  <c r="HM34" i="2"/>
  <c r="HL34" i="2"/>
  <c r="HK34" i="2"/>
  <c r="HJ34" i="2"/>
  <c r="HI34" i="2"/>
  <c r="HH34" i="2"/>
  <c r="HG34" i="2"/>
  <c r="HF34" i="2"/>
  <c r="HE34" i="2"/>
  <c r="HD34" i="2"/>
  <c r="HC34" i="2"/>
  <c r="HB34" i="2"/>
  <c r="HA34" i="2"/>
  <c r="GZ34" i="2"/>
  <c r="GY34" i="2"/>
  <c r="GX34" i="2"/>
  <c r="GW34" i="2"/>
  <c r="GR34" i="2"/>
  <c r="GQ34" i="2"/>
  <c r="GP34" i="2"/>
  <c r="GO34" i="2"/>
  <c r="GN34" i="2"/>
  <c r="GM34" i="2"/>
  <c r="GL34" i="2"/>
  <c r="GK34" i="2"/>
  <c r="GJ34" i="2"/>
  <c r="GI34" i="2"/>
  <c r="GH34" i="2"/>
  <c r="GG34" i="2"/>
  <c r="GF34" i="2"/>
  <c r="GE34" i="2"/>
  <c r="GD34" i="2"/>
  <c r="GC34" i="2"/>
  <c r="GB34" i="2"/>
  <c r="GA34" i="2"/>
  <c r="FZ34" i="2"/>
  <c r="FY34" i="2"/>
  <c r="FX34" i="2"/>
  <c r="FW34" i="2"/>
  <c r="FV34" i="2"/>
  <c r="FU34" i="2"/>
  <c r="FP34" i="2"/>
  <c r="FO34" i="2"/>
  <c r="FN34" i="2"/>
  <c r="FM34" i="2"/>
  <c r="FL34" i="2"/>
  <c r="FK34" i="2"/>
  <c r="FJ34" i="2"/>
  <c r="FI34" i="2"/>
  <c r="FH34" i="2"/>
  <c r="FG34" i="2"/>
  <c r="FF34" i="2"/>
  <c r="FE34" i="2"/>
  <c r="FD34" i="2"/>
  <c r="FC34" i="2"/>
  <c r="FB34" i="2"/>
  <c r="FA34" i="2"/>
  <c r="EZ34" i="2"/>
  <c r="EY34" i="2"/>
  <c r="EX34" i="2"/>
  <c r="EW34" i="2"/>
  <c r="EV34" i="2"/>
  <c r="EU34" i="2"/>
  <c r="ET34" i="2"/>
  <c r="ES34" i="2"/>
  <c r="EN34" i="2"/>
  <c r="EM34" i="2"/>
  <c r="EL34" i="2"/>
  <c r="EK34" i="2"/>
  <c r="EJ34" i="2"/>
  <c r="EI34" i="2"/>
  <c r="EH34" i="2"/>
  <c r="EG34" i="2"/>
  <c r="EF34" i="2"/>
  <c r="EE34" i="2"/>
  <c r="ED34" i="2"/>
  <c r="EC34" i="2"/>
  <c r="EB34" i="2"/>
  <c r="EA34" i="2"/>
  <c r="DZ34" i="2"/>
  <c r="DY34" i="2"/>
  <c r="DX34" i="2"/>
  <c r="DW34" i="2"/>
  <c r="DV34" i="2"/>
  <c r="DU34" i="2"/>
  <c r="DT34" i="2"/>
  <c r="DS34" i="2"/>
  <c r="DR34" i="2"/>
  <c r="DQ34" i="2"/>
  <c r="DL34" i="2"/>
  <c r="DK34" i="2"/>
  <c r="DJ34" i="2"/>
  <c r="DI34" i="2"/>
  <c r="DH34" i="2"/>
  <c r="DG34" i="2"/>
  <c r="DF34" i="2"/>
  <c r="DE34" i="2"/>
  <c r="DD34" i="2"/>
  <c r="DC34" i="2"/>
  <c r="DB34" i="2"/>
  <c r="DA34" i="2"/>
  <c r="CZ34" i="2"/>
  <c r="CY34" i="2"/>
  <c r="CX34" i="2"/>
  <c r="CW34" i="2"/>
  <c r="CV34" i="2"/>
  <c r="CU34" i="2"/>
  <c r="CT34" i="2"/>
  <c r="CS34" i="2"/>
  <c r="CR34" i="2"/>
  <c r="CQ34" i="2"/>
  <c r="CP34" i="2"/>
  <c r="CO34" i="2"/>
  <c r="CJ34" i="2"/>
  <c r="CI34" i="2"/>
  <c r="CH34" i="2"/>
  <c r="CG34" i="2"/>
  <c r="CF34" i="2"/>
  <c r="CE34" i="2"/>
  <c r="CD34" i="2"/>
  <c r="CC34" i="2"/>
  <c r="CB34" i="2"/>
  <c r="CA34" i="2"/>
  <c r="BZ34" i="2"/>
  <c r="BY34" i="2"/>
  <c r="BX34" i="2"/>
  <c r="BW34" i="2"/>
  <c r="BV34" i="2"/>
  <c r="BU34" i="2"/>
  <c r="BT34" i="2"/>
  <c r="BS34" i="2"/>
  <c r="BR34" i="2"/>
  <c r="BQ34" i="2"/>
  <c r="BP34" i="2"/>
  <c r="BO34" i="2"/>
  <c r="BN34" i="2"/>
  <c r="BM34" i="2"/>
  <c r="BH34" i="2"/>
  <c r="BG34" i="2"/>
  <c r="BF34" i="2"/>
  <c r="BE34" i="2"/>
  <c r="BD34" i="2"/>
  <c r="BC34" i="2"/>
  <c r="BB34" i="2"/>
  <c r="BA34" i="2"/>
  <c r="AZ34" i="2"/>
  <c r="AY34" i="2"/>
  <c r="AX34" i="2"/>
  <c r="AW34" i="2"/>
  <c r="AV34" i="2"/>
  <c r="AU34" i="2"/>
  <c r="AT34" i="2"/>
  <c r="AS34" i="2"/>
  <c r="AR34" i="2"/>
  <c r="AQ34" i="2"/>
  <c r="AP34" i="2"/>
  <c r="AO34" i="2"/>
  <c r="AN34" i="2"/>
  <c r="AM34" i="2"/>
  <c r="AL34" i="2"/>
  <c r="AK34" i="2"/>
  <c r="AF34" i="2"/>
  <c r="AE34" i="2"/>
  <c r="AD34" i="2"/>
  <c r="AC34" i="2"/>
  <c r="AB34" i="2"/>
  <c r="AA34" i="2"/>
  <c r="Z34" i="2"/>
  <c r="Y34" i="2"/>
  <c r="X34" i="2"/>
  <c r="W34" i="2"/>
  <c r="V34" i="2"/>
  <c r="U34" i="2"/>
  <c r="T34" i="2"/>
  <c r="S34" i="2"/>
  <c r="R34" i="2"/>
  <c r="Q34" i="2"/>
  <c r="P34" i="2"/>
  <c r="O34" i="2"/>
  <c r="N34" i="2"/>
  <c r="M34" i="2"/>
  <c r="L34" i="2"/>
  <c r="K34" i="2"/>
  <c r="J34" i="2"/>
  <c r="I34" i="2"/>
  <c r="HT33" i="2"/>
  <c r="HS33" i="2"/>
  <c r="HR33" i="2"/>
  <c r="HQ33" i="2"/>
  <c r="HP33" i="2"/>
  <c r="HO33" i="2"/>
  <c r="HN33" i="2"/>
  <c r="HM33" i="2"/>
  <c r="HL33" i="2"/>
  <c r="HK33" i="2"/>
  <c r="HJ33" i="2"/>
  <c r="HI33" i="2"/>
  <c r="HH33" i="2"/>
  <c r="HG33" i="2"/>
  <c r="HF33" i="2"/>
  <c r="HE33" i="2"/>
  <c r="HD33" i="2"/>
  <c r="HC33" i="2"/>
  <c r="HB33" i="2"/>
  <c r="HA33" i="2"/>
  <c r="GZ33" i="2"/>
  <c r="GY33" i="2"/>
  <c r="GX33" i="2"/>
  <c r="GW33" i="2"/>
  <c r="GR33" i="2"/>
  <c r="GQ33" i="2"/>
  <c r="GP33" i="2"/>
  <c r="GO33" i="2"/>
  <c r="GN33" i="2"/>
  <c r="GM33" i="2"/>
  <c r="GL33" i="2"/>
  <c r="GK33" i="2"/>
  <c r="GJ33" i="2"/>
  <c r="GI33" i="2"/>
  <c r="GH33" i="2"/>
  <c r="GG33" i="2"/>
  <c r="GF33" i="2"/>
  <c r="GE33" i="2"/>
  <c r="GD33" i="2"/>
  <c r="GC33" i="2"/>
  <c r="GB33" i="2"/>
  <c r="GA33" i="2"/>
  <c r="FZ33" i="2"/>
  <c r="FY33" i="2"/>
  <c r="FX33" i="2"/>
  <c r="FW33" i="2"/>
  <c r="FV33" i="2"/>
  <c r="FU33" i="2"/>
  <c r="FP33" i="2"/>
  <c r="FO33" i="2"/>
  <c r="FN33" i="2"/>
  <c r="FM33" i="2"/>
  <c r="FL33" i="2"/>
  <c r="FK33" i="2"/>
  <c r="FJ33" i="2"/>
  <c r="FI33" i="2"/>
  <c r="FH33" i="2"/>
  <c r="FG33" i="2"/>
  <c r="FF33" i="2"/>
  <c r="FE33" i="2"/>
  <c r="FD33" i="2"/>
  <c r="FC33" i="2"/>
  <c r="FB33" i="2"/>
  <c r="FA33" i="2"/>
  <c r="EZ33" i="2"/>
  <c r="EY33" i="2"/>
  <c r="EX33" i="2"/>
  <c r="EW33" i="2"/>
  <c r="EV33" i="2"/>
  <c r="EU33" i="2"/>
  <c r="ET33" i="2"/>
  <c r="ES33" i="2"/>
  <c r="EN33" i="2"/>
  <c r="EM33" i="2"/>
  <c r="EL33" i="2"/>
  <c r="EK33" i="2"/>
  <c r="EJ33" i="2"/>
  <c r="EI33" i="2"/>
  <c r="EH33" i="2"/>
  <c r="EG33" i="2"/>
  <c r="EF33" i="2"/>
  <c r="EE33" i="2"/>
  <c r="ED33" i="2"/>
  <c r="EC33" i="2"/>
  <c r="EB33" i="2"/>
  <c r="EA33" i="2"/>
  <c r="DZ33" i="2"/>
  <c r="DY33" i="2"/>
  <c r="DX33" i="2"/>
  <c r="DW33" i="2"/>
  <c r="DV33" i="2"/>
  <c r="DU33" i="2"/>
  <c r="DT33" i="2"/>
  <c r="DS33" i="2"/>
  <c r="DR33" i="2"/>
  <c r="DQ33" i="2"/>
  <c r="DL33" i="2"/>
  <c r="DK33" i="2"/>
  <c r="DJ33" i="2"/>
  <c r="DI33" i="2"/>
  <c r="DH33" i="2"/>
  <c r="DG33" i="2"/>
  <c r="DF33" i="2"/>
  <c r="DE33" i="2"/>
  <c r="DD33" i="2"/>
  <c r="DC33" i="2"/>
  <c r="DB33" i="2"/>
  <c r="DA33" i="2"/>
  <c r="CZ33" i="2"/>
  <c r="CY33" i="2"/>
  <c r="CX33" i="2"/>
  <c r="CW33" i="2"/>
  <c r="CV33" i="2"/>
  <c r="CU33" i="2"/>
  <c r="CT33" i="2"/>
  <c r="CS33" i="2"/>
  <c r="CR33" i="2"/>
  <c r="CQ33" i="2"/>
  <c r="CP33" i="2"/>
  <c r="CO33" i="2"/>
  <c r="CJ33" i="2"/>
  <c r="CI33" i="2"/>
  <c r="CH33" i="2"/>
  <c r="CG33" i="2"/>
  <c r="CF33" i="2"/>
  <c r="CE33" i="2"/>
  <c r="CD33" i="2"/>
  <c r="CC33" i="2"/>
  <c r="CB33" i="2"/>
  <c r="CA33" i="2"/>
  <c r="BZ33" i="2"/>
  <c r="BY33" i="2"/>
  <c r="BX33" i="2"/>
  <c r="BW33" i="2"/>
  <c r="BV33" i="2"/>
  <c r="BU33" i="2"/>
  <c r="BT33" i="2"/>
  <c r="BS33" i="2"/>
  <c r="BR33" i="2"/>
  <c r="BQ33" i="2"/>
  <c r="BP33" i="2"/>
  <c r="BO33" i="2"/>
  <c r="BN33" i="2"/>
  <c r="BM33" i="2"/>
  <c r="BH33" i="2"/>
  <c r="BG33" i="2"/>
  <c r="BF33" i="2"/>
  <c r="BE33" i="2"/>
  <c r="BD33" i="2"/>
  <c r="BC33" i="2"/>
  <c r="BB33" i="2"/>
  <c r="BA33" i="2"/>
  <c r="AZ33" i="2"/>
  <c r="AY33" i="2"/>
  <c r="AX33" i="2"/>
  <c r="AW33" i="2"/>
  <c r="AV33" i="2"/>
  <c r="AU33" i="2"/>
  <c r="AT33" i="2"/>
  <c r="AS33" i="2"/>
  <c r="AR33" i="2"/>
  <c r="AQ33" i="2"/>
  <c r="AP33" i="2"/>
  <c r="AO33" i="2"/>
  <c r="AN33" i="2"/>
  <c r="AM33" i="2"/>
  <c r="AL33" i="2"/>
  <c r="AK33" i="2"/>
  <c r="AF33" i="2"/>
  <c r="AE33" i="2"/>
  <c r="AD33" i="2"/>
  <c r="AC33" i="2"/>
  <c r="AB33" i="2"/>
  <c r="AA33" i="2"/>
  <c r="Z33" i="2"/>
  <c r="Y33" i="2"/>
  <c r="X33" i="2"/>
  <c r="W33" i="2"/>
  <c r="V33" i="2"/>
  <c r="U33" i="2"/>
  <c r="T33" i="2"/>
  <c r="S33" i="2"/>
  <c r="R33" i="2"/>
  <c r="Q33" i="2"/>
  <c r="P33" i="2"/>
  <c r="O33" i="2"/>
  <c r="N33" i="2"/>
  <c r="M33" i="2"/>
  <c r="L33" i="2"/>
  <c r="K33" i="2"/>
  <c r="J33" i="2"/>
  <c r="I33" i="2"/>
  <c r="AR31" i="2"/>
  <c r="AQ31" i="2"/>
  <c r="AP31" i="2"/>
  <c r="AO31" i="2"/>
  <c r="AN31" i="2"/>
  <c r="AM31" i="2"/>
  <c r="AL31" i="2"/>
  <c r="HT30" i="2"/>
  <c r="HS30" i="2"/>
  <c r="HR30" i="2"/>
  <c r="HQ30" i="2"/>
  <c r="HP30" i="2"/>
  <c r="HO30" i="2"/>
  <c r="HN30" i="2"/>
  <c r="HM30" i="2"/>
  <c r="HL30" i="2"/>
  <c r="HK30" i="2"/>
  <c r="HJ30" i="2"/>
  <c r="HI30" i="2"/>
  <c r="HH30" i="2"/>
  <c r="HG30" i="2"/>
  <c r="HF30" i="2"/>
  <c r="HE30" i="2"/>
  <c r="HD30" i="2"/>
  <c r="HC30" i="2"/>
  <c r="HB30" i="2"/>
  <c r="HA30" i="2"/>
  <c r="GZ30" i="2"/>
  <c r="GY30" i="2"/>
  <c r="GX30" i="2"/>
  <c r="GR30" i="2"/>
  <c r="GQ30" i="2"/>
  <c r="GP30" i="2"/>
  <c r="GO30" i="2"/>
  <c r="GN30" i="2"/>
  <c r="GM30" i="2"/>
  <c r="GL30" i="2"/>
  <c r="GK30" i="2"/>
  <c r="GJ30" i="2"/>
  <c r="GI30" i="2"/>
  <c r="GH30" i="2"/>
  <c r="GG30" i="2"/>
  <c r="GF30" i="2"/>
  <c r="GE30" i="2"/>
  <c r="GD30" i="2"/>
  <c r="GC30" i="2"/>
  <c r="GB30" i="2"/>
  <c r="GA30" i="2"/>
  <c r="FZ30" i="2"/>
  <c r="FY30" i="2"/>
  <c r="FX30" i="2"/>
  <c r="FW30" i="2"/>
  <c r="FV30" i="2"/>
  <c r="FP30" i="2"/>
  <c r="FO30" i="2"/>
  <c r="FN30" i="2"/>
  <c r="FM30" i="2"/>
  <c r="FL30" i="2"/>
  <c r="FK30" i="2"/>
  <c r="FJ30" i="2"/>
  <c r="FI30" i="2"/>
  <c r="FH30" i="2"/>
  <c r="FG30" i="2"/>
  <c r="FF30" i="2"/>
  <c r="FE30" i="2"/>
  <c r="FD30" i="2"/>
  <c r="FC30" i="2"/>
  <c r="FB30" i="2"/>
  <c r="FA30" i="2"/>
  <c r="EZ30" i="2"/>
  <c r="EY30" i="2"/>
  <c r="EX30" i="2"/>
  <c r="EW30" i="2"/>
  <c r="EV30" i="2"/>
  <c r="EU30" i="2"/>
  <c r="ET30" i="2"/>
  <c r="EN30" i="2"/>
  <c r="EM30" i="2"/>
  <c r="EL30" i="2"/>
  <c r="EK30" i="2"/>
  <c r="EJ30" i="2"/>
  <c r="EI30" i="2"/>
  <c r="EH30" i="2"/>
  <c r="EG30" i="2"/>
  <c r="EF30" i="2"/>
  <c r="EE30" i="2"/>
  <c r="ED30" i="2"/>
  <c r="EC30" i="2"/>
  <c r="EB30" i="2"/>
  <c r="EA30" i="2"/>
  <c r="DZ30" i="2"/>
  <c r="DY30" i="2"/>
  <c r="DX30" i="2"/>
  <c r="DW30" i="2"/>
  <c r="DV30" i="2"/>
  <c r="DU30" i="2"/>
  <c r="DT30" i="2"/>
  <c r="DS30" i="2"/>
  <c r="DR30" i="2"/>
  <c r="DL30" i="2"/>
  <c r="DK30" i="2"/>
  <c r="DJ30" i="2"/>
  <c r="DI30" i="2"/>
  <c r="DH30" i="2"/>
  <c r="DG30" i="2"/>
  <c r="DF30" i="2"/>
  <c r="DE30" i="2"/>
  <c r="DD30" i="2"/>
  <c r="DC30" i="2"/>
  <c r="DB30" i="2"/>
  <c r="DA30" i="2"/>
  <c r="CZ30" i="2"/>
  <c r="CY30" i="2"/>
  <c r="CX30" i="2"/>
  <c r="CW30" i="2"/>
  <c r="CV30" i="2"/>
  <c r="CU30" i="2"/>
  <c r="CT30" i="2"/>
  <c r="CS30" i="2"/>
  <c r="CR30" i="2"/>
  <c r="CQ30" i="2"/>
  <c r="CP30" i="2"/>
  <c r="CJ30" i="2"/>
  <c r="CI30" i="2"/>
  <c r="CH30" i="2"/>
  <c r="CG30" i="2"/>
  <c r="CF30" i="2"/>
  <c r="CE30" i="2"/>
  <c r="CD30" i="2"/>
  <c r="CC30" i="2"/>
  <c r="CB30" i="2"/>
  <c r="CA30" i="2"/>
  <c r="BZ30" i="2"/>
  <c r="BY30" i="2"/>
  <c r="BX30" i="2"/>
  <c r="BW30" i="2"/>
  <c r="BV30" i="2"/>
  <c r="BU30" i="2"/>
  <c r="BT30" i="2"/>
  <c r="BS30" i="2"/>
  <c r="BR30" i="2"/>
  <c r="BQ30" i="2"/>
  <c r="BP30" i="2"/>
  <c r="BO30" i="2"/>
  <c r="BN30" i="2"/>
  <c r="BH30" i="2"/>
  <c r="BG30" i="2"/>
  <c r="BF30" i="2"/>
  <c r="BE30" i="2"/>
  <c r="BD30" i="2"/>
  <c r="BC30" i="2"/>
  <c r="BB30" i="2"/>
  <c r="BA30" i="2"/>
  <c r="AZ30" i="2"/>
  <c r="AY30" i="2"/>
  <c r="AX30" i="2"/>
  <c r="AW30" i="2"/>
  <c r="AV30" i="2"/>
  <c r="AU30" i="2"/>
  <c r="AT30" i="2"/>
  <c r="AS30" i="2"/>
  <c r="AR30" i="2"/>
  <c r="AQ30" i="2"/>
  <c r="AP30" i="2"/>
  <c r="AO30" i="2"/>
  <c r="AN30" i="2"/>
  <c r="AM30" i="2"/>
  <c r="AL30" i="2"/>
  <c r="AF30" i="2"/>
  <c r="AE30" i="2"/>
  <c r="AD30" i="2"/>
  <c r="AC30" i="2"/>
  <c r="AB30" i="2"/>
  <c r="AA30" i="2"/>
  <c r="Z30" i="2"/>
  <c r="Y30" i="2"/>
  <c r="X30" i="2"/>
  <c r="W30" i="2"/>
  <c r="V30" i="2"/>
  <c r="U30" i="2"/>
  <c r="T30" i="2"/>
  <c r="S30" i="2"/>
  <c r="R30" i="2"/>
  <c r="Q30" i="2"/>
  <c r="P30" i="2"/>
  <c r="O30" i="2"/>
  <c r="N30" i="2"/>
  <c r="M30" i="2"/>
  <c r="L30" i="2"/>
  <c r="K30" i="2"/>
  <c r="J30" i="2"/>
  <c r="FU29" i="2"/>
  <c r="ES29" i="2"/>
  <c r="CO29" i="2"/>
  <c r="BM29" i="2"/>
  <c r="AK29" i="2"/>
  <c r="I29" i="2"/>
  <c r="AR28" i="2"/>
  <c r="AQ28" i="2"/>
  <c r="AP28" i="2"/>
  <c r="AO28" i="2"/>
  <c r="AN28" i="2"/>
  <c r="AM28" i="2"/>
  <c r="AL28" i="2"/>
  <c r="HT27" i="2"/>
  <c r="HS27" i="2"/>
  <c r="HR27" i="2"/>
  <c r="HQ27" i="2"/>
  <c r="HP27" i="2"/>
  <c r="HO27" i="2"/>
  <c r="HN27" i="2"/>
  <c r="HM27" i="2"/>
  <c r="HL27" i="2"/>
  <c r="HK27" i="2"/>
  <c r="HJ27" i="2"/>
  <c r="HI27" i="2"/>
  <c r="HH27" i="2"/>
  <c r="HG27" i="2"/>
  <c r="HF27" i="2"/>
  <c r="HE27" i="2"/>
  <c r="HD27" i="2"/>
  <c r="HC27" i="2"/>
  <c r="HB27" i="2"/>
  <c r="HA27" i="2"/>
  <c r="GZ27" i="2"/>
  <c r="GY27" i="2"/>
  <c r="GX27" i="2"/>
  <c r="GW27" i="2"/>
  <c r="GR27" i="2"/>
  <c r="GQ27" i="2"/>
  <c r="GP27" i="2"/>
  <c r="GO27" i="2"/>
  <c r="GN27" i="2"/>
  <c r="GM27" i="2"/>
  <c r="GL27" i="2"/>
  <c r="GK27" i="2"/>
  <c r="GJ27" i="2"/>
  <c r="GI27" i="2"/>
  <c r="GH27" i="2"/>
  <c r="GG27" i="2"/>
  <c r="GF27" i="2"/>
  <c r="GE27" i="2"/>
  <c r="GD27" i="2"/>
  <c r="GC27" i="2"/>
  <c r="GB27" i="2"/>
  <c r="GA27" i="2"/>
  <c r="FZ27" i="2"/>
  <c r="FY27" i="2"/>
  <c r="FX27" i="2"/>
  <c r="FW27" i="2"/>
  <c r="FV27" i="2"/>
  <c r="FU27" i="2"/>
  <c r="FP27" i="2"/>
  <c r="FO27" i="2"/>
  <c r="FN27" i="2"/>
  <c r="FM27" i="2"/>
  <c r="FL27" i="2"/>
  <c r="FK27" i="2"/>
  <c r="FJ27" i="2"/>
  <c r="FI27" i="2"/>
  <c r="FH27" i="2"/>
  <c r="FG27" i="2"/>
  <c r="FF27" i="2"/>
  <c r="FE27" i="2"/>
  <c r="FD27" i="2"/>
  <c r="FC27" i="2"/>
  <c r="FB27" i="2"/>
  <c r="FA27" i="2"/>
  <c r="EZ27" i="2"/>
  <c r="EY27" i="2"/>
  <c r="EX27" i="2"/>
  <c r="EW27" i="2"/>
  <c r="EV27" i="2"/>
  <c r="EU27" i="2"/>
  <c r="ET27" i="2"/>
  <c r="ES27" i="2"/>
  <c r="EN27" i="2"/>
  <c r="EM27" i="2"/>
  <c r="EL27" i="2"/>
  <c r="EK27" i="2"/>
  <c r="EJ27" i="2"/>
  <c r="EI27" i="2"/>
  <c r="EH27" i="2"/>
  <c r="EG27" i="2"/>
  <c r="EF27" i="2"/>
  <c r="EE27" i="2"/>
  <c r="ED27" i="2"/>
  <c r="EC27" i="2"/>
  <c r="EB27" i="2"/>
  <c r="EA27" i="2"/>
  <c r="DZ27" i="2"/>
  <c r="DY27" i="2"/>
  <c r="DX27" i="2"/>
  <c r="DW27" i="2"/>
  <c r="DV27" i="2"/>
  <c r="DU27" i="2"/>
  <c r="DT27" i="2"/>
  <c r="DS27" i="2"/>
  <c r="DR27" i="2"/>
  <c r="DQ27" i="2"/>
  <c r="DL27" i="2"/>
  <c r="DK27" i="2"/>
  <c r="DJ27" i="2"/>
  <c r="DI27" i="2"/>
  <c r="DH27" i="2"/>
  <c r="DG27" i="2"/>
  <c r="DF27" i="2"/>
  <c r="DE27" i="2"/>
  <c r="DD27" i="2"/>
  <c r="DC27" i="2"/>
  <c r="DB27" i="2"/>
  <c r="DA27" i="2"/>
  <c r="CZ27" i="2"/>
  <c r="CY27" i="2"/>
  <c r="CX27" i="2"/>
  <c r="CW27" i="2"/>
  <c r="CV27" i="2"/>
  <c r="CU27" i="2"/>
  <c r="CT27" i="2"/>
  <c r="CS27" i="2"/>
  <c r="CR27" i="2"/>
  <c r="CQ27" i="2"/>
  <c r="CP27" i="2"/>
  <c r="CO27" i="2"/>
  <c r="CJ27" i="2"/>
  <c r="CI27" i="2"/>
  <c r="CH27" i="2"/>
  <c r="CG27" i="2"/>
  <c r="CF27" i="2"/>
  <c r="CE27" i="2"/>
  <c r="CD27" i="2"/>
  <c r="CC27" i="2"/>
  <c r="CB27" i="2"/>
  <c r="CA27" i="2"/>
  <c r="BZ27" i="2"/>
  <c r="BY27" i="2"/>
  <c r="BX27" i="2"/>
  <c r="BW27" i="2"/>
  <c r="BV27" i="2"/>
  <c r="BU27" i="2"/>
  <c r="BT27" i="2"/>
  <c r="BS27" i="2"/>
  <c r="BR27" i="2"/>
  <c r="BQ27" i="2"/>
  <c r="BP27" i="2"/>
  <c r="BO27" i="2"/>
  <c r="BN27" i="2"/>
  <c r="BM27" i="2"/>
  <c r="BH27" i="2"/>
  <c r="BG27" i="2"/>
  <c r="BF27" i="2"/>
  <c r="BE27" i="2"/>
  <c r="BD27" i="2"/>
  <c r="BC27" i="2"/>
  <c r="BB27" i="2"/>
  <c r="BA27" i="2"/>
  <c r="AZ27" i="2"/>
  <c r="AY27" i="2"/>
  <c r="AX27" i="2"/>
  <c r="AW27" i="2"/>
  <c r="AV27" i="2"/>
  <c r="AU27" i="2"/>
  <c r="AT27" i="2"/>
  <c r="AS27" i="2"/>
  <c r="AR27" i="2"/>
  <c r="AQ27" i="2"/>
  <c r="AP27" i="2"/>
  <c r="AO27" i="2"/>
  <c r="AN27" i="2"/>
  <c r="AM27" i="2"/>
  <c r="AL27" i="2"/>
  <c r="AK27" i="2"/>
  <c r="AF27" i="2"/>
  <c r="AE27" i="2"/>
  <c r="AD27" i="2"/>
  <c r="AC27" i="2"/>
  <c r="AB27" i="2"/>
  <c r="AA27" i="2"/>
  <c r="Z27" i="2"/>
  <c r="Y27" i="2"/>
  <c r="X27" i="2"/>
  <c r="W27" i="2"/>
  <c r="V27" i="2"/>
  <c r="U27" i="2"/>
  <c r="T27" i="2"/>
  <c r="S27" i="2"/>
  <c r="R27" i="2"/>
  <c r="Q27" i="2"/>
  <c r="P27" i="2"/>
  <c r="O27" i="2"/>
  <c r="N27" i="2"/>
  <c r="M27" i="2"/>
  <c r="L27" i="2"/>
  <c r="K27" i="2"/>
  <c r="J27" i="2"/>
  <c r="I27" i="2"/>
  <c r="HT26" i="2"/>
  <c r="HS26" i="2"/>
  <c r="HR26" i="2"/>
  <c r="HQ26" i="2"/>
  <c r="HP26" i="2"/>
  <c r="HO26" i="2"/>
  <c r="HN26" i="2"/>
  <c r="HM26" i="2"/>
  <c r="HL26" i="2"/>
  <c r="HK26" i="2"/>
  <c r="HJ26" i="2"/>
  <c r="HI26" i="2"/>
  <c r="HH26" i="2"/>
  <c r="HG26" i="2"/>
  <c r="HF26" i="2"/>
  <c r="HE26" i="2"/>
  <c r="HD26" i="2"/>
  <c r="HC26" i="2"/>
  <c r="HB26" i="2"/>
  <c r="HA26" i="2"/>
  <c r="GZ26" i="2"/>
  <c r="GY26" i="2"/>
  <c r="GX26" i="2"/>
  <c r="GW26" i="2"/>
  <c r="GR26" i="2"/>
  <c r="GQ26" i="2"/>
  <c r="GP26" i="2"/>
  <c r="GO26" i="2"/>
  <c r="GN26" i="2"/>
  <c r="GM26" i="2"/>
  <c r="GL26" i="2"/>
  <c r="GK26" i="2"/>
  <c r="GJ26" i="2"/>
  <c r="GI26" i="2"/>
  <c r="GH26" i="2"/>
  <c r="GG26" i="2"/>
  <c r="GF26" i="2"/>
  <c r="GE26" i="2"/>
  <c r="GD26" i="2"/>
  <c r="GC26" i="2"/>
  <c r="GB26" i="2"/>
  <c r="GA26" i="2"/>
  <c r="FZ26" i="2"/>
  <c r="FY26" i="2"/>
  <c r="FX26" i="2"/>
  <c r="FW26" i="2"/>
  <c r="FV26" i="2"/>
  <c r="FU26" i="2"/>
  <c r="FP26" i="2"/>
  <c r="FO26" i="2"/>
  <c r="FN26" i="2"/>
  <c r="FM26" i="2"/>
  <c r="FL26" i="2"/>
  <c r="FK26" i="2"/>
  <c r="FJ26" i="2"/>
  <c r="FI26" i="2"/>
  <c r="FH26" i="2"/>
  <c r="FG26" i="2"/>
  <c r="FF26" i="2"/>
  <c r="FE26" i="2"/>
  <c r="FD26" i="2"/>
  <c r="FC26" i="2"/>
  <c r="FB26" i="2"/>
  <c r="FA26" i="2"/>
  <c r="EZ26" i="2"/>
  <c r="EY26" i="2"/>
  <c r="EX26" i="2"/>
  <c r="EW26" i="2"/>
  <c r="EV26" i="2"/>
  <c r="EU26" i="2"/>
  <c r="ET26" i="2"/>
  <c r="ES26" i="2"/>
  <c r="EN26" i="2"/>
  <c r="EM26" i="2"/>
  <c r="EL26" i="2"/>
  <c r="EK26" i="2"/>
  <c r="EJ26" i="2"/>
  <c r="EI26" i="2"/>
  <c r="EH26" i="2"/>
  <c r="EG26" i="2"/>
  <c r="EF26" i="2"/>
  <c r="EE26" i="2"/>
  <c r="ED26" i="2"/>
  <c r="EC26" i="2"/>
  <c r="EB26" i="2"/>
  <c r="EA26" i="2"/>
  <c r="DZ26" i="2"/>
  <c r="DY26" i="2"/>
  <c r="DX26" i="2"/>
  <c r="DW26" i="2"/>
  <c r="DV26" i="2"/>
  <c r="DU26" i="2"/>
  <c r="DT26" i="2"/>
  <c r="DS26" i="2"/>
  <c r="DR26" i="2"/>
  <c r="DQ26" i="2"/>
  <c r="DL26" i="2"/>
  <c r="DK26" i="2"/>
  <c r="DJ26" i="2"/>
  <c r="DI26" i="2"/>
  <c r="DH26" i="2"/>
  <c r="DG26" i="2"/>
  <c r="DF26" i="2"/>
  <c r="DE26" i="2"/>
  <c r="DD26" i="2"/>
  <c r="DC26" i="2"/>
  <c r="DB26" i="2"/>
  <c r="DA26" i="2"/>
  <c r="CZ26" i="2"/>
  <c r="CY26" i="2"/>
  <c r="CX26" i="2"/>
  <c r="CW26" i="2"/>
  <c r="CV26" i="2"/>
  <c r="CU26" i="2"/>
  <c r="CT26" i="2"/>
  <c r="CS26" i="2"/>
  <c r="CR26" i="2"/>
  <c r="CQ26" i="2"/>
  <c r="CP26" i="2"/>
  <c r="CO26" i="2"/>
  <c r="CJ26" i="2"/>
  <c r="CI26" i="2"/>
  <c r="CH26" i="2"/>
  <c r="CG26" i="2"/>
  <c r="CF26" i="2"/>
  <c r="CE26" i="2"/>
  <c r="CD26" i="2"/>
  <c r="CC26" i="2"/>
  <c r="CB26" i="2"/>
  <c r="CA26" i="2"/>
  <c r="BZ26" i="2"/>
  <c r="BY26" i="2"/>
  <c r="BX26" i="2"/>
  <c r="BW26" i="2"/>
  <c r="BV26" i="2"/>
  <c r="BU26" i="2"/>
  <c r="BT26" i="2"/>
  <c r="BS26" i="2"/>
  <c r="BR26" i="2"/>
  <c r="BQ26" i="2"/>
  <c r="BP26" i="2"/>
  <c r="BO26" i="2"/>
  <c r="BN26" i="2"/>
  <c r="BM26" i="2"/>
  <c r="BH26" i="2"/>
  <c r="BG26" i="2"/>
  <c r="BF26" i="2"/>
  <c r="BE26" i="2"/>
  <c r="BD26" i="2"/>
  <c r="BC26" i="2"/>
  <c r="BB26" i="2"/>
  <c r="BA26" i="2"/>
  <c r="AZ26" i="2"/>
  <c r="AY26" i="2"/>
  <c r="AX26" i="2"/>
  <c r="AW26" i="2"/>
  <c r="AV26" i="2"/>
  <c r="AU26" i="2"/>
  <c r="AT26" i="2"/>
  <c r="AS26" i="2"/>
  <c r="AR26" i="2"/>
  <c r="AQ26" i="2"/>
  <c r="AP26" i="2"/>
  <c r="AO26" i="2"/>
  <c r="AN26" i="2"/>
  <c r="AM26" i="2"/>
  <c r="AL26" i="2"/>
  <c r="AK26" i="2"/>
  <c r="AF26" i="2"/>
  <c r="AE26" i="2"/>
  <c r="AD26" i="2"/>
  <c r="AC26" i="2"/>
  <c r="AB26" i="2"/>
  <c r="AA26" i="2"/>
  <c r="Z26" i="2"/>
  <c r="Y26" i="2"/>
  <c r="X26" i="2"/>
  <c r="W26" i="2"/>
  <c r="V26" i="2"/>
  <c r="U26" i="2"/>
  <c r="T26" i="2"/>
  <c r="S26" i="2"/>
  <c r="R26" i="2"/>
  <c r="Q26" i="2"/>
  <c r="P26" i="2"/>
  <c r="O26" i="2"/>
  <c r="N26" i="2"/>
  <c r="M26" i="2"/>
  <c r="L26" i="2"/>
  <c r="K26" i="2"/>
  <c r="J26" i="2"/>
  <c r="I26" i="2"/>
  <c r="HT25" i="2"/>
  <c r="HS25" i="2"/>
  <c r="HR25" i="2"/>
  <c r="HQ25" i="2"/>
  <c r="HP25" i="2"/>
  <c r="HO25" i="2"/>
  <c r="HN25" i="2"/>
  <c r="HM25" i="2"/>
  <c r="HL25" i="2"/>
  <c r="HK25" i="2"/>
  <c r="HJ25" i="2"/>
  <c r="HI25" i="2"/>
  <c r="HH25" i="2"/>
  <c r="HG25" i="2"/>
  <c r="HF25" i="2"/>
  <c r="HE25" i="2"/>
  <c r="HD25" i="2"/>
  <c r="HC25" i="2"/>
  <c r="HB25" i="2"/>
  <c r="HA25" i="2"/>
  <c r="GZ25" i="2"/>
  <c r="GY25" i="2"/>
  <c r="GX25" i="2"/>
  <c r="GR25" i="2"/>
  <c r="GQ25" i="2"/>
  <c r="GP25" i="2"/>
  <c r="GO25" i="2"/>
  <c r="GN25" i="2"/>
  <c r="GM25" i="2"/>
  <c r="GL25" i="2"/>
  <c r="GK25" i="2"/>
  <c r="GJ25" i="2"/>
  <c r="GI25" i="2"/>
  <c r="GH25" i="2"/>
  <c r="GG25" i="2"/>
  <c r="GF25" i="2"/>
  <c r="GE25" i="2"/>
  <c r="GD25" i="2"/>
  <c r="GC25" i="2"/>
  <c r="GB25" i="2"/>
  <c r="GA25" i="2"/>
  <c r="FZ25" i="2"/>
  <c r="FY25" i="2"/>
  <c r="FX25" i="2"/>
  <c r="FW25" i="2"/>
  <c r="FV25" i="2"/>
  <c r="FP25" i="2"/>
  <c r="FO25" i="2"/>
  <c r="FN25" i="2"/>
  <c r="FM25" i="2"/>
  <c r="FL25" i="2"/>
  <c r="FK25" i="2"/>
  <c r="FJ25" i="2"/>
  <c r="FI25" i="2"/>
  <c r="FH25" i="2"/>
  <c r="FG25" i="2"/>
  <c r="FF25" i="2"/>
  <c r="FE25" i="2"/>
  <c r="FD25" i="2"/>
  <c r="FC25" i="2"/>
  <c r="FB25" i="2"/>
  <c r="FA25" i="2"/>
  <c r="EZ25" i="2"/>
  <c r="EY25" i="2"/>
  <c r="EX25" i="2"/>
  <c r="EW25" i="2"/>
  <c r="EV25" i="2"/>
  <c r="EU25" i="2"/>
  <c r="ET25" i="2"/>
  <c r="EN25" i="2"/>
  <c r="EM25" i="2"/>
  <c r="EL25" i="2"/>
  <c r="EK25" i="2"/>
  <c r="EJ25" i="2"/>
  <c r="EI25" i="2"/>
  <c r="EH25" i="2"/>
  <c r="EG25" i="2"/>
  <c r="EF25" i="2"/>
  <c r="EE25" i="2"/>
  <c r="ED25" i="2"/>
  <c r="EC25" i="2"/>
  <c r="EB25" i="2"/>
  <c r="EA25" i="2"/>
  <c r="DZ25" i="2"/>
  <c r="DY25" i="2"/>
  <c r="DX25" i="2"/>
  <c r="DW25" i="2"/>
  <c r="DV25" i="2"/>
  <c r="DU25" i="2"/>
  <c r="DT25" i="2"/>
  <c r="DS25" i="2"/>
  <c r="DR25" i="2"/>
  <c r="DL25" i="2"/>
  <c r="DK25" i="2"/>
  <c r="DJ25" i="2"/>
  <c r="DI25" i="2"/>
  <c r="DH25" i="2"/>
  <c r="DG25" i="2"/>
  <c r="DF25" i="2"/>
  <c r="DE25" i="2"/>
  <c r="DD25" i="2"/>
  <c r="DC25" i="2"/>
  <c r="DB25" i="2"/>
  <c r="DA25" i="2"/>
  <c r="CZ25" i="2"/>
  <c r="CY25" i="2"/>
  <c r="CX25" i="2"/>
  <c r="CW25" i="2"/>
  <c r="CV25" i="2"/>
  <c r="CU25" i="2"/>
  <c r="CT25" i="2"/>
  <c r="CS25" i="2"/>
  <c r="CR25" i="2"/>
  <c r="CQ25" i="2"/>
  <c r="CP25" i="2"/>
  <c r="CJ25" i="2"/>
  <c r="CI25" i="2"/>
  <c r="CH25" i="2"/>
  <c r="CG25" i="2"/>
  <c r="CF25" i="2"/>
  <c r="CE25" i="2"/>
  <c r="CD25" i="2"/>
  <c r="CC25" i="2"/>
  <c r="CB25" i="2"/>
  <c r="CA25" i="2"/>
  <c r="BZ25" i="2"/>
  <c r="BY25" i="2"/>
  <c r="BX25" i="2"/>
  <c r="BW25" i="2"/>
  <c r="BV25" i="2"/>
  <c r="BU25" i="2"/>
  <c r="BT25" i="2"/>
  <c r="BS25" i="2"/>
  <c r="BR25" i="2"/>
  <c r="BQ25" i="2"/>
  <c r="BP25" i="2"/>
  <c r="BO25" i="2"/>
  <c r="BN25" i="2"/>
  <c r="BH25" i="2"/>
  <c r="BG25" i="2"/>
  <c r="BF25" i="2"/>
  <c r="BE25" i="2"/>
  <c r="BD25" i="2"/>
  <c r="BC25" i="2"/>
  <c r="BB25" i="2"/>
  <c r="BA25" i="2"/>
  <c r="AZ25" i="2"/>
  <c r="AY25" i="2"/>
  <c r="AX25" i="2"/>
  <c r="AW25" i="2"/>
  <c r="AV25" i="2"/>
  <c r="AU25" i="2"/>
  <c r="AT25" i="2"/>
  <c r="AS25" i="2"/>
  <c r="AR25" i="2"/>
  <c r="AQ25" i="2"/>
  <c r="AP25" i="2"/>
  <c r="AO25" i="2"/>
  <c r="AN25" i="2"/>
  <c r="AM25" i="2"/>
  <c r="AL25" i="2"/>
  <c r="AF25" i="2"/>
  <c r="AE25" i="2"/>
  <c r="AD25" i="2"/>
  <c r="AC25" i="2"/>
  <c r="AB25" i="2"/>
  <c r="AA25" i="2"/>
  <c r="Z25" i="2"/>
  <c r="Y25" i="2"/>
  <c r="X25" i="2"/>
  <c r="W25" i="2"/>
  <c r="V25" i="2"/>
  <c r="U25" i="2"/>
  <c r="T25" i="2"/>
  <c r="S25" i="2"/>
  <c r="R25" i="2"/>
  <c r="Q25" i="2"/>
  <c r="P25" i="2"/>
  <c r="O25" i="2"/>
  <c r="N25" i="2"/>
  <c r="M25" i="2"/>
  <c r="L25" i="2"/>
  <c r="K25" i="2"/>
  <c r="J25" i="2"/>
  <c r="B25" i="2"/>
  <c r="HT24" i="2"/>
  <c r="HS24" i="2"/>
  <c r="HR24" i="2"/>
  <c r="HQ24" i="2"/>
  <c r="HP24" i="2"/>
  <c r="HO24" i="2"/>
  <c r="HN24" i="2"/>
  <c r="HM24" i="2"/>
  <c r="HL24" i="2"/>
  <c r="HK24" i="2"/>
  <c r="HJ24" i="2"/>
  <c r="HI24" i="2"/>
  <c r="HH24" i="2"/>
  <c r="HG24" i="2"/>
  <c r="HF24" i="2"/>
  <c r="HE24" i="2"/>
  <c r="HD24" i="2"/>
  <c r="HC24" i="2"/>
  <c r="HB24" i="2"/>
  <c r="HA24" i="2"/>
  <c r="GZ24" i="2"/>
  <c r="GY24" i="2"/>
  <c r="GX24" i="2"/>
  <c r="GR24" i="2"/>
  <c r="GQ24" i="2"/>
  <c r="GP24" i="2"/>
  <c r="GO24" i="2"/>
  <c r="GN24" i="2"/>
  <c r="GM24" i="2"/>
  <c r="GL24" i="2"/>
  <c r="GK24" i="2"/>
  <c r="GJ24" i="2"/>
  <c r="GI24" i="2"/>
  <c r="GH24" i="2"/>
  <c r="GG24" i="2"/>
  <c r="GF24" i="2"/>
  <c r="GE24" i="2"/>
  <c r="GD24" i="2"/>
  <c r="GC24" i="2"/>
  <c r="GB24" i="2"/>
  <c r="GA24" i="2"/>
  <c r="FZ24" i="2"/>
  <c r="FY24" i="2"/>
  <c r="FX24" i="2"/>
  <c r="FW24" i="2"/>
  <c r="FV24" i="2"/>
  <c r="FP24" i="2"/>
  <c r="FO24" i="2"/>
  <c r="FN24" i="2"/>
  <c r="FM24" i="2"/>
  <c r="FL24" i="2"/>
  <c r="FK24" i="2"/>
  <c r="FJ24" i="2"/>
  <c r="FI24" i="2"/>
  <c r="FH24" i="2"/>
  <c r="FG24" i="2"/>
  <c r="FF24" i="2"/>
  <c r="FE24" i="2"/>
  <c r="FD24" i="2"/>
  <c r="FC24" i="2"/>
  <c r="FB24" i="2"/>
  <c r="FA24" i="2"/>
  <c r="EZ24" i="2"/>
  <c r="EY24" i="2"/>
  <c r="EX24" i="2"/>
  <c r="EW24" i="2"/>
  <c r="EV24" i="2"/>
  <c r="EU24" i="2"/>
  <c r="ET24" i="2"/>
  <c r="EN24" i="2"/>
  <c r="EM24" i="2"/>
  <c r="EL24" i="2"/>
  <c r="EK24" i="2"/>
  <c r="EJ24" i="2"/>
  <c r="EI24" i="2"/>
  <c r="EH24" i="2"/>
  <c r="EG24" i="2"/>
  <c r="EF24" i="2"/>
  <c r="EE24" i="2"/>
  <c r="ED24" i="2"/>
  <c r="EC24" i="2"/>
  <c r="EB24" i="2"/>
  <c r="EA24" i="2"/>
  <c r="DZ24" i="2"/>
  <c r="DY24" i="2"/>
  <c r="DX24" i="2"/>
  <c r="DW24" i="2"/>
  <c r="DV24" i="2"/>
  <c r="DU24" i="2"/>
  <c r="DT24" i="2"/>
  <c r="DS24" i="2"/>
  <c r="DR24" i="2"/>
  <c r="DL24" i="2"/>
  <c r="DK24" i="2"/>
  <c r="DJ24" i="2"/>
  <c r="DI24" i="2"/>
  <c r="DH24" i="2"/>
  <c r="DG24" i="2"/>
  <c r="DF24" i="2"/>
  <c r="DE24" i="2"/>
  <c r="DD24" i="2"/>
  <c r="DC24" i="2"/>
  <c r="DB24" i="2"/>
  <c r="DA24" i="2"/>
  <c r="CZ24" i="2"/>
  <c r="CY24" i="2"/>
  <c r="CX24" i="2"/>
  <c r="CW24" i="2"/>
  <c r="CV24" i="2"/>
  <c r="CU24" i="2"/>
  <c r="CT24" i="2"/>
  <c r="CS24" i="2"/>
  <c r="CR24" i="2"/>
  <c r="CQ24" i="2"/>
  <c r="CP24" i="2"/>
  <c r="CJ24" i="2"/>
  <c r="CI24" i="2"/>
  <c r="CH24" i="2"/>
  <c r="CG24" i="2"/>
  <c r="CF24" i="2"/>
  <c r="CE24" i="2"/>
  <c r="CD24" i="2"/>
  <c r="CC24" i="2"/>
  <c r="CB24" i="2"/>
  <c r="CA24" i="2"/>
  <c r="BZ24" i="2"/>
  <c r="BY24" i="2"/>
  <c r="BX24" i="2"/>
  <c r="BW24" i="2"/>
  <c r="BV24" i="2"/>
  <c r="BU24" i="2"/>
  <c r="BT24" i="2"/>
  <c r="BS24" i="2"/>
  <c r="BR24" i="2"/>
  <c r="BQ24" i="2"/>
  <c r="BP24" i="2"/>
  <c r="BO24" i="2"/>
  <c r="BN24" i="2"/>
  <c r="BH24" i="2"/>
  <c r="BG24" i="2"/>
  <c r="BF24" i="2"/>
  <c r="BE24" i="2"/>
  <c r="BD24" i="2"/>
  <c r="BC24" i="2"/>
  <c r="BB24" i="2"/>
  <c r="BA24" i="2"/>
  <c r="AZ24" i="2"/>
  <c r="AY24" i="2"/>
  <c r="AX24" i="2"/>
  <c r="AW24" i="2"/>
  <c r="AV24" i="2"/>
  <c r="AU24" i="2"/>
  <c r="AT24" i="2"/>
  <c r="AS24" i="2"/>
  <c r="AR24" i="2"/>
  <c r="AQ24" i="2"/>
  <c r="AP24" i="2"/>
  <c r="AO24" i="2"/>
  <c r="AN24" i="2"/>
  <c r="AM24" i="2"/>
  <c r="AL24" i="2"/>
  <c r="AF24" i="2"/>
  <c r="AE24" i="2"/>
  <c r="AD24" i="2"/>
  <c r="AC24" i="2"/>
  <c r="AB24" i="2"/>
  <c r="AA24" i="2"/>
  <c r="Z24" i="2"/>
  <c r="Y24" i="2"/>
  <c r="X24" i="2"/>
  <c r="W24" i="2"/>
  <c r="V24" i="2"/>
  <c r="U24" i="2"/>
  <c r="T24" i="2"/>
  <c r="S24" i="2"/>
  <c r="R24" i="2"/>
  <c r="Q24" i="2"/>
  <c r="P24" i="2"/>
  <c r="O24" i="2"/>
  <c r="N24" i="2"/>
  <c r="M24" i="2"/>
  <c r="L24" i="2"/>
  <c r="K24" i="2"/>
  <c r="J24" i="2"/>
  <c r="B24" i="2"/>
  <c r="FU23" i="2"/>
  <c r="ES23" i="2"/>
  <c r="CO23" i="2"/>
  <c r="BM23" i="2"/>
  <c r="AK23" i="2"/>
  <c r="I23" i="2"/>
  <c r="HT21" i="2"/>
  <c r="HS21" i="2"/>
  <c r="HR21" i="2"/>
  <c r="HQ21" i="2"/>
  <c r="HP21" i="2"/>
  <c r="HO21" i="2"/>
  <c r="HN21" i="2"/>
  <c r="HM21" i="2"/>
  <c r="HL21" i="2"/>
  <c r="HK21" i="2"/>
  <c r="HJ21" i="2"/>
  <c r="HI21" i="2"/>
  <c r="HH21" i="2"/>
  <c r="HG21" i="2"/>
  <c r="HF21" i="2"/>
  <c r="HE21" i="2"/>
  <c r="HD21" i="2"/>
  <c r="HC21" i="2"/>
  <c r="HB21" i="2"/>
  <c r="HA21" i="2"/>
  <c r="GZ21" i="2"/>
  <c r="GY21" i="2"/>
  <c r="GX21" i="2"/>
  <c r="GR21" i="2"/>
  <c r="GQ21" i="2"/>
  <c r="GP21" i="2"/>
  <c r="GO21" i="2"/>
  <c r="GN21" i="2"/>
  <c r="GM21" i="2"/>
  <c r="GL21" i="2"/>
  <c r="GK21" i="2"/>
  <c r="GJ21" i="2"/>
  <c r="GI21" i="2"/>
  <c r="GH21" i="2"/>
  <c r="GG21" i="2"/>
  <c r="GF21" i="2"/>
  <c r="GE21" i="2"/>
  <c r="GD21" i="2"/>
  <c r="GC21" i="2"/>
  <c r="GB21" i="2"/>
  <c r="GA21" i="2"/>
  <c r="FZ21" i="2"/>
  <c r="FY21" i="2"/>
  <c r="FX21" i="2"/>
  <c r="FW21" i="2"/>
  <c r="FV21" i="2"/>
  <c r="FP21" i="2"/>
  <c r="FO21" i="2"/>
  <c r="FN21" i="2"/>
  <c r="FM21" i="2"/>
  <c r="FL21" i="2"/>
  <c r="FK21" i="2"/>
  <c r="FJ21" i="2"/>
  <c r="FI21" i="2"/>
  <c r="FH21" i="2"/>
  <c r="FG21" i="2"/>
  <c r="FF21" i="2"/>
  <c r="FE21" i="2"/>
  <c r="FD21" i="2"/>
  <c r="FC21" i="2"/>
  <c r="FB21" i="2"/>
  <c r="FA21" i="2"/>
  <c r="EZ21" i="2"/>
  <c r="EY21" i="2"/>
  <c r="EX21" i="2"/>
  <c r="EW21" i="2"/>
  <c r="EV21" i="2"/>
  <c r="EU21" i="2"/>
  <c r="ET21" i="2"/>
  <c r="EN21" i="2"/>
  <c r="EM21" i="2"/>
  <c r="EL21" i="2"/>
  <c r="EK21" i="2"/>
  <c r="EJ21" i="2"/>
  <c r="EI21" i="2"/>
  <c r="EH21" i="2"/>
  <c r="EG21" i="2"/>
  <c r="EF21" i="2"/>
  <c r="EE21" i="2"/>
  <c r="ED21" i="2"/>
  <c r="EC21" i="2"/>
  <c r="EB21" i="2"/>
  <c r="EA21" i="2"/>
  <c r="DZ21" i="2"/>
  <c r="DY21" i="2"/>
  <c r="DX21" i="2"/>
  <c r="DW21" i="2"/>
  <c r="DV21" i="2"/>
  <c r="DU21" i="2"/>
  <c r="DT21" i="2"/>
  <c r="DS21" i="2"/>
  <c r="DR21" i="2"/>
  <c r="DL21" i="2"/>
  <c r="DK21" i="2"/>
  <c r="DJ21" i="2"/>
  <c r="DI21" i="2"/>
  <c r="DH21" i="2"/>
  <c r="DG21" i="2"/>
  <c r="DF21" i="2"/>
  <c r="DE21" i="2"/>
  <c r="DD21" i="2"/>
  <c r="DC21" i="2"/>
  <c r="DB21" i="2"/>
  <c r="DA21" i="2"/>
  <c r="CZ21" i="2"/>
  <c r="CY21" i="2"/>
  <c r="CX21" i="2"/>
  <c r="CW21" i="2"/>
  <c r="CV21" i="2"/>
  <c r="CU21" i="2"/>
  <c r="CT21" i="2"/>
  <c r="CS21" i="2"/>
  <c r="CR21" i="2"/>
  <c r="CQ21" i="2"/>
  <c r="CP21" i="2"/>
  <c r="CJ21" i="2"/>
  <c r="CI21" i="2"/>
  <c r="CH21" i="2"/>
  <c r="CG21" i="2"/>
  <c r="CF21" i="2"/>
  <c r="CE21" i="2"/>
  <c r="CD21" i="2"/>
  <c r="CC21" i="2"/>
  <c r="CB21" i="2"/>
  <c r="CA21" i="2"/>
  <c r="BZ21" i="2"/>
  <c r="BY21" i="2"/>
  <c r="BX21" i="2"/>
  <c r="BW21" i="2"/>
  <c r="BV21" i="2"/>
  <c r="BU21" i="2"/>
  <c r="BT21" i="2"/>
  <c r="BS21" i="2"/>
  <c r="BR21" i="2"/>
  <c r="BQ21" i="2"/>
  <c r="BP21" i="2"/>
  <c r="BO21" i="2"/>
  <c r="BN21" i="2"/>
  <c r="BH21" i="2"/>
  <c r="BG21" i="2"/>
  <c r="BF21" i="2"/>
  <c r="BE21" i="2"/>
  <c r="BD21" i="2"/>
  <c r="BC21" i="2"/>
  <c r="BB21" i="2"/>
  <c r="BA21" i="2"/>
  <c r="AZ21" i="2"/>
  <c r="AY21" i="2"/>
  <c r="AX21" i="2"/>
  <c r="AW21" i="2"/>
  <c r="AV21" i="2"/>
  <c r="AU21" i="2"/>
  <c r="AT21" i="2"/>
  <c r="AS21" i="2"/>
  <c r="AR21" i="2"/>
  <c r="AQ21" i="2"/>
  <c r="AP21" i="2"/>
  <c r="AO21" i="2"/>
  <c r="AN21" i="2"/>
  <c r="AM21" i="2"/>
  <c r="AL21" i="2"/>
  <c r="AF21" i="2"/>
  <c r="AE21" i="2"/>
  <c r="AD21" i="2"/>
  <c r="AC21" i="2"/>
  <c r="AB21" i="2"/>
  <c r="AA21" i="2"/>
  <c r="Z21" i="2"/>
  <c r="Y21" i="2"/>
  <c r="X21" i="2"/>
  <c r="W21" i="2"/>
  <c r="V21" i="2"/>
  <c r="U21" i="2"/>
  <c r="T21" i="2"/>
  <c r="S21" i="2"/>
  <c r="R21" i="2"/>
  <c r="Q21" i="2"/>
  <c r="P21" i="2"/>
  <c r="O21" i="2"/>
  <c r="N21" i="2"/>
  <c r="M21" i="2"/>
  <c r="L21" i="2"/>
  <c r="K21" i="2"/>
  <c r="J21" i="2"/>
  <c r="HT20" i="2"/>
  <c r="HS20" i="2"/>
  <c r="HR20" i="2"/>
  <c r="HQ20" i="2"/>
  <c r="HP20" i="2"/>
  <c r="HO20" i="2"/>
  <c r="HN20" i="2"/>
  <c r="HM20" i="2"/>
  <c r="HL20" i="2"/>
  <c r="HK20" i="2"/>
  <c r="HJ20" i="2"/>
  <c r="HI20" i="2"/>
  <c r="HH20" i="2"/>
  <c r="HG20" i="2"/>
  <c r="HF20" i="2"/>
  <c r="HE20" i="2"/>
  <c r="HD20" i="2"/>
  <c r="HC20" i="2"/>
  <c r="HB20" i="2"/>
  <c r="HA20" i="2"/>
  <c r="GZ20" i="2"/>
  <c r="GY20" i="2"/>
  <c r="GX20" i="2"/>
  <c r="GR20" i="2"/>
  <c r="GQ20" i="2"/>
  <c r="GP20" i="2"/>
  <c r="GO20" i="2"/>
  <c r="GN20" i="2"/>
  <c r="GM20" i="2"/>
  <c r="GL20" i="2"/>
  <c r="GK20" i="2"/>
  <c r="GJ20" i="2"/>
  <c r="GI20" i="2"/>
  <c r="GH20" i="2"/>
  <c r="GG20" i="2"/>
  <c r="GF20" i="2"/>
  <c r="GE20" i="2"/>
  <c r="GD20" i="2"/>
  <c r="GC20" i="2"/>
  <c r="GB20" i="2"/>
  <c r="GA20" i="2"/>
  <c r="FZ20" i="2"/>
  <c r="FY20" i="2"/>
  <c r="FX20" i="2"/>
  <c r="FW20" i="2"/>
  <c r="FV20" i="2"/>
  <c r="FP20" i="2"/>
  <c r="FO20" i="2"/>
  <c r="FN20" i="2"/>
  <c r="FM20" i="2"/>
  <c r="FL20" i="2"/>
  <c r="FK20" i="2"/>
  <c r="FJ20" i="2"/>
  <c r="FI20" i="2"/>
  <c r="FH20" i="2"/>
  <c r="FG20" i="2"/>
  <c r="FF20" i="2"/>
  <c r="FE20" i="2"/>
  <c r="FD20" i="2"/>
  <c r="FC20" i="2"/>
  <c r="FB20" i="2"/>
  <c r="FA20" i="2"/>
  <c r="EZ20" i="2"/>
  <c r="EY20" i="2"/>
  <c r="EX20" i="2"/>
  <c r="EW20" i="2"/>
  <c r="EV20" i="2"/>
  <c r="EU20" i="2"/>
  <c r="ET20" i="2"/>
  <c r="EN20" i="2"/>
  <c r="EM20" i="2"/>
  <c r="EL20" i="2"/>
  <c r="EK20" i="2"/>
  <c r="EJ20" i="2"/>
  <c r="EI20" i="2"/>
  <c r="EH20" i="2"/>
  <c r="EG20" i="2"/>
  <c r="EF20" i="2"/>
  <c r="EE20" i="2"/>
  <c r="ED20" i="2"/>
  <c r="EC20" i="2"/>
  <c r="EB20" i="2"/>
  <c r="EA20" i="2"/>
  <c r="DZ20" i="2"/>
  <c r="DY20" i="2"/>
  <c r="DX20" i="2"/>
  <c r="DW20" i="2"/>
  <c r="DV20" i="2"/>
  <c r="DU20" i="2"/>
  <c r="DT20" i="2"/>
  <c r="DS20" i="2"/>
  <c r="DR20" i="2"/>
  <c r="DL20" i="2"/>
  <c r="DK20" i="2"/>
  <c r="DJ20" i="2"/>
  <c r="DI20" i="2"/>
  <c r="DH20" i="2"/>
  <c r="DG20" i="2"/>
  <c r="DF20" i="2"/>
  <c r="DE20" i="2"/>
  <c r="DD20" i="2"/>
  <c r="DC20" i="2"/>
  <c r="DB20" i="2"/>
  <c r="DA20" i="2"/>
  <c r="CZ20" i="2"/>
  <c r="CY20" i="2"/>
  <c r="CX20" i="2"/>
  <c r="CW20" i="2"/>
  <c r="CV20" i="2"/>
  <c r="CU20" i="2"/>
  <c r="CT20" i="2"/>
  <c r="CS20" i="2"/>
  <c r="CR20" i="2"/>
  <c r="CQ20" i="2"/>
  <c r="CP20" i="2"/>
  <c r="CJ20" i="2"/>
  <c r="CI20" i="2"/>
  <c r="CH20" i="2"/>
  <c r="CG20" i="2"/>
  <c r="CF20" i="2"/>
  <c r="CE20" i="2"/>
  <c r="CD20" i="2"/>
  <c r="CC20" i="2"/>
  <c r="CB20" i="2"/>
  <c r="CA20" i="2"/>
  <c r="BZ20" i="2"/>
  <c r="BY20" i="2"/>
  <c r="BX20" i="2"/>
  <c r="BW20" i="2"/>
  <c r="BV20" i="2"/>
  <c r="BU20" i="2"/>
  <c r="BT20" i="2"/>
  <c r="BS20" i="2"/>
  <c r="BR20" i="2"/>
  <c r="BQ20" i="2"/>
  <c r="BP20" i="2"/>
  <c r="BO20" i="2"/>
  <c r="BN20" i="2"/>
  <c r="BH20" i="2"/>
  <c r="BG20" i="2"/>
  <c r="BF20" i="2"/>
  <c r="BE20" i="2"/>
  <c r="BD20" i="2"/>
  <c r="BC20" i="2"/>
  <c r="BB20" i="2"/>
  <c r="BA20" i="2"/>
  <c r="AZ20" i="2"/>
  <c r="AY20" i="2"/>
  <c r="AX20" i="2"/>
  <c r="AW20" i="2"/>
  <c r="AV20" i="2"/>
  <c r="AU20" i="2"/>
  <c r="AT20" i="2"/>
  <c r="AS20" i="2"/>
  <c r="AR20" i="2"/>
  <c r="AQ20" i="2"/>
  <c r="AP20" i="2"/>
  <c r="AO20" i="2"/>
  <c r="AN20" i="2"/>
  <c r="AM20" i="2"/>
  <c r="AL20" i="2"/>
  <c r="AF20" i="2"/>
  <c r="AE20" i="2"/>
  <c r="AD20" i="2"/>
  <c r="AC20" i="2"/>
  <c r="AB20" i="2"/>
  <c r="AA20" i="2"/>
  <c r="Z20" i="2"/>
  <c r="Y20" i="2"/>
  <c r="X20" i="2"/>
  <c r="W20" i="2"/>
  <c r="V20" i="2"/>
  <c r="U20" i="2"/>
  <c r="T20" i="2"/>
  <c r="S20" i="2"/>
  <c r="R20" i="2"/>
  <c r="Q20" i="2"/>
  <c r="P20" i="2"/>
  <c r="O20" i="2"/>
  <c r="N20" i="2"/>
  <c r="M20" i="2"/>
  <c r="L20" i="2"/>
  <c r="K20" i="2"/>
  <c r="J20" i="2"/>
  <c r="HT19" i="2"/>
  <c r="HS19" i="2"/>
  <c r="HR19" i="2"/>
  <c r="HQ19" i="2"/>
  <c r="HP19" i="2"/>
  <c r="HO19" i="2"/>
  <c r="HN19" i="2"/>
  <c r="HM19" i="2"/>
  <c r="HL19" i="2"/>
  <c r="HK19" i="2"/>
  <c r="HJ19" i="2"/>
  <c r="HI19" i="2"/>
  <c r="HH19" i="2"/>
  <c r="HG19" i="2"/>
  <c r="HF19" i="2"/>
  <c r="HE19" i="2"/>
  <c r="HD19" i="2"/>
  <c r="HC19" i="2"/>
  <c r="HB19" i="2"/>
  <c r="HA19" i="2"/>
  <c r="GZ19" i="2"/>
  <c r="GY19" i="2"/>
  <c r="GX19" i="2"/>
  <c r="GR19" i="2"/>
  <c r="GQ19" i="2"/>
  <c r="GP19" i="2"/>
  <c r="GO19" i="2"/>
  <c r="GN19" i="2"/>
  <c r="GM19" i="2"/>
  <c r="GL19" i="2"/>
  <c r="GK19" i="2"/>
  <c r="GJ19" i="2"/>
  <c r="GI19" i="2"/>
  <c r="GH19" i="2"/>
  <c r="GG19" i="2"/>
  <c r="GF19" i="2"/>
  <c r="GE19" i="2"/>
  <c r="GD19" i="2"/>
  <c r="GC19" i="2"/>
  <c r="GB19" i="2"/>
  <c r="GA19" i="2"/>
  <c r="FZ19" i="2"/>
  <c r="FY19" i="2"/>
  <c r="FX19" i="2"/>
  <c r="FW19" i="2"/>
  <c r="FV19" i="2"/>
  <c r="FP19" i="2"/>
  <c r="FO19" i="2"/>
  <c r="FN19" i="2"/>
  <c r="FM19" i="2"/>
  <c r="FL19" i="2"/>
  <c r="FK19" i="2"/>
  <c r="FJ19" i="2"/>
  <c r="FI19" i="2"/>
  <c r="FH19" i="2"/>
  <c r="FG19" i="2"/>
  <c r="FF19" i="2"/>
  <c r="FE19" i="2"/>
  <c r="FD19" i="2"/>
  <c r="FC19" i="2"/>
  <c r="FB19" i="2"/>
  <c r="FA19" i="2"/>
  <c r="EZ19" i="2"/>
  <c r="EY19" i="2"/>
  <c r="EX19" i="2"/>
  <c r="EW19" i="2"/>
  <c r="EV19" i="2"/>
  <c r="EU19" i="2"/>
  <c r="ET19" i="2"/>
  <c r="EN19" i="2"/>
  <c r="EM19" i="2"/>
  <c r="EL19" i="2"/>
  <c r="EK19" i="2"/>
  <c r="EJ19" i="2"/>
  <c r="EI19" i="2"/>
  <c r="EH19" i="2"/>
  <c r="EG19" i="2"/>
  <c r="EF19" i="2"/>
  <c r="EE19" i="2"/>
  <c r="ED19" i="2"/>
  <c r="EC19" i="2"/>
  <c r="EB19" i="2"/>
  <c r="EA19" i="2"/>
  <c r="DZ19" i="2"/>
  <c r="DY19" i="2"/>
  <c r="DX19" i="2"/>
  <c r="DW19" i="2"/>
  <c r="DV19" i="2"/>
  <c r="DU19" i="2"/>
  <c r="DT19" i="2"/>
  <c r="DS19" i="2"/>
  <c r="DR19" i="2"/>
  <c r="DL19" i="2"/>
  <c r="DK19" i="2"/>
  <c r="DJ19" i="2"/>
  <c r="DI19" i="2"/>
  <c r="DH19" i="2"/>
  <c r="DG19" i="2"/>
  <c r="DF19" i="2"/>
  <c r="DE19" i="2"/>
  <c r="DD19" i="2"/>
  <c r="DC19" i="2"/>
  <c r="DB19" i="2"/>
  <c r="DA19" i="2"/>
  <c r="CZ19" i="2"/>
  <c r="CY19" i="2"/>
  <c r="CX19" i="2"/>
  <c r="CW19" i="2"/>
  <c r="CV19" i="2"/>
  <c r="CU19" i="2"/>
  <c r="CT19" i="2"/>
  <c r="CS19" i="2"/>
  <c r="CR19" i="2"/>
  <c r="CQ19" i="2"/>
  <c r="CP19" i="2"/>
  <c r="CJ19" i="2"/>
  <c r="CI19" i="2"/>
  <c r="CH19" i="2"/>
  <c r="CG19" i="2"/>
  <c r="CF19" i="2"/>
  <c r="CE19" i="2"/>
  <c r="CD19" i="2"/>
  <c r="CC19" i="2"/>
  <c r="CB19" i="2"/>
  <c r="CA19" i="2"/>
  <c r="BZ19" i="2"/>
  <c r="BY19" i="2"/>
  <c r="BX19" i="2"/>
  <c r="BW19" i="2"/>
  <c r="BV19" i="2"/>
  <c r="BU19" i="2"/>
  <c r="BT19" i="2"/>
  <c r="BS19" i="2"/>
  <c r="BR19" i="2"/>
  <c r="BQ19" i="2"/>
  <c r="BP19" i="2"/>
  <c r="BO19" i="2"/>
  <c r="BN19" i="2"/>
  <c r="BH19" i="2"/>
  <c r="BG19" i="2"/>
  <c r="BF19" i="2"/>
  <c r="BE19" i="2"/>
  <c r="BD19" i="2"/>
  <c r="BC19" i="2"/>
  <c r="BB19" i="2"/>
  <c r="BA19" i="2"/>
  <c r="AZ19" i="2"/>
  <c r="AY19" i="2"/>
  <c r="AX19" i="2"/>
  <c r="AW19" i="2"/>
  <c r="AV19" i="2"/>
  <c r="AU19" i="2"/>
  <c r="AT19" i="2"/>
  <c r="AS19" i="2"/>
  <c r="AR19" i="2"/>
  <c r="AQ19" i="2"/>
  <c r="AP19" i="2"/>
  <c r="AO19" i="2"/>
  <c r="AN19" i="2"/>
  <c r="AM19" i="2"/>
  <c r="AL19" i="2"/>
  <c r="AF19" i="2"/>
  <c r="AE19" i="2"/>
  <c r="AD19" i="2"/>
  <c r="AC19" i="2"/>
  <c r="AB19" i="2"/>
  <c r="AA19" i="2"/>
  <c r="Z19" i="2"/>
  <c r="Y19" i="2"/>
  <c r="X19" i="2"/>
  <c r="W19" i="2"/>
  <c r="V19" i="2"/>
  <c r="U19" i="2"/>
  <c r="T19" i="2"/>
  <c r="S19" i="2"/>
  <c r="R19" i="2"/>
  <c r="Q19" i="2"/>
  <c r="P19" i="2"/>
  <c r="O19" i="2"/>
  <c r="N19" i="2"/>
  <c r="M19" i="2"/>
  <c r="L19" i="2"/>
  <c r="K19" i="2"/>
  <c r="J19" i="2"/>
  <c r="HT18" i="2"/>
  <c r="HS18" i="2"/>
  <c r="HR18" i="2"/>
  <c r="HQ18" i="2"/>
  <c r="HP18" i="2"/>
  <c r="HO18" i="2"/>
  <c r="HN18" i="2"/>
  <c r="HM18" i="2"/>
  <c r="HL18" i="2"/>
  <c r="HK18" i="2"/>
  <c r="HJ18" i="2"/>
  <c r="HI18" i="2"/>
  <c r="HH18" i="2"/>
  <c r="HG18" i="2"/>
  <c r="HF18" i="2"/>
  <c r="HE18" i="2"/>
  <c r="HD18" i="2"/>
  <c r="HC18" i="2"/>
  <c r="HB18" i="2"/>
  <c r="HA18" i="2"/>
  <c r="GZ18" i="2"/>
  <c r="GY18" i="2"/>
  <c r="GX18" i="2"/>
  <c r="GR18" i="2"/>
  <c r="GQ18" i="2"/>
  <c r="GP18" i="2"/>
  <c r="GO18" i="2"/>
  <c r="GN18" i="2"/>
  <c r="GM18" i="2"/>
  <c r="GL18" i="2"/>
  <c r="GK18" i="2"/>
  <c r="GJ18" i="2"/>
  <c r="GI18" i="2"/>
  <c r="GH18" i="2"/>
  <c r="GG18" i="2"/>
  <c r="GF18" i="2"/>
  <c r="GE18" i="2"/>
  <c r="GD18" i="2"/>
  <c r="GC18" i="2"/>
  <c r="GB18" i="2"/>
  <c r="GA18" i="2"/>
  <c r="FZ18" i="2"/>
  <c r="FY18" i="2"/>
  <c r="FX18" i="2"/>
  <c r="FW18" i="2"/>
  <c r="FV18" i="2"/>
  <c r="FP18" i="2"/>
  <c r="FO18" i="2"/>
  <c r="FN18" i="2"/>
  <c r="FM18" i="2"/>
  <c r="FL18" i="2"/>
  <c r="FK18" i="2"/>
  <c r="FJ18" i="2"/>
  <c r="FI18" i="2"/>
  <c r="FH18" i="2"/>
  <c r="FG18" i="2"/>
  <c r="FF18" i="2"/>
  <c r="FE18" i="2"/>
  <c r="FD18" i="2"/>
  <c r="FC18" i="2"/>
  <c r="FB18" i="2"/>
  <c r="FA18" i="2"/>
  <c r="EZ18" i="2"/>
  <c r="EY18" i="2"/>
  <c r="EX18" i="2"/>
  <c r="EW18" i="2"/>
  <c r="EV18" i="2"/>
  <c r="EU18" i="2"/>
  <c r="ET18" i="2"/>
  <c r="EN18" i="2"/>
  <c r="EM18" i="2"/>
  <c r="EL18" i="2"/>
  <c r="EK18" i="2"/>
  <c r="EJ18" i="2"/>
  <c r="EI18" i="2"/>
  <c r="EH18" i="2"/>
  <c r="EG18" i="2"/>
  <c r="EF18" i="2"/>
  <c r="EE18" i="2"/>
  <c r="ED18" i="2"/>
  <c r="EC18" i="2"/>
  <c r="EB18" i="2"/>
  <c r="EA18" i="2"/>
  <c r="DZ18" i="2"/>
  <c r="DY18" i="2"/>
  <c r="DX18" i="2"/>
  <c r="DW18" i="2"/>
  <c r="DV18" i="2"/>
  <c r="DU18" i="2"/>
  <c r="DT18" i="2"/>
  <c r="DS18" i="2"/>
  <c r="DR18" i="2"/>
  <c r="DL18" i="2"/>
  <c r="DK18" i="2"/>
  <c r="DJ18" i="2"/>
  <c r="DI18" i="2"/>
  <c r="DH18" i="2"/>
  <c r="DG18" i="2"/>
  <c r="DF18" i="2"/>
  <c r="DE18" i="2"/>
  <c r="DD18" i="2"/>
  <c r="DC18" i="2"/>
  <c r="DB18" i="2"/>
  <c r="DA18" i="2"/>
  <c r="CZ18" i="2"/>
  <c r="CY18" i="2"/>
  <c r="CX18" i="2"/>
  <c r="CW18" i="2"/>
  <c r="CV18" i="2"/>
  <c r="CU18" i="2"/>
  <c r="CT18" i="2"/>
  <c r="CS18" i="2"/>
  <c r="CR18" i="2"/>
  <c r="CQ18" i="2"/>
  <c r="CP18" i="2"/>
  <c r="CJ18" i="2"/>
  <c r="CI18" i="2"/>
  <c r="CH18" i="2"/>
  <c r="CG18" i="2"/>
  <c r="CF18" i="2"/>
  <c r="CE18" i="2"/>
  <c r="CD18" i="2"/>
  <c r="CC18" i="2"/>
  <c r="CB18" i="2"/>
  <c r="CA18" i="2"/>
  <c r="BZ18" i="2"/>
  <c r="BY18" i="2"/>
  <c r="BX18" i="2"/>
  <c r="BW18" i="2"/>
  <c r="BV18" i="2"/>
  <c r="BU18" i="2"/>
  <c r="BT18" i="2"/>
  <c r="BS18" i="2"/>
  <c r="BR18" i="2"/>
  <c r="BQ18" i="2"/>
  <c r="BP18" i="2"/>
  <c r="BO18" i="2"/>
  <c r="BN18" i="2"/>
  <c r="BH18" i="2"/>
  <c r="BG18" i="2"/>
  <c r="BF18" i="2"/>
  <c r="BE18" i="2"/>
  <c r="BD18" i="2"/>
  <c r="BC18" i="2"/>
  <c r="BB18" i="2"/>
  <c r="BA18" i="2"/>
  <c r="AZ18" i="2"/>
  <c r="AY18" i="2"/>
  <c r="AX18" i="2"/>
  <c r="AW18" i="2"/>
  <c r="AV18" i="2"/>
  <c r="AU18" i="2"/>
  <c r="AT18" i="2"/>
  <c r="AS18" i="2"/>
  <c r="AR18" i="2"/>
  <c r="AQ18" i="2"/>
  <c r="AP18" i="2"/>
  <c r="AO18" i="2"/>
  <c r="AN18" i="2"/>
  <c r="AM18" i="2"/>
  <c r="AL18" i="2"/>
  <c r="AF18" i="2"/>
  <c r="AE18" i="2"/>
  <c r="AD18" i="2"/>
  <c r="AC18" i="2"/>
  <c r="AB18" i="2"/>
  <c r="AA18" i="2"/>
  <c r="Z18" i="2"/>
  <c r="Y18" i="2"/>
  <c r="X18" i="2"/>
  <c r="W18" i="2"/>
  <c r="V18" i="2"/>
  <c r="U18" i="2"/>
  <c r="T18" i="2"/>
  <c r="S18" i="2"/>
  <c r="R18" i="2"/>
  <c r="Q18" i="2"/>
  <c r="P18" i="2"/>
  <c r="O18" i="2"/>
  <c r="N18" i="2"/>
  <c r="M18" i="2"/>
  <c r="L18" i="2"/>
  <c r="K18" i="2"/>
  <c r="J18" i="2"/>
  <c r="HT17" i="2"/>
  <c r="HS17" i="2"/>
  <c r="HR17" i="2"/>
  <c r="HQ17" i="2"/>
  <c r="HP17" i="2"/>
  <c r="HO17" i="2"/>
  <c r="HN17" i="2"/>
  <c r="HM17" i="2"/>
  <c r="HL17" i="2"/>
  <c r="HK17" i="2"/>
  <c r="HJ17" i="2"/>
  <c r="HI17" i="2"/>
  <c r="HH17" i="2"/>
  <c r="HG17" i="2"/>
  <c r="HF17" i="2"/>
  <c r="HE17" i="2"/>
  <c r="HD17" i="2"/>
  <c r="HC17" i="2"/>
  <c r="HB17" i="2"/>
  <c r="HA17" i="2"/>
  <c r="GZ17" i="2"/>
  <c r="GY17" i="2"/>
  <c r="GX17" i="2"/>
  <c r="GR17" i="2"/>
  <c r="GQ17" i="2"/>
  <c r="GP17" i="2"/>
  <c r="GO17" i="2"/>
  <c r="GN17" i="2"/>
  <c r="GM17" i="2"/>
  <c r="GL17" i="2"/>
  <c r="GK17" i="2"/>
  <c r="GJ17" i="2"/>
  <c r="GI17" i="2"/>
  <c r="GH17" i="2"/>
  <c r="GG17" i="2"/>
  <c r="GF17" i="2"/>
  <c r="GE17" i="2"/>
  <c r="GD17" i="2"/>
  <c r="GC17" i="2"/>
  <c r="GB17" i="2"/>
  <c r="GA17" i="2"/>
  <c r="FZ17" i="2"/>
  <c r="FY17" i="2"/>
  <c r="FX17" i="2"/>
  <c r="FW17" i="2"/>
  <c r="FV17" i="2"/>
  <c r="FP17" i="2"/>
  <c r="FO17" i="2"/>
  <c r="FN17" i="2"/>
  <c r="FM17" i="2"/>
  <c r="FL17" i="2"/>
  <c r="FK17" i="2"/>
  <c r="FJ17" i="2"/>
  <c r="FI17" i="2"/>
  <c r="FH17" i="2"/>
  <c r="FG17" i="2"/>
  <c r="FF17" i="2"/>
  <c r="FE17" i="2"/>
  <c r="FD17" i="2"/>
  <c r="FC17" i="2"/>
  <c r="FB17" i="2"/>
  <c r="FA17" i="2"/>
  <c r="EZ17" i="2"/>
  <c r="EY17" i="2"/>
  <c r="EX17" i="2"/>
  <c r="EW17" i="2"/>
  <c r="EV17" i="2"/>
  <c r="EU17" i="2"/>
  <c r="ET17" i="2"/>
  <c r="EN17" i="2"/>
  <c r="EM17" i="2"/>
  <c r="EL17" i="2"/>
  <c r="EK17" i="2"/>
  <c r="EJ17" i="2"/>
  <c r="EI17" i="2"/>
  <c r="EH17" i="2"/>
  <c r="EG17" i="2"/>
  <c r="EF17" i="2"/>
  <c r="EE17" i="2"/>
  <c r="ED17" i="2"/>
  <c r="EC17" i="2"/>
  <c r="EB17" i="2"/>
  <c r="EA17" i="2"/>
  <c r="DZ17" i="2"/>
  <c r="DY17" i="2"/>
  <c r="DX17" i="2"/>
  <c r="DW17" i="2"/>
  <c r="DV17" i="2"/>
  <c r="DU17" i="2"/>
  <c r="DT17" i="2"/>
  <c r="DS17" i="2"/>
  <c r="DR17" i="2"/>
  <c r="DL17" i="2"/>
  <c r="DK17" i="2"/>
  <c r="DJ17" i="2"/>
  <c r="DI17" i="2"/>
  <c r="DH17" i="2"/>
  <c r="DG17" i="2"/>
  <c r="DF17" i="2"/>
  <c r="DE17" i="2"/>
  <c r="DD17" i="2"/>
  <c r="DC17" i="2"/>
  <c r="DB17" i="2"/>
  <c r="DA17" i="2"/>
  <c r="CZ17" i="2"/>
  <c r="CY17" i="2"/>
  <c r="CX17" i="2"/>
  <c r="CW17" i="2"/>
  <c r="CV17" i="2"/>
  <c r="CU17" i="2"/>
  <c r="CT17" i="2"/>
  <c r="CS17" i="2"/>
  <c r="CR17" i="2"/>
  <c r="CQ17" i="2"/>
  <c r="CP17" i="2"/>
  <c r="CJ17" i="2"/>
  <c r="CI17" i="2"/>
  <c r="CH17" i="2"/>
  <c r="CG17" i="2"/>
  <c r="CF17" i="2"/>
  <c r="CE17" i="2"/>
  <c r="CD17" i="2"/>
  <c r="CC17" i="2"/>
  <c r="CB17" i="2"/>
  <c r="CA17" i="2"/>
  <c r="BZ17" i="2"/>
  <c r="BY17" i="2"/>
  <c r="BX17" i="2"/>
  <c r="BW17" i="2"/>
  <c r="BV17" i="2"/>
  <c r="BU17" i="2"/>
  <c r="BT17" i="2"/>
  <c r="BS17" i="2"/>
  <c r="BR17" i="2"/>
  <c r="BQ17" i="2"/>
  <c r="BP17" i="2"/>
  <c r="BO17" i="2"/>
  <c r="BN17" i="2"/>
  <c r="BH17" i="2"/>
  <c r="BG17" i="2"/>
  <c r="BF17" i="2"/>
  <c r="BE17" i="2"/>
  <c r="BD17" i="2"/>
  <c r="BC17" i="2"/>
  <c r="BB17" i="2"/>
  <c r="BA17" i="2"/>
  <c r="AZ17" i="2"/>
  <c r="AY17" i="2"/>
  <c r="AX17" i="2"/>
  <c r="AW17" i="2"/>
  <c r="AV17" i="2"/>
  <c r="AU17" i="2"/>
  <c r="AT17" i="2"/>
  <c r="AS17" i="2"/>
  <c r="AR17" i="2"/>
  <c r="AQ17" i="2"/>
  <c r="AP17" i="2"/>
  <c r="AO17" i="2"/>
  <c r="AN17" i="2"/>
  <c r="AM17" i="2"/>
  <c r="AL17" i="2"/>
  <c r="AF17" i="2"/>
  <c r="AE17" i="2"/>
  <c r="AD17" i="2"/>
  <c r="AC17" i="2"/>
  <c r="AB17" i="2"/>
  <c r="AA17" i="2"/>
  <c r="Z17" i="2"/>
  <c r="Y17" i="2"/>
  <c r="X17" i="2"/>
  <c r="W17" i="2"/>
  <c r="V17" i="2"/>
  <c r="U17" i="2"/>
  <c r="T17" i="2"/>
  <c r="S17" i="2"/>
  <c r="R17" i="2"/>
  <c r="Q17" i="2"/>
  <c r="P17" i="2"/>
  <c r="O17" i="2"/>
  <c r="N17" i="2"/>
  <c r="M17" i="2"/>
  <c r="L17" i="2"/>
  <c r="K17" i="2"/>
  <c r="J17" i="2"/>
  <c r="HT16" i="2"/>
  <c r="HS16" i="2"/>
  <c r="HR16" i="2"/>
  <c r="HQ16" i="2"/>
  <c r="HP16" i="2"/>
  <c r="HO16" i="2"/>
  <c r="HN16" i="2"/>
  <c r="HM16" i="2"/>
  <c r="HL16" i="2"/>
  <c r="HK16" i="2"/>
  <c r="HJ16" i="2"/>
  <c r="HI16" i="2"/>
  <c r="HH16" i="2"/>
  <c r="HG16" i="2"/>
  <c r="HF16" i="2"/>
  <c r="HE16" i="2"/>
  <c r="HD16" i="2"/>
  <c r="HC16" i="2"/>
  <c r="HB16" i="2"/>
  <c r="HA16" i="2"/>
  <c r="GZ16" i="2"/>
  <c r="GY16" i="2"/>
  <c r="GX16" i="2"/>
  <c r="GR16" i="2"/>
  <c r="GQ16" i="2"/>
  <c r="GP16" i="2"/>
  <c r="GO16" i="2"/>
  <c r="GN16" i="2"/>
  <c r="GM16" i="2"/>
  <c r="GL16" i="2"/>
  <c r="GK16" i="2"/>
  <c r="GJ16" i="2"/>
  <c r="GI16" i="2"/>
  <c r="GH16" i="2"/>
  <c r="GG16" i="2"/>
  <c r="GF16" i="2"/>
  <c r="GE16" i="2"/>
  <c r="GD16" i="2"/>
  <c r="GC16" i="2"/>
  <c r="GB16" i="2"/>
  <c r="GA16" i="2"/>
  <c r="FZ16" i="2"/>
  <c r="FY16" i="2"/>
  <c r="FX16" i="2"/>
  <c r="FW16" i="2"/>
  <c r="FV16" i="2"/>
  <c r="FP16" i="2"/>
  <c r="FO16" i="2"/>
  <c r="FN16" i="2"/>
  <c r="FM16" i="2"/>
  <c r="FL16" i="2"/>
  <c r="FK16" i="2"/>
  <c r="FJ16" i="2"/>
  <c r="FI16" i="2"/>
  <c r="FH16" i="2"/>
  <c r="FG16" i="2"/>
  <c r="FF16" i="2"/>
  <c r="FE16" i="2"/>
  <c r="FD16" i="2"/>
  <c r="FC16" i="2"/>
  <c r="FB16" i="2"/>
  <c r="FA16" i="2"/>
  <c r="EZ16" i="2"/>
  <c r="EY16" i="2"/>
  <c r="EX16" i="2"/>
  <c r="EW16" i="2"/>
  <c r="EV16" i="2"/>
  <c r="EU16" i="2"/>
  <c r="ET16" i="2"/>
  <c r="EN16" i="2"/>
  <c r="EM16" i="2"/>
  <c r="EL16" i="2"/>
  <c r="EK16" i="2"/>
  <c r="EJ16" i="2"/>
  <c r="EI16" i="2"/>
  <c r="EH16" i="2"/>
  <c r="EG16" i="2"/>
  <c r="EF16" i="2"/>
  <c r="EE16" i="2"/>
  <c r="ED16" i="2"/>
  <c r="EC16" i="2"/>
  <c r="EB16" i="2"/>
  <c r="EA16" i="2"/>
  <c r="DZ16" i="2"/>
  <c r="DY16" i="2"/>
  <c r="DX16" i="2"/>
  <c r="DW16" i="2"/>
  <c r="DV16" i="2"/>
  <c r="DU16" i="2"/>
  <c r="DT16" i="2"/>
  <c r="DS16" i="2"/>
  <c r="DR16" i="2"/>
  <c r="DL16" i="2"/>
  <c r="DK16" i="2"/>
  <c r="DJ16" i="2"/>
  <c r="DI16" i="2"/>
  <c r="DH16" i="2"/>
  <c r="DG16" i="2"/>
  <c r="DF16" i="2"/>
  <c r="DE16" i="2"/>
  <c r="DD16" i="2"/>
  <c r="DC16" i="2"/>
  <c r="DB16" i="2"/>
  <c r="DA16" i="2"/>
  <c r="CZ16" i="2"/>
  <c r="CY16" i="2"/>
  <c r="CX16" i="2"/>
  <c r="CW16" i="2"/>
  <c r="CV16" i="2"/>
  <c r="CU16" i="2"/>
  <c r="CT16" i="2"/>
  <c r="CS16" i="2"/>
  <c r="CR16" i="2"/>
  <c r="CQ16" i="2"/>
  <c r="CP16" i="2"/>
  <c r="CJ16" i="2"/>
  <c r="CI16" i="2"/>
  <c r="CH16" i="2"/>
  <c r="CG16" i="2"/>
  <c r="CF16" i="2"/>
  <c r="CE16" i="2"/>
  <c r="CD16" i="2"/>
  <c r="CC16" i="2"/>
  <c r="CB16" i="2"/>
  <c r="CA16" i="2"/>
  <c r="BZ16" i="2"/>
  <c r="BY16" i="2"/>
  <c r="BX16" i="2"/>
  <c r="BW16" i="2"/>
  <c r="BV16" i="2"/>
  <c r="BU16" i="2"/>
  <c r="BT16" i="2"/>
  <c r="BS16" i="2"/>
  <c r="BR16" i="2"/>
  <c r="BQ16" i="2"/>
  <c r="BP16" i="2"/>
  <c r="BO16" i="2"/>
  <c r="BN16" i="2"/>
  <c r="BH16" i="2"/>
  <c r="BG16" i="2"/>
  <c r="BF16" i="2"/>
  <c r="BE16" i="2"/>
  <c r="BD16" i="2"/>
  <c r="BC16" i="2"/>
  <c r="BB16" i="2"/>
  <c r="BA16" i="2"/>
  <c r="AZ16" i="2"/>
  <c r="AY16" i="2"/>
  <c r="AX16" i="2"/>
  <c r="AW16" i="2"/>
  <c r="AV16" i="2"/>
  <c r="AU16" i="2"/>
  <c r="AT16" i="2"/>
  <c r="AS16" i="2"/>
  <c r="AR16" i="2"/>
  <c r="AQ16" i="2"/>
  <c r="AP16" i="2"/>
  <c r="AO16" i="2"/>
  <c r="AN16" i="2"/>
  <c r="AM16" i="2"/>
  <c r="AL16" i="2"/>
  <c r="AF16" i="2"/>
  <c r="AE16" i="2"/>
  <c r="AD16" i="2"/>
  <c r="AC16" i="2"/>
  <c r="AB16" i="2"/>
  <c r="AA16" i="2"/>
  <c r="Z16" i="2"/>
  <c r="Y16" i="2"/>
  <c r="X16" i="2"/>
  <c r="W16" i="2"/>
  <c r="V16" i="2"/>
  <c r="U16" i="2"/>
  <c r="T16" i="2"/>
  <c r="S16" i="2"/>
  <c r="R16" i="2"/>
  <c r="Q16" i="2"/>
  <c r="P16" i="2"/>
  <c r="O16" i="2"/>
  <c r="N16" i="2"/>
  <c r="M16" i="2"/>
  <c r="L16" i="2"/>
  <c r="K16" i="2"/>
  <c r="J16" i="2"/>
  <c r="HT15" i="2"/>
  <c r="HS15" i="2"/>
  <c r="HR15" i="2"/>
  <c r="HQ15" i="2"/>
  <c r="HP15" i="2"/>
  <c r="HO15" i="2"/>
  <c r="HN15" i="2"/>
  <c r="HM15" i="2"/>
  <c r="HL15" i="2"/>
  <c r="HK15" i="2"/>
  <c r="HJ15" i="2"/>
  <c r="HI15" i="2"/>
  <c r="HH15" i="2"/>
  <c r="HG15" i="2"/>
  <c r="HF15" i="2"/>
  <c r="HE15" i="2"/>
  <c r="HD15" i="2"/>
  <c r="HC15" i="2"/>
  <c r="HB15" i="2"/>
  <c r="HA15" i="2"/>
  <c r="GZ15" i="2"/>
  <c r="GY15" i="2"/>
  <c r="GX15" i="2"/>
  <c r="GR15" i="2"/>
  <c r="GQ15" i="2"/>
  <c r="GP15" i="2"/>
  <c r="GO15" i="2"/>
  <c r="GN15" i="2"/>
  <c r="GM15" i="2"/>
  <c r="GL15" i="2"/>
  <c r="GK15" i="2"/>
  <c r="GJ15" i="2"/>
  <c r="GI15" i="2"/>
  <c r="GH15" i="2"/>
  <c r="GG15" i="2"/>
  <c r="GF15" i="2"/>
  <c r="GE15" i="2"/>
  <c r="GD15" i="2"/>
  <c r="GC15" i="2"/>
  <c r="GB15" i="2"/>
  <c r="GA15" i="2"/>
  <c r="FZ15" i="2"/>
  <c r="FY15" i="2"/>
  <c r="FX15" i="2"/>
  <c r="FW15" i="2"/>
  <c r="FV15" i="2"/>
  <c r="FP15" i="2"/>
  <c r="FO15" i="2"/>
  <c r="FN15" i="2"/>
  <c r="FM15" i="2"/>
  <c r="FL15" i="2"/>
  <c r="FK15" i="2"/>
  <c r="FJ15" i="2"/>
  <c r="FI15" i="2"/>
  <c r="FH15" i="2"/>
  <c r="FG15" i="2"/>
  <c r="FF15" i="2"/>
  <c r="FE15" i="2"/>
  <c r="FD15" i="2"/>
  <c r="FC15" i="2"/>
  <c r="FB15" i="2"/>
  <c r="FA15" i="2"/>
  <c r="EZ15" i="2"/>
  <c r="EY15" i="2"/>
  <c r="EX15" i="2"/>
  <c r="EW15" i="2"/>
  <c r="EV15" i="2"/>
  <c r="EU15" i="2"/>
  <c r="ET15" i="2"/>
  <c r="EN15" i="2"/>
  <c r="EM15" i="2"/>
  <c r="EL15" i="2"/>
  <c r="EK15" i="2"/>
  <c r="EJ15" i="2"/>
  <c r="EI15" i="2"/>
  <c r="EH15" i="2"/>
  <c r="EG15" i="2"/>
  <c r="EF15" i="2"/>
  <c r="EE15" i="2"/>
  <c r="ED15" i="2"/>
  <c r="EC15" i="2"/>
  <c r="EB15" i="2"/>
  <c r="EA15" i="2"/>
  <c r="DZ15" i="2"/>
  <c r="DY15" i="2"/>
  <c r="DX15" i="2"/>
  <c r="DW15" i="2"/>
  <c r="DV15" i="2"/>
  <c r="DU15" i="2"/>
  <c r="DT15" i="2"/>
  <c r="DS15" i="2"/>
  <c r="DR15" i="2"/>
  <c r="DL15" i="2"/>
  <c r="DK15" i="2"/>
  <c r="DJ15" i="2"/>
  <c r="DI15" i="2"/>
  <c r="DH15" i="2"/>
  <c r="DG15" i="2"/>
  <c r="DF15" i="2"/>
  <c r="DE15" i="2"/>
  <c r="DD15" i="2"/>
  <c r="DC15" i="2"/>
  <c r="DB15" i="2"/>
  <c r="DA15" i="2"/>
  <c r="CZ15" i="2"/>
  <c r="CY15" i="2"/>
  <c r="CX15" i="2"/>
  <c r="CW15" i="2"/>
  <c r="CV15" i="2"/>
  <c r="CU15" i="2"/>
  <c r="CT15" i="2"/>
  <c r="CS15" i="2"/>
  <c r="CR15" i="2"/>
  <c r="CQ15" i="2"/>
  <c r="CP15" i="2"/>
  <c r="CJ15" i="2"/>
  <c r="CI15" i="2"/>
  <c r="CH15" i="2"/>
  <c r="CG15" i="2"/>
  <c r="CF15" i="2"/>
  <c r="CE15" i="2"/>
  <c r="CD15" i="2"/>
  <c r="CC15" i="2"/>
  <c r="CB15" i="2"/>
  <c r="CA15" i="2"/>
  <c r="BZ15" i="2"/>
  <c r="BY15" i="2"/>
  <c r="BX15" i="2"/>
  <c r="BW15" i="2"/>
  <c r="BV15" i="2"/>
  <c r="BU15" i="2"/>
  <c r="BT15" i="2"/>
  <c r="BS15" i="2"/>
  <c r="BR15" i="2"/>
  <c r="BQ15" i="2"/>
  <c r="BP15" i="2"/>
  <c r="BO15" i="2"/>
  <c r="BN15" i="2"/>
  <c r="BH15" i="2"/>
  <c r="BG15" i="2"/>
  <c r="BF15" i="2"/>
  <c r="BE15" i="2"/>
  <c r="BD15" i="2"/>
  <c r="BC15" i="2"/>
  <c r="BB15" i="2"/>
  <c r="BA15" i="2"/>
  <c r="AZ15" i="2"/>
  <c r="AY15" i="2"/>
  <c r="AX15" i="2"/>
  <c r="AW15" i="2"/>
  <c r="AV15" i="2"/>
  <c r="AU15" i="2"/>
  <c r="AT15" i="2"/>
  <c r="AS15" i="2"/>
  <c r="AR15" i="2"/>
  <c r="AQ15" i="2"/>
  <c r="AP15" i="2"/>
  <c r="AO15" i="2"/>
  <c r="AN15" i="2"/>
  <c r="AM15" i="2"/>
  <c r="AL15" i="2"/>
  <c r="AF15" i="2"/>
  <c r="AE15" i="2"/>
  <c r="AD15" i="2"/>
  <c r="AC15" i="2"/>
  <c r="AB15" i="2"/>
  <c r="AA15" i="2"/>
  <c r="Z15" i="2"/>
  <c r="Y15" i="2"/>
  <c r="X15" i="2"/>
  <c r="W15" i="2"/>
  <c r="V15" i="2"/>
  <c r="U15" i="2"/>
  <c r="T15" i="2"/>
  <c r="S15" i="2"/>
  <c r="R15" i="2"/>
  <c r="Q15" i="2"/>
  <c r="P15" i="2"/>
  <c r="O15" i="2"/>
  <c r="N15" i="2"/>
  <c r="M15" i="2"/>
  <c r="L15" i="2"/>
  <c r="K15" i="2"/>
  <c r="J15" i="2"/>
  <c r="FU14" i="2"/>
  <c r="ES14" i="2"/>
  <c r="CO14" i="2"/>
  <c r="BM14" i="2"/>
  <c r="AK14" i="2"/>
  <c r="I14" i="2"/>
  <c r="HT12" i="2"/>
  <c r="HS12" i="2"/>
  <c r="HR12" i="2"/>
  <c r="HQ12" i="2"/>
  <c r="HP12" i="2"/>
  <c r="HO12" i="2"/>
  <c r="HN12" i="2"/>
  <c r="HM12" i="2"/>
  <c r="HL12" i="2"/>
  <c r="HK12" i="2"/>
  <c r="HJ12" i="2"/>
  <c r="HI12" i="2"/>
  <c r="HH12" i="2"/>
  <c r="HG12" i="2"/>
  <c r="HF12" i="2"/>
  <c r="HE12" i="2"/>
  <c r="HD12" i="2"/>
  <c r="HC12" i="2"/>
  <c r="HB12" i="2"/>
  <c r="HA12" i="2"/>
  <c r="GZ12" i="2"/>
  <c r="GY12" i="2"/>
  <c r="GX12" i="2"/>
  <c r="GW12" i="2"/>
  <c r="GR12" i="2"/>
  <c r="GQ12" i="2"/>
  <c r="GP12" i="2"/>
  <c r="GO12" i="2"/>
  <c r="GN12" i="2"/>
  <c r="GM12" i="2"/>
  <c r="GL12" i="2"/>
  <c r="GK12" i="2"/>
  <c r="GJ12" i="2"/>
  <c r="GI12" i="2"/>
  <c r="GH12" i="2"/>
  <c r="GG12" i="2"/>
  <c r="GF12" i="2"/>
  <c r="GE12" i="2"/>
  <c r="GD12" i="2"/>
  <c r="GC12" i="2"/>
  <c r="GB12" i="2"/>
  <c r="GA12" i="2"/>
  <c r="FZ12" i="2"/>
  <c r="FY12" i="2"/>
  <c r="FX12" i="2"/>
  <c r="FW12" i="2"/>
  <c r="FV12" i="2"/>
  <c r="FU12" i="2"/>
  <c r="FP12" i="2"/>
  <c r="FO12" i="2"/>
  <c r="FN12" i="2"/>
  <c r="FM12" i="2"/>
  <c r="FL12" i="2"/>
  <c r="FK12" i="2"/>
  <c r="FJ12" i="2"/>
  <c r="FI12" i="2"/>
  <c r="FH12" i="2"/>
  <c r="FG12" i="2"/>
  <c r="FF12" i="2"/>
  <c r="FE12" i="2"/>
  <c r="FD12" i="2"/>
  <c r="FC12" i="2"/>
  <c r="FB12" i="2"/>
  <c r="FA12" i="2"/>
  <c r="EZ12" i="2"/>
  <c r="EY12" i="2"/>
  <c r="EX12" i="2"/>
  <c r="EW12" i="2"/>
  <c r="EV12" i="2"/>
  <c r="EU12" i="2"/>
  <c r="ET12" i="2"/>
  <c r="ES12" i="2"/>
  <c r="EN12" i="2"/>
  <c r="EM12" i="2"/>
  <c r="EL12" i="2"/>
  <c r="EK12" i="2"/>
  <c r="EJ12" i="2"/>
  <c r="EI12" i="2"/>
  <c r="EH12" i="2"/>
  <c r="EG12" i="2"/>
  <c r="EF12" i="2"/>
  <c r="EE12" i="2"/>
  <c r="ED12" i="2"/>
  <c r="EC12" i="2"/>
  <c r="EB12" i="2"/>
  <c r="EA12" i="2"/>
  <c r="DZ12" i="2"/>
  <c r="DY12" i="2"/>
  <c r="DX12" i="2"/>
  <c r="DW12" i="2"/>
  <c r="DV12" i="2"/>
  <c r="DU12" i="2"/>
  <c r="DT12" i="2"/>
  <c r="DS12" i="2"/>
  <c r="DR12" i="2"/>
  <c r="DQ12" i="2"/>
  <c r="DL12" i="2"/>
  <c r="DK12" i="2"/>
  <c r="DJ12" i="2"/>
  <c r="DI12" i="2"/>
  <c r="DH12" i="2"/>
  <c r="DG12" i="2"/>
  <c r="DF12" i="2"/>
  <c r="DE12" i="2"/>
  <c r="DD12" i="2"/>
  <c r="DC12" i="2"/>
  <c r="DB12" i="2"/>
  <c r="DA12" i="2"/>
  <c r="CZ12" i="2"/>
  <c r="CY12" i="2"/>
  <c r="CX12" i="2"/>
  <c r="CW12" i="2"/>
  <c r="CV12" i="2"/>
  <c r="CU12" i="2"/>
  <c r="CT12" i="2"/>
  <c r="CS12" i="2"/>
  <c r="CR12" i="2"/>
  <c r="CQ12" i="2"/>
  <c r="CP12" i="2"/>
  <c r="CO12" i="2"/>
  <c r="CJ12" i="2"/>
  <c r="CI12" i="2"/>
  <c r="CH12" i="2"/>
  <c r="CG12" i="2"/>
  <c r="CF12" i="2"/>
  <c r="CE12" i="2"/>
  <c r="CD12" i="2"/>
  <c r="CC12" i="2"/>
  <c r="CB12" i="2"/>
  <c r="CA12" i="2"/>
  <c r="BZ12" i="2"/>
  <c r="BY12" i="2"/>
  <c r="BX12" i="2"/>
  <c r="BW12" i="2"/>
  <c r="BV12" i="2"/>
  <c r="BU12" i="2"/>
  <c r="BT12" i="2"/>
  <c r="BS12" i="2"/>
  <c r="BR12" i="2"/>
  <c r="BQ12" i="2"/>
  <c r="BP12" i="2"/>
  <c r="BO12" i="2"/>
  <c r="BN12" i="2"/>
  <c r="BM12" i="2"/>
  <c r="BH12" i="2"/>
  <c r="BG12" i="2"/>
  <c r="BF12" i="2"/>
  <c r="BE12" i="2"/>
  <c r="BD12" i="2"/>
  <c r="BC12" i="2"/>
  <c r="BB12" i="2"/>
  <c r="BA12" i="2"/>
  <c r="AZ12" i="2"/>
  <c r="AY12" i="2"/>
  <c r="AX12" i="2"/>
  <c r="AW12" i="2"/>
  <c r="AV12" i="2"/>
  <c r="AU12" i="2"/>
  <c r="AT12" i="2"/>
  <c r="AS12" i="2"/>
  <c r="AR12" i="2"/>
  <c r="AQ12" i="2"/>
  <c r="AP12" i="2"/>
  <c r="AO12" i="2"/>
  <c r="AN12" i="2"/>
  <c r="AM12" i="2"/>
  <c r="AL12" i="2"/>
  <c r="AK12" i="2"/>
  <c r="AF12" i="2"/>
  <c r="AE12" i="2"/>
  <c r="AD12" i="2"/>
  <c r="AC12" i="2"/>
  <c r="AB12" i="2"/>
  <c r="AA12" i="2"/>
  <c r="Z12" i="2"/>
  <c r="Y12" i="2"/>
  <c r="X12" i="2"/>
  <c r="W12" i="2"/>
  <c r="V12" i="2"/>
  <c r="U12" i="2"/>
  <c r="T12" i="2"/>
  <c r="S12" i="2"/>
  <c r="R12" i="2"/>
  <c r="Q12" i="2"/>
  <c r="P12" i="2"/>
  <c r="O12" i="2"/>
  <c r="N12" i="2"/>
  <c r="M12" i="2"/>
  <c r="L12" i="2"/>
  <c r="K12" i="2"/>
  <c r="J12" i="2"/>
  <c r="I12" i="2"/>
  <c r="HT11" i="2"/>
  <c r="HS11" i="2"/>
  <c r="HR11" i="2"/>
  <c r="HQ11" i="2"/>
  <c r="HP11" i="2"/>
  <c r="HO11" i="2"/>
  <c r="HN11" i="2"/>
  <c r="HM11" i="2"/>
  <c r="HL11" i="2"/>
  <c r="HK11" i="2"/>
  <c r="HJ11" i="2"/>
  <c r="HI11" i="2"/>
  <c r="HH11" i="2"/>
  <c r="HG11" i="2"/>
  <c r="HF11" i="2"/>
  <c r="HE11" i="2"/>
  <c r="HD11" i="2"/>
  <c r="HC11" i="2"/>
  <c r="HB11" i="2"/>
  <c r="HA11" i="2"/>
  <c r="GZ11" i="2"/>
  <c r="GY11" i="2"/>
  <c r="GX11" i="2"/>
  <c r="GR11" i="2"/>
  <c r="GQ11" i="2"/>
  <c r="GP11" i="2"/>
  <c r="GO11" i="2"/>
  <c r="GN11" i="2"/>
  <c r="GM11" i="2"/>
  <c r="GL11" i="2"/>
  <c r="GK11" i="2"/>
  <c r="GJ11" i="2"/>
  <c r="GI11" i="2"/>
  <c r="GH11" i="2"/>
  <c r="GG11" i="2"/>
  <c r="GF11" i="2"/>
  <c r="GE11" i="2"/>
  <c r="GD11" i="2"/>
  <c r="GC11" i="2"/>
  <c r="GB11" i="2"/>
  <c r="GA11" i="2"/>
  <c r="FZ11" i="2"/>
  <c r="FY11" i="2"/>
  <c r="FX11" i="2"/>
  <c r="FW11" i="2"/>
  <c r="FV11" i="2"/>
  <c r="FP11" i="2"/>
  <c r="FO11" i="2"/>
  <c r="FN11" i="2"/>
  <c r="FM11" i="2"/>
  <c r="FL11" i="2"/>
  <c r="FK11" i="2"/>
  <c r="FJ11" i="2"/>
  <c r="FI11" i="2"/>
  <c r="FH11" i="2"/>
  <c r="FG11" i="2"/>
  <c r="FF11" i="2"/>
  <c r="FE11" i="2"/>
  <c r="FD11" i="2"/>
  <c r="FC11" i="2"/>
  <c r="FB11" i="2"/>
  <c r="FA11" i="2"/>
  <c r="EZ11" i="2"/>
  <c r="EY11" i="2"/>
  <c r="EX11" i="2"/>
  <c r="EW11" i="2"/>
  <c r="EV11" i="2"/>
  <c r="EU11" i="2"/>
  <c r="ET11" i="2"/>
  <c r="EN11" i="2"/>
  <c r="EM11" i="2"/>
  <c r="EL11" i="2"/>
  <c r="EK11" i="2"/>
  <c r="EJ11" i="2"/>
  <c r="EI11" i="2"/>
  <c r="EH11" i="2"/>
  <c r="EG11" i="2"/>
  <c r="EF11" i="2"/>
  <c r="EE11" i="2"/>
  <c r="ED11" i="2"/>
  <c r="EC11" i="2"/>
  <c r="EB11" i="2"/>
  <c r="EA11" i="2"/>
  <c r="DZ11" i="2"/>
  <c r="DY11" i="2"/>
  <c r="DX11" i="2"/>
  <c r="DW11" i="2"/>
  <c r="DV11" i="2"/>
  <c r="DU11" i="2"/>
  <c r="DT11" i="2"/>
  <c r="DS11" i="2"/>
  <c r="DR11" i="2"/>
  <c r="DL11" i="2"/>
  <c r="DK11" i="2"/>
  <c r="DJ11" i="2"/>
  <c r="DI11" i="2"/>
  <c r="DH11" i="2"/>
  <c r="DG11" i="2"/>
  <c r="DF11" i="2"/>
  <c r="DE11" i="2"/>
  <c r="DD11" i="2"/>
  <c r="DC11" i="2"/>
  <c r="DB11" i="2"/>
  <c r="DA11" i="2"/>
  <c r="CZ11" i="2"/>
  <c r="CY11" i="2"/>
  <c r="CX11" i="2"/>
  <c r="CW11" i="2"/>
  <c r="CV11" i="2"/>
  <c r="CU11" i="2"/>
  <c r="CT11" i="2"/>
  <c r="CS11" i="2"/>
  <c r="CR11" i="2"/>
  <c r="CQ11" i="2"/>
  <c r="CP11" i="2"/>
  <c r="CJ11" i="2"/>
  <c r="CI11" i="2"/>
  <c r="CH11" i="2"/>
  <c r="CG11" i="2"/>
  <c r="CF11" i="2"/>
  <c r="CE11" i="2"/>
  <c r="CD11" i="2"/>
  <c r="CC11" i="2"/>
  <c r="CB11" i="2"/>
  <c r="CA11" i="2"/>
  <c r="BZ11" i="2"/>
  <c r="BY11" i="2"/>
  <c r="BX11" i="2"/>
  <c r="BW11" i="2"/>
  <c r="BV11" i="2"/>
  <c r="BU11" i="2"/>
  <c r="BT11" i="2"/>
  <c r="BS11" i="2"/>
  <c r="BR11" i="2"/>
  <c r="BQ11" i="2"/>
  <c r="BP11" i="2"/>
  <c r="BO11" i="2"/>
  <c r="BN11" i="2"/>
  <c r="BH11" i="2"/>
  <c r="BG11" i="2"/>
  <c r="BF11" i="2"/>
  <c r="BE11" i="2"/>
  <c r="BD11" i="2"/>
  <c r="BC11" i="2"/>
  <c r="BB11" i="2"/>
  <c r="BA11" i="2"/>
  <c r="AZ11" i="2"/>
  <c r="AY11" i="2"/>
  <c r="AX11" i="2"/>
  <c r="AW11" i="2"/>
  <c r="AV11" i="2"/>
  <c r="AU11" i="2"/>
  <c r="AT11" i="2"/>
  <c r="AS11" i="2"/>
  <c r="AR11" i="2"/>
  <c r="AQ11" i="2"/>
  <c r="AP11" i="2"/>
  <c r="AO11" i="2"/>
  <c r="AN11" i="2"/>
  <c r="AM11" i="2"/>
  <c r="AL11" i="2"/>
  <c r="AF11" i="2"/>
  <c r="AE11" i="2"/>
  <c r="AD11" i="2"/>
  <c r="AC11" i="2"/>
  <c r="AB11" i="2"/>
  <c r="AA11" i="2"/>
  <c r="Z11" i="2"/>
  <c r="Y11" i="2"/>
  <c r="X11" i="2"/>
  <c r="W11" i="2"/>
  <c r="V11" i="2"/>
  <c r="U11" i="2"/>
  <c r="T11" i="2"/>
  <c r="S11" i="2"/>
  <c r="R11" i="2"/>
  <c r="Q11" i="2"/>
  <c r="P11" i="2"/>
  <c r="O11" i="2"/>
  <c r="N11" i="2"/>
  <c r="M11" i="2"/>
  <c r="L11" i="2"/>
  <c r="K11" i="2"/>
  <c r="J11" i="2"/>
  <c r="HT10" i="2"/>
  <c r="HS10" i="2"/>
  <c r="HR10" i="2"/>
  <c r="HQ10" i="2"/>
  <c r="HP10" i="2"/>
  <c r="HO10" i="2"/>
  <c r="HN10" i="2"/>
  <c r="HM10" i="2"/>
  <c r="HL10" i="2"/>
  <c r="HK10" i="2"/>
  <c r="HJ10" i="2"/>
  <c r="HI10" i="2"/>
  <c r="HH10" i="2"/>
  <c r="HG10" i="2"/>
  <c r="HF10" i="2"/>
  <c r="HE10" i="2"/>
  <c r="HD10" i="2"/>
  <c r="HC10" i="2"/>
  <c r="HB10" i="2"/>
  <c r="HA10" i="2"/>
  <c r="GZ10" i="2"/>
  <c r="GY10" i="2"/>
  <c r="GX10" i="2"/>
  <c r="GR10" i="2"/>
  <c r="GQ10" i="2"/>
  <c r="GP10" i="2"/>
  <c r="GO10" i="2"/>
  <c r="GN10" i="2"/>
  <c r="GM10" i="2"/>
  <c r="GL10" i="2"/>
  <c r="GK10" i="2"/>
  <c r="GJ10" i="2"/>
  <c r="GI10" i="2"/>
  <c r="GH10" i="2"/>
  <c r="GG10" i="2"/>
  <c r="GF10" i="2"/>
  <c r="GE10" i="2"/>
  <c r="GD10" i="2"/>
  <c r="GC10" i="2"/>
  <c r="GB10" i="2"/>
  <c r="GA10" i="2"/>
  <c r="FZ10" i="2"/>
  <c r="FY10" i="2"/>
  <c r="FX10" i="2"/>
  <c r="FW10" i="2"/>
  <c r="FV10" i="2"/>
  <c r="FP10" i="2"/>
  <c r="FO10" i="2"/>
  <c r="FN10" i="2"/>
  <c r="FM10" i="2"/>
  <c r="FL10" i="2"/>
  <c r="FK10" i="2"/>
  <c r="FJ10" i="2"/>
  <c r="FI10" i="2"/>
  <c r="FH10" i="2"/>
  <c r="FG10" i="2"/>
  <c r="FF10" i="2"/>
  <c r="FE10" i="2"/>
  <c r="FD10" i="2"/>
  <c r="FC10" i="2"/>
  <c r="FB10" i="2"/>
  <c r="FA10" i="2"/>
  <c r="EZ10" i="2"/>
  <c r="EY10" i="2"/>
  <c r="EX10" i="2"/>
  <c r="EW10" i="2"/>
  <c r="EV10" i="2"/>
  <c r="EU10" i="2"/>
  <c r="ET10" i="2"/>
  <c r="EN10" i="2"/>
  <c r="EM10" i="2"/>
  <c r="EL10" i="2"/>
  <c r="EK10" i="2"/>
  <c r="EJ10" i="2"/>
  <c r="EI10" i="2"/>
  <c r="EH10" i="2"/>
  <c r="EG10" i="2"/>
  <c r="EF10" i="2"/>
  <c r="EE10" i="2"/>
  <c r="ED10" i="2"/>
  <c r="EC10" i="2"/>
  <c r="EB10" i="2"/>
  <c r="EA10" i="2"/>
  <c r="DZ10" i="2"/>
  <c r="DY10" i="2"/>
  <c r="DX10" i="2"/>
  <c r="DW10" i="2"/>
  <c r="DV10" i="2"/>
  <c r="DU10" i="2"/>
  <c r="DT10" i="2"/>
  <c r="DS10" i="2"/>
  <c r="DR10" i="2"/>
  <c r="DL10" i="2"/>
  <c r="DK10" i="2"/>
  <c r="DJ10" i="2"/>
  <c r="DI10" i="2"/>
  <c r="DH10" i="2"/>
  <c r="DG10" i="2"/>
  <c r="DF10" i="2"/>
  <c r="DE10" i="2"/>
  <c r="DD10" i="2"/>
  <c r="DC10" i="2"/>
  <c r="DB10" i="2"/>
  <c r="DA10" i="2"/>
  <c r="CZ10" i="2"/>
  <c r="CY10" i="2"/>
  <c r="CX10" i="2"/>
  <c r="CW10" i="2"/>
  <c r="CV10" i="2"/>
  <c r="CU10" i="2"/>
  <c r="CT10" i="2"/>
  <c r="CS10" i="2"/>
  <c r="CR10" i="2"/>
  <c r="CQ10" i="2"/>
  <c r="CP10" i="2"/>
  <c r="CJ10" i="2"/>
  <c r="CI10" i="2"/>
  <c r="CH10" i="2"/>
  <c r="CG10" i="2"/>
  <c r="CF10" i="2"/>
  <c r="CE10" i="2"/>
  <c r="CD10" i="2"/>
  <c r="CC10" i="2"/>
  <c r="CB10" i="2"/>
  <c r="CA10" i="2"/>
  <c r="BZ10" i="2"/>
  <c r="BY10" i="2"/>
  <c r="BX10" i="2"/>
  <c r="BW10" i="2"/>
  <c r="BV10" i="2"/>
  <c r="BU10" i="2"/>
  <c r="BT10" i="2"/>
  <c r="BS10" i="2"/>
  <c r="BR10" i="2"/>
  <c r="BQ10" i="2"/>
  <c r="BP10" i="2"/>
  <c r="BO10" i="2"/>
  <c r="BN10" i="2"/>
  <c r="BH10" i="2"/>
  <c r="BG10" i="2"/>
  <c r="BF10" i="2"/>
  <c r="BE10" i="2"/>
  <c r="BD10" i="2"/>
  <c r="BC10" i="2"/>
  <c r="BB10" i="2"/>
  <c r="BA10" i="2"/>
  <c r="AZ10" i="2"/>
  <c r="AY10" i="2"/>
  <c r="AX10" i="2"/>
  <c r="AW10" i="2"/>
  <c r="AV10" i="2"/>
  <c r="AU10" i="2"/>
  <c r="AT10" i="2"/>
  <c r="AS10" i="2"/>
  <c r="AR10" i="2"/>
  <c r="AQ10" i="2"/>
  <c r="AP10" i="2"/>
  <c r="AO10" i="2"/>
  <c r="AN10" i="2"/>
  <c r="AM10" i="2"/>
  <c r="AL10" i="2"/>
  <c r="AF10" i="2"/>
  <c r="AE10" i="2"/>
  <c r="AD10" i="2"/>
  <c r="AC10" i="2"/>
  <c r="AB10" i="2"/>
  <c r="AA10" i="2"/>
  <c r="Z10" i="2"/>
  <c r="Y10" i="2"/>
  <c r="X10" i="2"/>
  <c r="W10" i="2"/>
  <c r="V10" i="2"/>
  <c r="U10" i="2"/>
  <c r="T10" i="2"/>
  <c r="S10" i="2"/>
  <c r="R10" i="2"/>
  <c r="Q10" i="2"/>
  <c r="P10" i="2"/>
  <c r="O10" i="2"/>
  <c r="N10" i="2"/>
  <c r="M10" i="2"/>
  <c r="L10" i="2"/>
  <c r="K10" i="2"/>
  <c r="J10" i="2"/>
  <c r="HT9" i="2"/>
  <c r="HS9" i="2"/>
  <c r="HR9" i="2"/>
  <c r="HQ9" i="2"/>
  <c r="HP9" i="2"/>
  <c r="HO9" i="2"/>
  <c r="HN9" i="2"/>
  <c r="HM9" i="2"/>
  <c r="HL9" i="2"/>
  <c r="HK9" i="2"/>
  <c r="HJ9" i="2"/>
  <c r="HI9" i="2"/>
  <c r="HH9" i="2"/>
  <c r="HG9" i="2"/>
  <c r="HF9" i="2"/>
  <c r="HE9" i="2"/>
  <c r="HD9" i="2"/>
  <c r="HC9" i="2"/>
  <c r="HB9" i="2"/>
  <c r="HA9" i="2"/>
  <c r="GZ9" i="2"/>
  <c r="GY9" i="2"/>
  <c r="GX9" i="2"/>
  <c r="GW9" i="2"/>
  <c r="GR9" i="2"/>
  <c r="GQ9" i="2"/>
  <c r="GP9" i="2"/>
  <c r="GO9" i="2"/>
  <c r="GN9" i="2"/>
  <c r="GM9" i="2"/>
  <c r="GL9" i="2"/>
  <c r="GK9" i="2"/>
  <c r="GJ9" i="2"/>
  <c r="GI9" i="2"/>
  <c r="GH9" i="2"/>
  <c r="GG9" i="2"/>
  <c r="GF9" i="2"/>
  <c r="GE9" i="2"/>
  <c r="GD9" i="2"/>
  <c r="GC9" i="2"/>
  <c r="GB9" i="2"/>
  <c r="GA9" i="2"/>
  <c r="FZ9" i="2"/>
  <c r="FY9" i="2"/>
  <c r="FX9" i="2"/>
  <c r="FW9" i="2"/>
  <c r="FV9" i="2"/>
  <c r="FU9" i="2"/>
  <c r="FP9" i="2"/>
  <c r="FO9" i="2"/>
  <c r="FN9" i="2"/>
  <c r="FM9" i="2"/>
  <c r="FL9" i="2"/>
  <c r="FK9" i="2"/>
  <c r="FJ9" i="2"/>
  <c r="FI9" i="2"/>
  <c r="FH9" i="2"/>
  <c r="FG9" i="2"/>
  <c r="FF9" i="2"/>
  <c r="FE9" i="2"/>
  <c r="FD9" i="2"/>
  <c r="FC9" i="2"/>
  <c r="FB9" i="2"/>
  <c r="FA9" i="2"/>
  <c r="EZ9" i="2"/>
  <c r="EY9" i="2"/>
  <c r="EX9" i="2"/>
  <c r="EW9" i="2"/>
  <c r="EV9" i="2"/>
  <c r="EU9" i="2"/>
  <c r="ET9" i="2"/>
  <c r="ES9" i="2"/>
  <c r="EN9" i="2"/>
  <c r="EM9" i="2"/>
  <c r="EL9" i="2"/>
  <c r="EK9" i="2"/>
  <c r="EJ9" i="2"/>
  <c r="EI9" i="2"/>
  <c r="EH9" i="2"/>
  <c r="EG9" i="2"/>
  <c r="EF9" i="2"/>
  <c r="EE9" i="2"/>
  <c r="ED9" i="2"/>
  <c r="EC9" i="2"/>
  <c r="EB9" i="2"/>
  <c r="EA9" i="2"/>
  <c r="DZ9" i="2"/>
  <c r="DY9" i="2"/>
  <c r="DX9" i="2"/>
  <c r="DW9" i="2"/>
  <c r="DV9" i="2"/>
  <c r="DU9" i="2"/>
  <c r="DT9" i="2"/>
  <c r="DS9" i="2"/>
  <c r="DR9" i="2"/>
  <c r="DQ9" i="2"/>
  <c r="DL9" i="2"/>
  <c r="DK9" i="2"/>
  <c r="DJ9" i="2"/>
  <c r="DI9" i="2"/>
  <c r="DH9" i="2"/>
  <c r="DG9" i="2"/>
  <c r="DF9" i="2"/>
  <c r="DE9" i="2"/>
  <c r="DD9" i="2"/>
  <c r="DC9" i="2"/>
  <c r="DB9" i="2"/>
  <c r="DA9" i="2"/>
  <c r="CZ9" i="2"/>
  <c r="CY9" i="2"/>
  <c r="CX9" i="2"/>
  <c r="CW9" i="2"/>
  <c r="CV9" i="2"/>
  <c r="CU9" i="2"/>
  <c r="CT9" i="2"/>
  <c r="CS9" i="2"/>
  <c r="CR9" i="2"/>
  <c r="CQ9" i="2"/>
  <c r="CP9" i="2"/>
  <c r="CO9" i="2"/>
  <c r="CJ9" i="2"/>
  <c r="CI9" i="2"/>
  <c r="CH9" i="2"/>
  <c r="CG9" i="2"/>
  <c r="CF9" i="2"/>
  <c r="CE9" i="2"/>
  <c r="CD9" i="2"/>
  <c r="CC9" i="2"/>
  <c r="CB9" i="2"/>
  <c r="CA9" i="2"/>
  <c r="BZ9" i="2"/>
  <c r="BY9" i="2"/>
  <c r="BX9" i="2"/>
  <c r="BW9" i="2"/>
  <c r="BV9" i="2"/>
  <c r="BU9" i="2"/>
  <c r="BT9" i="2"/>
  <c r="BS9" i="2"/>
  <c r="BR9" i="2"/>
  <c r="BQ9" i="2"/>
  <c r="BP9" i="2"/>
  <c r="BO9" i="2"/>
  <c r="BN9" i="2"/>
  <c r="BM9" i="2"/>
  <c r="BH9" i="2"/>
  <c r="BG9" i="2"/>
  <c r="BF9" i="2"/>
  <c r="BE9" i="2"/>
  <c r="BD9" i="2"/>
  <c r="BC9" i="2"/>
  <c r="BB9" i="2"/>
  <c r="BA9" i="2"/>
  <c r="AZ9" i="2"/>
  <c r="AY9" i="2"/>
  <c r="AX9" i="2"/>
  <c r="AW9" i="2"/>
  <c r="AV9" i="2"/>
  <c r="AU9" i="2"/>
  <c r="AT9" i="2"/>
  <c r="AS9" i="2"/>
  <c r="AR9" i="2"/>
  <c r="AQ9" i="2"/>
  <c r="AP9" i="2"/>
  <c r="AO9" i="2"/>
  <c r="AN9" i="2"/>
  <c r="AM9" i="2"/>
  <c r="AL9" i="2"/>
  <c r="AK9" i="2"/>
  <c r="AF9" i="2"/>
  <c r="AE9" i="2"/>
  <c r="AD9" i="2"/>
  <c r="AC9" i="2"/>
  <c r="AB9" i="2"/>
  <c r="AA9" i="2"/>
  <c r="Z9" i="2"/>
  <c r="Y9" i="2"/>
  <c r="X9" i="2"/>
  <c r="W9" i="2"/>
  <c r="V9" i="2"/>
  <c r="U9" i="2"/>
  <c r="T9" i="2"/>
  <c r="S9" i="2"/>
  <c r="R9" i="2"/>
  <c r="Q9" i="2"/>
  <c r="P9" i="2"/>
  <c r="O9" i="2"/>
  <c r="N9" i="2"/>
  <c r="M9" i="2"/>
  <c r="L9" i="2"/>
  <c r="K9" i="2"/>
  <c r="J9" i="2"/>
  <c r="I9" i="2"/>
  <c r="FU8" i="2"/>
  <c r="ES8" i="2"/>
  <c r="CO8" i="2"/>
  <c r="BM8" i="2"/>
  <c r="AK8" i="2"/>
  <c r="I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O43" authorId="0" shapeId="0" xr:uid="{00000000-0006-0000-0000-000001000000}">
      <text>
        <r>
          <rPr>
            <sz val="12"/>
            <color rgb="FF000000"/>
            <rFont val="Calibri"/>
            <scheme val="minor"/>
          </rPr>
          <t>======
ID#AAABHsy3HfY
Eichner, Felizitas    (2024-04-09 06:51:48)
ein Leerzeichen zu viel</t>
        </r>
      </text>
    </comment>
    <comment ref="CO46" authorId="0" shapeId="0" xr:uid="{00000000-0006-0000-0000-000002000000}">
      <text>
        <r>
          <rPr>
            <sz val="12"/>
            <color rgb="FF000000"/>
            <rFont val="Calibri"/>
            <scheme val="minor"/>
          </rPr>
          <t>======
ID#AAABHsy3Hfc
Eichner, Felizitas    (2024-04-09 06:51:48)
ein Leerzeichen zu viel</t>
        </r>
      </text>
    </comment>
  </commentList>
  <extLst>
    <ext xmlns:r="http://schemas.openxmlformats.org/officeDocument/2006/relationships" uri="GoogleSheetsCustomDataVersion2">
      <go:sheetsCustomData xmlns:go="http://customooxmlschemas.google.com/" r:id="rId1" roundtripDataSignature="AMtx7mhU/U2ponK/KQoshsWFEPbdxYvlFA=="/>
    </ext>
  </extLst>
</comments>
</file>

<file path=xl/sharedStrings.xml><?xml version="1.0" encoding="utf-8"?>
<sst xmlns="http://schemas.openxmlformats.org/spreadsheetml/2006/main" count="3828" uniqueCount="1836">
  <si>
    <t>Baseline Fragebogen Herz</t>
  </si>
  <si>
    <t>johannes.allgaier@uni-wuerzburg.de</t>
  </si>
  <si>
    <t>johannes.schobel@uni-ulm.de</t>
  </si>
  <si>
    <t>u</t>
  </si>
  <si>
    <t>de</t>
  </si>
  <si>
    <t>en</t>
  </si>
  <si>
    <t>es</t>
  </si>
  <si>
    <t>fr</t>
  </si>
  <si>
    <t>hu</t>
  </si>
  <si>
    <t>it</t>
  </si>
  <si>
    <t>ru</t>
  </si>
  <si>
    <t>sr</t>
  </si>
  <si>
    <t>elementtype</t>
  </si>
  <si>
    <t>questiontype</t>
  </si>
  <si>
    <t>min</t>
  </si>
  <si>
    <t>max</t>
  </si>
  <si>
    <t>step</t>
  </si>
  <si>
    <t>required</t>
  </si>
  <si>
    <t>label</t>
  </si>
  <si>
    <t>notice</t>
  </si>
  <si>
    <t>item_de</t>
  </si>
  <si>
    <t>antwort_1</t>
  </si>
  <si>
    <t>antwort_2</t>
  </si>
  <si>
    <t>antwort_3</t>
  </si>
  <si>
    <t>antwort_4</t>
  </si>
  <si>
    <t>antwort_5</t>
  </si>
  <si>
    <t>antwort_6</t>
  </si>
  <si>
    <t>antwort_7</t>
  </si>
  <si>
    <t>antwort_8</t>
  </si>
  <si>
    <t>antwort_9</t>
  </si>
  <si>
    <t>antwort_10</t>
  </si>
  <si>
    <t>antwort_11</t>
  </si>
  <si>
    <t>antwort_12</t>
  </si>
  <si>
    <t>antwort_13</t>
  </si>
  <si>
    <t>antwort_14</t>
  </si>
  <si>
    <t>antwort_15</t>
  </si>
  <si>
    <t>antwort_16</t>
  </si>
  <si>
    <t>antwort_17</t>
  </si>
  <si>
    <t>antwort_18</t>
  </si>
  <si>
    <t>antwort_19</t>
  </si>
  <si>
    <t>antwort_20</t>
  </si>
  <si>
    <t>antwort_21</t>
  </si>
  <si>
    <t>antwort_22</t>
  </si>
  <si>
    <t>antwort_23</t>
  </si>
  <si>
    <t>inventar</t>
  </si>
  <si>
    <t>lizenz</t>
  </si>
  <si>
    <t>verfuegbar_unter</t>
  </si>
  <si>
    <t>kommentar</t>
  </si>
  <si>
    <t>item_en</t>
  </si>
  <si>
    <t>answer_1</t>
  </si>
  <si>
    <t>answer_2</t>
  </si>
  <si>
    <t>answer_3</t>
  </si>
  <si>
    <t>answer_4</t>
  </si>
  <si>
    <t>answer_5</t>
  </si>
  <si>
    <t>answer_6</t>
  </si>
  <si>
    <t>answer_7</t>
  </si>
  <si>
    <t>answer_8</t>
  </si>
  <si>
    <t>answer_9</t>
  </si>
  <si>
    <t>answer_10</t>
  </si>
  <si>
    <t>answer_11</t>
  </si>
  <si>
    <t>answer_12</t>
  </si>
  <si>
    <t>answer_13</t>
  </si>
  <si>
    <t>answer_14</t>
  </si>
  <si>
    <t>answer_15</t>
  </si>
  <si>
    <t>answer_16</t>
  </si>
  <si>
    <t>answer_17</t>
  </si>
  <si>
    <t>answer_18</t>
  </si>
  <si>
    <t>answer_19</t>
  </si>
  <si>
    <t>answer_20</t>
  </si>
  <si>
    <t>answer_21</t>
  </si>
  <si>
    <t>answer_22</t>
  </si>
  <si>
    <t>answer_23</t>
  </si>
  <si>
    <t>inventar_en</t>
  </si>
  <si>
    <t>license</t>
  </si>
  <si>
    <t>available</t>
  </si>
  <si>
    <t>comment</t>
  </si>
  <si>
    <t>item_es</t>
  </si>
  <si>
    <t>respuesta_1</t>
  </si>
  <si>
    <t>respuesta_2</t>
  </si>
  <si>
    <t>respuesta_3</t>
  </si>
  <si>
    <t>respuesta_4</t>
  </si>
  <si>
    <t>respuesta_5</t>
  </si>
  <si>
    <t>respuesta_6</t>
  </si>
  <si>
    <t>respuesta_7</t>
  </si>
  <si>
    <t>respuesta_8</t>
  </si>
  <si>
    <t>respuesta_9</t>
  </si>
  <si>
    <t>respuesta_10</t>
  </si>
  <si>
    <t>respuesta_11</t>
  </si>
  <si>
    <t>respuesta_12</t>
  </si>
  <si>
    <t>respuesta_13</t>
  </si>
  <si>
    <t>respuesta_14</t>
  </si>
  <si>
    <t>respuesta_15</t>
  </si>
  <si>
    <t>respuesta_16</t>
  </si>
  <si>
    <t>respuesta_17</t>
  </si>
  <si>
    <t>respuesta_18</t>
  </si>
  <si>
    <t>respuesta_19</t>
  </si>
  <si>
    <t>respuesta_20</t>
  </si>
  <si>
    <t>respuesta_21</t>
  </si>
  <si>
    <t>respuesta_22</t>
  </si>
  <si>
    <t>respuesta_23</t>
  </si>
  <si>
    <t>inventar_es</t>
  </si>
  <si>
    <t>license_es</t>
  </si>
  <si>
    <t>available_es</t>
  </si>
  <si>
    <t>comment_es</t>
  </si>
  <si>
    <t>item_fr</t>
  </si>
  <si>
    <t>fr_1</t>
  </si>
  <si>
    <t>fr_2</t>
  </si>
  <si>
    <t>fr_3</t>
  </si>
  <si>
    <t>fr_4</t>
  </si>
  <si>
    <t>fr_5</t>
  </si>
  <si>
    <t>fr_6</t>
  </si>
  <si>
    <t>fr_7</t>
  </si>
  <si>
    <t>fr_8</t>
  </si>
  <si>
    <t>fr_9</t>
  </si>
  <si>
    <t>fr_10</t>
  </si>
  <si>
    <t>fr_11</t>
  </si>
  <si>
    <t>fr_12</t>
  </si>
  <si>
    <t>fr_13</t>
  </si>
  <si>
    <t>fr_14</t>
  </si>
  <si>
    <t>fr_15</t>
  </si>
  <si>
    <t>fr_16</t>
  </si>
  <si>
    <t>fr_17</t>
  </si>
  <si>
    <t>fr_18</t>
  </si>
  <si>
    <t>fr_19</t>
  </si>
  <si>
    <t>fr_20</t>
  </si>
  <si>
    <t>fr_21</t>
  </si>
  <si>
    <t>fr_22</t>
  </si>
  <si>
    <t>fr_23</t>
  </si>
  <si>
    <t>item_hu</t>
  </si>
  <si>
    <t>hu_1</t>
  </si>
  <si>
    <t>hu_2</t>
  </si>
  <si>
    <t>hu_3</t>
  </si>
  <si>
    <t>hu_4</t>
  </si>
  <si>
    <t>hu_5</t>
  </si>
  <si>
    <t>hu_6</t>
  </si>
  <si>
    <t>hu_7</t>
  </si>
  <si>
    <t>hu_8</t>
  </si>
  <si>
    <t>hu_9</t>
  </si>
  <si>
    <t>hu_10</t>
  </si>
  <si>
    <t>hu_11</t>
  </si>
  <si>
    <t>hu_12</t>
  </si>
  <si>
    <t>hu_13</t>
  </si>
  <si>
    <t>hu_14</t>
  </si>
  <si>
    <t>hu_15</t>
  </si>
  <si>
    <t>hu_16</t>
  </si>
  <si>
    <t>hu_17</t>
  </si>
  <si>
    <t>hu_18</t>
  </si>
  <si>
    <t>hu_19</t>
  </si>
  <si>
    <t>hu_20</t>
  </si>
  <si>
    <t>hu_21</t>
  </si>
  <si>
    <t>hu_22</t>
  </si>
  <si>
    <t>hu_23</t>
  </si>
  <si>
    <t>inventar_hu</t>
  </si>
  <si>
    <t>license_hu</t>
  </si>
  <si>
    <t>available_hu</t>
  </si>
  <si>
    <t>comment_hu</t>
  </si>
  <si>
    <t>item_it</t>
  </si>
  <si>
    <t>it_1</t>
  </si>
  <si>
    <t>it_2</t>
  </si>
  <si>
    <t>it_3</t>
  </si>
  <si>
    <t>it_4</t>
  </si>
  <si>
    <t>it_5</t>
  </si>
  <si>
    <t>it_6</t>
  </si>
  <si>
    <t>it_7</t>
  </si>
  <si>
    <t>it_8</t>
  </si>
  <si>
    <t>it_9</t>
  </si>
  <si>
    <t>it_10</t>
  </si>
  <si>
    <t>it_11</t>
  </si>
  <si>
    <t>it_12</t>
  </si>
  <si>
    <t>it_13</t>
  </si>
  <si>
    <t>it_14</t>
  </si>
  <si>
    <t>it_15</t>
  </si>
  <si>
    <t>it_16</t>
  </si>
  <si>
    <t>it_17</t>
  </si>
  <si>
    <t>it_18</t>
  </si>
  <si>
    <t>it_19</t>
  </si>
  <si>
    <t>it_20</t>
  </si>
  <si>
    <t>it_21</t>
  </si>
  <si>
    <t>it_22</t>
  </si>
  <si>
    <t>it_23</t>
  </si>
  <si>
    <t>inventar_it</t>
  </si>
  <si>
    <t>license_it</t>
  </si>
  <si>
    <t>available_it</t>
  </si>
  <si>
    <t>comment_it</t>
  </si>
  <si>
    <t>item_ru</t>
  </si>
  <si>
    <t>ru_1</t>
  </si>
  <si>
    <t>ru_2</t>
  </si>
  <si>
    <t>ru_3</t>
  </si>
  <si>
    <t>ru_4</t>
  </si>
  <si>
    <t>ru_5</t>
  </si>
  <si>
    <t>ru_6</t>
  </si>
  <si>
    <t>ru_7</t>
  </si>
  <si>
    <t>ru_8</t>
  </si>
  <si>
    <t>ru_9</t>
  </si>
  <si>
    <t>ru_10</t>
  </si>
  <si>
    <t>ru_11</t>
  </si>
  <si>
    <t>ru_12</t>
  </si>
  <si>
    <t>ru_13</t>
  </si>
  <si>
    <t>ru_14</t>
  </si>
  <si>
    <t>ru_15</t>
  </si>
  <si>
    <t>ru_16</t>
  </si>
  <si>
    <t>ru_17</t>
  </si>
  <si>
    <t>ru_18</t>
  </si>
  <si>
    <t>ru_19</t>
  </si>
  <si>
    <t>ru_20</t>
  </si>
  <si>
    <t>ru_21</t>
  </si>
  <si>
    <t>ru_22</t>
  </si>
  <si>
    <t>ru_23</t>
  </si>
  <si>
    <t>inventar_ru</t>
  </si>
  <si>
    <t>license_ru</t>
  </si>
  <si>
    <t>available_ru</t>
  </si>
  <si>
    <t>comment_ru</t>
  </si>
  <si>
    <t>item_sr</t>
  </si>
  <si>
    <t>sr_1</t>
  </si>
  <si>
    <t>sr_2</t>
  </si>
  <si>
    <t>sr_3</t>
  </si>
  <si>
    <t>sr_4</t>
  </si>
  <si>
    <t>sr_5</t>
  </si>
  <si>
    <t>sr_6</t>
  </si>
  <si>
    <t>sr_7</t>
  </si>
  <si>
    <t>sr_8</t>
  </si>
  <si>
    <t>sr_9</t>
  </si>
  <si>
    <t>sr_10</t>
  </si>
  <si>
    <t>sr_11</t>
  </si>
  <si>
    <t>sr_12</t>
  </si>
  <si>
    <t>sr_13</t>
  </si>
  <si>
    <t>sr_14</t>
  </si>
  <si>
    <t>sr_15</t>
  </si>
  <si>
    <t>sr_16</t>
  </si>
  <si>
    <t>sr_17</t>
  </si>
  <si>
    <t>sr_18</t>
  </si>
  <si>
    <t>sr_19</t>
  </si>
  <si>
    <t>sr_20</t>
  </si>
  <si>
    <t>sr_21</t>
  </si>
  <si>
    <t>sr_22</t>
  </si>
  <si>
    <t>sr_23</t>
  </si>
  <si>
    <t>inventar_sr</t>
  </si>
  <si>
    <t>license_sr</t>
  </si>
  <si>
    <t>available_sr</t>
  </si>
  <si>
    <t>comment_sr</t>
  </si>
  <si>
    <t>text</t>
  </si>
  <si>
    <t>Einleitung/ Begrüßungstext Baseline</t>
  </si>
  <si>
    <t>Viele Dinge in unserem Alltag haben sich seit der Corona-Krise verändert. Dazu zählen auch einige alltäglich Dinge wie unsere Ernährung oder unsere Freizeitgestaltung z.B. wie wir Sport treiben. Diese Faktoren haben auch einen Einfluss auf die Entstehung und den Verlauf von weiteren Erkrankungen, wie z.B. Herz-Kreislauferkrankungen. Im folgenden Fragebogen möchten wir daher gerne mehr dazu erfahren, wie sich die Corona-Krise auf Ihre Gewohnheiten auswirkt mit dem Schwerpunkt auf Faktoren, die das Herz-Kreislauf-System beeinflussen. Die Befragung dauert nur circa 15 Minuten. Alle Daten werden dabei anonym erhoben. Ein Rückschluss von den Daten auf den Namen einer teilnehmenden Person ist dadurch nicht möglich.
Vielen Dank für Ihre Unterstützung!</t>
  </si>
  <si>
    <r>
      <rPr>
        <sz val="11"/>
        <color rgb="FF000000"/>
        <rFont val="Arial"/>
      </rPr>
      <t>Many things in our daily life have changes since the Corona crisis. This also includes more basic things such as our diet or our free time for example, how we do sports. These are factors that also have an influence on the development and course of diseases such as cardiovascular disease. In the following questionnaire, we would thus like to learn more about how the Corona crisis affects your habits with a focus on factors that are related to the cardiovascular system</t>
    </r>
    <r>
      <rPr>
        <sz val="11"/>
        <color rgb="FFFF0000"/>
        <rFont val="Arial"/>
      </rPr>
      <t>.</t>
    </r>
    <r>
      <rPr>
        <sz val="11"/>
        <color rgb="FF000000"/>
        <rFont val="Arial"/>
      </rPr>
      <t>Filling in the questionnaire only takes about 15 minutes. All data is collected anonymously. It is therefore not possible to relate any of the collected data with an individual person.
Thank you for your support!</t>
    </r>
  </si>
  <si>
    <t/>
  </si>
  <si>
    <t>Muchos aspectos de nuestro día a día han cambiado desde la crisis del coronavirus. Esto incluye cosas tan habituales como nuestra alimentación o nuestro ocio, p. ej. cómo hacemos deporte y cuánto. Son estos factores que repercuten también en la generación y evolución de otras enfermedades, como p. ej. las patologías cardiovasculares. En ese cuestionario queremos saber cómo influye la crisis del coronavirus en sus hábitos, especialmente en relación con el sistema cardiovascular. El cumplimiento del presente cuestionario no le llevará más de 15 minutos. Todos los datos se procesarán de forma anonimizada, por lo que, no será posible relacionarlos con el nombre de la persona participante. Muchas gracias por su colaboración.</t>
  </si>
  <si>
    <t>Beaucoup de choses ont changé dans notre quotidien depuis la crise du coronavirus. Ceci englobe également certains aspects de la vie quotidienne tels que notre alimentation ou nos loisirs, par ex. notre façon de faire du sport. Ces facteurs ont également une influence sur l'apparition et l'évolution d'autres maladies, notamment les maladies cardiovasculaires. Dans le questionnaire suivant, nous aimerions donc en savoir plus sur l'impact de la crise du coronavirus sur vos habitudes, en mettant l'accent sur les facteurs qui influencent le système cardiovasculaire. L'enquête ne dure qu'environ 15 minutes. Toutes les données sont recueillies de manière anonyme. Il est donc impossible de déduire le nom d'une personne participante à partir des données saisies.
Merci beaucoup pour votre soutien !</t>
  </si>
  <si>
    <t>A Corona-krízis kezdete óta a mindennapi életünkben sok minden megváltozott. Ide számítanak az olyan mindennapos dolgok, mint a táplálkozás vagy a szabadidős tevékenységek, pl. a sportolás. Ezek hatással vannak a további betegségek, pl. a szív- és érrendszeri betegségek fellépésére és alakulására is. A következő kérdőívben ezért szeretnénk többet megtudni arról, hogy milyen hatással van a Corona-krízis a szokásaira, különös tekintettel a szív- és érrendszert befolyásoló tényezőkre. A kérdések megválaszolása csak kb.15 percet vesz igénybe. Az adatok gyűjtése személytelenített formában történik. Ezáltal az adatokból nem lehet következtetni a résztvevő személy nevére.
Köszönjük a támogatását!</t>
  </si>
  <si>
    <t>Molte cose sono cambiate nella nostra quotidianità da quando è iniziata l'emergenza coronavirus. Tra queste, anche alcuni aspetti della vita di tutti i giorni, come l'alimentazione o il modo in cui passiamo il tempo libero, ad es., relativamente allo sport. Questi fattori giocano un ruolo anche nell’origine e il decorso di alcune condizioni patologiche come, ad es., malattie cardiovascolari. Per questo, nel seguente questionario, ci piacerebbe capire che impatto ha avuto l’emergenza di coronavirus sulle sue abitudini, in particolare riguardo a fattori che hanno un effetto sull’apparato cardiovascolare. Il sondaggio dura solo 15 minuti circa. Tutti i dati vengono rilevati in forma anonima. In questo modo non è possibile ricondurre le risposte al nome di un singolo partecipante. 
La ringraziamo per la sua collaborazione!</t>
  </si>
  <si>
    <t>Многое изменилось в нашей повседневной жизни с момента начала кризиса с коронавирусом. Сюда относятся такие повседневные вещи, как питание или проведение свободного времени, например, занятия спортом. Эти факторы влияют на возникновение и протекание других заболеваний, например, сердечно-сосудистых заболеваний. Предлагая Вам эту анкету, мы хотели бы поподробнее узнать о том, как повлияла эпидемия коронавируса на ваши привычки, особенно в отношении факторов, влияющих на сердечно-сосудистую систему. Опрос займет у Вас около 15 минут. Сбор данных осуществляется анонимно. Это исключает возможность определить по данным имя участника.
Благодарим за Вашу поддержку!</t>
  </si>
  <si>
    <t>Mnoge stvari su se u svakodnevnom životu promenile od korona-krize. To obuhvata neke svakodnevne stvari kao što su ishrana ili naše slobodne aktivnosti, npr. sport. Ti faktori takođe utiču na nastanak i tok drugih oboljenja, npr. poput kardiovaskularnih bolesti. U sledećem upitniku voleli bismo da saznamo više o tome kako korona-kriza utiče na vaše navike, fokusirajući se na faktore koji utiču na kardiovaskularni sistem. Istraživanje traje samo 15 minuta. Svi podaci se prikupljaju anonimno. Na osnovu toga nije moguće izvesti zaključak o imenu učesnika.
Zahvaljujemo na Vašoj podršci!</t>
  </si>
  <si>
    <t>pagebreak</t>
  </si>
  <si>
    <t>question</t>
  </si>
  <si>
    <t>Knob</t>
  </si>
  <si>
    <t>true</t>
  </si>
  <si>
    <t>alter</t>
  </si>
  <si>
    <t>DREHRAD MIT ZIFFERN</t>
  </si>
  <si>
    <t>Wie alt sind Sie? (in Jahren)</t>
  </si>
  <si>
    <t>offen</t>
  </si>
  <si>
    <t>Eigene Formulierung</t>
  </si>
  <si>
    <t>How old are you (in years) ?</t>
  </si>
  <si>
    <t>¿Cuántos años tiene? (indicar edad)</t>
  </si>
  <si>
    <t>abierta</t>
  </si>
  <si>
    <t>Quel âge avez-vous ? (en années)</t>
  </si>
  <si>
    <t>réponse ouverte</t>
  </si>
  <si>
    <r>
      <rPr>
        <sz val="12"/>
        <color rgb="FF000000"/>
        <rFont val="Calibri"/>
      </rPr>
      <t>Hány éves? (években)</t>
    </r>
  </si>
  <si>
    <r>
      <rPr>
        <sz val="12"/>
        <color rgb="FF000000"/>
        <rFont val="Calibri"/>
      </rPr>
      <t>nyitott</t>
    </r>
  </si>
  <si>
    <t>Quanti anni ha?</t>
  </si>
  <si>
    <t>aperta</t>
  </si>
  <si>
    <t>Сколько Вам лет? (полных)</t>
  </si>
  <si>
    <t>вписать нужное</t>
  </si>
  <si>
    <t>Koliko godine imate? (u godinama)</t>
  </si>
  <si>
    <t>otvoreno</t>
  </si>
  <si>
    <t>SingleChoice</t>
  </si>
  <si>
    <t>geschlecht</t>
  </si>
  <si>
    <t>Welches Geschlecht haben Sie?</t>
  </si>
  <si>
    <t>0 = Weiblich</t>
  </si>
  <si>
    <t>1 = Männlich</t>
  </si>
  <si>
    <t>2 = Divers</t>
  </si>
  <si>
    <t>Which gender are you?</t>
  </si>
  <si>
    <t>0 = Female</t>
  </si>
  <si>
    <t>1 = Male</t>
  </si>
  <si>
    <t>2 = Transgender</t>
  </si>
  <si>
    <t>¿Su género corresponde a?</t>
  </si>
  <si>
    <t>0 = femenino</t>
  </si>
  <si>
    <t>1 = masculino</t>
  </si>
  <si>
    <t>2 = diverso</t>
  </si>
  <si>
    <t>De quel sexe êtes-vous ?</t>
  </si>
  <si>
    <t>0 = femme</t>
  </si>
  <si>
    <t>1 = homme</t>
  </si>
  <si>
    <t>2 = divers</t>
  </si>
  <si>
    <r>
      <rPr>
        <sz val="12"/>
        <color rgb="FF000000"/>
        <rFont val="Calibri"/>
      </rPr>
      <t>Melyik biológiai nemhez tartozik?</t>
    </r>
  </si>
  <si>
    <r>
      <rPr>
        <sz val="12"/>
        <color rgb="FF000000"/>
        <rFont val="Calibri"/>
      </rPr>
      <t>0 = nő</t>
    </r>
  </si>
  <si>
    <r>
      <rPr>
        <sz val="12"/>
        <color rgb="FF000000"/>
        <rFont val="Calibri"/>
      </rPr>
      <t>1 = férfi</t>
    </r>
  </si>
  <si>
    <r>
      <rPr>
        <sz val="12"/>
        <color rgb="FF000000"/>
        <rFont val="Calibri"/>
      </rPr>
      <t>2 = más</t>
    </r>
  </si>
  <si>
    <t>Di che sesso è?</t>
  </si>
  <si>
    <t>0 = femmina</t>
  </si>
  <si>
    <t>1 = maschio</t>
  </si>
  <si>
    <t>Ваш пол:</t>
  </si>
  <si>
    <t>0 = женский</t>
  </si>
  <si>
    <t>1 = мужской</t>
  </si>
  <si>
    <t>2 = другое</t>
  </si>
  <si>
    <t>Vaš pol?</t>
  </si>
  <si>
    <t>0 = ženski</t>
  </si>
  <si>
    <t>1 = muški</t>
  </si>
  <si>
    <t>2 = ostalo</t>
  </si>
  <si>
    <t>SingleChoiceKnob</t>
  </si>
  <si>
    <t>country</t>
  </si>
  <si>
    <t>In welchem Land leben Sie?</t>
  </si>
  <si>
    <t>In which country do you currently live?</t>
  </si>
  <si>
    <t>¿En qué país vive?</t>
  </si>
  <si>
    <t>Dans quel pays habitez-vous actuellement?</t>
  </si>
  <si>
    <t>Melyik országban él?</t>
  </si>
  <si>
    <t>In che Paese vive?</t>
  </si>
  <si>
    <t>Страна Вашего проживания?</t>
  </si>
  <si>
    <t>U kojoj zemlji živite?</t>
  </si>
  <si>
    <t>Vorerkrankung</t>
  </si>
  <si>
    <t>Zu Beginn möchten wir etwas mehr über mögliche Vorerkrankungen erfahren. Hatten Sie in den letzten 12 Monaten eine der folgenden Krankheiten oder Beschwerden?</t>
  </si>
  <si>
    <t>At the beginning, we would like to learn a little more about potential previous illnesses.Have you suffered from any of the following illnesses or complaints in the past 12 months?</t>
  </si>
  <si>
    <t>Para comenzar, queremos saber algo más sobre sus potenciales enfermedades anteriores. ¿Durante los últimos 12 meses ha sufrido alguna de estas enfermedades o patologías?</t>
  </si>
  <si>
    <t>Pour commencer, nous aimerions en savoir un peu plus sur d'éventuelles maladies préexistantes. Avez-vous eu, au cours des 12 derniers mois, l'une des maladies ou affections suivantes ?</t>
  </si>
  <si>
    <t>Kezdetben szeretnénk valamivel többet megtudni az esetleges korábbi betegségeiről. Az utóbbi 12 hónap során szenvedett a következő betegségek egyikében, vagy panaszok miatt?</t>
  </si>
  <si>
    <t>Per iniziare, vorremmo sapere qualcosa di più su eventuali patologie pregresse. Negli ultimi 12 mesi ha avuto una delle seguenti malattie o i suoi rispettivi sintomi?</t>
  </si>
  <si>
    <t>В начале мы хотели бы узнать об имевшихся у вас ранее заболеваниях. За последние 12 месяцев имели ли вы перечисленные ниже заболевания или симптомы?</t>
  </si>
  <si>
    <t>Na početku bismo voleli da saznamo nešto više o mogućim prethodnim oboljenjima. Da li ste imali neko od sledećih oboljenja ili tegoba u zadnjih 12 meseci?</t>
  </si>
  <si>
    <t>heart1</t>
  </si>
  <si>
    <t>Koronare Herzerkrankung oder Angina Pectoris</t>
  </si>
  <si>
    <t>0 = Nein</t>
  </si>
  <si>
    <t>1 = Ja</t>
  </si>
  <si>
    <t>77 = Weiß nicht</t>
  </si>
  <si>
    <t>Coronary heart disease or Angina Pectoris</t>
  </si>
  <si>
    <t>0 = No</t>
  </si>
  <si>
    <t>1 = Yes</t>
  </si>
  <si>
    <t>77 = I don't know</t>
  </si>
  <si>
    <t>Enfermedades coronarias o angina de pecho</t>
  </si>
  <si>
    <t>1 = Sí</t>
  </si>
  <si>
    <t>77 = No lo sé</t>
  </si>
  <si>
    <t>Maladie cardiaque coronarienne ou angine de poitrine</t>
  </si>
  <si>
    <t>0 = non</t>
  </si>
  <si>
    <t>1 = oui</t>
  </si>
  <si>
    <t>77 = je ne sais pas</t>
  </si>
  <si>
    <t>szívkoszorúér betegség vagy angina pektoris</t>
  </si>
  <si>
    <t>0 = nem</t>
  </si>
  <si>
    <t>1 = igen</t>
  </si>
  <si>
    <t>77 = nem tudom</t>
  </si>
  <si>
    <t>Malattia coronarica o angina pectoris?</t>
  </si>
  <si>
    <t>0 = no</t>
  </si>
  <si>
    <t>1 = sì</t>
  </si>
  <si>
    <t>77 = non lo so</t>
  </si>
  <si>
    <t>Ишемическая болезнь сердца или коронарную недостаточность</t>
  </si>
  <si>
    <t>0 = нет</t>
  </si>
  <si>
    <t>1 = да</t>
  </si>
  <si>
    <t>77 = я не знаю</t>
  </si>
  <si>
    <t>Koronarne srčane bolesti ili anginu pektoris</t>
  </si>
  <si>
    <t>0 = ne</t>
  </si>
  <si>
    <t>1 = da</t>
  </si>
  <si>
    <t>77 = ne znam</t>
  </si>
  <si>
    <t>heart2</t>
  </si>
  <si>
    <t>Herzinsuffizienz (umgangssprachlich „Herzschwäche“)</t>
  </si>
  <si>
    <t>Heart failure</t>
  </si>
  <si>
    <t>Insuficiencia cardíaca</t>
  </si>
  <si>
    <t>Insuffisance cardiaque ("faiblesse cardiaque" dans le langage familier)</t>
  </si>
  <si>
    <t>szív elégtelenség (köznyelvben "szívgyengeség")</t>
  </si>
  <si>
    <t>Insufficienza cardiaca</t>
  </si>
  <si>
    <t>Сердечная недостаточность</t>
  </si>
  <si>
    <t>Insuficijenciju srca (uobičajeni naziv "slabost srca")</t>
  </si>
  <si>
    <t>heart3</t>
  </si>
  <si>
    <t>Herzinfarkt</t>
  </si>
  <si>
    <t>Myocardial infarction</t>
  </si>
  <si>
    <t>Infarto de miocardio</t>
  </si>
  <si>
    <t>Infarctus du myocarde</t>
  </si>
  <si>
    <t>szívinfarktus</t>
  </si>
  <si>
    <t>Infarto del miocardio (nel linguaggio comune semplicemente “infarto”).</t>
  </si>
  <si>
    <t>Инфаркт</t>
  </si>
  <si>
    <t>Infarkt srca</t>
  </si>
  <si>
    <t>fibrl</t>
  </si>
  <si>
    <t>Vorhofflimmern</t>
  </si>
  <si>
    <t>Atrial fibrillation</t>
  </si>
  <si>
    <t>Fibrilación atrial (arritmia)</t>
  </si>
  <si>
    <t>Fibrillation auriculaire</t>
  </si>
  <si>
    <t>pitvari fibrilláció</t>
  </si>
  <si>
    <t>Fibrillazione atriale</t>
  </si>
  <si>
    <t>Мерцательная аритмия</t>
  </si>
  <si>
    <t>Fibrilaciju pretkomora</t>
  </si>
  <si>
    <t>stroke</t>
  </si>
  <si>
    <t>Schlaganfall oder seine Vorstufe (sog. „TIA“)</t>
  </si>
  <si>
    <t>Stroke or its preliminary stage (a so called "TIA")</t>
  </si>
  <si>
    <t>Accidente cerebrovascular o su etapa preliminar (denom. "TIA")</t>
  </si>
  <si>
    <t>Accident vasculaire cérébral ou son stade préliminaire ("AIT“)</t>
  </si>
  <si>
    <t>szélütés vagy annak előfokozata (u.n. "TIA" Átmeneti ischaemiás roham)</t>
  </si>
  <si>
    <t>Ictus o sue fasi preliminari (cosiddetto “TIA”)</t>
  </si>
  <si>
    <t>Инсульт или микроинсульт</t>
  </si>
  <si>
    <t>Moždani udar ili predstadijum</t>
  </si>
  <si>
    <t>charc</t>
  </si>
  <si>
    <t>Schaufensterkrankheit (pAVK, periphere arterielle Verschlusserkrankung)</t>
  </si>
  <si>
    <t>Peripheral vascular disease/peripheral arterial occlusive disease</t>
  </si>
  <si>
    <t>Enfermedad vascular periférica, enfermedad arterial periférica</t>
  </si>
  <si>
    <t>Claudication intermittente (OAP, occlusion artérielle périphérique)</t>
  </si>
  <si>
    <t>ablakbetegség (pAVK perifériás artériás betegség)</t>
  </si>
  <si>
    <t>Arteriopatia obliterante periferica (AOP)</t>
  </si>
  <si>
    <t>Облитерирующий атеросклероз (pAVK, окклюзионная болезнь периферических артерий)</t>
  </si>
  <si>
    <t>Periferno začepljenje arterija (periferna arterijska okluzija)</t>
  </si>
  <si>
    <t>asthm</t>
  </si>
  <si>
    <t>Asthma, einschließlich allergisches Asthma</t>
  </si>
  <si>
    <t>Asthma, including allergic asthma</t>
  </si>
  <si>
    <t>Asma, incl. asma alérgico</t>
  </si>
  <si>
    <t>Asthme, y compris l'asthme allergique</t>
  </si>
  <si>
    <t>asztma, beleértve az allergiás asztmát is</t>
  </si>
  <si>
    <t>Asma, compresa asma allergica</t>
  </si>
  <si>
    <t>Астма, включая аллергическую астму</t>
  </si>
  <si>
    <t>Astme, uključujući alergijsku astmu</t>
  </si>
  <si>
    <t>bronc</t>
  </si>
  <si>
    <t>Chronische Bronchitis, chronisch obstruktive Lungenerkrankung oder Lungenemphysem</t>
  </si>
  <si>
    <t>Chronic bronchitis, chronic obstructive lung disease or lung emphysema</t>
  </si>
  <si>
    <t>Bronquitis crónica,  enfermedad pulmonar obstructiva crónica o enfisema pulmonar</t>
  </si>
  <si>
    <t>Bronchite chronique, maladie pulmonaire obstructive chronique ou emphysème pulmonaire</t>
  </si>
  <si>
    <t>idült hörghurut, idült obstruktív tüdőbetegség vagy tüdőtágulás</t>
  </si>
  <si>
    <t>Bronchite cronica, pneumopatia cronica ostruttiva o enfisema polmonare</t>
  </si>
  <si>
    <t>Хронический бронхит, хроническое обструктивное заболевание легких или эмфизема легких</t>
  </si>
  <si>
    <t>Hronični bronhitis, hronično obstruktivno oboljenje pluća ili plućna emfizem</t>
  </si>
  <si>
    <t>pneum</t>
  </si>
  <si>
    <t>Lungenentzündung</t>
  </si>
  <si>
    <t>Pneumonia</t>
  </si>
  <si>
    <t>Neumonía</t>
  </si>
  <si>
    <t>Pneumonie</t>
  </si>
  <si>
    <t>tüdőgyulladás</t>
  </si>
  <si>
    <t>Polmonite</t>
  </si>
  <si>
    <t>Воспаление легких</t>
  </si>
  <si>
    <t>Zapaljenje pluća</t>
  </si>
  <si>
    <t>lungd</t>
  </si>
  <si>
    <t>Andere Lungenerkrankungen</t>
  </si>
  <si>
    <t>Other lung diseases</t>
  </si>
  <si>
    <t>Otras patologías pulmonares</t>
  </si>
  <si>
    <t>Autres maladies pulmonaires</t>
  </si>
  <si>
    <t>egyéb tüdőbetegségek</t>
  </si>
  <si>
    <t>Altre malattie polmonari</t>
  </si>
  <si>
    <t>Другие легочные заболевания</t>
  </si>
  <si>
    <t>Ostale bolesti pluća</t>
  </si>
  <si>
    <t>rheum</t>
  </si>
  <si>
    <t>Rheuma / rheumatische Erkrankung</t>
  </si>
  <si>
    <t>Rheumatism/rheumatic disease</t>
  </si>
  <si>
    <t>Reuma/enfermedad reumática</t>
  </si>
  <si>
    <t>Rhumatisme / maladie rhumatismale</t>
  </si>
  <si>
    <t>reuma / reumás betegség</t>
  </si>
  <si>
    <t>Reumatismi / malattie reumatiche</t>
  </si>
  <si>
    <t>Ревматизм</t>
  </si>
  <si>
    <t>Reumatizam / reumatska bolest</t>
  </si>
  <si>
    <t>liver1</t>
  </si>
  <si>
    <t>Leichte Leberfunktionsstörung</t>
  </si>
  <si>
    <t>Mild liver dysfunction</t>
  </si>
  <si>
    <t>Disfunción hepática leve</t>
  </si>
  <si>
    <t>Dérèglement léger de la fonction hépatique</t>
  </si>
  <si>
    <t>könnyű máj működési zavarok</t>
  </si>
  <si>
    <t>Insufficienza epatica lieve</t>
  </si>
  <si>
    <t>Легкое нарушение функции печени</t>
  </si>
  <si>
    <t>Slaba smetnja funkcije jetre</t>
  </si>
  <si>
    <t>liver2</t>
  </si>
  <si>
    <t>Schwere Leberfunktionsstörung</t>
  </si>
  <si>
    <t>Severe liver dysfunction</t>
  </si>
  <si>
    <t>Disfunción hepática grave</t>
  </si>
  <si>
    <t>Dérèglement grave de la fonction hépatique</t>
  </si>
  <si>
    <t>súlyos máj működési zavarok</t>
  </si>
  <si>
    <t>Insufficienza epatica grave</t>
  </si>
  <si>
    <t>Тяжелое нарушение функции печени</t>
  </si>
  <si>
    <t>Teška smetnja funkcije jetre</t>
  </si>
  <si>
    <t>kidne</t>
  </si>
  <si>
    <t>Chronische Nierenprobleme oder Nierenversagen</t>
  </si>
  <si>
    <t>Chronic kidney disease or kidney failure</t>
  </si>
  <si>
    <t>Enfermedad renal crónica o insuficiencia renal</t>
  </si>
  <si>
    <t>Troubles rénaux chroniques ou insuffisance rénale</t>
  </si>
  <si>
    <t>idült veseproblémák vagy veseelégtelenség</t>
  </si>
  <si>
    <t>Disturbi renali cronici o insufficienza renale</t>
  </si>
  <si>
    <t>Хронические проблемы с почками или отказ почек</t>
  </si>
  <si>
    <t>Hronični problemi sa bubrezima ili otkazivanje bubrega</t>
  </si>
  <si>
    <t>ulcer</t>
  </si>
  <si>
    <t>Geschwür / Ulcus im Magen-Darm Bereich</t>
  </si>
  <si>
    <t>Gastrointestinal ulcer disease</t>
  </si>
  <si>
    <t>Enfermedad ulcerosa gastrointestinal</t>
  </si>
  <si>
    <t>Ulcère dans la région gastro-intestinale</t>
  </si>
  <si>
    <t>fekély / gyomor-bélterületi fekély</t>
  </si>
  <si>
    <t>Ulcera nel tratto gastrointestinale</t>
  </si>
  <si>
    <t>Язва в ЖКТ</t>
  </si>
  <si>
    <t>Čir/čir u gastrointeralnoj oblasti</t>
  </si>
  <si>
    <t>tumou</t>
  </si>
  <si>
    <t>Krebs- / Tumorerkrankung</t>
  </si>
  <si>
    <t>Cancer/Tumor</t>
  </si>
  <si>
    <t>Enfermedades oncológicas/tumorales, cancerosas</t>
  </si>
  <si>
    <t>Maladie cancéreuse / tumorale</t>
  </si>
  <si>
    <t>rák / daganatos betegség</t>
  </si>
  <si>
    <t>Cancro / malattia tumorale</t>
  </si>
  <si>
    <t>Рак / опухоль</t>
  </si>
  <si>
    <t>Rak / tumor</t>
  </si>
  <si>
    <t>hearing</t>
  </si>
  <si>
    <t>Schwierigkeiten mit dem Hören, wie beispielsweise beim Zuhören von Sprache in lauter Umgebung</t>
  </si>
  <si>
    <t>Difficulties with hearing, such as listening to speech in a noisy environment</t>
  </si>
  <si>
    <t>Dificultades auditivas, p. ej. reconocer conversaciones en entornos ruidosos</t>
  </si>
  <si>
    <t>Difficultés d'audition, par ex. écouter quelqu'un parler dans un environnement bruyant</t>
  </si>
  <si>
    <t>hallási nehézségek, például beszéd követése zajos környezetben</t>
  </si>
  <si>
    <t>Difficoltà dell’udito, ad esempio, nel capire ciò che viene detto in un ambiente più rumoroso del solito</t>
  </si>
  <si>
    <t>Проблемы со слухом, например, восприятие речи в шумном окружении</t>
  </si>
  <si>
    <t>Poteškoće sa sluhom, kao što je slušanje razgovora u bučnim sredinama</t>
  </si>
  <si>
    <t>hyperacu</t>
  </si>
  <si>
    <t>Beschwerden mit externen Geräuschquellen, die für Sie zu laut oder unangenehm waren, jedoch von Ihren Mitmenschen als normal wahrgenommen wurden</t>
  </si>
  <si>
    <t>Complaints caused by external noise sources, which were too loud or felt uncomfortable for you, but which others perceived as normal</t>
  </si>
  <si>
    <t>Problemas auditivos en presencia de fuentes de ruido externas que le resultaron demasiado ruidosas y desagradables, pero que el resto percibió normalmente</t>
  </si>
  <si>
    <t>Plaintes concernant des sources de bruit externes qui étaient trop fortes ou désagréables pour vous, mais qui étaient ressenties comme normales par votre entourage</t>
  </si>
  <si>
    <t>Külső hangforrásokkal kapcsolatos panaszok, amelyek Önnek túl hangosnak vagy kellemetlennek tűntek, a környezetében lévő személyek számára azonban nem voltak szokatlanok</t>
  </si>
  <si>
    <t>Disturbi legati a rumori esterni, per lei troppo forti o fastidiosi, ma percepiti come normali da altre persone.</t>
  </si>
  <si>
    <t>Жалобы на внешние источники шума, которые были для вас слишком громкими или неприятными, хотя окружающие воспринимали их нормально</t>
  </si>
  <si>
    <t>Poteškoće na spoljne izvore buke, koji su bili suviše glasni ili neprijatni za vas, ali se smatraju normalnim od strane vaših ukućana</t>
  </si>
  <si>
    <t>tinnitus</t>
  </si>
  <si>
    <t>Tinnitus (z.B. Rauschen, Klingeln oder Pfeifen in den Ohren, ohne dass es hierfür eine äußere Geräuschquelle gibt)</t>
  </si>
  <si>
    <t>Tinnitus (e.g. rustling, ringing or whistling in the ears without there being an external noise source)</t>
  </si>
  <si>
    <t>Tinnitus (p. ej., percepción de un ruido, pitido o zumbido en los oídos, sin que exista una fuente de ruido externa)</t>
  </si>
  <si>
    <t>Acouphène (par ex. bourdonnement, tintement ou sifflement dans les oreilles en l'absence de source de bruit externe)</t>
  </si>
  <si>
    <t>Tinnitus (pl. zúgás, csengés vagy sípolás a fülében anélkül, hogy a környéken külső zajforrás lenne)</t>
  </si>
  <si>
    <t>Acufene (ad es., fruscio, ronzio o fischio nelle orecchie anche in assenza di una fonte di rumore esterna)</t>
  </si>
  <si>
    <t>Тиннитус (например, шум, звон или свист в ушах при отсутствии внешнего источника звука)</t>
  </si>
  <si>
    <t>Tinitus (npr. šum, zvonjenje ili zviždanje u ušima bez spoljašnjeg izvora)</t>
  </si>
  <si>
    <t>vertigo</t>
  </si>
  <si>
    <t>Schwindel</t>
  </si>
  <si>
    <t>Dizziness</t>
  </si>
  <si>
    <t>Mareos</t>
  </si>
  <si>
    <t>Vertige</t>
  </si>
  <si>
    <t>szédülés</t>
  </si>
  <si>
    <t>Vertigini</t>
  </si>
  <si>
    <t>Головокружение</t>
  </si>
  <si>
    <t>Vrtoglavica</t>
  </si>
  <si>
    <t>smell</t>
  </si>
  <si>
    <t>Störung des Geruchssinns</t>
  </si>
  <si>
    <t>Disturbance of the sense of smell</t>
  </si>
  <si>
    <t>Alteraciones en el sentido del olfato</t>
  </si>
  <si>
    <t>Trouble olfactif</t>
  </si>
  <si>
    <t>szaglási zavarok</t>
  </si>
  <si>
    <t>Disturbo dell’olfatto</t>
  </si>
  <si>
    <t>Нарушение обоняния</t>
  </si>
  <si>
    <t>Poremećaj čula mirisa</t>
  </si>
  <si>
    <t>taste</t>
  </si>
  <si>
    <t>Störung des Geschmackssinns</t>
  </si>
  <si>
    <t>Disturbance of the sense of taste</t>
  </si>
  <si>
    <t>Alteraciones en el sentido del gusto</t>
  </si>
  <si>
    <t>Trouble gustatif</t>
  </si>
  <si>
    <t>ízlelési zavarok</t>
  </si>
  <si>
    <t>Disturbo del senso del gusto</t>
  </si>
  <si>
    <t>Нарушение вкуса</t>
  </si>
  <si>
    <t>Poremećaj čula ukusa</t>
  </si>
  <si>
    <t>Fragen zu Alkohol- und Tabakkonsum</t>
  </si>
  <si>
    <t>Questions about alcohol and tobacco intake</t>
  </si>
  <si>
    <t>Preguntas sobre la ingesta de alcohol y tabaco</t>
  </si>
  <si>
    <t>Questions concernant la consommation d'alcool et de tabac</t>
  </si>
  <si>
    <t>Az alkoholfogyasztással és dohányzással kapcsolatos kérdések</t>
  </si>
  <si>
    <t>Domande relative al consumo di alcolici e tabacco</t>
  </si>
  <si>
    <t>Вопросы по употреблению алкоголя и табака</t>
  </si>
  <si>
    <t>Pitanja u vezi sa konzumiranjem alkohola i duvana</t>
  </si>
  <si>
    <t>smoke1</t>
  </si>
  <si>
    <t>Rauchen Sie zurzeit Tabakprodukte (z.B. Zigaretten, Zigarren, Pfeife oder andere Tabakprodukte einschließlich Tabakerhitzer)?</t>
  </si>
  <si>
    <t>1 =  Ja, täglich</t>
  </si>
  <si>
    <t>2 = Ja, gelegentlich</t>
  </si>
  <si>
    <t>3 = Nein, nicht mehr</t>
  </si>
  <si>
    <t>4 = Nein, habe nie geraucht</t>
  </si>
  <si>
    <t>99 = Keine Angabe</t>
  </si>
  <si>
    <t>Are you currently smoking tobacco products (e.g. cigarettes, cigars, pipe or other tobacco products)?</t>
  </si>
  <si>
    <t>1 =  Yes, daily</t>
  </si>
  <si>
    <t>2 = Yes, from time to time</t>
  </si>
  <si>
    <t>3 = No, not anymore</t>
  </si>
  <si>
    <t>4 = No, I never smoked</t>
  </si>
  <si>
    <t>99 = No response</t>
  </si>
  <si>
    <t>¿Actualmente fuma tabaco (p. ej., cigarrillos, puros, pipa u otros productos derivados del tabaco, incl. cigarrillos electrónicos)?</t>
  </si>
  <si>
    <t>1 =  Sí, a diario</t>
  </si>
  <si>
    <t>2 = Sí, de vez en cuando</t>
  </si>
  <si>
    <t>3 = No, ya no</t>
  </si>
  <si>
    <t>4 = No, nunca he fumado</t>
  </si>
  <si>
    <t>99 = No hay datos</t>
  </si>
  <si>
    <t>Fumez-vous actuellement des produits à base de tabac (par ex. cigarettes, cigares, pipe ou autres produits du tabac, y compris les dispositifs de chauffe du tabac) ?</t>
  </si>
  <si>
    <t>1 =  oui, tous les jours</t>
  </si>
  <si>
    <t>2 = oui, à l'occasion</t>
  </si>
  <si>
    <t>3 = non, je ne fume plus</t>
  </si>
  <si>
    <t>4 = non, je n'ai jamais fumé</t>
  </si>
  <si>
    <t>99 = pas de réponse</t>
  </si>
  <si>
    <t>Fogyaszt jelenleg dohánytermékeket (pl. cigaretta, szivar, pipa vagy egyéb dohánytermék, beleértve az e-cigarettát is)?</t>
  </si>
  <si>
    <t>1 = igen, naponta</t>
  </si>
  <si>
    <t>2 = igen, alkalomadtán</t>
  </si>
  <si>
    <t>3 = nem, már nem</t>
  </si>
  <si>
    <t>4 = nem, soha nem dohányoztam</t>
  </si>
  <si>
    <t>99 = nincs válasz</t>
  </si>
  <si>
    <t>Al momento, fuma prodotti del tabacco (ad es., sigarette, sigari, pipe o altri prodotti del tabacco inclusi prodotti a tabacco riscaldato)?</t>
  </si>
  <si>
    <t>1 = sì, regolarmente</t>
  </si>
  <si>
    <t>2 = sì, occasionalmente</t>
  </si>
  <si>
    <t>3 = no, ho smesso</t>
  </si>
  <si>
    <t>4 = no, non ho mai fumato</t>
  </si>
  <si>
    <t>99 = nessuna risposta</t>
  </si>
  <si>
    <t>Курите ли Вы в настоящее время табачные изделия (например, сигареты, сигары, трубку или табак в иной форме, в том числе использование нагревателей табака)?</t>
  </si>
  <si>
    <t>1 = да, ежедневно</t>
  </si>
  <si>
    <t>2 = да, иногда</t>
  </si>
  <si>
    <t>3 = нет, бросил(а)</t>
  </si>
  <si>
    <t>4 = нет, никогда не курил(а)</t>
  </si>
  <si>
    <t>99 = нет ответа</t>
  </si>
  <si>
    <t>Da li trenutno pušite duvanske proizvode (npr. cigarete, cigare, lulu ili druge duvanske proizvode uključujući uređaje koji zagrevaju duvan)?</t>
  </si>
  <si>
    <t>1 = da, svakodnevno</t>
  </si>
  <si>
    <t>2 = da, povremeno</t>
  </si>
  <si>
    <t>3 = ne, ne više</t>
  </si>
  <si>
    <t>4 = ne, nikad nisam pušio</t>
  </si>
  <si>
    <t>99 = nema podataka</t>
  </si>
  <si>
    <t>smoke2</t>
  </si>
  <si>
    <r>
      <rPr>
        <sz val="11"/>
        <color rgb="FF000000"/>
        <rFont val="Arial"/>
      </rPr>
      <t>Hat sich Ihr Rauchverhalten seit Einführung der Ausgangsbeschränkungen Mitte März verändert?</t>
    </r>
  </si>
  <si>
    <t>1 = Ja, ich rauche mehr als vorher</t>
  </si>
  <si>
    <t>2 = Ja, ich rauche weniger als vorher</t>
  </si>
  <si>
    <t>3 = Nein, ich rauche ungefähr gleich viel wie vorher</t>
  </si>
  <si>
    <t>4 = Ich rauche nicht</t>
  </si>
  <si>
    <r>
      <rPr>
        <sz val="11"/>
        <color rgb="FF000000"/>
        <rFont val="Arial"/>
      </rPr>
      <t>Has your smoking behavior changed since the lockdown has been imposed mid of march?</t>
    </r>
  </si>
  <si>
    <t>1 = Yes, I smoke more than before</t>
  </si>
  <si>
    <t>2 = Yes, I smoke less than before</t>
  </si>
  <si>
    <t>3 = No, I smoke about the same amount as before</t>
  </si>
  <si>
    <t>4 = I do not smoke</t>
  </si>
  <si>
    <t>99 = No respone</t>
  </si>
  <si>
    <t>¿Ha cambiado su perfil de fumador desde las restricciones de salida impuestas a mediados de marzo?</t>
  </si>
  <si>
    <t>1 = Sí, fumo más que antes</t>
  </si>
  <si>
    <t>2 = Sí, fumo menos que antes</t>
  </si>
  <si>
    <t>3 = No, fumo parecido a antes</t>
  </si>
  <si>
    <t>4 = No fumo</t>
  </si>
  <si>
    <t>Votre comportement tabagique a-t-il changé depuis le début du confinement mi-mars ?</t>
  </si>
  <si>
    <t>1 = oui, je fume plus qu'avant</t>
  </si>
  <si>
    <t>2 = oui, je fume moins qu'avant</t>
  </si>
  <si>
    <t>3 = non, je fume environ autant qu'avant</t>
  </si>
  <si>
    <t>4 = je ne fume pas</t>
  </si>
  <si>
    <t>Március közepe, a kijárási korlátozások bevezetése óta megváltoztak a dohányzási szokásai?</t>
  </si>
  <si>
    <t>1 = igen, többet dohányzok, mint korábban</t>
  </si>
  <si>
    <t>2 = igen, kevesebbet dohányzok, mint korábban</t>
  </si>
  <si>
    <t>3 = Nem, ugyanúgy dohányzok, mit korábban</t>
  </si>
  <si>
    <t>4 = Nem dohányzok</t>
  </si>
  <si>
    <t>Le sue abitudini relative al fumo sono cambiate da quando sono state introdotte le misure di confinamento a metà marzo?</t>
  </si>
  <si>
    <t>1 = sì, fumo più di prima</t>
  </si>
  <si>
    <t>2 = sì, fumo meno di prima</t>
  </si>
  <si>
    <t>3 = no, fumo più o meno come prima</t>
  </si>
  <si>
    <t>4 = non fumo</t>
  </si>
  <si>
    <t>Изменилось ли Ваше поведение в отношении курения после введения в середине марта ограничений на передвижение?</t>
  </si>
  <si>
    <t>1 = да, я курю больше, чем раньше</t>
  </si>
  <si>
    <t>2 = да, я курю меньше, чем раньше</t>
  </si>
  <si>
    <t>3 = нет, я курю примерно столько же, что и раньше</t>
  </si>
  <si>
    <t>4 = я не курю</t>
  </si>
  <si>
    <t>Da li se Vaše ponašanje u vezi pušenja promenilo od kada su sredinom marta uvedene restrikcije izlaska?</t>
  </si>
  <si>
    <t>1 = da, pušim više nego pre</t>
  </si>
  <si>
    <t>2 = da, pušim manje nego ranije</t>
  </si>
  <si>
    <t>3 = ne, pušim od prilike isti isto kao pre</t>
  </si>
  <si>
    <t>4 = ne pušim</t>
  </si>
  <si>
    <t>alcoh1</t>
  </si>
  <si>
    <t>Wie oft haben Sie in den letzten 12 Monaten Alkohol getrunken, wie Bier, Wein, Sekt, Spirituosen, Schnaps, Cocktails, alkoholische Mischgetränke, Liköre, hausgemachten oder selbstgebrannten Alkohol?</t>
  </si>
  <si>
    <t>1 = Täglich oder fast täglich</t>
  </si>
  <si>
    <t>2 = An 5 - 6 Tagen pro Woche</t>
  </si>
  <si>
    <t>3 = An 3 - 4 Tagen pro Woche</t>
  </si>
  <si>
    <t>4 = An 1 - 2 Tagen pro Woche</t>
  </si>
  <si>
    <t>5 = An 2 - 3 Tagen pro Monat</t>
  </si>
  <si>
    <t>6 = Einmal pro Monat</t>
  </si>
  <si>
    <t>7 = Weniger als einmal pro Monat</t>
  </si>
  <si>
    <t>8 = Nicht in den letzten 12 Monaten, da ich keinen Alkohol mehr trinke</t>
  </si>
  <si>
    <t>9 = Nie, oder lediglich einige wenige Schlucke in meinem Leben</t>
  </si>
  <si>
    <t>How often did you drink alcohol in the past 12 months, such as beer, wine, sparkling wine, schnapps, liquor, hard liquor, cocktails, alcoholic mixed drinks or self-made alcoholic products?</t>
  </si>
  <si>
    <t>1 = Daily or almost daily</t>
  </si>
  <si>
    <t>2 = 5-6 days a week</t>
  </si>
  <si>
    <t>3 = 3-4 days a week</t>
  </si>
  <si>
    <t>4 = 1-2 days a week</t>
  </si>
  <si>
    <r>
      <rPr>
        <sz val="11"/>
        <color rgb="FF000000"/>
        <rFont val="Arial"/>
      </rPr>
      <t>5 = 2-3 days</t>
    </r>
    <r>
      <rPr>
        <i/>
        <sz val="11"/>
        <color rgb="FF000000"/>
        <rFont val="Arial"/>
      </rPr>
      <t>a month</t>
    </r>
  </si>
  <si>
    <t>6 = Once in a month</t>
  </si>
  <si>
    <t>7 = Less than once per month</t>
  </si>
  <si>
    <t>8 = Not in the past 12 months, as I don't drink alcohol anymore</t>
  </si>
  <si>
    <t>9 = Never or only a few sips in my life</t>
  </si>
  <si>
    <t>¿Cuántas veces ha ingerido durante los últimos 12 meses bebidas alcohólicas como cerveza, vino, cava, espirituosas, combinados, orujo, licores, chupitos o alcoholes de producción casera?</t>
  </si>
  <si>
    <t>1 = A diario o casi a diario</t>
  </si>
  <si>
    <t>2 = 5 o 6 días a la semana</t>
  </si>
  <si>
    <t>3 = 3 o 4 días a la semana</t>
  </si>
  <si>
    <t>4 = 1 o 2 días a la semana</t>
  </si>
  <si>
    <t>5 = 2 o 3 días al mes</t>
  </si>
  <si>
    <t>6 = Una vez al mes</t>
  </si>
  <si>
    <t>7 = Menos de una vez al mes</t>
  </si>
  <si>
    <t>8 = Nada en los últimos doce meses, ya que ya dejado el alcohol</t>
  </si>
  <si>
    <t>9 = Nunca, a lo sumo un par de tragos en toda mi vida</t>
  </si>
  <si>
    <t>Au cours des 12 derniers mois, combien de fois avez-vous bu de l'alcool, par ex. bière, vin, vin pétillant, spiritueux, eau-de-vie, cocktails, boissons panachées alcoolisées, liqueurs, alcool fabriqué ou distillé maison ?</t>
  </si>
  <si>
    <t>1 = tous les jours ou presque tous les jours</t>
  </si>
  <si>
    <t>2 = 5 - 6 jours par semaine</t>
  </si>
  <si>
    <t>3 = 3 - 4 jours par semaine</t>
  </si>
  <si>
    <t>4 = 1 - 2 jours par semaine</t>
  </si>
  <si>
    <t>5 = 2 - 3 jours par mois</t>
  </si>
  <si>
    <t>6 = une fois par mois</t>
  </si>
  <si>
    <t>7 = moins d'une fois par mois</t>
  </si>
  <si>
    <t>8 = pas au cours des 12 derniers mois, car je ne bois plus d'alcool</t>
  </si>
  <si>
    <t>9 = jamais, ou seulement quelques rares gorgées dans ma vie</t>
  </si>
  <si>
    <t>Az utóbbi 12 hónap során milyen gyakran ivott alkoholt, mint például sört, bort, röviditalt, pálinkát, koktélt, alkoholtartalmú kevert italokat, likőrt, házilag készített vagy desztillált szeszes italokat?</t>
  </si>
  <si>
    <t>1 = naponta, vagy majdnem naponta</t>
  </si>
  <si>
    <t>2 = hetente 5-6 alkalommal</t>
  </si>
  <si>
    <t>3 = hetente 3-4 alkalommal</t>
  </si>
  <si>
    <t>4 = hetente 1-2 alkalommal</t>
  </si>
  <si>
    <t>5 = havonta 2-3 alkalommal</t>
  </si>
  <si>
    <t>6 = havonta egyszer</t>
  </si>
  <si>
    <t>7 = havonta egynél kevesebb alkalommal</t>
  </si>
  <si>
    <t>8 = az utóbbi 12 hónap során nem, mert már nem fogyasztok alkoholt</t>
  </si>
  <si>
    <t>9 = egész életemben soha sem ittam, vagy csupán néhány kortyot</t>
  </si>
  <si>
    <t>Quanto spesso negli ultimi 12 mesi ha consumato bevande alcoliche quali birra, vino, spumanti, superalcolici, acquaviti, cocktail, bevande alcoliche premiscelate, liquori, alcolici fatti o distillati in casa?</t>
  </si>
  <si>
    <t>1 = ogni giorno o quasi ogni giorno</t>
  </si>
  <si>
    <t>2 = 5 - 6 giorni a settimana</t>
  </si>
  <si>
    <t>3 = 3 - 4 giorni a settimana</t>
  </si>
  <si>
    <t>4 = 1 - 2 giorni a settimana</t>
  </si>
  <si>
    <t>5 = 2 - 3 giorni al mese</t>
  </si>
  <si>
    <t>6 = un giorno al mese</t>
  </si>
  <si>
    <t>7 = meno di un giorno al mese</t>
  </si>
  <si>
    <t>8 = mai negli ultimi 12 mesi, perché non bevo più alcol</t>
  </si>
  <si>
    <t>9 = mai, oppure occasionalmente qualche sorso in tutta la mia vita</t>
  </si>
  <si>
    <t>Как часто за последние 12 месяцев вы употребляли алкоголь, например, пиво, вино, шампанское, крепкие напитки, коктейли, ликеры, домашнее вино или самогон?</t>
  </si>
  <si>
    <t>1 = ежедневно или почти ежедневно</t>
  </si>
  <si>
    <t>2 = 5 - 6 дней в неделю</t>
  </si>
  <si>
    <t>3 = 3 - 4 дней в неделю</t>
  </si>
  <si>
    <t>4 = 1 - 2 дня в неделю</t>
  </si>
  <si>
    <t>5 = 2 - 3 дня в месяц</t>
  </si>
  <si>
    <t>6 = один раз в месяц</t>
  </si>
  <si>
    <t>7 = менее одного раза в месяц</t>
  </si>
  <si>
    <t>8 = не употреблял в последние 12 месяцев, т.к. я не пью алкоголь</t>
  </si>
  <si>
    <t>9 = никогда или всего несколько глотков за свою жизнь</t>
  </si>
  <si>
    <t>Koliko puta ste pili alkohol u poslednjih 12 meseci, kao što su pivo, vino, penušavo vino, žestoka pića, rakija, kokteli, alkoholna pića mešana sa drugim pićima, likeri, domaći ili samostalno pečena alkoholna pića?</t>
  </si>
  <si>
    <t>1 = svakodnevno ili gotovo svakodnevno</t>
  </si>
  <si>
    <t>2 = 5- 6 puta nedeljno</t>
  </si>
  <si>
    <t>3 = 3- 4 puta nedeljno</t>
  </si>
  <si>
    <t>4 = 1- 2 puta nedeljno</t>
  </si>
  <si>
    <t>5 = 2- 3 puta mesečno</t>
  </si>
  <si>
    <t>6 = jednom mesečno</t>
  </si>
  <si>
    <t>7 = manje od jednom mesečno</t>
  </si>
  <si>
    <t>8 = ne u poslednjih 12 meseci, jer više ne pijem alkohol</t>
  </si>
  <si>
    <t>9 = nikad, ili samo par gutljaju u mom životu</t>
  </si>
  <si>
    <t>alcoh2</t>
  </si>
  <si>
    <t>Hat sich Ihr Alkoholkonsum seit Einführung der Ausgangsbeschränkungen Mitte März verändert?</t>
  </si>
  <si>
    <t>1 = Ja, ich trinke mehr Alkohol</t>
  </si>
  <si>
    <t>2 = Ja, ich trinke weniger Alkohol</t>
  </si>
  <si>
    <t>3 = Nein, Ich trinke ungefähr gleich viel Alkohol wie vorher</t>
  </si>
  <si>
    <t>4 = Ich trinke keinen Alkohol</t>
  </si>
  <si>
    <t>Has your drinking behavior changed since the lockdown has been imposed mid of march?</t>
  </si>
  <si>
    <t>1 = Yes, I drink more alcohol</t>
  </si>
  <si>
    <t>2 = Yes, I drink less alcohol</t>
  </si>
  <si>
    <t>3 = No, I drink about the same amount as before</t>
  </si>
  <si>
    <t>4 = I do not drink alcohol</t>
  </si>
  <si>
    <t>¿Ha variado su consumo de alcohol desde la imposición de las restricciones de salida mediados de marzo?</t>
  </si>
  <si>
    <t>1 = Sí, bebo más alcohol</t>
  </si>
  <si>
    <t>2 = Sí, bebo menos alcohol</t>
  </si>
  <si>
    <t>3 = No, bebo más o menos la misma cantidad de alcohol que antes</t>
  </si>
  <si>
    <t>4 = No bebo alcohol</t>
  </si>
  <si>
    <t>Votre consommation d'alcool a-t-elle changé depuis le début du confinement mi-mars ?</t>
  </si>
  <si>
    <t>1 = oui, je bois plus d'alcool</t>
  </si>
  <si>
    <t>2 = oui, je bois moins d'alcool</t>
  </si>
  <si>
    <t>3 = non, je bois environ autant d'alcool qu'avant</t>
  </si>
  <si>
    <t>4 = je ne bois pas d'alcool</t>
  </si>
  <si>
    <t>Március közepe, a kijárási korlátozások bevezetése óta megváltozott az alkoholfogyasztása?</t>
  </si>
  <si>
    <t>1 = igen, több alkoholt fogyasztok</t>
  </si>
  <si>
    <t>2 = igen, kevésebb alkoholt fogyasztok</t>
  </si>
  <si>
    <t>3 = nem, körülbelül ugyanannyi alkoholt fogyasztok, mint korábban</t>
  </si>
  <si>
    <t>4 = egyáltalán nem fogyasztok alkoholt</t>
  </si>
  <si>
    <t>Il suo consumo di alcolici è cambiato da quando sono state introdotte le misure di confinamento a metà marzo?</t>
  </si>
  <si>
    <t>1 = sì, bevo più alcolici</t>
  </si>
  <si>
    <t>2 = sì, bevo meno alcolici</t>
  </si>
  <si>
    <t>3 = no, bevo alcolici tanto quanto prima</t>
  </si>
  <si>
    <t>4 = non bevo alcolici</t>
  </si>
  <si>
    <t>Изменилось ли Ваше поведение в отношении употребления алкоголя после введения в середине марта ограничений на передвижение?</t>
  </si>
  <si>
    <t>1 = да, я выпиваю больше</t>
  </si>
  <si>
    <t>2 = да, я выпиваю меньше</t>
  </si>
  <si>
    <t>3 = нет, я выпиваю примерно столько же, что и раньше</t>
  </si>
  <si>
    <t>4 = нет, я не пью алкоголь</t>
  </si>
  <si>
    <t>Da li se Vaša potrošnja alkohola promenila od kada su sredinom marta uvedene restrikcije izlaska?</t>
  </si>
  <si>
    <t>1 = da, pijem više alkohola</t>
  </si>
  <si>
    <t>2 = da, pijem manje alkohola</t>
  </si>
  <si>
    <t>3 = ne, pijem alkohol od prilike isto kao i pre</t>
  </si>
  <si>
    <t>4 = ne, ne pijem više alkohol</t>
  </si>
  <si>
    <t>alcoh3</t>
  </si>
  <si>
    <t>Wenn Sie an einem Tag Alkohol trinken, wie viel alkoholhaltige Getränke trinken Sie dann typischerweise? 
Ein Glas Alkohol entspricht: 
0,3 Liter Bier 
0,1 Liter Wein oder Sekt 
0,04 Liter Spirituosen</t>
  </si>
  <si>
    <t>0 = Ich trinke keinen Alkohol</t>
  </si>
  <si>
    <t>1 = 1 oder 2</t>
  </si>
  <si>
    <t>2 = 3 oder 4</t>
  </si>
  <si>
    <t>3 = 5 oder 6</t>
  </si>
  <si>
    <t>4 = 7 bis 9</t>
  </si>
  <si>
    <t>5 = 10 oder mehr</t>
  </si>
  <si>
    <t>How many drinks containing alcohol do you have on a typical day when you are drinking?
A glass of alcohol corresponds to: 
0,3 liters of beer
0,1 liters of (sparkling) wine
0,04 liters of hard liquor</t>
  </si>
  <si>
    <t>0 = I never drink alcohol</t>
  </si>
  <si>
    <t>1 = 1 or 2</t>
  </si>
  <si>
    <t>2 = 3 or 4</t>
  </si>
  <si>
    <t>3 = 5 or 6</t>
  </si>
  <si>
    <t>4 = 7 to 9</t>
  </si>
  <si>
    <t>5 = 10 or more</t>
  </si>
  <si>
    <t>Cuando un día consume alcohol, ¿cuántas unidades suelen ingerir normalmente? 
Un vaso de alcohol equivale a: 
0,3 l de cerveza 
0,1 l de vino o cava 
0,04 l de espirituosas</t>
  </si>
  <si>
    <t>0 = No bebo alcohol</t>
  </si>
  <si>
    <t>1 = 1 o 2</t>
  </si>
  <si>
    <t>2 = 3 o 4</t>
  </si>
  <si>
    <t>3 = 5 o 6</t>
  </si>
  <si>
    <t>4 = de 7 a 9</t>
  </si>
  <si>
    <t>5 = 10 o más</t>
  </si>
  <si>
    <t>Lorsque vous buvez de l'alcool au cours d'une journée, combien de boissons alcoolisées buvez-vous alors habituellement ? 
Un verre d'alcool correspond à: 
0,3 litre de bière 
0,1 litre de vin ou de vin pétillant
0,04 litre de spiritueux</t>
  </si>
  <si>
    <t>0 = je ne bois pas d'alcool</t>
  </si>
  <si>
    <t>1 = 1 ou 2</t>
  </si>
  <si>
    <t>2 = 3 ou 4</t>
  </si>
  <si>
    <t>3 = 5 ou 6</t>
  </si>
  <si>
    <t>4 = 7 à 9</t>
  </si>
  <si>
    <t>5 = 10 ou plus</t>
  </si>
  <si>
    <t>Ha alkoholt fogyaszt, általában mennyi alkoholtartalmú italt iszik? 
Egy pohár alkohol megfelel: 
0,3 liter sörnek 
0,1 liter bornak vagy pezsgőnek 
0,04 liter röviditalnak</t>
  </si>
  <si>
    <t>0 = egyáltalán nem fogyasztok alkoholt</t>
  </si>
  <si>
    <t>1 = 1 vagy 2</t>
  </si>
  <si>
    <t>2 = 3 vagy 4</t>
  </si>
  <si>
    <t>3 = 5 vagy 6</t>
  </si>
  <si>
    <t>4 = 7-től 9-ig</t>
  </si>
  <si>
    <t>5 = 10 vagy több</t>
  </si>
  <si>
    <t>In una giornata in cui consuma alcol, quante bevande alcoliche assume normalmente? 
Un bicchiere di una bevanda alcolica corrisponde a: 
0,3 litri di birra 
0,1 litri di vino o spumante 
0,04 litri di bevanda superalcolica</t>
  </si>
  <si>
    <t>0 = non bevo alcol</t>
  </si>
  <si>
    <t>4 = 7 fino a 9</t>
  </si>
  <si>
    <t>5 = 10 o più</t>
  </si>
  <si>
    <t>Если вы выпиваете, сколько порций алкоголя вы обычно выпиваете? 
Одна порция алкоголя соответствует: 
0,3 л пива 
0,1 л вина или шампанского 
0,04 л крепких напитков</t>
  </si>
  <si>
    <t>0 = нет, я не пью алкоголь</t>
  </si>
  <si>
    <t>1 = 1 или 2</t>
  </si>
  <si>
    <t>2 = 3 или 4</t>
  </si>
  <si>
    <t>3 = 5 или 6</t>
  </si>
  <si>
    <t>4 = 7 - 9</t>
  </si>
  <si>
    <t>5 = 10 или более</t>
  </si>
  <si>
    <t>Ako tokom jednog dana pijete alkohol, koliko onda pića popijete u proseku? 
Jedna čaša alkohola odgovara: 
0,3 l piva 
0,1 l vina ili penušavog vina 
0,04 l žestokog pića</t>
  </si>
  <si>
    <t>0 = ne pijem alkohol</t>
  </si>
  <si>
    <t>1 = 1 ili 2</t>
  </si>
  <si>
    <t>2 = 3 ili 4</t>
  </si>
  <si>
    <t>3 = 5 ili 6</t>
  </si>
  <si>
    <t>4 = 7 do 9</t>
  </si>
  <si>
    <t>5 = 10 ili više</t>
  </si>
  <si>
    <t>Jetzt folgen einige Fragen zu Ihrer Ernährung</t>
  </si>
  <si>
    <t>Questions about diet</t>
  </si>
  <si>
    <t>Seguidamente le formulamos algunas preguntas relacionadas con su alimentación</t>
  </si>
  <si>
    <t>Voici maintenant quelques questions concernant votre alimentation</t>
  </si>
  <si>
    <t>Most az étkezésével kapcsolatos kérdések következnek</t>
  </si>
  <si>
    <t>Adesso seguono alcune domande sulla sua alimentazione</t>
  </si>
  <si>
    <t>Далее – несколько вопросов о Вашем питании</t>
  </si>
  <si>
    <t>Evo nekih pitanja u vezi vaše ishrane</t>
  </si>
  <si>
    <t>fruit1</t>
  </si>
  <si>
    <t>Wie oft haben Sie vor Einführung der Ausgangsbeschränkung Obst gegessen? Mit einzubeziehen ist ebenfalls getrocknetes, Tiefkühl- und Dosenobst. Nicht gemeint sind hier Obstsäfte.</t>
  </si>
  <si>
    <t>1 = Täglich oder mehrmals täglich</t>
  </si>
  <si>
    <t>2 = 4 bis 6 Mal pro Woche</t>
  </si>
  <si>
    <t>3 = 1 bis 3 Mal pro Woche</t>
  </si>
  <si>
    <t>4 = Weniger als einmal pro Woche</t>
  </si>
  <si>
    <t>5 = Nie</t>
  </si>
  <si>
    <t>How often did you eat fruit before the lockdown has been imposed? Dried, frozen and canned fruit should be included. Please do not consider fruit juices.</t>
  </si>
  <si>
    <t>1 = Daily or several times daily</t>
  </si>
  <si>
    <t>2 = 4 to 6 times per week</t>
  </si>
  <si>
    <t>3 = 1 to 3 times per week</t>
  </si>
  <si>
    <t>4 = Less than once per week</t>
  </si>
  <si>
    <t>5 = Never</t>
  </si>
  <si>
    <t>¿Cuántas veces comía fruta antes de aplicarse las restricciones del distanciamiento? Incluir fruta deshidratada, congelada o en bote. No incluye zumos o jugos de fruta.</t>
  </si>
  <si>
    <t>1 = A diario o más de una vez al día</t>
  </si>
  <si>
    <t>2 = de 4 a 6 veces a la semana</t>
  </si>
  <si>
    <t>3 = entre 1 y 3 veces por semana</t>
  </si>
  <si>
    <t>4 = Menos de una vez a la semana</t>
  </si>
  <si>
    <t>5 = Nunca</t>
  </si>
  <si>
    <t>Combien de fois mangiez-vous des fruits avant le début du confinement ? À inclure également: fruits secs, fruits surgelés et fruits en conserve. Les jus de fruits ne sont pas concernés ici.</t>
  </si>
  <si>
    <t>1 = tous les jours ou plusieurs fois par jour</t>
  </si>
  <si>
    <t>2 = 4 à 6 fois par semaine</t>
  </si>
  <si>
    <t>3 = 1 à 3 fois par semaine</t>
  </si>
  <si>
    <t>4 = moins d'une fois par semaine</t>
  </si>
  <si>
    <t>5 = jamais</t>
  </si>
  <si>
    <t>A kijárási korlátozások bevezetése előtt milyen gyakran evett gyümölcsöt? Ide tartozik a szárított, mélyhűtött, vagy dobozos gyümölcs is. A gyümölcslevek nem számítanak ide.</t>
  </si>
  <si>
    <t>1 = naponta, vagy naponta többször</t>
  </si>
  <si>
    <t>2 = hetente 4-6-szor</t>
  </si>
  <si>
    <t>3 = hetente 1-3-szor</t>
  </si>
  <si>
    <t>4 = hetente egynél kevesebb alkalommal</t>
  </si>
  <si>
    <t>5 = soha</t>
  </si>
  <si>
    <t>Quanto spesso mangiava frutta prima dell’introduzione delle misure di confinamento? È da considerarsi anche frutta essiccata, surgelata o in lattina. Si prega di non considerare succhi di frutta.</t>
  </si>
  <si>
    <t>1 = ogni giorno o più volte al giorno</t>
  </si>
  <si>
    <t>2 = 4 - 6 volte a settimana</t>
  </si>
  <si>
    <t>3 = 1 - 3 volte a settimana</t>
  </si>
  <si>
    <t>4 = meno di una volta a settimana</t>
  </si>
  <si>
    <t>5 = mai</t>
  </si>
  <si>
    <t>Как часто Вы ели фрукты до введения ограничений на передвижение? Сюда относятся также сушеные, замороженные и консервированные фрукты. Не учитывать фруктовые соки.</t>
  </si>
  <si>
    <t>1 = ежедневно или несколько раз в день</t>
  </si>
  <si>
    <t>2 = 4 - 6 раз в неделю</t>
  </si>
  <si>
    <t>3 = 1 - 3 раз в неделю</t>
  </si>
  <si>
    <t>4 = менее одного раза в неделю</t>
  </si>
  <si>
    <t>5 = никогда</t>
  </si>
  <si>
    <t>Koliko puta ste jeli voće pre nego što je uvedeno ograničenje izlaska? Takođe treba da uzmete u obzir osušeno, zamrznuto i konzervirano voće. Voćni sokovi se ne uzimaju u obzir.</t>
  </si>
  <si>
    <t>1 = svakodnevno ili više puta dnevno</t>
  </si>
  <si>
    <t>2 = 4 do 6 puta nedeljno</t>
  </si>
  <si>
    <t>3 = 1 do 3 puta nedeljno</t>
  </si>
  <si>
    <t>4 = manje od jednom nedeljno</t>
  </si>
  <si>
    <t>5 = nikada</t>
  </si>
  <si>
    <t>fruit2</t>
  </si>
  <si>
    <t>Wie oft essen Sie seit Einführung der Ausgangsbeschränkung Obst?</t>
  </si>
  <si>
    <t>How often do you eat fruit since the lockdown has been imposed mid of March?</t>
  </si>
  <si>
    <t>¿Con qué frecuencia come fruta desde las restricciones de salida de mediados de marzo?</t>
  </si>
  <si>
    <t>Combien de fois mangez-vous des fruits depuis le début du confinement ?</t>
  </si>
  <si>
    <t>A kijárási korlátozások bevezetése óta milyen gyakran eszik gyümölcsöt?</t>
  </si>
  <si>
    <t>Quanto spesso mangia frutta da quando sono state introdotte le misure di confinamento?</t>
  </si>
  <si>
    <t>Как часто Вы едите фрукты после введения ограничений на передвижение?</t>
  </si>
  <si>
    <t>Koliko puta jedete voće od kada je uvedeno ograničenje izlaska?</t>
  </si>
  <si>
    <t>fruit3</t>
  </si>
  <si>
    <t>Wie hat sich Ihre Ernährung bezogen auf Obst seit der Ausgangsbeschränkungen Mitte März verändert?</t>
  </si>
  <si>
    <t>1 = Ich esse mehr Obst</t>
  </si>
  <si>
    <t>2 = Ich esse weniger Obst</t>
  </si>
  <si>
    <t>3 = Ich esse genauso viel Obst wie vorher</t>
  </si>
  <si>
    <t>How has your diet with regard to fruit changed since the lockdown has been imposed mid of March?</t>
  </si>
  <si>
    <t>1 = I eat more fruit</t>
  </si>
  <si>
    <t>2 = I eat less fruit</t>
  </si>
  <si>
    <t>3 = I eat the same amount of fruit as before</t>
  </si>
  <si>
    <t>¿Cómo ha cambiado su ingesta de fruta desde las restricciones de salida de mediados de marzo?</t>
  </si>
  <si>
    <t>1 = Como más fruta</t>
  </si>
  <si>
    <t>2 = Como menos fruta</t>
  </si>
  <si>
    <t>3 = Como la misma cantidad de fruta que antes</t>
  </si>
  <si>
    <t>Comment votre alimentation a-t-elle évolué en ce qui concerne les fruits depuis le début du confinement mi-mars ?</t>
  </si>
  <si>
    <t>1 = je mange plus de fruits</t>
  </si>
  <si>
    <t>2 = je mange moins de fruits</t>
  </si>
  <si>
    <t>3 = je mange autant de fruits qu'avant</t>
  </si>
  <si>
    <t>Március közepe, a kijárási korlátozások bevezetése óta mennyire változott meg a táplálkozása a gyümölcsök vonatkozásában?</t>
  </si>
  <si>
    <t>1 = több gyümölcsöt fogyasztok</t>
  </si>
  <si>
    <t>2 = kevesebb gyümölcsöt fogyasztok</t>
  </si>
  <si>
    <t>3 = ugyanannyi gyümölcsöt fogyasztok, mint korábban</t>
  </si>
  <si>
    <t>Come è cambiata la sua alimentazione in relazione al consumo di frutta da quando sono state introdotte le misure di confinamento a metà marzo?</t>
  </si>
  <si>
    <t>1 = mangio più frutta</t>
  </si>
  <si>
    <t>2 = mangio meno frutta</t>
  </si>
  <si>
    <t>3 = mangio tanta frutta quanto prima</t>
  </si>
  <si>
    <t>Как изменилось Ваше питание в отношении фруктов после введения ограничений на передвижение в середине марта?</t>
  </si>
  <si>
    <t>1 = я стал(а) есть больше фруктов</t>
  </si>
  <si>
    <t>2 = я стал(а) есть меньше фруктов</t>
  </si>
  <si>
    <t>3 = я ем столько же фруктов, как и раньше</t>
  </si>
  <si>
    <t>Kako se vaša ishrana u vezi voća promenila od prvobitnog ograničenja izlaska sredinom marta?</t>
  </si>
  <si>
    <t>1 = jedem više voća</t>
  </si>
  <si>
    <t>2 = jedem manje voća</t>
  </si>
  <si>
    <t>3 = jedem voće isto kao pre</t>
  </si>
  <si>
    <t>veget1</t>
  </si>
  <si>
    <t>Wie oft haben Sie vor Einführung der Ausgangsbeschränkung Gemüse oder Salat gegessen? Mit einzubeziehen ist getrocknetes, Tiefkühl- und Dosengemüse. Zählen Sie Kartoffeln und Gemüsesäfte bitte nicht mit.</t>
  </si>
  <si>
    <t>How often did you eat vegetables or salad before the lockdown has been imposed? Dried, frozen and canned vegetables should be included. Please do not consider potatoes and vegetable juices.</t>
  </si>
  <si>
    <t>¿Cuántas veces ha comido ensalada o verdura desde la imposición de las restricciones de salida? Incluida fruta deshidratada, congelada y en bote. No incluya patatas ni zumos o caldos vegetales.</t>
  </si>
  <si>
    <t>3 = Entre 1 y 3 veces por semana</t>
  </si>
  <si>
    <t>Combien de fois mangiez-vous des légumes ou de la salade avant le début du confinement ? À inclure également: légumes secs, légumes surgelés et légumes en conserve. En revanche, ne comptez pas les pommes de terre et les jus de légumes.</t>
  </si>
  <si>
    <t>A kijárási korlátozások bevezetése előtt milyen gyakran evett zöldséget vagy salátát? Számítsa ide a szárított és mélyhűtött zöldséget, valamint a zöldségkonzervet is. Kérjük, ne számítsa ide a burgonyát és a zöldségleveket.</t>
  </si>
  <si>
    <t>Quanto spesso mangiava verdura o insalata prima dell’introduzione delle misure di confinamento? È da considerarsi anche verdura essiccata, surgelata o in lattina. Si prega di non considerare patate e succhi di frutta.</t>
  </si>
  <si>
    <t>Как часто Вы ели овощи или салат до введения ограничений на передвижение? Сюда относятся также сушеные, замороженные и консервированные овощи. Не учитывать картофель и овощные соки.</t>
  </si>
  <si>
    <t>Koliko puta ste jeli povrće ili salatu pre nego što je uvedeno ograničenje izlaska? Takođe treba da uzmete u obzir osušeno, zamrznuto i konzervirano povrće. Nemojte da računate krompir i sokove od povrća.</t>
  </si>
  <si>
    <t>veget2</t>
  </si>
  <si>
    <t>Wie oft essen Sie seit Einführung der Ausgangsbeschränkung Gemüse oder Salat?</t>
  </si>
  <si>
    <t>How often do you eat vegetables or salad since the lockdown has been imposed mid of March?</t>
  </si>
  <si>
    <t>¿Cuántas veces come verdura o ensalada desde la imposición de las restricciones?</t>
  </si>
  <si>
    <t>Combien de fois mangez-vous des légumes ou de la salade depuis le début du confinement ?</t>
  </si>
  <si>
    <t>A kijárási korlátozások bevezetése óta milyen gyakran eszik zöldséget vagy salátát?</t>
  </si>
  <si>
    <t>Quanto spesso mangia verdura o insalata da quando sono state introdotte le misure di confinamento?</t>
  </si>
  <si>
    <t>Как часто Вы едите овощи или салат после введения ограничений на передвижение?</t>
  </si>
  <si>
    <t>Koliko puta jedete povrće ili salatu od kada je uvedeno ograničenje izlaska?</t>
  </si>
  <si>
    <t>veget3</t>
  </si>
  <si>
    <t>Wie hat sich Ihre Ernährung bezogen auf frisches oder tiefgekühltes Gemüse und Salat seit der Ausgangsbeschränkungen Mitte März verändert?</t>
  </si>
  <si>
    <t>1 = Ich esse mehr Gemüse</t>
  </si>
  <si>
    <t>2 = Ich esse weniger Gemüse</t>
  </si>
  <si>
    <t>3 = Ich esse genauso viel Gemüse wie vorher</t>
  </si>
  <si>
    <t>How has your diet with regard to fresh or frozen vegetables and salad changed since the lockdown has been imposed mid of March?</t>
  </si>
  <si>
    <t>1 = I eat more vegetables</t>
  </si>
  <si>
    <t>2 = I eat less vegetables</t>
  </si>
  <si>
    <t>3 = I eat the same amount of vegetables as before</t>
  </si>
  <si>
    <t>¿Cómo ha cambiado su alimentación en relación con verduras y ensaladas frescas o congeladas desde la imposición de las restricciones de salida de mediados de marzo?</t>
  </si>
  <si>
    <t>1 = Como más verdura</t>
  </si>
  <si>
    <t>2 = Como menos verdura</t>
  </si>
  <si>
    <t>3 = Como la misma cantidad de verdura que antes</t>
  </si>
  <si>
    <t>Comment votre alimentation a-t-elle évolué en ce qui concerne les légumes frais ou surgelés et la salade depuis le début du confinement mi-mars ?</t>
  </si>
  <si>
    <t>1 = je mange plus de légumes</t>
  </si>
  <si>
    <t>2 = je mange moins de légumes</t>
  </si>
  <si>
    <t>3 = je mange autant de légumes qu'avant</t>
  </si>
  <si>
    <t>Március közepe, a kijárási korlátozások bevezetése óta mennyire változott meg a táplálkozása a friss vagy mélyhűtött zöldség és saláta vonatkozásában?</t>
  </si>
  <si>
    <t>1 = több zöldséget fogyasztok</t>
  </si>
  <si>
    <t>2 = kevesebb zöldséget fogyasztok</t>
  </si>
  <si>
    <t>3 = ugyanannyi zöldséget fogyasztok, mint korábban</t>
  </si>
  <si>
    <t>Come è cambiata la sua alimentazione in relazione al consumo di verdura e insalata da quando sono state introdotte le misure di confinamento a metà marzo?</t>
  </si>
  <si>
    <t>1 = mangio più verdura</t>
  </si>
  <si>
    <t>2 = mangio meno verdura</t>
  </si>
  <si>
    <t>3 = mangio tanta verdura quanto prima</t>
  </si>
  <si>
    <t>Как изменилось Ваше питание в отношении свежих и замороженных овощей и салата после введения ограничений на передвижение в середине марта?</t>
  </si>
  <si>
    <t>1 = я стал(а) есть больше овощей</t>
  </si>
  <si>
    <t>2 = я стал(а) есть меньше овощей</t>
  </si>
  <si>
    <t>3 = я ем столько же овощей, как и раньше</t>
  </si>
  <si>
    <t>Kako se vaša ishrana u vezi svežeg ili zamrznutog povrća ili salate promenila od prvobitnog ograničenja izlaska sredinom marta?</t>
  </si>
  <si>
    <t>1 = jedem više povrća</t>
  </si>
  <si>
    <t>2 = jedem manje povrća</t>
  </si>
  <si>
    <t>3 = jedem povrće isto kao pre</t>
  </si>
  <si>
    <t>MultipleChoice</t>
  </si>
  <si>
    <t>eatin1</t>
  </si>
  <si>
    <t>Wie hat sich Ihr Ernährungsverhalten seit Einführung der Ausgangsbeschränkungen Mitte März insgesamt verändert?
Mehrfachauswahl möglich</t>
  </si>
  <si>
    <t>1 = Ich esse häufiger</t>
  </si>
  <si>
    <t>2 = Ich esse größere Portionen</t>
  </si>
  <si>
    <t>3 = Ich esse seltener</t>
  </si>
  <si>
    <t>4 = Ich esse kleinere Portionen</t>
  </si>
  <si>
    <t>5 = Ich habe das Gefühl ich ernähre mich weniger gesund als zuvor</t>
  </si>
  <si>
    <t>6 = Ich habe das Gefühl ich ernähre mich gesünder als zuvor</t>
  </si>
  <si>
    <t>7 = Keiner der genannten Punkte trifft zu</t>
  </si>
  <si>
    <t>How has your diet changed in general since the lockdown has been imposed mid of March? 
(multiple choice possible)</t>
  </si>
  <si>
    <t>1 = I eat more often</t>
  </si>
  <si>
    <t>2 = I eat bigger portions</t>
  </si>
  <si>
    <t>3 = I eat less often</t>
  </si>
  <si>
    <t>4 = I eat smaller portions</t>
  </si>
  <si>
    <t>5 = I have the feeling my diet is less healthy than before</t>
  </si>
  <si>
    <t>6 = I have the feeling my diet is more healthy than before</t>
  </si>
  <si>
    <t>7 = None of the answers applies</t>
  </si>
  <si>
    <t>¿Cómo ha cambiado su alimentación en relación con verduras y ensaladas frescas desde la imposición de las restricciones de salida a mediados de marzo? Permite selección múltiple</t>
  </si>
  <si>
    <t>1 = Como más</t>
  </si>
  <si>
    <t>2 = Como raciones más grandes</t>
  </si>
  <si>
    <t>3 = Como menos cantidad</t>
  </si>
  <si>
    <t>4 = Como raciones más pequeñas</t>
  </si>
  <si>
    <t>5 = Tengo la impresión de que me alimento menos sano que antes</t>
  </si>
  <si>
    <t>6 =Tengo la impresión de que me alimento más sano que antes</t>
  </si>
  <si>
    <t>7 = Ninguno de los puntos corresponde</t>
  </si>
  <si>
    <t>Comment vos habitudes alimentaires ont-elles évolué d'une manière générale depuis le début du confinement ?
Plusieurs réponses possibles</t>
  </si>
  <si>
    <t>1 = je mange plus souvent</t>
  </si>
  <si>
    <t>2 = je mange de plus grosses portions</t>
  </si>
  <si>
    <t>3 = je mange plus rarement</t>
  </si>
  <si>
    <t>4 = je mange de plus petites portions</t>
  </si>
  <si>
    <t>5 = j'ai le sentiment que je me nourris moins sainement qu'avant</t>
  </si>
  <si>
    <t>6 = j'ai le sentiment que je me nourris plus sainement qu'avant</t>
  </si>
  <si>
    <t>7 = aucune des réponses proposées ne me correspond</t>
  </si>
  <si>
    <t>Március közepe, a kijárási korlátozások bevezetése óta mennyire változott meg általánosan a táplálkozása?
Több válasz is lehetséges</t>
  </si>
  <si>
    <t>1 = gyakrabban eszek</t>
  </si>
  <si>
    <t>2 = nagyobb adagokat eszek</t>
  </si>
  <si>
    <t>3 = ritkábban eszek</t>
  </si>
  <si>
    <t>4 = kisebb adagokat eszek</t>
  </si>
  <si>
    <t>5 = az az érzésem, hogy kevésbé egészségesen táplálkozok, mint korábban</t>
  </si>
  <si>
    <t>6 = az az érzésem, hogy egészségesebben táplálkozok, mint korábban</t>
  </si>
  <si>
    <t>7 = a pontok közül egyik sem találó</t>
  </si>
  <si>
    <t>In che modo le sue abitudini alimentari sono cambiate in generale da quando sono state introdotte le misure di confinamento a metà marzo?
Più di una risposta possibile</t>
  </si>
  <si>
    <t>1 = mangio più spesso</t>
  </si>
  <si>
    <t>2 = mangio porzioni più grandi</t>
  </si>
  <si>
    <t>3 = mangio più raramente</t>
  </si>
  <si>
    <t>4 = mangio porzioni più piccole</t>
  </si>
  <si>
    <t>5 = mi sembra di alimentarmi in maniera meno sana di prima</t>
  </si>
  <si>
    <t>6 = mi sembra di alimentarmi in maniera più sana di prima</t>
  </si>
  <si>
    <t>7 = nessuna delle risposte si applica alla mia situazione</t>
  </si>
  <si>
    <t>Изменилось ли Ваше пищевое поведение в целом после введения ограничений на передвижение в середине марта?
Можно выбрать несколько вариантов ответа</t>
  </si>
  <si>
    <t>1 = я стал(а) есть чаще</t>
  </si>
  <si>
    <t>2 = я увеличил(а) порции</t>
  </si>
  <si>
    <t>3 = я стал(а) есть реже</t>
  </si>
  <si>
    <t>4 = я уменьшил(а) порции</t>
  </si>
  <si>
    <t>5 = мне кажется, я стал(а) употреблять менее здоровую пищу, чем раньше</t>
  </si>
  <si>
    <t>6 = мне кажется, я стал(а) употреблять более здоровую пищу, чем раньше</t>
  </si>
  <si>
    <t>7 = ни один из пунктов выше</t>
  </si>
  <si>
    <t>Kako se vaše ponašanje u ishrani promenilo u celini od kada je prvobitna sredinom marta uvedeno ograničenje izlaska?
Moguće izabrati više odgovora</t>
  </si>
  <si>
    <t>1 = jedem češće</t>
  </si>
  <si>
    <t>2 = jedem veće porcije</t>
  </si>
  <si>
    <t>3 = jedem ređe</t>
  </si>
  <si>
    <t>4 = jedem manje porcije</t>
  </si>
  <si>
    <t>5 = osećam kao da se hranim manje zdravije nego ranije</t>
  </si>
  <si>
    <t>6 = osećam kao da se hranim zdravije nego ranije</t>
  </si>
  <si>
    <t>7 = nijedna od gore navedenih tačaka ne odgovara</t>
  </si>
  <si>
    <t>fastf1</t>
  </si>
  <si>
    <t>Essen Sie seit dem Zeitpunkt der Ausgangsbeschränkung vermehrt Fast Food?</t>
  </si>
  <si>
    <t>Have you been eating fast food more frequently since the lockdown?</t>
  </si>
  <si>
    <t>¿Desde la declaración del confinamiento come más fruta?</t>
  </si>
  <si>
    <t>Mangez-vous plus de nourriture fast-food depuis le début du confinement ?</t>
  </si>
  <si>
    <t>A kijárási korlátozások bevezetése óta több gyorsételt fogyaszt?</t>
  </si>
  <si>
    <t>In seguito all’introduzione delle misure di confinamento, mangia più spesso fast food?</t>
  </si>
  <si>
    <t>Стали ли Вы чаще употреблять продукты быстрого приготовления (фаст фуд) после введения ограничений на передвижение?</t>
  </si>
  <si>
    <t>Da li jedete više brze hrane od početka ograničenja izlaska?</t>
  </si>
  <si>
    <t>fastf2</t>
  </si>
  <si>
    <t>Essen Sie seit dem Zeitpunkt der Ausgangsbeschränkung vermehrt Tiefkühlkost, z.B. Tiefkühlpizza, Fischstäbchen, Pommes?</t>
  </si>
  <si>
    <t>Have you been eating frozen food more frequently since the lockdown, for example frozen pizza, fish sticks or fries?</t>
  </si>
  <si>
    <t>Desde la declaración de las restricciones de salida, ¿come más productos congelados o ultracongelados, como p. ej. pizzas, palitos de merluza, patatas fritas congeladas?</t>
  </si>
  <si>
    <t>Mangez-vous plus de produits surgelés depuis le début du confinement, par ex. pizza surgelée, poisson pané, frites ?</t>
  </si>
  <si>
    <t>A kijárási korlátozások bevezetése óta többnyire mélyhűtött ételeket, pl. fagyasztott pizzát, halrudacskát, sültburgonyát eszik?</t>
  </si>
  <si>
    <t>Mangia più spesso prodotti surgelati, come, ad es., pizza surgelata, bastoncini di pesce, patatine fritte, da quando sono state introdotte le misure di confinamento?</t>
  </si>
  <si>
    <t>Увеличилось ли Ваше потребление замороженных продуктов, например, замороженной пиццы, рыбных палочек, картофеля фри, после введения ограничений на передвижение?</t>
  </si>
  <si>
    <t>Da li od početka ograničenja izlaska jedete više smrznute namirnice, npr. smrznuta pica, riblji štapići, pomfrit?</t>
  </si>
  <si>
    <t>Fragen zu körperlicher Aktivität</t>
  </si>
  <si>
    <t>Questions about sports</t>
  </si>
  <si>
    <t>Preguntas acerca de la actividad física</t>
  </si>
  <si>
    <t>Questions concernant l'activité physique</t>
  </si>
  <si>
    <t>A testmozgással kapcsolatos kérdések</t>
  </si>
  <si>
    <t>Domande relative all’attività fisica</t>
  </si>
  <si>
    <t>Вопросы по физической активности</t>
  </si>
  <si>
    <t>Pitanja u vezi fizičke aktivnosti</t>
  </si>
  <si>
    <t>sport1</t>
  </si>
  <si>
    <r>
      <rPr>
        <sz val="11"/>
        <color rgb="FF000000"/>
        <rFont val="Arial"/>
      </rPr>
      <t xml:space="preserve">Wie viel Zeit verbrachten Sie insgesamt in einer typischen Woche mit Sport, Fitness oder körperlicher Aktivität in Ihrer Freizeit </t>
    </r>
    <r>
      <rPr>
        <b/>
        <sz val="11"/>
        <color rgb="FF000000"/>
        <rFont val="Arial"/>
      </rPr>
      <t xml:space="preserve">vor </t>
    </r>
    <r>
      <rPr>
        <sz val="11"/>
        <color rgb="FF000000"/>
        <rFont val="Arial"/>
      </rPr>
      <t>Einführung der Ausgangsbeschränkung? Angabe in Stunden</t>
    </r>
  </si>
  <si>
    <t>0 = 1 Stunde oder weniger</t>
  </si>
  <si>
    <t>1 =  &gt; 1 bis 2 Stunden</t>
  </si>
  <si>
    <t>2 = &gt; 2 bis 3 Stunden</t>
  </si>
  <si>
    <t>3 = &gt; 3 bis 4 Stunden</t>
  </si>
  <si>
    <t>4 = mehr als 4 Stunden</t>
  </si>
  <si>
    <r>
      <rPr>
        <sz val="11"/>
        <color rgb="FF000000"/>
        <rFont val="Arial"/>
      </rPr>
      <t xml:space="preserve">How much time did you spend in a typical week doing sport, fitness or physical activity in your free time </t>
    </r>
    <r>
      <rPr>
        <b/>
        <sz val="11"/>
        <color rgb="FF000000"/>
        <rFont val="Arial"/>
      </rPr>
      <t xml:space="preserve">before </t>
    </r>
    <r>
      <rPr>
        <sz val="11"/>
        <color rgb="FF000000"/>
        <rFont val="Arial"/>
      </rPr>
      <t>the lockdown? (in hours)</t>
    </r>
  </si>
  <si>
    <t>0 = 1 hour or less</t>
  </si>
  <si>
    <t>1 =  &gt; 1 to 2 hours</t>
  </si>
  <si>
    <t>2 = &gt; 2 to 3 hours</t>
  </si>
  <si>
    <t>3 = &gt; 3 to 4 hours</t>
  </si>
  <si>
    <t>4 = more than 4 hours</t>
  </si>
  <si>
    <t>Antes de las restricciones de salida de mediados de marzo, ¿cuántas veces a la semana practicaba deporte, fitness o actividad física? En horas</t>
  </si>
  <si>
    <t>0 = 1 hora o menos</t>
  </si>
  <si>
    <t>1 =  &gt; 1 a 2 horas</t>
  </si>
  <si>
    <t>2 = &gt; 2 a 3 horas</t>
  </si>
  <si>
    <t>3 = &gt; 3 a 4 horas</t>
  </si>
  <si>
    <t>4 = más de 4 horas</t>
  </si>
  <si>
    <t>Combien de temps consacriez-vous au total au sport, à la remise en forme ou aux activités physiques durant vos loisirs au cours d'une semaine normale avant le début du confinement ? Réponse en heures</t>
  </si>
  <si>
    <t>0 = 1 heure ou moins</t>
  </si>
  <si>
    <t>1 =  &gt; 1 à 2 heures</t>
  </si>
  <si>
    <t>2 = &gt; 2 à 3 heures</t>
  </si>
  <si>
    <t>3 = &gt; 3 à 4 heures</t>
  </si>
  <si>
    <t>4 = plus de 4 heures</t>
  </si>
  <si>
    <t>A kijárási korlátozások bevezetése előtt egy szokásos héten, a szabadidejében összesen hány órát töltött el sporttal, fitnesszel, testmozgással? Adatok órában</t>
  </si>
  <si>
    <t>0 = 1 órát vagy kevesebbet</t>
  </si>
  <si>
    <t>1 = &gt; 1-2 órát</t>
  </si>
  <si>
    <t>2 = &gt; 2-3 órát</t>
  </si>
  <si>
    <t>3 = &gt; 3-4 órát</t>
  </si>
  <si>
    <t>4 = több, mint 4 órát</t>
  </si>
  <si>
    <t>Quanto tempo dedicava complessivamente allo sport, al fitness o all'attività fisica in una settimana tipo prima dell’introduzione delle misure di confinamento? Indicazione in ore</t>
  </si>
  <si>
    <t>0 = 1 ora o meno</t>
  </si>
  <si>
    <t>1 = &gt; 1 fino a 2 ore</t>
  </si>
  <si>
    <t>2 = &gt; 2 fino a 3 ore</t>
  </si>
  <si>
    <t>3 = &gt; 3 fino a 4 ore</t>
  </si>
  <si>
    <t>4 = &gt; più di 4 ore</t>
  </si>
  <si>
    <t>Сколько времени в неделю Вы обычно занимались спортом, фитнесом и иной физической активностью в свободное время до введения ограничений на передвижение? Укажите в часах</t>
  </si>
  <si>
    <t>0 = 1 час или менее</t>
  </si>
  <si>
    <t>1 =  &gt; 1 - 2 часа</t>
  </si>
  <si>
    <t>2 =  &gt; 2 - 3 часа</t>
  </si>
  <si>
    <t>3 =  &gt; 3 - 4 часа</t>
  </si>
  <si>
    <t>4 =  более 4 часов</t>
  </si>
  <si>
    <t>Koliko ste vremena proveli baveći se sportom, fitnesom ili fizičkim aktivnostima u Vaše slobodno vreme pre nego što je uvedeno ograničenje izlaska? Podaci u satima</t>
  </si>
  <si>
    <t>0 = 1 sat ili manje</t>
  </si>
  <si>
    <t>1 = &gt; 1 do 2 sata</t>
  </si>
  <si>
    <t>2 = &gt; 2 do 3 sata</t>
  </si>
  <si>
    <t>3 = &gt; 3 do 4 sata</t>
  </si>
  <si>
    <t>4 = više od 4 sata</t>
  </si>
  <si>
    <t>sport2</t>
  </si>
  <si>
    <r>
      <rPr>
        <sz val="11"/>
        <color rgb="FF000000"/>
        <rFont val="Arial"/>
      </rPr>
      <t xml:space="preserve">Wie viel Zeit verbrachten Sie insgesamt in einer typischen Woche mit Sport, Fitness oder körperlicher Aktivität in Ihrer Freizeit </t>
    </r>
    <r>
      <rPr>
        <b/>
        <sz val="11"/>
        <color rgb="FF000000"/>
        <rFont val="Arial"/>
      </rPr>
      <t xml:space="preserve">seit </t>
    </r>
    <r>
      <rPr>
        <sz val="11"/>
        <color rgb="FF000000"/>
        <rFont val="Arial"/>
      </rPr>
      <t>Einführung der Ausgangsbeschränkung? Angabe in Stunden</t>
    </r>
  </si>
  <si>
    <t>0 = weniger als 1 Stunde</t>
  </si>
  <si>
    <r>
      <rPr>
        <sz val="11"/>
        <color rgb="FF000000"/>
        <rFont val="Arial"/>
      </rPr>
      <t xml:space="preserve">How much time do you spend in a typical week doing sport, fitness or physical activity in your free time </t>
    </r>
    <r>
      <rPr>
        <b/>
        <sz val="11"/>
        <color rgb="FF000000"/>
        <rFont val="Arial"/>
      </rPr>
      <t xml:space="preserve">since </t>
    </r>
    <r>
      <rPr>
        <sz val="11"/>
        <color rgb="FF000000"/>
        <rFont val="Arial"/>
      </rPr>
      <t>the lockdown? (in hours)</t>
    </r>
  </si>
  <si>
    <t>Desde las restricciones de salida de mediados de marzo, ¿cuántas veces a la semana practica deporte, fitness o actividad física? En horas</t>
  </si>
  <si>
    <t>0 = menos de 1 hora</t>
  </si>
  <si>
    <t>Combien de temps avez-vous consacré au total au sport, à la remise en forme ou aux activités physiques durant vos loisirs au cours d'une semaine normale depuis le début du confinement ? Réponse en heures</t>
  </si>
  <si>
    <t>0 = moins d'1 heure</t>
  </si>
  <si>
    <t>A kijárási korlátozások bevezetése óta egy szokásos héten, a szabadidejében összesen hány órát töltött el sporttal, fitnesszel, testmozgással? Adatok órában</t>
  </si>
  <si>
    <t>0 = 1 óránál kevesebbet</t>
  </si>
  <si>
    <t>Quanto tempo dedica complessivamente allo sport, al fitness o all'attività fisica in una settimana tipo da quando sono state introdotte le misure di confinamento? Indicazione in ore</t>
  </si>
  <si>
    <t>0 = &gt; meno di 1 ora</t>
  </si>
  <si>
    <t>Сколько времени в неделю Вы обычно занимаетесь спортом, фитнесом и иной физической активностью в свободное время после введения ограничений на передвижение? Укажите в часах</t>
  </si>
  <si>
    <t>0 = менее 1 часа</t>
  </si>
  <si>
    <t>Koliko ste vremena proveli ukupno sedmično baveći se sportom, fitnesom ili fizičkim aktivnostima u Vaše slobodno vreme pre nego što je uvedeno ograničenje izlaska? Podaci u satima</t>
  </si>
  <si>
    <t>0 = manje od jednog sata</t>
  </si>
  <si>
    <t>sport3</t>
  </si>
  <si>
    <t>Wie hat sich Ihre körperliche Aktivität insgesamt seit Einführung der Ausgangsbeschränkung verändert?</t>
  </si>
  <si>
    <t>1 = Erhöht</t>
  </si>
  <si>
    <t>2 = Gleichgeblieben</t>
  </si>
  <si>
    <t>3 = Vermindert</t>
  </si>
  <si>
    <t>How has your overall physical activity changed since the lockdown has been imposed?</t>
  </si>
  <si>
    <t>1 = Increased</t>
  </si>
  <si>
    <t>2 = Stayed the same</t>
  </si>
  <si>
    <t>3 = Decreased</t>
  </si>
  <si>
    <t>¿Cómo ha cambiado toda su actividad física desde la imposición de las restricciones de salida?</t>
  </si>
  <si>
    <t>1 = más</t>
  </si>
  <si>
    <t>2 = igual</t>
  </si>
  <si>
    <t>3 = menos</t>
  </si>
  <si>
    <t>Comment votre activité physique a-t-elle évolué d'une manière générale depuis le début du confinement ?</t>
  </si>
  <si>
    <t>1 = augmenté</t>
  </si>
  <si>
    <t>2 = resté identique</t>
  </si>
  <si>
    <t>3 = diminué</t>
  </si>
  <si>
    <t>A kijárási korlátozások bevezetése óta hogyan változott meg általánosan a fizikai aktivitása?</t>
  </si>
  <si>
    <t>1 = fokozódott</t>
  </si>
  <si>
    <t>2 = változatlan maradt</t>
  </si>
  <si>
    <t>3 = csökkent</t>
  </si>
  <si>
    <t>In che modo la pratica di attività fisica è cambiata per lei in seguito all’introduzione delle misure di confinamento?</t>
  </si>
  <si>
    <t>1 = è aumentata</t>
  </si>
  <si>
    <t>2 = è rimasta invariata</t>
  </si>
  <si>
    <t>3 = è diminuita</t>
  </si>
  <si>
    <t>Как изменилась Ваша физическая активность в целом после введения ограничений на передвижение?</t>
  </si>
  <si>
    <t>1 = увеличение</t>
  </si>
  <si>
    <t>2 = без изменений</t>
  </si>
  <si>
    <t>3 = уменьшение</t>
  </si>
  <si>
    <t>Kako se ukupna fizička aktivnost promenila nakon što je uvedeno ograničenje izlaska?</t>
  </si>
  <si>
    <t>1 = povećala se</t>
  </si>
  <si>
    <t>2 = ostala ista</t>
  </si>
  <si>
    <t>3 = smanjila se</t>
  </si>
  <si>
    <t>platf1</t>
  </si>
  <si>
    <t>Nutzen Sie derzeit Plattformen oder Tools, um zu Hause Sport zu treiben?</t>
  </si>
  <si>
    <t>Do you currently use platforms or tools to do sports at home?</t>
  </si>
  <si>
    <t>¿Utiliza actualmente plataformas o herramientas para practicar deporte en casa?</t>
  </si>
  <si>
    <t>Utilisez-vous actuellement des plates-formes ou appareils pour faire du sport à la maison ?</t>
  </si>
  <si>
    <t>Használ jelenleg platformokat vagy eszközöket az otthoni sportoláshoz?</t>
  </si>
  <si>
    <t>Al momento utilizza piattaforme o strumenti per praticare sport da casa?</t>
  </si>
  <si>
    <t>Используете ли Вы сейчас какие-либо платформы или инструменты для занятий спортом дома?</t>
  </si>
  <si>
    <t>Da li trenutno koristite platforme ili alatke ka bi se bavili sportom kod kuće?</t>
  </si>
  <si>
    <t>platf2</t>
  </si>
  <si>
    <r>
      <rPr>
        <sz val="11"/>
        <color rgb="FF000000"/>
        <rFont val="Arial"/>
      </rPr>
      <t xml:space="preserve">Welche der folgenden Plattformen oder Tools nutzen Sie derzeit, um zu Hause Sport zu treiben? </t>
    </r>
    <r>
      <rPr>
        <i/>
        <sz val="11"/>
        <color rgb="FF000000"/>
        <rFont val="Arial"/>
      </rPr>
      <t>Mehrfachauswahl möglich</t>
    </r>
  </si>
  <si>
    <t>1 = YouTube</t>
  </si>
  <si>
    <t>2 = Spezielle Websiten mit Workout-Videos</t>
  </si>
  <si>
    <t>3 = Live-Trainings/Live-Streams</t>
  </si>
  <si>
    <t>4 = Home-Trainer</t>
  </si>
  <si>
    <t>5 = andere</t>
  </si>
  <si>
    <t>6 = Ich verwende keine Plattformen oder Tools</t>
  </si>
  <si>
    <t>Which of the following platforms or tools do you currently use to do sports at home?
(multiple choice possible)</t>
  </si>
  <si>
    <t>2 = Special websites with workout videos</t>
  </si>
  <si>
    <t>3 = Live-trainings/Live-streams</t>
  </si>
  <si>
    <t>5 = Others</t>
  </si>
  <si>
    <t>6 = I don't use any platforms or tools</t>
  </si>
  <si>
    <t>¿Cuáles de las siguientes plataformas o herramientas utiliza actualmente para practicar deporte en casa?
Selección múltiple posible</t>
  </si>
  <si>
    <t>2 = Páginas web especiales con vídeos workout</t>
  </si>
  <si>
    <t>5 = otros</t>
  </si>
  <si>
    <t>6 = No utilizo plataformas ni herramientas</t>
  </si>
  <si>
    <t>Parmi les plates-formes ou appareils suivants, lesquels utilisez-vous actuellement pour faire du sport à la maison ?
Plusieurs réponses possibles</t>
  </si>
  <si>
    <t>2 = sites web spéciaux avec des vidéos d'exercices</t>
  </si>
  <si>
    <t>3 = entraînements en live / streamings en live</t>
  </si>
  <si>
    <t>4 = ergomètre</t>
  </si>
  <si>
    <t>5 = autres</t>
  </si>
  <si>
    <t>6 = je n'utilise pas de plate-forme ou d'appareil</t>
  </si>
  <si>
    <t>A következő platformok vagy eszközök közül melyiket használja az otthoni sportoláshoz?
Több válasz is lehetséges</t>
  </si>
  <si>
    <t>2 = edzővideókat kínáló speciális honlapok</t>
  </si>
  <si>
    <t>3 = élő edzések / élő közvetítések</t>
  </si>
  <si>
    <t>4 = szobakerékpár</t>
  </si>
  <si>
    <t>5 = egyéb</t>
  </si>
  <si>
    <t>6 = nem használok semmilyen platformot vagy eszközt</t>
  </si>
  <si>
    <t>Quali delle seguenti piattaforme o strumenti utilizza al momento per praticare sport da casa?
Più di una risposta possibile</t>
  </si>
  <si>
    <t>2 = pagine web dedicate con video per gli esercizi</t>
  </si>
  <si>
    <t>3 = live training/live-streaming</t>
  </si>
  <si>
    <t>4 = cyclette</t>
  </si>
  <si>
    <t>5 = altro</t>
  </si>
  <si>
    <t>6 = non utilizzo piattaforme o strumenti</t>
  </si>
  <si>
    <t>Какие из перечисленных ниже платформ или инструментов Вы сейчас используете для занятий спортом дома?
Можно выбрать несколько вариантов ответа</t>
  </si>
  <si>
    <t>2 = специальные веб-сайты с видео тренировок</t>
  </si>
  <si>
    <t>3 = тренировки в прямом эфире / стримы</t>
  </si>
  <si>
    <t>4 = домашний тренер</t>
  </si>
  <si>
    <t>5 = иное</t>
  </si>
  <si>
    <t>6 = я не пользуюсь никакими платформами или инструментами</t>
  </si>
  <si>
    <t>Koje od sledećih platformi ili alatki trenutno koristite za bavljenje sportom kod kuće?
Moguće izabrati više odgovora</t>
  </si>
  <si>
    <t>2 = Specijalne veb lokacije sa video zapisima za vežbanje</t>
  </si>
  <si>
    <t>3 = trening uživo/strimovi uživo</t>
  </si>
  <si>
    <t>4 = kućni trener</t>
  </si>
  <si>
    <t>5 = druge</t>
  </si>
  <si>
    <t>6 = ne koristim platforme, a ni alate</t>
  </si>
  <si>
    <t>Größe und Gewicht</t>
  </si>
  <si>
    <t>Height and Weight</t>
  </si>
  <si>
    <t>Estatura y peso</t>
  </si>
  <si>
    <t>Taille et poids</t>
  </si>
  <si>
    <t>Magasság és testsúly</t>
  </si>
  <si>
    <t>Altezza e peso</t>
  </si>
  <si>
    <t>Рос и вес</t>
  </si>
  <si>
    <t>Veličina i težina</t>
  </si>
  <si>
    <t>false</t>
  </si>
  <si>
    <t>heigh</t>
  </si>
  <si>
    <t>Wie groß sind Sie, wenn Sie keine Schuhe tragen? (Angabe in cm) 
Hinweis: Falls Sie Ihre Körpergröße nicht genau kennen, geben Sie bitte einen Schätzwert an.</t>
  </si>
  <si>
    <t>How tall are you when you are not wearing shoes? (In cm)
Note: If you do not know your height exactly, please provide an estimate.</t>
  </si>
  <si>
    <t>Indique su estatura descalzo, en cm 
Nota: Si no lo sabe exactamente, indique un valor estimado.</t>
  </si>
  <si>
    <t>Quelle est votre taille corporelle lorsque vous ne portez pas de chaussures ? (Réponse en cm) 
Remarque: si vous ne connaissez pas exactement votre taille corporelle, veuillez indiquer une estimation.</t>
  </si>
  <si>
    <t>Milyen magas cipő nélkül? (adat cm-ben) 
Megjegyzés: Ha nem tudja pontosan a magasságát, akkor adjon meg egy becsült értéket.</t>
  </si>
  <si>
    <t>Qual è la sua altezza senza scarpe? (Indicazione in cm) 
Attenzione: se non si conosce la propria altezza precisa, si prega di indicare un valore approssimativo.</t>
  </si>
  <si>
    <t>Каков Ваш рост без обуви? (указать в см) 
Примечание: Если Вы не знаете точно свой рост, укажите приблизительно.</t>
  </si>
  <si>
    <t>Koliko ste velike kada ne nosite cipele? (podatak u cm) 
Beleške: Ako ne znate Vašu tačnu visinu, navedite procenu.</t>
  </si>
  <si>
    <t>weigh1</t>
  </si>
  <si>
    <t>Wie viel wiegen Sie, wenn Sie keine Kleidung und Schuhe tragen? (Angabe in kg)
Hinweise: 
    - Falls Sie Ihr Gewicht nicht genau wissen, geben Sie bitte einen Schätzwert an. 
    - Falls Sie schwanger sind, geben Sie bitte Ihr Gewicht von vor der Schwangerschaft an.</t>
  </si>
  <si>
    <t>How much do you weigh when you are not wearing any clothes and shoes? (In kg)
Note:
     - If you are unsure of your weight, please give an estimate.
     - If you are pregnant, please state your weight from before pregnancy.</t>
  </si>
  <si>
    <t>Indique su peso, desnudo y descalzo, en kg
Notas: 
    - Si no lo sabe exactamente, indique un valor estimado. 
    - Si está embarazada, indique su peso anterior al embarazo.</t>
  </si>
  <si>
    <t>Combien pesez-vous lorsque vous ne portez ni vêtements ni chaussures ? (Réponse en kg)
Remarques: 
    - Si vous ne connaissez pas exactement votre poids, veuillez indiquer une estimation. 
    - Si vous êtes enceinte, veuillez indiquer votre poids d'avant la grossesse.</t>
  </si>
  <si>
    <t>A testsúlya ruha és cipő nélkül? (adat kg-ban)
Megjegyzés: 
    - Ha nem tudja pontosan a testsúlyát, akkor adjon meg egy becsült értéket. 
    - Ha terhes, akkor a terhesség előtti testsúlyát adja meg.</t>
  </si>
  <si>
    <t>Qual è il suo peso senza scarpe e senza vestiti? (Indicazione in kg) 
Attenzione: 
  - se non si conosce il proprio perso preciso, si prega di indicare un valore approssimativo. 
  - In caso di gravidanza, si prega di indicare il peso prima della gravidanza.</t>
  </si>
  <si>
    <t>Каков Ваш вес без одежды и обуви? (указать в кг)
Примечания: 
    Если Вы не знаете точно свой вес, укажите приблизительно. 
    - Если Вы беременны, укажите свой вес до беременности.</t>
  </si>
  <si>
    <t>Koliko ste teški kada ne nosite odeću i cipele? (podatak u kg) 
Beleške: 
    - Ako ne znate Vašu tačnu težinu, navedite procenu. 
    -Ako ste trudni, molimo vas da navedete svoju težinu pre trudnoće.</t>
  </si>
  <si>
    <t>weigh2</t>
  </si>
  <si>
    <t>Wie hat sich Ihr Gewicht seit Einführung der Ausgangsbeschränkungen Mitte März verändert?</t>
  </si>
  <si>
    <t>1 = Zunahme</t>
  </si>
  <si>
    <t>2 = Abnahme</t>
  </si>
  <si>
    <t>3 = Gleich geblieben</t>
  </si>
  <si>
    <t>How has your weight changed since the lockdown has been imposed mid of March?</t>
  </si>
  <si>
    <t>2 = Decreased</t>
  </si>
  <si>
    <t>3 = Unchanged</t>
  </si>
  <si>
    <t>¿Cómo ha variado su peso desde la imposición de las restricciones de salida a mediados de marzo?</t>
  </si>
  <si>
    <t>1 = aumento</t>
  </si>
  <si>
    <t>2 = pérdida</t>
  </si>
  <si>
    <t>3 = igual</t>
  </si>
  <si>
    <t>77 = no lo sé</t>
  </si>
  <si>
    <t>Comment votre poids a-t-il évolué depuis le début du confinement mi-mars ?</t>
  </si>
  <si>
    <t>1 = prise de poids</t>
  </si>
  <si>
    <t>2 = perte de poids</t>
  </si>
  <si>
    <t>3 = poids resté identique</t>
  </si>
  <si>
    <t>Március közepe, a kijárási korlátozások bevezetése óta mennyire változott meg a testsúlya?</t>
  </si>
  <si>
    <t>1 = növekedett</t>
  </si>
  <si>
    <t>2 = csökkent</t>
  </si>
  <si>
    <t>3 = változatlan maradt</t>
  </si>
  <si>
    <t>In che modo il suo peso è cambiato da quando sono state introdotte le misure di confinamento a metà marzo?</t>
  </si>
  <si>
    <t>1 = è aumentato</t>
  </si>
  <si>
    <t>2 = è diminuito</t>
  </si>
  <si>
    <t>3 = è rimasto uguale</t>
  </si>
  <si>
    <t>Изменился ли Ваше вес после введения ограничений на передвижение в середине марта?</t>
  </si>
  <si>
    <t>2 = уменьшение</t>
  </si>
  <si>
    <t>3 = без изменений</t>
  </si>
  <si>
    <t>Kako se vaša težina promenila od kada je prvobitno sredinom marta uvedeno ograničenje izlaska?</t>
  </si>
  <si>
    <t>1 = povećala</t>
  </si>
  <si>
    <t>2 = smanjila</t>
  </si>
  <si>
    <t>3 = ostala ista</t>
  </si>
  <si>
    <t>Sie sind bereits fast am Ende des Fragebogens angelangt. Im Folgenden geht es nun um einige konkrete Vorerkrankungen und Ihre allgemeine medizinische Versorgung.</t>
  </si>
  <si>
    <t>You are almost at the end of the questionnaire. The following questions are about some particular pre-existing conditions and your general medical care.</t>
  </si>
  <si>
    <t>Ha llegado prácticamente al final del cuestionario. Solo queda saber algo más sobre algunas enfermedades anteriores concretas y la atención sanitaria general.</t>
  </si>
  <si>
    <t>Vous êtes déjà presque à la fin du questionnaire. Les questions suivantes concernent maintenant quelques maladies préexistantes concrètes et votre suivi médical d'une manière générale.</t>
  </si>
  <si>
    <t>Már majdnem készen vagyunk a kérdőívvel. A következőkben néhány konkrét, korábbi megbetegedéséről és az általános orvosi ellátásáról lesz szó.</t>
  </si>
  <si>
    <t>È già arrivato quasi alla fine del sondaggio. Adesso seguono delle domande su alcune malattie pregresse specifiche e l'accesso alle cure mediche in generale.</t>
  </si>
  <si>
    <t>До конца анкеты осталось совсем немного. Далее речь пойдет о некоторых конкретных прежних заболеваниях и Вашем общем медицинском обслуживании.</t>
  </si>
  <si>
    <t>Zamalo ste stigli do kraj upitnika. Slede pitanja u vezi konkretnih predoboljenja i Vaše opšte zdravstvene zaštite.</t>
  </si>
  <si>
    <t>hyper1</t>
  </si>
  <si>
    <t>Wurde bei Ihnen jemals ein Bluthochdruck, eine sogenannte Hypertonie, von einem Arzt diagnostiziert?
Sollten Sie keinen Bluthochdruck haben, klicken Sie bei den folgenden Fragen bitte "Keine Angabe" an.</t>
  </si>
  <si>
    <t>Have you ever been diagnosed with high blood pressure, a so called hypertension, by a physician?
If you do not have high blood pressure, please click "No response" in the following questions.</t>
  </si>
  <si>
    <t>¿Alguna vez el médico le ha diagnosticado hipertensión? Si tiene la tensión alta, haga click en "No hay datos" en las siguientes preguntas.</t>
  </si>
  <si>
    <t>Une hypertension artérielle vous a-t-elle déjà été diagnostiquée par un médecin ?
Si vous n'avez pas d'hypertension artérielle, veuillez cliquer sur "pas de réponse" pour les questions suivantes.</t>
  </si>
  <si>
    <t>Diagnosztizáltak Önnél bármikor magas vérnyomást, úgynevezett hipertóniát?
Ha nincs magas vérnyomása, akkor a következő kérdéseknél kérjük, kattintson a "nincs válasz" gombra.</t>
  </si>
  <si>
    <t>Le è mai stata rilevata un’elevata pressione sanguigna, cosiddetta ipertensione, da un medico?
Se non soffre di pressione alta, selezioni la risposta “nessuna risposta” nelle domande successive.</t>
  </si>
  <si>
    <t>Было ли у Вас диагностировано врачом повышенное давление (гипертония)?
Если у Вас нет повышенного давления, отметьте в вопросах ниже вариант "нет ответа".</t>
  </si>
  <si>
    <t>Da li je nekada od strane lekara kod dijagnostikovan visoki krvni pritisak, tzv. hipertenzija.
Ako nemate visok krvni pritisak kliknite kod sledećih pitanja na "nema podataka".</t>
  </si>
  <si>
    <t>hyper2</t>
  </si>
  <si>
    <t>Nehmen Sie derzeit blutdrucksenkende Medikamente ein?</t>
  </si>
  <si>
    <t>Are you currently taking blood pressure lowering medication?</t>
  </si>
  <si>
    <t>¿Está tomando ahora algún medicamento contra la hipertensión?</t>
  </si>
  <si>
    <t>Prenez-vous actuellement des médicaments antihypertenseurs ?</t>
  </si>
  <si>
    <t>Szed jelenleg vérnyomáscsökkentő gyógyszereket?</t>
  </si>
  <si>
    <t>Al momento assume farmaci antipertensivi?</t>
  </si>
  <si>
    <t>Принимаете ли Вы сейчас лекарства для снижения давления?</t>
  </si>
  <si>
    <t>Da li koristite lekove za smanjenje pritiska?</t>
  </si>
  <si>
    <t>hyper3</t>
  </si>
  <si>
    <t>Haben Sie vor den Ausgangsbeschränkungen Ihren Blutdruck selbst gemessen?</t>
  </si>
  <si>
    <t>Have you measured your blood pressure before the lockdown has been imposed?</t>
  </si>
  <si>
    <t>99 = No repsonse</t>
  </si>
  <si>
    <t>Antes de la imposición del confinamiento, ¿se tomaba usted mismo la tensión?</t>
  </si>
  <si>
    <t>Mesuriez-vous votre tension artérielle par vous-même avant le début du confinement ?</t>
  </si>
  <si>
    <t>A kijárási korlátozások előtt saját maga mérte a vérnyomását?</t>
  </si>
  <si>
    <t>Prima dell’introduzione delle misure di confinamento effettuava la misurazione della pressione autonomamente?</t>
  </si>
  <si>
    <t>Измеряли ли Вы себе давление до введения ограничений на передвижение?</t>
  </si>
  <si>
    <t>Da li ste pre početka ograničenja izlaska sami merili krvni pritisak?</t>
  </si>
  <si>
    <t>hyper4</t>
  </si>
  <si>
    <t>Messen Sie derzeit Ihren Blutdruck selbst?</t>
  </si>
  <si>
    <t>Do you currently measure your blood pressure?</t>
  </si>
  <si>
    <t>¿Actualmente se toma usted mismo la tensión?</t>
  </si>
  <si>
    <t>Mesurez-vous votre tension artérielle par vous-même actuellement ?</t>
  </si>
  <si>
    <t>Jelenleg saját maga méri a vérnyomását?</t>
  </si>
  <si>
    <t>Al momento effettua la misurazione della pressione autonomamente?</t>
  </si>
  <si>
    <t>Измеряете ли Вы себе давление сами?</t>
  </si>
  <si>
    <t>Da li trenutno sami merite svoj krvni pritisak?</t>
  </si>
  <si>
    <t>hyper5</t>
  </si>
  <si>
    <t>Wie haben sich Ihre Blutdruckwerte seit Einführung der Ausgangsbeschränkungen Mitte März verändert?</t>
  </si>
  <si>
    <t>2 = Erniedrigt</t>
  </si>
  <si>
    <t>3 = Unverändert</t>
  </si>
  <si>
    <t>How have your blood pressure values changes since the lockdown has been imposed?</t>
  </si>
  <si>
    <t>¿Cómo han variado los valores de su tensión arterial desde la imposición de las restricciones de salida a mediados de marzo?</t>
  </si>
  <si>
    <t>2 = menos</t>
  </si>
  <si>
    <t>3 = sin variaciones</t>
  </si>
  <si>
    <t>Comment votre tension artérielle a-t-elle évolué depuis le début du confinement mi-mars ?</t>
  </si>
  <si>
    <t>2 = diminué</t>
  </si>
  <si>
    <t>3 = inchangé</t>
  </si>
  <si>
    <t>Március közepe, a kijárási korlátozások bevezetése óta hogyan változott a vérnyomása?</t>
  </si>
  <si>
    <t>3 = változatlan</t>
  </si>
  <si>
    <t>In che modo i suoi valori relativi alla pressione sanguigna sono cambiati da quando sono state introdotte le misure di confinamento a metà marzo?</t>
  </si>
  <si>
    <t>1 = sono aumentati</t>
  </si>
  <si>
    <t>2 = sono diminuiti</t>
  </si>
  <si>
    <t>3 = sono rimasti invariati</t>
  </si>
  <si>
    <t>Изменилось ли Ваше давление после введения ограничений на передвижение в середине марта?</t>
  </si>
  <si>
    <t>1 = повышение</t>
  </si>
  <si>
    <t>2 = снижение</t>
  </si>
  <si>
    <t>Kako se vaš krvni pritisak promenio od kada je prvobitno sredinom marta uvedeno ograničenje izlaska?</t>
  </si>
  <si>
    <t>1 = povećao se</t>
  </si>
  <si>
    <t>2 = smanjio se</t>
  </si>
  <si>
    <t>3 = isti je</t>
  </si>
  <si>
    <t>Diabetes</t>
  </si>
  <si>
    <t>Diabète</t>
  </si>
  <si>
    <t>Cukorbetegség</t>
  </si>
  <si>
    <t>Diabete</t>
  </si>
  <si>
    <t>Диабет</t>
  </si>
  <si>
    <t>Dijabetes</t>
  </si>
  <si>
    <t>diabe1</t>
  </si>
  <si>
    <t>Wurde bei Ihnen jemals von einem Arzt eine Zuckerkrankheit, ein sogenannter Diabetes mellitus, diagnostiziert? (ein Schwangerschaftsdiabetes zählt nicht dazu)
Sollten Sie keinen Diabetes haben, klicken Sie bei den folgenden Fragen bitte "Keine Angabe" an.</t>
  </si>
  <si>
    <t>Have you ever been diagnosed with diabetes mellitus by a physician? (gestational diabetes is not included)
If you do not have diabetes, please click "No response" in the following questions.</t>
  </si>
  <si>
    <t>¿Alguna vez le ha diagnosticado un médico la enfermedad denominada "Diabetes mellitus"? (una diabetes generada por un embarazo, no cuenta)
Si no padece diabetes, haga click en "No hay datos" en las siguientes preguntas.</t>
  </si>
  <si>
    <t>Un diabète sucré vous a-t-il déjà été diagnostiqué par un médecin ? (Le diabète gestationnel n'en fait pas partie.)
Si vous n'avez pas de diabète, veuillez cliquer sur "pas de réponse" pour les questions suivantes.</t>
  </si>
  <si>
    <t>Diagnosztizáltak Önnél bármikor cukorbetegséget, egy úgynevezett diabetes mellitust? (a terhességi cukorbetegség nem számít ide)
Ha nem szenved cukorbetegségben, akkor a következő kérdéseknél kérjük, kattintson a "nincs válasz" gombra.</t>
  </si>
  <si>
    <t>Le è mai stata diagnosticata una forma di diabete mellito? (Non è compreso il diabete gestazionale)
Se non soffre di diabete, selezioni "nessuna risposta" nelle domande successive.</t>
  </si>
  <si>
    <t>Был ли у Вас диагностирован диабет? (сахарный диабет беременных не учитывается)
Если у Вас нет диабета, отметьте в вопросах ниже вариант "нет ответа".</t>
  </si>
  <si>
    <t>Da li kod Vas ikada od strane lekara dijagnostikovana šećerna bolest, tzv. dijabetes melitus? (u to ne spada trudnoća)
Ako nemate dijabetes kliknite kod sledećih pitanja na "nema podataka".</t>
  </si>
  <si>
    <t>diabe2</t>
  </si>
  <si>
    <t>Nehmen Sie derzeit blutzuckersenkende Medikamente ein?</t>
  </si>
  <si>
    <t>Are you currently taking blood sugar lowering medication?</t>
  </si>
  <si>
    <t>¿Actualmente está tomando medicamentos para reducir el nivel de glucosa en sangre?</t>
  </si>
  <si>
    <t>Prenez-vous actuellement des médicaments hypoglycémiants ?</t>
  </si>
  <si>
    <t>Szed jelenleg vércukorszintet csökkentő gyógyszereket?</t>
  </si>
  <si>
    <t>Al momento assume farmaci ipoglicemizzanti?</t>
  </si>
  <si>
    <t>Принимаете ли Вы сейчас лекарства для снижения уровня сахара в крови?</t>
  </si>
  <si>
    <t>Da li koristite lekove za smanjenje šećera u krvi?</t>
  </si>
  <si>
    <t>diabe3</t>
  </si>
  <si>
    <t>Haben Sie vor den Ausgangsbeschränkungen Ihren Blutzucker selbst gemessen?</t>
  </si>
  <si>
    <t>Have you measured your blood sugar levels before the lockdown has been imposed?</t>
  </si>
  <si>
    <t>Antes de la imposición de las restricciones de salida, ¿tomaba medicamentos para reducir la glucosa en sangre?</t>
  </si>
  <si>
    <t>Mesuriez-vous votre glycémie par vous-même avant le début du confinement ?</t>
  </si>
  <si>
    <t>A kijárási korlátozások bevezetése előtt saját maga mérte a vércukorszintjét?</t>
  </si>
  <si>
    <t>Prima dell’introduzione delle misure di confinamento effettuava la misurazione della glicemia autonomamente?</t>
  </si>
  <si>
    <t>Измеряли ли Вы себе уровень сахара до введения ограничений на передвижение?</t>
  </si>
  <si>
    <t>Da li ste pre početka ograničenja izlaska sami merili šećer u krvi?</t>
  </si>
  <si>
    <t>diabe4</t>
  </si>
  <si>
    <t>Messen Sie derzeit Ihren Blutzucker selbst?</t>
  </si>
  <si>
    <t>Do you currently measure your blood sugar levels?</t>
  </si>
  <si>
    <t>¿Actualmente se mide usted mismo el nivel de glucosa?</t>
  </si>
  <si>
    <t>Mesurez-vous votre glycémie par vous-même actuellement ?</t>
  </si>
  <si>
    <t>Jelenleg saját maga méri a vércukorszintjét?</t>
  </si>
  <si>
    <t>Al momento effettua la misurazione della glicemia autonomamente?</t>
  </si>
  <si>
    <t>Измеряете ли Вы себе уровень сахара сами?</t>
  </si>
  <si>
    <t>Da li trenutno sami merite svoj šećer u krvi?</t>
  </si>
  <si>
    <t>diabe5</t>
  </si>
  <si>
    <t>Wie haben sich Ihre Blutzuckerwerte seit Einführung der Ausgangsbeschränkungen Mitte März verändert?</t>
  </si>
  <si>
    <t>How have your blood sugar levels changes since the lockdown has been imposed?</t>
  </si>
  <si>
    <t>¿Cómo han variado los valores de su glucosa desde la imposición de las restricciones de salida a mediados de marzo?</t>
  </si>
  <si>
    <t>Comment votre glycémie a-t-elle évolué depuis le début du confinement mi-mars ?</t>
  </si>
  <si>
    <t>Március közepe, a kijárási korlátozások bevezetése óta hogyan változott a vércukorszintje?</t>
  </si>
  <si>
    <t>In che modo i suoi valori relativi alla glicemia sono cambiati da quando sono state introdotte le misure di confinamento a metà marzo?</t>
  </si>
  <si>
    <t>Изменился ли у Вас уровень сахара в крови после введения ограничений на передвижение в середине марта?</t>
  </si>
  <si>
    <t>Kako se vaš šećer u krvi promenio od kada je prvobitno sredinom marta uvedeno ograničenje izlaska?</t>
  </si>
  <si>
    <t>Cholesterinwerte</t>
  </si>
  <si>
    <t>Cholesterol/Blood lipids</t>
  </si>
  <si>
    <t>Concentraciones de colesterol</t>
  </si>
  <si>
    <t>Taux de cholestérol</t>
  </si>
  <si>
    <t>Koleszterin értékek</t>
  </si>
  <si>
    <t>Livelli di colesterolo</t>
  </si>
  <si>
    <t>Уровень холестерина</t>
  </si>
  <si>
    <t>Vrednosti holesterola</t>
  </si>
  <si>
    <t>blood1</t>
  </si>
  <si>
    <t>Wurden bei Ihnen jemals erhöhte Blutfette oder erhöhte Cholesterinwerte von einem Arzt festgestellt?
Sollten Sie keine erhöhten Blutfettwerte haben, klicken Sie bei den folgenden Fragen bitte "Keine Angabe" an.</t>
  </si>
  <si>
    <t>Have you ever been diagnosed with high blood lipids or high cholesterol by a physician?
If you do not have high blood lipids, please click "No response" in the following questions.</t>
  </si>
  <si>
    <t>¿Alguna vez le ha diagnosticado un médico niveles de colesterol demasiado altos? 
Si no tiene concentraciones de colesterol demasiado altos, haga click en "No hay datos" en las siguientes preguntas.</t>
  </si>
  <si>
    <t>Des taux élevés de lipides sanguins ou de cholestérol vous ont-ils déjà été diagnostiqués par un médecin ?
Si vous n'avez pas un taux élevé de lipides sanguins, veuillez cliquer sur "pas de réponse" pour les questions suivantes.</t>
  </si>
  <si>
    <t>Találtak Önnél bármikor a normálisnál magasabb vérzsír vagy koleszterin értéket?
Ha az Ön vérzsírértéke a normálisnál nem magasabb, akkor a következő kérdéseknél kérjük, kattintson a "nincs válasz" gombra.</t>
  </si>
  <si>
    <t>Le è mai stato rilevato un alto contenuto di lipidi nel sangue o alti livelli di colesterolo da un medico?
Se non soffre di livelli di colesterolo alti, selezioni la risposta “nessuna risposta” nelle domande successive.</t>
  </si>
  <si>
    <t>Был ли у Вас обнаружен повышенный уровень жиров или холестерина в крови?
Если нет, отметьте в вопросах ниже вариант "нет ответа".</t>
  </si>
  <si>
    <t>Da li su vam je ikad lekar ustanovio da imate povećane vrednosti masti ili holesterola u krvi?
Ako nemate povećane vrednosti masti u krvi kliknite kod sledećih pitanja na "nema podataka".</t>
  </si>
  <si>
    <t>blood2</t>
  </si>
  <si>
    <t>Nehmen Sie derzeit Medikamente gegen erhöhtes Cholesterin ein?</t>
  </si>
  <si>
    <t>Are you currently taking medication for high cholesterol?</t>
  </si>
  <si>
    <t>¿Actualmente está tomando medicamentos para reducir el nivel de colesterol en sangre?</t>
  </si>
  <si>
    <t>Prenez-vous actuellement des médicaments contre l'hypercholestérolémie ?</t>
  </si>
  <si>
    <t>Szed jelenleg gyógyszert magas koleszterin ellen?</t>
  </si>
  <si>
    <t>Al momento assume farmaci per ridurre il livello di colesterolo elevato?</t>
  </si>
  <si>
    <t>Принимаете ли Вы сейчас лекарства для снижения холестерина?</t>
  </si>
  <si>
    <t>Da li trenutno uzimate lekove zbog povećanog holesterola?</t>
  </si>
  <si>
    <t>blood3</t>
  </si>
  <si>
    <t>Wie haben sich Ihre Blutfettwerte seit Einführung der Ausgangsbeschränkungen Mitte März verändert?</t>
  </si>
  <si>
    <t>How have your blood lipid levels changes since the lockdown has been imposed?</t>
  </si>
  <si>
    <t>¿Cómo han variado sus niveles de lípidos en sangre desde la imposición de las restricciones de salida a mediados de marzo?</t>
  </si>
  <si>
    <t>Comment votre taux de lipides sanguins a-t-il évolué depuis le début du confinement mi-mars ?</t>
  </si>
  <si>
    <t>Március közepe, a kijárási korlátozások bevezetése óta hogyan változott a vérzsír értéke?</t>
  </si>
  <si>
    <t>In che modo i valori relativi al suo livello di lipidi nel sangue sono cambiati da quando sono state introdotto le misure di confinamento a metà marzo?</t>
  </si>
  <si>
    <t>Изменилось ли у Вас содержание жиров в крови после введения ограничений на передвижение в середине марта?</t>
  </si>
  <si>
    <t>Kako su se vaše vrednosti masti u krvi promenile od kada je prvobitno sredinom marta uvedeno ograničenje izlaska?</t>
  </si>
  <si>
    <t>1 = povećale se</t>
  </si>
  <si>
    <t>2 = smanjile se</t>
  </si>
  <si>
    <t>3 = iste su</t>
  </si>
  <si>
    <t>Arzttermine und Zugang zu Medikamenten</t>
  </si>
  <si>
    <t>Doctor's appointments and access to medicine</t>
  </si>
  <si>
    <t>Citas médicas y acceso a medicamentos</t>
  </si>
  <si>
    <t>Consultations médicales et accès aux médicaments</t>
  </si>
  <si>
    <t>Orvosi vizsgálatok és a gyógyszerekhez való hozzáférés</t>
  </si>
  <si>
    <t>Visite mediche e accesso ai farmaci</t>
  </si>
  <si>
    <t>Посещение врача и доступ к лекарствам</t>
  </si>
  <si>
    <t>Termini kod lekara ili pristup lekovima</t>
  </si>
  <si>
    <t>medic1</t>
  </si>
  <si>
    <t>Wurden seit Beginn der Ausgangsbeschränkung Mitte März ein oder mehrere von Ihnen geplante Arztbesuche bei einem Hausarzt oder niedergelassenen Facharzt verschoben oder abgesagt?</t>
  </si>
  <si>
    <t>3 = Es waren keine Termine vereinbart</t>
  </si>
  <si>
    <t>Have one or more of your planned medical visits to a family doctor or resident specialist been postponed or canceled since the lockdown has been imposed mid of March?</t>
  </si>
  <si>
    <t>3 = No appointments were scheduled</t>
  </si>
  <si>
    <t>Desde las restricciones de salida impuestas a mediados de marzo, ¿ha tenido que aplazarse o anularse alguna cita prevista con su médico de cabecera o con algún especialista?</t>
  </si>
  <si>
    <t>3 = No tenía citas acordadas</t>
  </si>
  <si>
    <t>Depuis le début du confinement mi-mars, un ou plusieurs de vos rendez-vous prévus chez un médecin généraliste ou spécialiste ont-ils été reportés ou annulés ?</t>
  </si>
  <si>
    <t>3 = je n'avais aucun rendez-vous fixé</t>
  </si>
  <si>
    <t>Március közepe, a kijárási korlátozások bevezetése óta elhalasztottak, vagy lemondtak már egy vagy több tervezett orvosi vizsgálatot a háziorvosánál, vagy egy letelepedett, praktizáló szakorvosnál?</t>
  </si>
  <si>
    <t>3 = nem voltak tervezett vizsgálatok</t>
  </si>
  <si>
    <t>Da quando sono state introdotte le misure di confinamento a metà marzo, ha dovuto spostare o cancellare uno o più appuntamenti programmati presso un medico di famiglia o per una visita specialistica presso uno studio medico?</t>
  </si>
  <si>
    <t>3 = non avevo programmato visite</t>
  </si>
  <si>
    <t>Имел ли место перенос или отмена (однократно или многократно) запланированного посещения терапевта или врача-специалиста после введения ограничений на передвижение в середине марта?</t>
  </si>
  <si>
    <t>3 = запланированных посещений не было</t>
  </si>
  <si>
    <t>Da li ste od kada je prvobitno sredinom marta uvedeno ograničenje izlaska pomerili ili otkazali zakazanu posetu izabranom lekaru ili lokalnom specijalisti?</t>
  </si>
  <si>
    <t>3 = nije bilo zakazanih termina</t>
  </si>
  <si>
    <t>medic2</t>
  </si>
  <si>
    <t>Falls ja: 
Von wem ging die Verschiebung oder die Absage des Arztbesuches aus?</t>
  </si>
  <si>
    <t>1 = Von mir selbst</t>
  </si>
  <si>
    <t>2 = Auf Anraten von Verwandten oder Bekannten</t>
  </si>
  <si>
    <t>3 = Vom Arzt</t>
  </si>
  <si>
    <t>If yes:
By whom has the postponement or cancellation of the doctor's visit been initiated?</t>
  </si>
  <si>
    <t>1 = By myself</t>
  </si>
  <si>
    <t>2 = On the advices of relatives or acquaintances</t>
  </si>
  <si>
    <t>3 = By the physician</t>
  </si>
  <si>
    <t>En caso afirmativo: 
¿De quién partió la idea de aplazar o cancelar la cita médica?</t>
  </si>
  <si>
    <t>1 = Decisión propia</t>
  </si>
  <si>
    <t>2 = Por indicación de familiares o conocidos</t>
  </si>
  <si>
    <t>3 = Recomendación médica</t>
  </si>
  <si>
    <t>Si oui:  
Qui est à l'origine du report ou de l'annulation du rendez-vous chez le médecin ?</t>
  </si>
  <si>
    <t>1 = moi-même</t>
  </si>
  <si>
    <t>2 = sur les conseils de proches ou de connaissances</t>
  </si>
  <si>
    <t>3 = le médecin</t>
  </si>
  <si>
    <t>Ha igen:
Ki kezdeményezte az orvosi vizsgálat elhalasztását vagy lemondását?</t>
  </si>
  <si>
    <t>1 = én magam</t>
  </si>
  <si>
    <t>2 = a rokonaim vagy ismerőseim tanácsolták</t>
  </si>
  <si>
    <t>3 = az orvos</t>
  </si>
  <si>
    <t>Se sì:
Chi ha proposto di spostare o cancellare l'appuntamento?</t>
  </si>
  <si>
    <t>1 = io stesso</t>
  </si>
  <si>
    <t>2 = su consiglio di familiari o conoscenti</t>
  </si>
  <si>
    <t>3 = il medico</t>
  </si>
  <si>
    <t>Если да:
Кто был инициатором переноса или отмены посещения врача?</t>
  </si>
  <si>
    <t>1 = я сам(а)</t>
  </si>
  <si>
    <t>2 = по совету родственника или знакомого</t>
  </si>
  <si>
    <t>3 = врач</t>
  </si>
  <si>
    <t>Ako da:
Ko je pokrenuo odlaganje ili otkazivanje posete lekaru?</t>
  </si>
  <si>
    <t>1 = ja sam</t>
  </si>
  <si>
    <t>2 = na savet rođaka ili poznanika</t>
  </si>
  <si>
    <t>3 = od strane lekara</t>
  </si>
  <si>
    <t>physi1</t>
  </si>
  <si>
    <t>Hat sich bei Ihnen seit Beginn der Ausgangsbeschränkung Mitte März eine Behandlung bei einem Physiotherapeuten, Logopäden oder Ergotherapeuten verschoben oder wurde abgesagt?</t>
  </si>
  <si>
    <t>3 = Kein Bedarf an Behandlung</t>
  </si>
  <si>
    <t>Has your treatment with a physiotherapist, speech therapist or occupational therapist been postponed or canceled since the lockdown has been imposed mid of March?</t>
  </si>
  <si>
    <t>3 = No need for treatment</t>
  </si>
  <si>
    <t>Desde la imposición de las restricciones de salida a mediados de marzo, ¿se ha aplazado o cancelado alguna cita suya de fisioterapia, logopedia o ergoterapeuta?</t>
  </si>
  <si>
    <t>3 = No necesité tratamiento</t>
  </si>
  <si>
    <t>Un traitement que vous deviez avoir chez un kinésithérapeute, un orthophoniste ou un ergothérapeute a-t-il reporté ou annulé depuis le début du confinement mi-mars ?</t>
  </si>
  <si>
    <t>3 = aucun besoin de traitement</t>
  </si>
  <si>
    <t>Március közepe, a kijárási korlátozások kezdete óta elhalasztottak vagy lemondtak Önnél fizikoterápiás, logopédiás vagy ergoterápiás kezeléseket?</t>
  </si>
  <si>
    <t>3 = nincs ilyen kezelési igény</t>
  </si>
  <si>
    <t>Da quando sono state introdotte le misure di confinamento a metà marzo, ha dovuto spostare o cancellare un trattamento presso un fisioterapista, logopedista o ergoterapista?</t>
  </si>
  <si>
    <t>3 = nessuna necessità di trattamento</t>
  </si>
  <si>
    <t>Имел ли место перенос или отмена посещения физиотерапевта, логопеда или трудового (эрго-)терапевта после введения ограничений на передвижение в середине марта?</t>
  </si>
  <si>
    <t>3 = не было необходимости в лечении</t>
  </si>
  <si>
    <t>Da li je Vama odložen ili otkazan termin za tretman kod fizioterapeuta, logopeda ili ergoterapeuta od početka ograničenja izlaska sredinom marta?</t>
  </si>
  <si>
    <t>3 = nemam potrebe za tretmanom</t>
  </si>
  <si>
    <t>physi2</t>
  </si>
  <si>
    <t>En caso afirmativo: 
¿De quién partió la idea de aplazar o cancelar el tratamiento o análisis?</t>
  </si>
  <si>
    <t>Si oui: 
Qui est à l'origine du report ou de l'annulation de l'examen ou du traitement ?</t>
  </si>
  <si>
    <t>Ha igen: Ki kezdeményezte a vizsgálat vagy a kezelés elhalasztását, ill. lemondását?</t>
  </si>
  <si>
    <t>Se sì:
Chi ha proposto di spostare o cancellare la visita o il trattamento?</t>
  </si>
  <si>
    <t>Если да:
Кто был инициатором переноса или отмены обследования или лечения?</t>
  </si>
  <si>
    <t>Ako da:
Ko je bio razlog otkazivanja ili odlaganja pregleda ili tretmana?</t>
  </si>
  <si>
    <t>hospi1</t>
  </si>
  <si>
    <t>Hat sich bei Ihnen seit Beginn der Ausgangsbeschränkung Mitte März eine Untersuchung oder Behandlung in einem Krankenhaus verschoben oder wurde abgesagt?</t>
  </si>
  <si>
    <t>3 = Kein Bedarf an Untersuchung oder Behandlung</t>
  </si>
  <si>
    <t>Has an examination or treatment in a hospital been postponed or canceled since the lockdown has been imposed?</t>
  </si>
  <si>
    <t>3 = No need for examinations or treatment</t>
  </si>
  <si>
    <t>Desde la imposición de las restricciones de salida a mediados de marzo, ¿se ha aplazado o cancelado algún tratamiento o análisis en un hospital o clínica?</t>
  </si>
  <si>
    <t>3 = No tuve necesidad de tratamiento o analítica</t>
  </si>
  <si>
    <t>Un examen ou un traitement que vous deviez avoir en hôpital a-t-il été reporté ou annulé depuis le début du confinement mi-mars ?</t>
  </si>
  <si>
    <t>3 = aucun besoin d'examen ou de traitement</t>
  </si>
  <si>
    <t>Március közepe, a kijárási korlátozások kezdete óta elhalasztottak vagy lemondtak Önnél egy kórházi vizsgálatot vagy kezelést?</t>
  </si>
  <si>
    <t>3 = nincs vizsgálati vagy kezelési igény</t>
  </si>
  <si>
    <t>Da quando sono state introdotte le misure di confinamento a metà marzo, ha dovuto spostare o cancellare una visita o un trattamento in ospedale?</t>
  </si>
  <si>
    <t>3 = nessuna necessità di visita o trattamento</t>
  </si>
  <si>
    <t>Имел ли место перенос или отмена обследования или курса лечения в больнице после введения ограничений на передвижение в середине марта?</t>
  </si>
  <si>
    <t>3 = не было необходимости в обследовании или лечении</t>
  </si>
  <si>
    <t>Da li je Vama odložen ili otkazan termin za pregled ili lečenje u bolnici od početka ograničenja izlaska sredinom marta?</t>
  </si>
  <si>
    <t>3 = nemam potrebe za pregledom ili lečenjem</t>
  </si>
  <si>
    <t>hospi2</t>
  </si>
  <si>
    <t>En caso afirmativo: 
¿De quién partió la idea de aplazar o cancelar el tratamiento o análisis clínico?</t>
  </si>
  <si>
    <t>Si oui: Qui est à l'origine du report ou de l'annulation de l'examen ou du traitement en hôpital ?</t>
  </si>
  <si>
    <t>Ha igen:
Ki kezdeményezte a kórházi vizsgálat vagy kezelés elhalasztását, ill. lemondását?</t>
  </si>
  <si>
    <t>Se sì:
Chi ha proposto di spostare o cancellare la visita o il trattamento in ospedale?</t>
  </si>
  <si>
    <t>Если да:
Кто был инициатором переноса или отмены обследования или лечения в больнице?</t>
  </si>
  <si>
    <t>medic3</t>
  </si>
  <si>
    <t>Ist es für Sie seit Beginn der Ausgangsbeschränkung Mitte März schwieriger, die Medikamente, die Sie normalerweise einnehmen, zu erhalten (z.B. aufgrund längerer Lieferzeiten oder anderen Auswirkungen der Ausgangsbeschränkung)?</t>
  </si>
  <si>
    <t>3 = Ich nehme keine Medikamente ein</t>
  </si>
  <si>
    <t>Has it been more difficult for you to get the medicines you normally take since the lockdown has been imposed mid of March (e.g. due to longer delivery times or other effects of the restrictions)?</t>
  </si>
  <si>
    <t>3 = I don't take any medication</t>
  </si>
  <si>
    <t>Desde que se impusieron las restricciones de salida a mediados de marzo, ¿le resulta más difícil acceder a la medicación que normalmente toma (p. ej., por plazos de entrega más largos o por otras consecuencias de las restricciones de salida)?</t>
  </si>
  <si>
    <t>3 = No tomo medicamentos</t>
  </si>
  <si>
    <t>Depuis le début du confinement mi-mars, vous est-il plus difficile d'obtenir les médicaments que vous prenez normalement (par ex. en raison de délais de livraison plus longs ou d'autres effets du confinement) ?</t>
  </si>
  <si>
    <t>3 = je ne prends pas de médicament</t>
  </si>
  <si>
    <t>Március közepe, a kijárási korlátozások kezdete óta nehezebben jut hozzá azokhoz a gyógyszerekhez, amelyeket általában szedni szokott (pl. a hosszabb szállítási idők, vagy a kijárási korlátozások egyéb kihatásai miatt)?</t>
  </si>
  <si>
    <t>3 = nem szedek semmilyen gyógyszert</t>
  </si>
  <si>
    <t>Da quando sono state introdotte le misure di confinamento a metà marzo, le risulta più difficile procurarsi farmaci che assume regolarmente (ad es., a causa di tempi di consegna prolungati o altre conseguenze delle misure adottate)?</t>
  </si>
  <si>
    <t>3 = non assumo farmaci</t>
  </si>
  <si>
    <t>Столкнулись ли Вы с усложнением процедуры приобретения принимаемых Вами лекарств после введения ограничений на передвижение в середине марта (например, из-за увеличения сроков доставки или иных последствий введенных ограничений)?</t>
  </si>
  <si>
    <t>3 = я не принимаю лекарств</t>
  </si>
  <si>
    <t>Da li Vam je teže od ograničenja izlaska sredinom marta da nabavite lekove koje obično koristite (npr. zbog dužeg vremena isporuke ili drugih efekata ograničenja izlaska)?</t>
  </si>
  <si>
    <t>3 = ne koristim lekove</t>
  </si>
  <si>
    <t>Als Letztes haben wir noch zwei Fragen zu körperlichen Schmerzen. Die meisten von uns haben von Zeit zu Zeit vorrübergehende Schmerzen (z. B. Kopfschmerzen, Zahnschmerzen).</t>
  </si>
  <si>
    <t>Finally, we have two questions about physical pain. Most of us experience temporary pain from time to time (e.g. headache, toothache).</t>
  </si>
  <si>
    <t>Para finalizar, tenemos dos preguntas acerca de dolores físicos. La mayoría de nosotros tiene algún que otro dolor pasajero de vez en cuando (p. ej. dolores de cabeza, dolores dentales).</t>
  </si>
  <si>
    <t>Pour finir, nous avons encore deux questions concernant les douleurs physiques. La plupart d'entre nous ressentent de temps en temps des douleurs temporaires (par ex. maux de tête, maux de dents).</t>
  </si>
  <si>
    <t>Befejezésül még két kérdésünk lenne a fizikai fájdalmakkal kapcsolatban. Sokan időről időre átmeneti fájdalmakban szenvednek (pl. fejfájás, fogfájás).</t>
  </si>
  <si>
    <t>Per concludere abbiamo ancora due domande relative al dolore fisico. La maggior parte di noi soffre di tanto in tanto di dolori temporanei (ad es., mal di testa, mal di denti).</t>
  </si>
  <si>
    <t>И, наконец, у нас есть два вопроса по физическим болям. Большинство из нас время от времени испытывают проходящие боли (например, головная боль, зубная боль).</t>
  </si>
  <si>
    <t>Na kraju imamo još dva pitanja o fizičkim bolovima. Većina nas ima s vremena na vreme bolove (npr. glavobolju, zubobolju)</t>
  </si>
  <si>
    <t>pain1</t>
  </si>
  <si>
    <r>
      <rPr>
        <sz val="11"/>
        <color rgb="FF000000"/>
        <rFont val="Arial"/>
      </rPr>
      <t>Litten Sie in den vergangenen 2 Wochen </t>
    </r>
    <r>
      <rPr>
        <b/>
        <sz val="11"/>
        <color rgb="FF000000"/>
        <rFont val="Arial"/>
      </rPr>
      <t>an anderen oder stärkeren</t>
    </r>
    <r>
      <rPr>
        <sz val="11"/>
        <color rgb="FF000000"/>
        <rFont val="Arial"/>
      </rPr>
      <t> Schmerzen als den Alltagsschmerzen? </t>
    </r>
  </si>
  <si>
    <t>0 = Nein, keine Schmerzen</t>
  </si>
  <si>
    <t>1 = Ja, an leichten bis mäßigen Schmerzen</t>
  </si>
  <si>
    <t>2 = Ja, an starken bis sehr starken Schmerzen</t>
  </si>
  <si>
    <r>
      <rPr>
        <sz val="11"/>
        <color rgb="FF000000"/>
        <rFont val="Arial"/>
      </rPr>
      <t xml:space="preserve">Have you had pain </t>
    </r>
    <r>
      <rPr>
        <b/>
        <sz val="11"/>
        <color rgb="FF000000"/>
        <rFont val="Arial"/>
      </rPr>
      <t xml:space="preserve">other than or more severe </t>
    </r>
    <r>
      <rPr>
        <sz val="11"/>
        <color rgb="FF000000"/>
        <rFont val="Arial"/>
      </rPr>
      <t>than usual pain in the past 2 weeks?</t>
    </r>
  </si>
  <si>
    <t>0 = No, no pain</t>
  </si>
  <si>
    <t>1 = Yes, mild to moderate pain</t>
  </si>
  <si>
    <t>2 = Yes, severe to very severe pain</t>
  </si>
  <si>
    <t>¿Ha padecido durante las últimas dos semanas algún dolor distinto o más intenso que los dolores habituales? </t>
  </si>
  <si>
    <t>0 = No, sin dolores</t>
  </si>
  <si>
    <t>1 = Sí, dolores leves a moderados</t>
  </si>
  <si>
    <t>2 = Sí, dolores fuertes a muy fuertes</t>
  </si>
  <si>
    <t>Au cours des 2 dernières semaines, avez-vous souffert de douleurs autres ou plus fortes que les douleurs ou maux quotidiens ? </t>
  </si>
  <si>
    <t>0 = non, pas de douleurs</t>
  </si>
  <si>
    <t>1 = oui, douleurs légères à modérées</t>
  </si>
  <si>
    <t>2 = oui, douleurs fortes à très fortes</t>
  </si>
  <si>
    <t>Az elmúlt 2 hét során szenvedett már az általánostól eltérő vagy erősebb fájdalmak miatt? </t>
  </si>
  <si>
    <t>0 = Nem, semmilyen fájdalom</t>
  </si>
  <si>
    <t>1 = Igen, csekély vagy mérsékelt fájdalom miatt</t>
  </si>
  <si>
    <t>2 = Igen, erős vagy nagyon erős fájdalom miatt</t>
  </si>
  <si>
    <t>Nelle ultime 2 settimane ha sofferto di dolori diversi o più intensi rispetto ai dolori di cui soffre normalmente? </t>
  </si>
  <si>
    <t>0 = no, nessun dolore</t>
  </si>
  <si>
    <t>1 = sì, dolori lievi fino a moderati</t>
  </si>
  <si>
    <t>2 = sì, dolori acuti fino a molto acuti</t>
  </si>
  <si>
    <t>Испытывали ли Вы за последние 2 недели иные или более сильные боли, отличные от повседневных? </t>
  </si>
  <si>
    <t>0 = нет, никаких болей</t>
  </si>
  <si>
    <t>1 = да, боли от легких до средних</t>
  </si>
  <si>
    <t>2 = да, боли от сильных до очень сильных</t>
  </si>
  <si>
    <t>Da li ste u zadnje dve sedmice imali drugačije ili teške bolove nego što su uobičajeni bolovi? </t>
  </si>
  <si>
    <t>0 = ne, nisam imao bolove</t>
  </si>
  <si>
    <t>1 = da, lakše do umerene bolove</t>
  </si>
  <si>
    <t>2 = da, teške do veoma teške bolove</t>
  </si>
  <si>
    <t>pain2</t>
  </si>
  <si>
    <r>
      <rPr>
        <sz val="11"/>
        <color rgb="FF000000"/>
        <rFont val="Arial"/>
      </rPr>
      <t>Jetzt geht es um die </t>
    </r>
    <r>
      <rPr>
        <b/>
        <sz val="11"/>
        <color rgb="FF000000"/>
        <rFont val="Arial"/>
      </rPr>
      <t>Auswirkungen dieser Schmerzen:</t>
    </r>
    <r>
      <rPr>
        <sz val="11"/>
        <color rgb="FF000000"/>
        <rFont val="Arial"/>
      </rPr>
      <t>Inwieweit wurden Sie in den vergangenen 2 Wochen durch diese Schmerzen in Alltag, Freizeit und beruflichen Aktivitäten beeinträchtigt?</t>
    </r>
  </si>
  <si>
    <t>0 = Keine Beeinträchtigung</t>
  </si>
  <si>
    <t>1 = Leichte bis mäßige Beeinträchtigung </t>
  </si>
  <si>
    <t>2 = Starke bis sehr starke Beeinträchtigung</t>
  </si>
  <si>
    <t>3 = Ich hatte keine Schmerzen</t>
  </si>
  <si>
    <t>Now it's about the effects of this pain:
To what extent have you been affected by this pain in your daily life, leisure time and professional activities in the past 2 weeks?</t>
  </si>
  <si>
    <t>0 = No impairment</t>
  </si>
  <si>
    <t>1 = Mild to moderate impairment</t>
  </si>
  <si>
    <t>2 = Severe to very severe impairment</t>
  </si>
  <si>
    <t>3 = I did not have any pain</t>
  </si>
  <si>
    <t>Ahora nos vamos a referir a las consecuencias de esos dolores:
¿En qué medida le han impedido esos dolores llevar una vida normal, el deporte que normalmente practica o sus costumbres de ocio o su profesión durante las últimas dos semanas?</t>
  </si>
  <si>
    <t>0 = Sin limitaciones</t>
  </si>
  <si>
    <t>1 = Sí, limitaciones  pequeñas a ligeras</t>
  </si>
  <si>
    <t>2 = Sí, limitaciones fuertes a muy fuertes</t>
  </si>
  <si>
    <t>3 = No tuve dolores</t>
  </si>
  <si>
    <t>La question suivante concerne maintenant les impacts de ces douleurs: 
Au cours de 2 dernières semaines, dans quelle mesure avez-vous été gêné·e par ces douleurs dans votre vie quotidienne, vos loisirs et vos activités professionnelles ?</t>
  </si>
  <si>
    <t>0 = pas gêné·e</t>
  </si>
  <si>
    <t>1 = légèrement à modérément gêné·e</t>
  </si>
  <si>
    <t>2 = fortement à très fortement gêné·e</t>
  </si>
  <si>
    <t>3 = je n'ai eu aucune douleur</t>
  </si>
  <si>
    <t>Most e fájdalmak kihatásáról lesz szó:
Az elmúlt 2 hét során ezek a fájdalmak mennyire korlátozták a mindennapi, szabadidős és hivatali tevékenységét?</t>
  </si>
  <si>
    <t>0 = semmilyen káros hatás</t>
  </si>
  <si>
    <t>1 = csekély vagy mérsékelt káros hatás </t>
  </si>
  <si>
    <t>2 = jelentős vagy nagyon jelentős káros hatás</t>
  </si>
  <si>
    <t>3 = nem volt semmilyen fájdalmam</t>
  </si>
  <si>
    <t>Ora vorremmo capire meglio quale siano le conseguenze di tali dolori:
in che misura, nelle ultime 2 settimane, tali dolori hanno limitato la sua vita quotidiana, il tempo libero e le attività lavorative?</t>
  </si>
  <si>
    <t>0 = nessuna limitazione</t>
  </si>
  <si>
    <t>1 = limitazioni lievi fino a moderate </t>
  </si>
  <si>
    <t>2 = limitazioni forti fino a molto forti</t>
  </si>
  <si>
    <t>3 = non ho sofferto di dolori</t>
  </si>
  <si>
    <t>Теперь перейдем к вопросу о последствиях этих болей:
Насколько за последние 2 недели эти боли становились затруднением для Вас в повседневных делах, проведении досуга или профессиональной деятельности?</t>
  </si>
  <si>
    <t>0 = никаких последствий</t>
  </si>
  <si>
    <t>1 = затруднения от легких до средних </t>
  </si>
  <si>
    <t>2 = затруднения от сильных до очень сильных</t>
  </si>
  <si>
    <t>3 = у меня не было болей</t>
  </si>
  <si>
    <t>Sada se radi o efektima tih bolova:
U kojoj meri ste pogođeni ovim bolovima u svakodnevnom životu, slobodnom vremenu i profesionalnim aktivnostima u protekle dve sedmice?</t>
  </si>
  <si>
    <t>0 = nikakav negativan uticaj</t>
  </si>
  <si>
    <t>1 = lakši do umereni negativan uticaj </t>
  </si>
  <si>
    <t>2 = jak do veoma jak uticaj</t>
  </si>
  <si>
    <t>3 = nisam imao bolove</t>
  </si>
  <si>
    <t>Vielen Dank für Ihre Teilnahme. Wir empfehlen Ihnen auch während der aktuellen Beschränkungen sich selbst etwas Gutes zu tun. Dazu gehören eine ausgewogene Ernährung mit viel Obst und Gemüse, ein mäßiger Konsum von Alkohol, der Verzicht auf Tabak und regelmäßige körperliche Bewegung. All diese Faktoren wirken sich auch positiv auf Ihre Stimmung aus. Versuchen Sie zudem bereits vereinbarte Arzttermine soweit als möglich wahrzunehmen, denn Ihre allgemeine medizinische Versorgung sollte während der Corona-Krise sichergestellt werden.</t>
  </si>
  <si>
    <t>Thank you for your participation! Despite the current restraints, we recommend to take good care of yourself. This includes a balanced and healthy diet with lots of fruits and vegetables, a modest consumption of alcohol, no consumption of tobacco und regular exercise.
All these factors have a positive impact on your mood. Also, try to attend scheduled doctor's appointments as your general medical care should stay ensured during the Corona crisis.</t>
  </si>
  <si>
    <t>Muchas gracias por participar. Le recomendamos hacer algo bueno para usted mismo, incluso con las restricciones actuales. Forma parte de ello una alimentación sana con mucha fruta y verdura, practicar algún deporte moderado, un consumo moderado de alcohol, no fumar y mover el cuerpo con regularidad. Todos estos factores repercuten positivamente en su estado anímico. Procure poner en práctica las citas médicas acordadas, ya que es importante garantizar su asistencia sanitaria integral incluso durante la crisis del coronavirus.</t>
  </si>
  <si>
    <t>Merci beaucoup pour votre participation. Nous vous conseillons de faire des choses qui vous font du bien, également en cette période de restrictions actuelles. Ceci comprend une alimentation équilibrée avec beaucoup de fruits et légumes, une consommation d'alcool modérée, le renoncement au tabac et une activité physique régulière. Tous ces facteurs ont également un effet positif sur votre humeur. En outre, essayez autant que possible de ne pas manquer les rendez-vous de consultation médicale déjà fixés, car votre suivi médical général doit être assuré pendant la crise du coronavirus.</t>
  </si>
  <si>
    <t>Köszönjük a részvételét. Javasoljuk, hogy a jelenlegi korlátozások közben is tegyen valamit magáért. Ide tartozik a sok gyümölcsöt és zöldséget tartalmazó, kiegyensúlyozott táplálkozás, mértéktartó alkoholfogyasztás, a dohányzás mellőzése és a rendszeres testmozgás. Ezek a tényezők kedvező hatással vannak az Ön hangulatára is. Próbálja meg a már egyeztetett orvosi vizsgálatokat lehetőség szerint betartani, mert az Ön általános egészségügyi ellátása a Corona-krízis idején is biztosított kell, hogy legyen.</t>
  </si>
  <si>
    <t>La ringraziamo per la sua partecipazione. Anche con le restrizioni attuali, le consigliamo di non trascurare la cura di sé stessi. Ciò significa anche un’alimentazione equilibrata ricca di frutta e verdura, un consumo di alcol moderato, evitare il tabacco e un'attività fisica regolare. Tutti questi fattori hanno un risvolto positivo anche sull’umore. Cerchi inoltre di recarsi alle visite mediche già programmate, nei limiti del possibile, l’assistenza medica deve essere garantita anche in periodo di coronavirus.</t>
  </si>
  <si>
    <t>Благодарим Вас за участие. Мы рекомендуем Вам и в этот период ограничений сделать для себя что-то приятное. Сюда относится сбалансированное питание с включением овощей и фруктов, умеренное употребление алкоголя, отказ от табака и регулярная физическая активность. Все эти факторы положительно отразятся на вашем настроении. Кроме того, постарайтесь не отказываться от уже запланированных посещений врача, ведь и во время пандемии коронавируса необходимо продолжать Ваше медицинское обслуживание.</t>
  </si>
  <si>
    <t>Zahvaljujemo na Vašem učešću. Preporučujemo Vam da uradite nešto dobro za sebe čak i tokom trenutnih ograničenja. U to spada izbalansirana ishrana sa puno voća i povrća, umereno konzumiranje alkohola, odricanje od duvana i redovne fizičke aktivnosti. Svi ti faktori imaju pozitivan efekat na vaše raspoloženje. Pored toga, pokušajte da odete na već ugovorene termine kod lekara, jer Vaša opšta zdravstvena zaštita treba da bude osigurana tokom korona-krize.</t>
  </si>
  <si>
    <t>FollowUp Fragebogen Herz</t>
  </si>
  <si>
    <t>meta</t>
  </si>
  <si>
    <t>Willkommen zurück! Wir freuen uns, dass Sie erneut bereit sind uns Informationen über Ihre Gewohnheiten und deren Veränderungen während der Corona-Krise zu geben. Die Befragung dauert nur circa 15 Minuten. Alle Daten werden dabei anonym erhoben. Ein Rückschluss von den Daten auf den Namen einer teilnehmenden Person ist dadurch nicht möglich.
Vielen Dank für Ihre Unterstützung!</t>
  </si>
  <si>
    <t>Welcome back! We are pleased that you are again willing to give us information about your habits and their changes during the Corona crisis. Filling in the questionnaire only takes about 15 minutes. ll data is collected anonymously. It is therefore not possible to relate any of the collected data with an individual person.
Thank you for your support!</t>
  </si>
  <si>
    <t>¡Bienvenido de nuevo! Nos alegramos de que vuelva a estar dispuesto a facilitarnos información sobre sus costumbres y cambios durante la crisis del coronavirus. El cumplimiento del presente cuestionario no le llevará más de 15 minutos. Todos los datos se procesarán de forma anonimizada, por lo que, no será posible relacionarnos con el nombre de la persona participante. Muchas gracias por su colaboración.</t>
  </si>
  <si>
    <t>Bienvenue à nouveau ! Nous nous réjouissons que vous soyez de nouveau prêt·e à nous donner des informations sur vos habitudes et leur évolution pendant la crise du coronavirus. L'enquête ne dure qu'environ 15 minutes. Toutes les données sont recueillies de manière anonyme. Il est donc impossible de déduire le nom d'une personne participante à partir des données saisies.
Merci beaucoup pour votre soutien !</t>
  </si>
  <si>
    <t>Üdvözöljük újra az oldalunkon! Örülünk, hogy ismét hajlandó tájékoztatást adni a szokásairól és azok változásairól a Corona-krízis során. A kérdések megválaszolása csak kb.15 percet vesz igénybe. Az adatok gyűjtése személytelenített formában történik. Ezáltal az adatokból nem lehet következtetni a résztvevő személy nevére.
Köszönjük a támogatását!</t>
  </si>
  <si>
    <t>Bentornato! Siamo lieti che sia di nuovo disponibile a darci qualche informazione sulle sue abitudini e di come esse siano cambiate durante l’emergenza di coronavirus. Il sondaggio durerà solo 15 minuti circa. Tutti i dati vengono rilevati in forma anonima. In questo modo non è possibile ricondurre le risposte al nome di un singolo partecipante.
La ringraziamo per la sua collaborazione!</t>
  </si>
  <si>
    <t>Мы рады снова встретиться с Вами! Это здорово, что Вы снова готовы помочь нам с информацией о Ваших привычках и изменениях в них во время пандемии коронавируса. Опрос займет у Вас около 15 минут. Сбор данных осуществляется анонимно. Это исключает возможность определить по данным имя участника.
Благодарим за Вашу поддержку!</t>
  </si>
  <si>
    <t>Dobrodošli nazad! Drago nam je što ste ponovo spremni da nam pružite informacije o vašim navikama i promenama tokom korona-krize. Istraživanje traje samo 15 minuta. Svi podaci se prikupljaju anonimno. Na osnovu toga nije moguće izvesti zaključak o imenu učesnika.
Zahvaljujemo na Vašoj podršci!</t>
  </si>
  <si>
    <t>Alkohol- und Tabakkonsum</t>
  </si>
  <si>
    <r>
      <rPr>
        <b/>
        <sz val="12"/>
        <color theme="1"/>
        <rFont val="Calibri"/>
      </rPr>
      <t xml:space="preserve">Falls ja: 
</t>
    </r>
    <r>
      <rPr>
        <sz val="12"/>
        <color theme="1"/>
        <rFont val="Calibri"/>
      </rPr>
      <t>Hat sich ihr Rauchverhalten in der letzten 2 Wochen verändert?</t>
    </r>
  </si>
  <si>
    <r>
      <rPr>
        <b/>
        <sz val="12"/>
        <color rgb="FF000000"/>
        <rFont val="Calibri"/>
      </rPr>
      <t xml:space="preserve">If yes: 
</t>
    </r>
    <r>
      <rPr>
        <sz val="12"/>
        <color rgb="FF000000"/>
        <rFont val="Calibri"/>
      </rPr>
      <t>Has your smoking behavior changed in the past 2 weeks?</t>
    </r>
  </si>
  <si>
    <t>En caso afirmativo: 
¿Ha cambiado su perfil de fumador durante las últimas dos semanas?</t>
  </si>
  <si>
    <t>Si oui: 
Votre comportement tabagique a-t-il changé au cours des 2 dernières semaines ?</t>
  </si>
  <si>
    <t>Ha igen:
Az elmúlt 2 hét során megváltoztak a dohányzási szokásai?</t>
  </si>
  <si>
    <t>Se sì: 
le sue abitudini relative al fumo sono cambiate nelle ultime 2 settimane?</t>
  </si>
  <si>
    <t>Если да: 
Изменилось ли Ваше поведение в отношении курения за последние 2 недели?</t>
  </si>
  <si>
    <t>Ako da: 
Da li se Vaše ponašanje u vezi pušenja promenilo u poslednje dve nedelje?</t>
  </si>
  <si>
    <r>
      <rPr>
        <b/>
        <sz val="11"/>
        <color theme="1"/>
        <rFont val="Arial"/>
      </rPr>
      <t xml:space="preserve">Falls sie im letzten Monat Alkohol getrunken haben: 
</t>
    </r>
    <r>
      <rPr>
        <sz val="11"/>
        <color theme="1"/>
        <rFont val="Arial"/>
      </rPr>
      <t>Hat sich ihr Alkoholkonsum in den letzten 2 Wochen verändert?</t>
    </r>
  </si>
  <si>
    <r>
      <rPr>
        <b/>
        <sz val="12"/>
        <color rgb="FF000000"/>
        <rFont val="Calibri"/>
      </rPr>
      <t xml:space="preserve">If you have drunken alcohol in the past two months: 
</t>
    </r>
    <r>
      <rPr>
        <sz val="12"/>
        <color rgb="FF000000"/>
        <rFont val="Calibri"/>
      </rPr>
      <t>Has your alcohol consumption changed in the past 2 weeks?</t>
    </r>
  </si>
  <si>
    <t>En caso de que haya tomado alcohol durante los dos últimos meses: 
¿Ha variado su consumo de alcohol durante las últimas dos semanas?</t>
  </si>
  <si>
    <t>Si vous avez bu de l'alcool au cours du dernier mois: 
Votre consommation d'alcool a-t-elle changé au cours des 2 dernières semaines ?</t>
  </si>
  <si>
    <t>Amennyiben a múlt hónapban alkoholt fogyasztott:
Az elmúlt 2 hét során megváltozott az alkoholfogyasztása?</t>
  </si>
  <si>
    <t>In caso abbia consumato alcolici durante l’ultimo mese: 
le sue abitudini relative al consumo di alcolici sono cambiate nelle ultime 2 settimane?</t>
  </si>
  <si>
    <t>Если Вы употребляли алкоголь за последний месяц: 
Изменилось ли Ваше поведение в отношении употребления алкоголя за последние 2 недели?</t>
  </si>
  <si>
    <t>Ako ste zadnjeg meseca pili alkohol: 
Da li se promenila potrošnja alkohola u zadnje dve nedelje?</t>
  </si>
  <si>
    <t>Wie oft haben Sie in den letzten 2 Wochen Obst gegessen? Mit einzubeziehen ist ebenfalls getrocknetes, Tiefkühl- und Dosenobst. Nicht gemeint sind hier Obstsäfte.</t>
  </si>
  <si>
    <t>How often did you eat fruit in the past 2 weeks? Dried, frozen and canned fruit should be included. Please do not consider fruit juices.</t>
  </si>
  <si>
    <t>¿Cuántas veces ha comido fruta durante las dos últimas semanas? Incluir fruta deshidratada, congelada o en bote. No incluye zumos o jugos de fruta.</t>
  </si>
  <si>
    <t>Combien de fois avez-vous mangé des fruits au cours des 2 dernières semaines ? À inclure également : fruits secs, fruits surgelés et fruits en conserve. Les jus de fruits ne sont pas concernés ici.</t>
  </si>
  <si>
    <t>Az elmúlt 2 hét során milyen gyakran evett gyümölcsöt? Ide tartozik a szárított, mélyhűtött, vagy dobozos gyümölcs is. A gyümölcslevek nem számítanak ide.</t>
  </si>
  <si>
    <t>Quanto spesso ha mangiato frutta nelle ultime 2 settimane? È da considerarsi anche la frutta essiccata, surgelata o in lattina. Si prega di non considerare succhi di frutta.</t>
  </si>
  <si>
    <t>Как часто Вы ели фрукты за последние 2 недели? Сюда относятся также сушеные, замороженные и консервированные фрукты. Не учитывать фруктовые соки.</t>
  </si>
  <si>
    <t>Koliko puta ste vežbali tokom prošle nedelje? Takođe treba da uzmete u obzir osušeno, zamrznuto i konzervirano voće. Voćni sokovi se ne uzimaju u obzir.</t>
  </si>
  <si>
    <t>Wie hat sich Ihre Ernährung bezogen auf Obst in den letzten 2 Wochen verändert?</t>
  </si>
  <si>
    <t>How has your diet with regard to fruit changed in the past 2 weeks?</t>
  </si>
  <si>
    <t>¿Cómo ha cambiado su ingesta de fruta durante las últimas dos semanas?</t>
  </si>
  <si>
    <t>Comment votre alimentation a-t-elle évolué en ce qui concerne les fruits au cours des 2 dernières semaines ?</t>
  </si>
  <si>
    <t>Az elmúlt 2 hét során hogyan változott a táplálkozása a gyümölcs vonatkozásában?</t>
  </si>
  <si>
    <t>Le sue abitudini relative al consumo di frutta sono cambiate nelle ultime 2 settimane?</t>
  </si>
  <si>
    <t>Как изменилось Ваше питание в отношении фруктов за последние 2 недели?</t>
  </si>
  <si>
    <t>Kako se vaša ishrana u vezi voća promenila u zadnje dve nedelje?</t>
  </si>
  <si>
    <t>Wie oft haben Sie in den letzten 2 Wochen Gemüse oder Salat gegessen? Mit einzubeziehen ist getrocknetes, Tiefkühl- und Dosengemüse. Zählen Sie Kartoffeln und Gemüsesäfte bitte nicht mit.</t>
  </si>
  <si>
    <t>How did you eat vegetables or salad in the past 2 weeks? Dried, frozen and canned vegetables should be included. Please do not consider potatoes and vegetable juices.</t>
  </si>
  <si>
    <t>¿Cuántas veces ha comido ensalada o verdura durante las últimas dos semanas? Incluida fruta deshidratada, congelada y en bote. No incluya patatas ni zumos o caldos vegetales.</t>
  </si>
  <si>
    <t>Combien de fois avez-vous mangé des légumes ou de la salade au cours des 2 dernières semaines ? À inclure également : légumes secs, légumes surgelés et légumes en conserve. En revanche, ne comptez pas les pommes de terre et les jus de légumes.</t>
  </si>
  <si>
    <t>Az elmúlt 2 hét során milyen gyakran evett zöldséget vagy salátát? Számítsa ide a szárított és mélyhűtött zöldséget, valamint a zöldségkonzervet is. Kérjük, ne számítsa ide a burgonyát és a zöldségleveket.</t>
  </si>
  <si>
    <t>Quanto spesso ha mangiato verdura o insalata nelle ultime 2 settimane? È da considerarsi anche verdura essiccata, surgelata o in lattina. Si prega di non considerare patate e succhi di frutta.</t>
  </si>
  <si>
    <t>Как часто Вы ели овощи или салат за последние 2 недели? Сюда относятся также сушеные, замороженные и консервированные овощи. Не учитывать картофель и овощные соки.</t>
  </si>
  <si>
    <t>Koliko puta ste jeli povrće ili salatu u zadnje dve nedelje? Takođe treba da uzmete u obzir osušeno, zamrznuto i konzervirano povrće. Nemojte da računate krompir i sokove od povrća.</t>
  </si>
  <si>
    <t>Wie hat sich Ihre Ernährung bezogen auf frisches oder tiefgekühltes Gemüse und Salat in den letzten 2 Wochen verändert?</t>
  </si>
  <si>
    <t>How has your diet with regard to fresh or frozen vegetables and salad changed in the past 2 weeks?</t>
  </si>
  <si>
    <t>¿Cómo ha cambiado su alimentación en relación con verduras y ensaladas frescas y congeladas en las últimas dos semanas?</t>
  </si>
  <si>
    <t>Comment votre alimentation a-t-elle évolué en ce qui concerne les légumes frais ou surgelés et la salade au cours des 2 dernières semaines ?</t>
  </si>
  <si>
    <t>Az elmúlt 2 hét során hogyan változott a táplálkozása a friss vagy mélyhűtött zöldség és saláta vonatkozásában?</t>
  </si>
  <si>
    <t>In che modo le sue abitudini relative al consumo di insalata e verdura fresca o surgelata sono cambiate nelle ultime 2 settimane?</t>
  </si>
  <si>
    <t>Как изменилось Ваше питание в отношении свежих и замороженных овощей и салата за последние 2 недели?</t>
  </si>
  <si>
    <t>Kako se vaša ishrana u vezi svežeg ili zamrznutog povrća ili salate promenila u zadnje dve nedelje?</t>
  </si>
  <si>
    <t>Wie hat sich Ihr Ernährungsverhalten in den letzten 2 Wochen insgesamt verändert?
Mehrfachauswahl möglich</t>
  </si>
  <si>
    <t>How has your diet changed in general changed in the past 2 weeks?
(multiple choice possible)</t>
  </si>
  <si>
    <t>¿Cómo ha cambiado su alimentación en general durante las últimas dos semanas?
Permite selección múltiple</t>
  </si>
  <si>
    <t>Comment vos habitudes alimentaires ont-elles évolué d'une manière générale au cours des 2 dernières semaines ?
Plusieurs réponses possibles</t>
  </si>
  <si>
    <t>Ami elmúlt 2 hét során hogyan változott általában a táplálkozása?
Több válasz is lehetséges</t>
  </si>
  <si>
    <t>In che modo le sue abitudini alimentari sono cambiate in generale nelle ultime 2 settimane?
Più di una risposta possibile</t>
  </si>
  <si>
    <t>Изменилось ли Ваше пищевое поведение в целом за последние 2 недели?
Можно выбрать несколько вариантов ответа</t>
  </si>
  <si>
    <t>Kako se Vaša ishrana ukupno promenila u zadnje dve nedelje?
Moguće izabrati više odgovora</t>
  </si>
  <si>
    <t>Essen Sie seit den letzten 2 Wochen vermehrt Fast Food?</t>
  </si>
  <si>
    <t>Have you been eating fast food more frequently in the past 2 weeks?</t>
  </si>
  <si>
    <t>¿Come más comida basura desde hace dos semanas?</t>
  </si>
  <si>
    <t>Mangez-vous plus de nourriture fast-food depuis les 2 dernières semaines ?</t>
  </si>
  <si>
    <t>2 hete többnyire gyorsételt fogyasztott?</t>
  </si>
  <si>
    <t>Da 2 settimane a questa parte mangia più spesso fast food?</t>
  </si>
  <si>
    <t>Стали ли Вы чаще употреблять продукты быстрого приготовления (фаст фуд) в последние 2 недели?</t>
  </si>
  <si>
    <t>Da li jedete više brze hrane u zadnje dve nedelje?</t>
  </si>
  <si>
    <t>Essen Sie seit den letzten 2 Wochen vermehrt Tiefkühlkost, z.B. Tiefkühlpizza, Fischstäbchen, Pommes?</t>
  </si>
  <si>
    <t>Have you been eating frozen food more frequently in the past 2 weeks , for example frozen pizza, fish sticks or fries?</t>
  </si>
  <si>
    <t>¿Ha comido más productos congelados y ultracongelados durante las últimas dos semanas, como p. ej. pizzas, palitos de merluza y patatas fritas congeladas?</t>
  </si>
  <si>
    <t>Mangez-vous plus de produits surgelés depuis les 2 dernières semaines, par ex. pizza surgelée, poisson pané, frites ?</t>
  </si>
  <si>
    <t>2 hete többnyire mélyhűtött ételt, pl. fagyasztott pizzát, halrudacskákat, sültburgonyát fogyaszt?</t>
  </si>
  <si>
    <t>Da 2 settimane a questa parte mangia più spesso prodotti surgelati, ad es., pizza surgelata, bastoncini di pesce, patatine fritte?</t>
  </si>
  <si>
    <t>Увеличилось ли Ваше потребление замороженных продуктов, например, замороженной пиццы, рыбных палочек, картофеля фри, за последние 2 недели?</t>
  </si>
  <si>
    <t>Da li u zadnje dve nedelje jedete više smrznute namirnice, npr. smrznuta pica, riblji štapići, pomfrit?</t>
  </si>
  <si>
    <t>Wie viel Zeit verbrachten Sie bezogen auf die letzten 2 Wochen mit Sport, Fitness oder körperlicher Aktivität in der Freizeit pro Woche?</t>
  </si>
  <si>
    <t>How much time did you spend in a typical week doing sport, fitness or physical activity in your free time in the past 2 weeks?</t>
  </si>
  <si>
    <t>¿Cuánto tiempo ha dedicado durante las últimas dos semanas al deporte, ocio o a cualquier otra actividad física al aire libre a la semana?</t>
  </si>
  <si>
    <t>Combien de temps par semaine avez-vous consacré au total au sport, à la remise en forme ou aux activités physiques durant vos loisirs au cours des 2 dernières semaines ?</t>
  </si>
  <si>
    <t>Az elmúlt 2 hetet figyelembe véve mennyi időt fordított összesen sportra, fitneszre vagy testmozgásra?</t>
  </si>
  <si>
    <t>Quanto tempo alla settimana ha dedicato allo sport, al fitness o all’attività fisica nel suo tempo libero nelle ultime 2 settimane?</t>
  </si>
  <si>
    <t>Сколько времени в неделю Вы занимались спортом, фитнесом и иной физической активностью за последние 2 недели?</t>
  </si>
  <si>
    <t>Koliko ste vremena potrošili u zadnje dve nedelje na vežbanja, fitnes ili fizičke aktivnosti tokom slobodnog vremena u nedelji?</t>
  </si>
  <si>
    <t>Wie hat sich Ihre körperliche Aktivität insgesamt in den letzten 2 Wochen verändert?</t>
  </si>
  <si>
    <t>How has your overall physical activity changed in the past 2 weeks?</t>
  </si>
  <si>
    <t>¿Cómo ha cambiado su actividad física en general durante las últimas dos semanas?</t>
  </si>
  <si>
    <t>Comment votre activité physique a-t-elle évolué d'une manière générale au cours des 2 dernières semaines ?</t>
  </si>
  <si>
    <t>Az elmúlt 2 hét során hogyan változott általánosan a fizikai aktivitása?</t>
  </si>
  <si>
    <t>In che modo la pratica dell'attività fisica è cambiata per lei nelle ultime 2 settimane?</t>
  </si>
  <si>
    <t>Как изменилась Ваша физическая активность в целом за последние 2 недели?</t>
  </si>
  <si>
    <t>Kako se vaša fizička aktivnost promenila u zadnje dve nedelje?</t>
  </si>
  <si>
    <t>Hat sich Ihr Gewicht in den letzten 2 Wochen verändert?</t>
  </si>
  <si>
    <t>How has your weight changed in the past 2 weeks?</t>
  </si>
  <si>
    <t>¿Ha variado su peso durante las últimas dos semanas?</t>
  </si>
  <si>
    <t>Votre poids a-t-il changé au cours des 2 dernières semaines ?</t>
  </si>
  <si>
    <t>Az elmúlt 2 hét során változott a testsúlya?</t>
  </si>
  <si>
    <t>Il suo peso ha subito variazioni nelle ultime 2 settimane?</t>
  </si>
  <si>
    <t>Изменился ли Ваш вес за последние 2 недели?</t>
  </si>
  <si>
    <t>Kako se promenila Vaša težina u zadnje dve nedelje?</t>
  </si>
  <si>
    <t>Bluthochdruck</t>
  </si>
  <si>
    <t>Hypertension</t>
  </si>
  <si>
    <t>Hipertensión</t>
  </si>
  <si>
    <t>Hypertension artérielle</t>
  </si>
  <si>
    <t>Hipertóniát</t>
  </si>
  <si>
    <t>Ipertensione</t>
  </si>
  <si>
    <t>гипертония</t>
  </si>
  <si>
    <t>Hipertenzija</t>
  </si>
  <si>
    <t>Wie haben sich Ihre Blutdruckwerte in den letzten 2 Wochen verändert?</t>
  </si>
  <si>
    <t>How have your blood pressure values ​​changed in the past 2 weeks?</t>
  </si>
  <si>
    <t>¿Cómo han variado los valores de su tensión arterial durante las últimas dos semanas?</t>
  </si>
  <si>
    <t>Comment votre tension artérielle a-t-elle évolué au cours des 2 dernières semaines ?</t>
  </si>
  <si>
    <t>Az elmúlt 2 hét során hogyan változott a vérnyomása?</t>
  </si>
  <si>
    <t>In che modo i suoi valori relativi alla pressione sanguigna sono cambiati nelle ultime 2 settimane?</t>
  </si>
  <si>
    <t>Изменилось ли Ваше давление за последние 2 недели?</t>
  </si>
  <si>
    <t>Kako su se promenile vrednosti krvnog pritiska u zadnje dve nedelje?</t>
  </si>
  <si>
    <t>Wie haben sich Ihre Blutzuckerwerte in den letzten 2 Wochen verändert?</t>
  </si>
  <si>
    <t>Изменился ли у Вас уровень сахара в крови за последние 2 недели?</t>
  </si>
  <si>
    <t>Nivo holesterola</t>
  </si>
  <si>
    <t>Wie haben sich Ihre Blutfettwerte in den letzten 2 Wochen verändert?</t>
  </si>
  <si>
    <t>How have your blood lipid levels changed in the past 2 weeks?</t>
  </si>
  <si>
    <t>¿Cómo han variado sus niveles de lípidos en sangre durante las dos últimas semanas?</t>
  </si>
  <si>
    <t>Comment votre taux de lipides sanguins a-t-il évolué au cours des 2 dernières semaines ?</t>
  </si>
  <si>
    <t>Az elmúlt 2 hét során hogyan változott a vérzsírszintje?</t>
  </si>
  <si>
    <t>In che modo i valori relativi al suo livello di lipidi nel sangue sono cambiati nelle ultime 2 settimane?</t>
  </si>
  <si>
    <t>Изменилось ли у Вас содержание жиров в крови за последние 2 недели?</t>
  </si>
  <si>
    <t>Kako su se promenile vrednosti masti u krvi u zadnje dve nedelje?</t>
  </si>
  <si>
    <t>Sie sind bereits fast am Ende des Fragebogens angelangt. Im Folgenden geht es nun um Ihre allgemeine medizinische Versorgung.</t>
  </si>
  <si>
    <t>You are almost at the end of the questionnaire. The following questions are about  your general medical care.</t>
  </si>
  <si>
    <t>Ha llegado prácticamente al final del cuestionario. Solo queda saber algo más sobre la atención sanitaria general.</t>
  </si>
  <si>
    <t>Vous êtes déjà presque à la fin du questionnaire. Les questions suivantes concernent maintenant votre suivi médical d'une manière générale.</t>
  </si>
  <si>
    <t>Már majdnem készen vagyunk a kérdőívvel. A következőkbe az általános orvosi ellátásáról lesz szó.</t>
  </si>
  <si>
    <t>È già arrivato quasi alla fine del sondaggio. Adesso seguono delle domande sull'accesso alle cure mediche in generale.</t>
  </si>
  <si>
    <t>Zugang zu Ärzten und Medikamenten</t>
  </si>
  <si>
    <t>Accès aux consultations médicales et aux médicaments</t>
  </si>
  <si>
    <t>Az orvosokhoz és gyógyszerekhez való hozzáférés</t>
  </si>
  <si>
    <t>Accesso a visite mediche e farmaci</t>
  </si>
  <si>
    <t>Доступ к врачам и лекарствам</t>
  </si>
  <si>
    <t>Zakazana poseta lekaru i pristup lekovima</t>
  </si>
  <si>
    <t>Wurde in den letzten 2 Wochen ein oder mehrere von Ihnen geplante Arztbesuche bei einem Hausarzt oder niedergelassenen Facharzt verschoben oder abgesagt?</t>
  </si>
  <si>
    <t>Have one or more of your planned medical visits to a family doctor or resident specialist been postponed or canceled in the past 2 weeks?</t>
  </si>
  <si>
    <t>¿Durante las dos últimas semanas ha tenido que aplazarse o anularse alguna cita prevista con su médico de cabecera o con algún especialista?</t>
  </si>
  <si>
    <t>Au cours des 2 dernières semaines, un ou plusieurs de vos rendez-vous prévus chez un médecin généraliste ou spécialiste ont-ils été reportés ou annulés ?</t>
  </si>
  <si>
    <t>Az elmúlt 2 hét sorát elhalasztottak, vagy lemondtak Önnél egy vagy több, a háziorvosánál vagy egy letelepedett, praktizáló szakorvosnál tervezett orvosi vizsgálatot?</t>
  </si>
  <si>
    <t>Nelle ultime 2 settimane, ha dovuto spostare o cancellare uno o più appuntamenti programmati presso un medico di famiglia o per una visita specialistica presso uno studio medico?</t>
  </si>
  <si>
    <t>Имел ли место перенос или отмена (однократно или многократно) запланированного посещения терапевта или врача-специалиста за последние 2 недели?</t>
  </si>
  <si>
    <t>Da li ste u zadnje 2 nedelje pomerili ili otkazali jednu ili više zakazanih poseta izabranom lekaru ili lokalnom specijalisti?</t>
  </si>
  <si>
    <t>Hat sich bei Ihnen in den letzten 2 Wochen eine Behandlung bei einem Physiotherapeuten, Logopäden oder Ergotherapeuten verschoben oder wurde abgesagt?</t>
  </si>
  <si>
    <t>Has your treatment with a physiotherapist, speech therapist or occupational therapist been postponed or canceled  in the past 2 weeks?</t>
  </si>
  <si>
    <t>¿Durante las últimas dos semanas, ¿se ha aplazado o cancelado alguna cita suya de fisioterapia, logopedia o ergoterapeuta</t>
  </si>
  <si>
    <t>Un traitement que vous deviez avoir chez un kinésithérapeute, un orthophoniste ou un ergothérapeute a-t-il reporté ou annulé au cours des 2 dernières semaines ?</t>
  </si>
  <si>
    <t>Az elmúlt 2 hét során elhalasztottak vagy lemondtak Önnél fizikoterápiás, logopédiás vagy ergoterápiás kezeléseket?</t>
  </si>
  <si>
    <t>Nelle ultime 2 settimane ha dovuto spostare o cancellare un trattamento presso un fisioterapista, logopedista o ergoterapista?</t>
  </si>
  <si>
    <t>Имел ли место перенос или отмена посещения физиотерапевта, логопеда или трудового (эрго-)терапевта за последние 2 недели?</t>
  </si>
  <si>
    <t>Da li je Vama odložen ili otkazan termin za pregled ili lečenje u bolnici u zadnje dve nedelje?</t>
  </si>
  <si>
    <t>Hat sich bei Ihnen in den letzten 2 Wochen eine Untersuchung oder Behandlung in einem Krankenhaus verschoben oder wurde abgesagt?</t>
  </si>
  <si>
    <t>Has an examination or treatment in a hospital been postponed or canceled in the past 2 weeks?</t>
  </si>
  <si>
    <t>¿Durante las últimas dos semanas se ha aplazado o cancelado algún tratamiento o análisis en un hospital o clínica?</t>
  </si>
  <si>
    <t>Un examen ou un traitement que vous deviez avoir en hôpital a-t-il été reporté ou annulé au cours des 2 dernières semaines ?</t>
  </si>
  <si>
    <t>Az elmúlt 2 hét során elhalasztottak vagy lemondtak Önnél egy kórházi vizsgálatot vagy kezelést?</t>
  </si>
  <si>
    <t>Nelle ultime 2 settimane ha dovuto spostare o cancellare una visita o un trattamento in ospedale?</t>
  </si>
  <si>
    <t>Имел ли место перенос или отмена обследования или курса лечения в больнице за последние 2 недели?</t>
  </si>
  <si>
    <t>En caso afirmativo:
¿De quién partió la idea de aplazar o cancelar el tratamiento o análisis clínico?</t>
  </si>
  <si>
    <t>Ist es für Sie seit den letzten 2 Wochen schwieriger die Medikamente, die Sie normalerweise einnehmen, zu erhalten (z.B. aufgrund längerer Lieferzeiten oder anderen Auswirkungen der Ausgangsbeschränkung)?</t>
  </si>
  <si>
    <t>Has it been more difficult for you to get the medication you normally take in the past 2 weeks (e.g. due to longer delivery times or other effects of the exit restriction)?</t>
  </si>
  <si>
    <t>¿Durante las últimas dos semanas le resulta más difícil acceder a la medicación que normalmente toma (p. ej., por plazos de entrega más largos o por otras consecuencias de las restricciones de salida)?</t>
  </si>
  <si>
    <t>Depuis les 2 dernières semaines, vous est-il plus difficile d'obtenir les médicaments que vous prenez normalement (par ex. en raison de délais de livraison plus longs ou d'autres effets du confinement) ?</t>
  </si>
  <si>
    <t>2 hete nehezebben jut hozzá azokhoz a gyógyszerekhez, amelyeket általában szedni szokott (pl. a hosszabb szállítási idők, vagy a kijárási korlátozások egyéb kihatásai miatt)?</t>
  </si>
  <si>
    <t>Nelle ultime 2 settimane le risulta più difficile procurarsi farmaci che assume regolarmente (ad es., a causa di tempi di consegna prolungati o altre conseguenze delle misure adottate)?</t>
  </si>
  <si>
    <t>Столкнулись ли Вы за последние 2 недели с усложнением процедуры приобретения принимаемых Вами лекарств (например, из-за увеличения сроков доставки или иных последствий введенных ограничений)?</t>
  </si>
  <si>
    <t>Da li Vam je teže u zadnje dve nedelje da nabavite lekove koje obično koristite (npr. zbog dužeg vremena isporuke ili drugih efekata ograničenja izlaska)?</t>
  </si>
  <si>
    <t>Na kraju imamo još dva pitanja o fizičkim bolovima. Većina nas ima s vremena na vreme bolove (npr. glavobolju, zubobolju).</t>
  </si>
  <si>
    <t>¿Ha padecido durante las últimas dos semanas algún dolor distinto o más intenso que los dolores habituales?</t>
  </si>
  <si>
    <t>Ahora nos vamos a referir a las consecuencias de esos dolores:                                                                                       ¿En qué medida le han impedido esos dolores llevar una vida normal, el deporte que normalmente practica o sus costumbres de ocio o su profesión durante las últimas dos semanas?</t>
  </si>
  <si>
    <t>Herzlichen Dank für Ihre Mitwirkung! Wir würden uns freuen, wenn Sie auch an der nächsten Befragung in zwei Wochen wieder teilnehmen.</t>
  </si>
  <si>
    <t>Thank you very much for your participation! We would be happy if you take part in the next survey again in two weeks.</t>
  </si>
  <si>
    <t>Muchas gracias por participar. Nos alegraría mucho si vuelve a participar en nuestra encuesta, dentro de dos semanas.</t>
  </si>
  <si>
    <t>Merci infiniment pour votre contribution ! Nous serions très heureux que vous participiez de nouveau à la prochaine enquête dans deux semaines.</t>
  </si>
  <si>
    <t>Fogadja szívből jövő köszönetünket az együttműködéséért! Nagyon örülnénk, ha két hét múlva megint részt venne ezen a felmérésen.</t>
  </si>
  <si>
    <t>La ringraziamo per la sua collaborazione! Saremmo lieti se volesse partecipare di nuovo al prossimo sondaggio tra due settimane.</t>
  </si>
  <si>
    <t>Благодарим Вас за участие! Мы будем рады, если Вы сможете снова принять участие в нашем следующем опросе через две недели.</t>
  </si>
  <si>
    <t>Hvala vam puno na vašoj saradnji! Bilo bi nam drago ako bi za dve nedelje učestvovali u sledećoj anketi.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</si>
</sst>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scheme val="minor"/>
    </font>
    <font>
      <sz val="24"/>
      <color rgb="FF000000"/>
      <name val="Calibri"/>
    </font>
    <font>
      <sz val="11"/>
      <color rgb="FF000000"/>
      <name val="Arial"/>
    </font>
    <font>
      <u/>
      <sz val="11"/>
      <color rgb="FF0563C1"/>
      <name val="Arial"/>
    </font>
    <font>
      <b/>
      <sz val="11"/>
      <color rgb="FF000000"/>
      <name val="Arial"/>
    </font>
    <font>
      <b/>
      <sz val="12"/>
      <color rgb="FF000000"/>
      <name val="Calibri"/>
    </font>
    <font>
      <sz val="12"/>
      <color rgb="FF000000"/>
      <name val="Calibri"/>
    </font>
    <font>
      <i/>
      <sz val="11"/>
      <color rgb="FF000000"/>
      <name val="Arial"/>
    </font>
    <font>
      <i/>
      <sz val="12"/>
      <color theme="1"/>
      <name val="Calibri"/>
    </font>
    <font>
      <sz val="12"/>
      <color theme="1"/>
      <name val="Calibri"/>
    </font>
    <font>
      <b/>
      <i/>
      <sz val="11"/>
      <color rgb="FF000000"/>
      <name val="Arial"/>
    </font>
    <font>
      <sz val="11"/>
      <color theme="1"/>
      <name val="Arial"/>
    </font>
    <font>
      <b/>
      <sz val="11"/>
      <color rgb="FFC00000"/>
      <name val="Arial"/>
    </font>
    <font>
      <u/>
      <sz val="12"/>
      <color rgb="FF0563C1"/>
      <name val="Calibri"/>
    </font>
    <font>
      <b/>
      <i/>
      <sz val="12"/>
      <color rgb="FF000000"/>
      <name val="Calibri"/>
    </font>
    <font>
      <i/>
      <sz val="12"/>
      <color rgb="FF000000"/>
      <name val="Calibri"/>
    </font>
    <font>
      <b/>
      <sz val="12"/>
      <color theme="1"/>
      <name val="Calibri"/>
    </font>
    <font>
      <b/>
      <sz val="11"/>
      <color theme="1"/>
      <name val="Arial"/>
    </font>
    <font>
      <b/>
      <sz val="12"/>
      <color rgb="FFC00000"/>
      <name val="Calibri"/>
    </font>
    <font>
      <sz val="12"/>
      <color rgb="FFFF0000"/>
      <name val="Calibri"/>
    </font>
    <font>
      <sz val="11"/>
      <color rgb="FF000000"/>
      <name val="Times New Roman"/>
    </font>
    <font>
      <sz val="11"/>
      <color rgb="FFFF0000"/>
      <name val="Arial"/>
    </font>
  </fonts>
  <fills count="13">
    <fill>
      <patternFill patternType="none"/>
    </fill>
    <fill>
      <patternFill patternType="gray125"/>
    </fill>
    <fill>
      <patternFill patternType="solid">
        <fgColor rgb="FFE2F0D9"/>
        <bgColor rgb="FFE2F0D9"/>
      </patternFill>
    </fill>
    <fill>
      <patternFill patternType="solid">
        <fgColor rgb="FFED7D31"/>
        <bgColor rgb="FFED7D31"/>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7030A0"/>
        <bgColor rgb="FF7030A0"/>
      </patternFill>
    </fill>
    <fill>
      <patternFill patternType="solid">
        <fgColor rgb="FF92D050"/>
        <bgColor rgb="FF92D050"/>
      </patternFill>
    </fill>
    <fill>
      <patternFill patternType="solid">
        <fgColor rgb="FFC00000"/>
        <bgColor rgb="FFC00000"/>
      </patternFill>
    </fill>
    <fill>
      <patternFill patternType="solid">
        <fgColor rgb="FFFFD966"/>
        <bgColor rgb="FFFFD966"/>
      </patternFill>
    </fill>
    <fill>
      <patternFill patternType="solid">
        <fgColor rgb="FF548235"/>
        <bgColor rgb="FF548235"/>
      </patternFill>
    </fill>
    <fill>
      <patternFill patternType="solid">
        <fgColor rgb="FFFFE699"/>
        <bgColor rgb="FFFFE699"/>
      </patternFill>
    </fill>
  </fills>
  <borders count="4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double">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double">
        <color rgb="FF000000"/>
      </right>
      <top/>
      <bottom style="medium">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top/>
      <bottom style="double">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double">
        <color rgb="FF000000"/>
      </bottom>
      <diagonal/>
    </border>
    <border>
      <left style="medium">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double">
        <color rgb="FF000000"/>
      </right>
      <top style="thin">
        <color rgb="FF000000"/>
      </top>
      <bottom/>
      <diagonal/>
    </border>
    <border>
      <left style="thin">
        <color rgb="FF000000"/>
      </left>
      <right style="double">
        <color rgb="FF000000"/>
      </right>
      <top/>
      <bottom/>
      <diagonal/>
    </border>
    <border>
      <left style="thin">
        <color rgb="FF000000"/>
      </left>
      <right/>
      <top style="thin">
        <color rgb="FF000000"/>
      </top>
      <bottom style="thin">
        <color rgb="FF000000"/>
      </bottom>
      <diagonal/>
    </border>
    <border>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18">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14" fontId="2" fillId="0" borderId="0" xfId="0" applyNumberFormat="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5" fillId="4" borderId="1"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5" fillId="5" borderId="1" xfId="0" applyFont="1" applyFill="1" applyBorder="1" applyAlignment="1">
      <alignment horizontal="left" vertical="top" wrapText="1"/>
    </xf>
    <xf numFmtId="0" fontId="6" fillId="5" borderId="2" xfId="0" applyFont="1" applyFill="1" applyBorder="1" applyAlignment="1">
      <alignment horizontal="left" vertical="top" wrapText="1"/>
    </xf>
    <xf numFmtId="0" fontId="6" fillId="5" borderId="3" xfId="0" applyFont="1" applyFill="1" applyBorder="1" applyAlignment="1">
      <alignment horizontal="left" vertical="top" wrapText="1"/>
    </xf>
    <xf numFmtId="0" fontId="5" fillId="6" borderId="1" xfId="0" applyFont="1" applyFill="1" applyBorder="1" applyAlignment="1">
      <alignment horizontal="left" vertical="top" wrapText="1"/>
    </xf>
    <xf numFmtId="0" fontId="6" fillId="6" borderId="2" xfId="0" applyFont="1" applyFill="1" applyBorder="1" applyAlignment="1">
      <alignment horizontal="left" vertical="top" wrapText="1"/>
    </xf>
    <xf numFmtId="0" fontId="6" fillId="6" borderId="3" xfId="0" applyFont="1" applyFill="1" applyBorder="1" applyAlignment="1">
      <alignment horizontal="left" vertical="top" wrapText="1"/>
    </xf>
    <xf numFmtId="0" fontId="5" fillId="7" borderId="1" xfId="0" applyFont="1" applyFill="1" applyBorder="1" applyAlignment="1">
      <alignment horizontal="left" vertical="top" wrapText="1"/>
    </xf>
    <xf numFmtId="0" fontId="6" fillId="7" borderId="2" xfId="0" applyFont="1" applyFill="1" applyBorder="1" applyAlignment="1">
      <alignment horizontal="left" vertical="top" wrapText="1"/>
    </xf>
    <xf numFmtId="0" fontId="6" fillId="7" borderId="3" xfId="0" applyFont="1" applyFill="1" applyBorder="1" applyAlignment="1">
      <alignment horizontal="left" vertical="top" wrapText="1"/>
    </xf>
    <xf numFmtId="0" fontId="5" fillId="8" borderId="1" xfId="0" applyFont="1" applyFill="1" applyBorder="1" applyAlignment="1">
      <alignment horizontal="lef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5" fillId="9" borderId="1" xfId="0" applyFont="1" applyFill="1" applyBorder="1" applyAlignment="1">
      <alignment horizontal="left" vertical="top" wrapText="1"/>
    </xf>
    <xf numFmtId="0" fontId="6" fillId="9"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5" fillId="10" borderId="1" xfId="0" applyFont="1" applyFill="1" applyBorder="1" applyAlignment="1">
      <alignment horizontal="left" vertical="top" wrapText="1"/>
    </xf>
    <xf numFmtId="0" fontId="6" fillId="10" borderId="2" xfId="0" applyFont="1" applyFill="1" applyBorder="1" applyAlignment="1">
      <alignment horizontal="left" vertical="top" wrapText="1"/>
    </xf>
    <xf numFmtId="0" fontId="6" fillId="10" borderId="3" xfId="0" applyFont="1" applyFill="1" applyBorder="1" applyAlignment="1">
      <alignment horizontal="left" vertical="top" wrapText="1"/>
    </xf>
    <xf numFmtId="0" fontId="6" fillId="0" borderId="4" xfId="0" applyFont="1" applyBorder="1" applyAlignment="1">
      <alignment horizontal="left" vertical="top" wrapText="1"/>
    </xf>
    <xf numFmtId="0" fontId="5"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6" xfId="0" applyFont="1" applyFill="1" applyBorder="1" applyAlignment="1">
      <alignment vertical="top" wrapText="1"/>
    </xf>
    <xf numFmtId="0" fontId="5" fillId="2" borderId="8" xfId="0" applyFont="1" applyFill="1" applyBorder="1" applyAlignment="1">
      <alignment vertical="top" wrapText="1"/>
    </xf>
    <xf numFmtId="0" fontId="5" fillId="2" borderId="10" xfId="0" applyFont="1" applyFill="1" applyBorder="1" applyAlignment="1">
      <alignment vertical="top" wrapText="1"/>
    </xf>
    <xf numFmtId="0" fontId="6"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7"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7" fillId="0" borderId="16"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8"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8" fillId="0" borderId="21" xfId="0" applyFont="1" applyBorder="1" applyAlignment="1">
      <alignment horizontal="left" vertical="top" wrapText="1"/>
    </xf>
    <xf numFmtId="0" fontId="6" fillId="0" borderId="0" xfId="0" applyFont="1" applyAlignment="1">
      <alignment horizontal="left" vertical="top" wrapText="1"/>
    </xf>
    <xf numFmtId="0" fontId="2" fillId="0" borderId="18" xfId="0" applyFont="1" applyBorder="1" applyAlignment="1">
      <alignment horizontal="left" vertical="top" wrapText="1"/>
    </xf>
    <xf numFmtId="0" fontId="9" fillId="0" borderId="22" xfId="0" applyFont="1" applyBorder="1" applyAlignment="1">
      <alignment horizontal="left" vertical="top" wrapText="1"/>
    </xf>
    <xf numFmtId="0" fontId="7" fillId="0" borderId="18" xfId="0" applyFont="1" applyBorder="1" applyAlignment="1">
      <alignment horizontal="left" vertical="top" wrapText="1"/>
    </xf>
    <xf numFmtId="0" fontId="6" fillId="0" borderId="22" xfId="0" applyFont="1" applyBorder="1" applyAlignment="1">
      <alignment horizontal="left" vertical="top" wrapText="1"/>
    </xf>
    <xf numFmtId="0" fontId="2" fillId="0" borderId="23" xfId="0" applyFont="1" applyBorder="1" applyAlignment="1">
      <alignment horizontal="left" vertical="top" wrapText="1"/>
    </xf>
    <xf numFmtId="0" fontId="7" fillId="0" borderId="13" xfId="0" applyFont="1" applyBorder="1" applyAlignment="1">
      <alignment horizontal="left" vertical="top" wrapText="1"/>
    </xf>
    <xf numFmtId="0" fontId="2" fillId="0" borderId="24" xfId="0" applyFont="1" applyBorder="1" applyAlignment="1">
      <alignment horizontal="left" vertical="top" wrapText="1"/>
    </xf>
    <xf numFmtId="0" fontId="2" fillId="0" borderId="19" xfId="0" applyFont="1" applyBorder="1" applyAlignment="1">
      <alignment horizontal="left" vertical="top" wrapText="1"/>
    </xf>
    <xf numFmtId="0" fontId="10" fillId="0" borderId="18" xfId="0" applyFont="1" applyBorder="1" applyAlignment="1">
      <alignment horizontal="left" vertical="top" wrapText="1"/>
    </xf>
    <xf numFmtId="0" fontId="10" fillId="0" borderId="16" xfId="0" applyFont="1" applyBorder="1" applyAlignment="1">
      <alignment horizontal="left" vertical="top" wrapText="1"/>
    </xf>
    <xf numFmtId="0" fontId="9" fillId="0" borderId="18"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2" fillId="0" borderId="27" xfId="0" applyFont="1" applyBorder="1" applyAlignment="1">
      <alignment horizontal="left" vertical="top" wrapText="1"/>
    </xf>
    <xf numFmtId="0" fontId="10" fillId="0" borderId="26" xfId="0" applyFont="1" applyBorder="1" applyAlignment="1">
      <alignment horizontal="left" vertical="top" wrapText="1"/>
    </xf>
    <xf numFmtId="0" fontId="2" fillId="0" borderId="28" xfId="0" applyFont="1" applyBorder="1" applyAlignment="1">
      <alignment horizontal="left" vertical="top" wrapText="1"/>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2" fillId="0" borderId="31" xfId="0" applyFont="1" applyBorder="1" applyAlignment="1">
      <alignment horizontal="left" vertical="top" wrapText="1"/>
    </xf>
    <xf numFmtId="0" fontId="4" fillId="0" borderId="13" xfId="0" applyFont="1" applyBorder="1" applyAlignment="1">
      <alignment horizontal="left" vertical="top" wrapText="1"/>
    </xf>
    <xf numFmtId="0" fontId="10" fillId="0" borderId="13" xfId="0" applyFont="1" applyBorder="1" applyAlignment="1">
      <alignment horizontal="left" vertical="top" wrapText="1"/>
    </xf>
    <xf numFmtId="0" fontId="11" fillId="0" borderId="18" xfId="0" applyFont="1" applyBorder="1" applyAlignment="1">
      <alignment horizontal="left" vertical="top" wrapText="1"/>
    </xf>
    <xf numFmtId="0" fontId="4" fillId="0" borderId="18" xfId="0" applyFont="1" applyBorder="1" applyAlignment="1">
      <alignment horizontal="left" vertical="top" wrapText="1"/>
    </xf>
    <xf numFmtId="0" fontId="12" fillId="0" borderId="18" xfId="0" applyFont="1" applyBorder="1" applyAlignment="1">
      <alignment horizontal="left" vertical="top" wrapText="1"/>
    </xf>
    <xf numFmtId="0" fontId="2" fillId="0" borderId="32" xfId="0" applyFont="1" applyBorder="1" applyAlignment="1">
      <alignment horizontal="left" vertical="top" wrapText="1"/>
    </xf>
    <xf numFmtId="0" fontId="10" fillId="0" borderId="32" xfId="0" applyFont="1" applyBorder="1" applyAlignment="1">
      <alignment horizontal="left" vertical="top" wrapText="1"/>
    </xf>
    <xf numFmtId="0" fontId="2" fillId="0" borderId="33" xfId="0" applyFont="1" applyBorder="1" applyAlignment="1">
      <alignment horizontal="left" vertical="top" wrapText="1"/>
    </xf>
    <xf numFmtId="0" fontId="4" fillId="0" borderId="30" xfId="0" applyFont="1" applyBorder="1" applyAlignment="1">
      <alignment horizontal="left" vertical="top" wrapText="1"/>
    </xf>
    <xf numFmtId="0" fontId="10" fillId="0" borderId="30" xfId="0" applyFont="1" applyBorder="1" applyAlignment="1">
      <alignment horizontal="left" vertical="top" wrapText="1"/>
    </xf>
    <xf numFmtId="0" fontId="2" fillId="0" borderId="18" xfId="0" applyFont="1" applyBorder="1" applyAlignment="1">
      <alignment horizontal="left" vertical="center" wrapText="1"/>
    </xf>
    <xf numFmtId="0" fontId="2" fillId="0" borderId="13" xfId="0" applyFont="1" applyBorder="1" applyAlignment="1">
      <alignment horizontal="left" vertical="center" wrapText="1"/>
    </xf>
    <xf numFmtId="0" fontId="1" fillId="0" borderId="0" xfId="0" applyFont="1" applyAlignment="1">
      <alignment vertical="top" wrapText="1"/>
    </xf>
    <xf numFmtId="14" fontId="6" fillId="0" borderId="0" xfId="0" applyNumberFormat="1" applyFont="1" applyAlignment="1">
      <alignment vertical="top" wrapText="1"/>
    </xf>
    <xf numFmtId="0" fontId="13" fillId="0" borderId="0" xfId="0" applyFont="1" applyAlignment="1">
      <alignment vertical="top" wrapText="1"/>
    </xf>
    <xf numFmtId="0" fontId="5" fillId="0" borderId="0" xfId="0" applyFont="1" applyAlignment="1">
      <alignment vertical="top" wrapText="1"/>
    </xf>
    <xf numFmtId="0" fontId="5" fillId="2" borderId="1" xfId="0" applyFont="1" applyFill="1" applyBorder="1" applyAlignment="1">
      <alignment vertical="top" wrapText="1"/>
    </xf>
    <xf numFmtId="0" fontId="6" fillId="2" borderId="2" xfId="0" applyFont="1" applyFill="1" applyBorder="1" applyAlignment="1">
      <alignment vertical="top" wrapText="1"/>
    </xf>
    <xf numFmtId="0" fontId="5" fillId="2" borderId="2" xfId="0" applyFont="1" applyFill="1" applyBorder="1" applyAlignment="1">
      <alignment vertical="top" wrapText="1"/>
    </xf>
    <xf numFmtId="0" fontId="6" fillId="2" borderId="2" xfId="0" applyFont="1" applyFill="1" applyBorder="1" applyAlignment="1">
      <alignment vertical="top"/>
    </xf>
    <xf numFmtId="0" fontId="5" fillId="3" borderId="1" xfId="0" applyFont="1" applyFill="1" applyBorder="1" applyAlignment="1">
      <alignment vertical="top"/>
    </xf>
    <xf numFmtId="0" fontId="6" fillId="3" borderId="2" xfId="0" applyFont="1" applyFill="1" applyBorder="1" applyAlignment="1">
      <alignment vertical="top"/>
    </xf>
    <xf numFmtId="0" fontId="6" fillId="3" borderId="3" xfId="0" applyFont="1" applyFill="1" applyBorder="1" applyAlignment="1">
      <alignment vertical="top"/>
    </xf>
    <xf numFmtId="0" fontId="5" fillId="4" borderId="1" xfId="0" applyFont="1" applyFill="1" applyBorder="1" applyAlignment="1">
      <alignment vertical="top" wrapText="1"/>
    </xf>
    <xf numFmtId="0" fontId="6" fillId="4" borderId="2" xfId="0" applyFont="1" applyFill="1" applyBorder="1" applyAlignment="1">
      <alignment vertical="top"/>
    </xf>
    <xf numFmtId="0" fontId="6" fillId="4" borderId="3" xfId="0" applyFont="1" applyFill="1" applyBorder="1" applyAlignment="1">
      <alignment vertical="top"/>
    </xf>
    <xf numFmtId="0" fontId="5" fillId="11" borderId="1" xfId="0" applyFont="1" applyFill="1" applyBorder="1" applyAlignment="1">
      <alignment vertical="top" wrapText="1"/>
    </xf>
    <xf numFmtId="0" fontId="6" fillId="5" borderId="2" xfId="0" applyFont="1" applyFill="1" applyBorder="1" applyAlignment="1">
      <alignment vertical="top"/>
    </xf>
    <xf numFmtId="0" fontId="6" fillId="5" borderId="3" xfId="0" applyFont="1" applyFill="1" applyBorder="1" applyAlignment="1">
      <alignment vertical="top"/>
    </xf>
    <xf numFmtId="0" fontId="5" fillId="6" borderId="1" xfId="0" applyFont="1" applyFill="1" applyBorder="1" applyAlignment="1">
      <alignment vertical="top"/>
    </xf>
    <xf numFmtId="0" fontId="6" fillId="6" borderId="2" xfId="0" applyFont="1" applyFill="1" applyBorder="1" applyAlignment="1">
      <alignment vertical="top"/>
    </xf>
    <xf numFmtId="0" fontId="6" fillId="6" borderId="3" xfId="0" applyFont="1" applyFill="1" applyBorder="1" applyAlignment="1">
      <alignment vertical="top"/>
    </xf>
    <xf numFmtId="0" fontId="5" fillId="7" borderId="1" xfId="0" applyFont="1" applyFill="1" applyBorder="1" applyAlignment="1">
      <alignment vertical="top" wrapText="1"/>
    </xf>
    <xf numFmtId="0" fontId="6" fillId="7" borderId="2" xfId="0" applyFont="1" applyFill="1" applyBorder="1" applyAlignment="1">
      <alignment vertical="top" wrapText="1"/>
    </xf>
    <xf numFmtId="0" fontId="6" fillId="7" borderId="3" xfId="0" applyFont="1" applyFill="1" applyBorder="1" applyAlignment="1">
      <alignment vertical="top" wrapText="1"/>
    </xf>
    <xf numFmtId="0" fontId="5" fillId="8" borderId="1" xfId="0" applyFont="1" applyFill="1" applyBorder="1" applyAlignment="1">
      <alignment vertical="top" wrapText="1"/>
    </xf>
    <xf numFmtId="0" fontId="6" fillId="8" borderId="2" xfId="0" applyFont="1" applyFill="1" applyBorder="1" applyAlignment="1">
      <alignment vertical="top" wrapText="1"/>
    </xf>
    <xf numFmtId="0" fontId="6" fillId="8" borderId="3" xfId="0" applyFont="1" applyFill="1" applyBorder="1" applyAlignment="1">
      <alignment vertical="top" wrapText="1"/>
    </xf>
    <xf numFmtId="0" fontId="5" fillId="9" borderId="1" xfId="0" applyFont="1" applyFill="1" applyBorder="1" applyAlignment="1">
      <alignment vertical="top" wrapText="1"/>
    </xf>
    <xf numFmtId="0" fontId="6" fillId="9" borderId="2" xfId="0" applyFont="1" applyFill="1" applyBorder="1" applyAlignment="1">
      <alignment vertical="top" wrapText="1"/>
    </xf>
    <xf numFmtId="0" fontId="6" fillId="9" borderId="3" xfId="0" applyFont="1" applyFill="1" applyBorder="1" applyAlignment="1">
      <alignment vertical="top" wrapText="1"/>
    </xf>
    <xf numFmtId="0" fontId="5" fillId="10" borderId="1" xfId="0" applyFont="1" applyFill="1" applyBorder="1" applyAlignment="1">
      <alignment vertical="top" wrapText="1"/>
    </xf>
    <xf numFmtId="0" fontId="6" fillId="10" borderId="2" xfId="0" applyFont="1" applyFill="1" applyBorder="1" applyAlignment="1">
      <alignment vertical="top" wrapText="1"/>
    </xf>
    <xf numFmtId="0" fontId="6" fillId="10" borderId="3" xfId="0" applyFont="1" applyFill="1" applyBorder="1" applyAlignment="1">
      <alignment vertical="top" wrapText="1"/>
    </xf>
    <xf numFmtId="0" fontId="6" fillId="0" borderId="4" xfId="0" applyFont="1" applyBorder="1" applyAlignment="1">
      <alignment vertical="top" wrapText="1"/>
    </xf>
    <xf numFmtId="0" fontId="5" fillId="2" borderId="5" xfId="0" applyFont="1" applyFill="1" applyBorder="1" applyAlignment="1">
      <alignment vertical="top" wrapText="1"/>
    </xf>
    <xf numFmtId="0" fontId="6" fillId="2" borderId="6" xfId="0" applyFont="1" applyFill="1" applyBorder="1" applyAlignment="1">
      <alignment vertical="top" wrapText="1"/>
    </xf>
    <xf numFmtId="0" fontId="5" fillId="2" borderId="7" xfId="0" applyFont="1" applyFill="1" applyBorder="1" applyAlignment="1">
      <alignment vertical="top"/>
    </xf>
    <xf numFmtId="0" fontId="5" fillId="2" borderId="34" xfId="0" applyFont="1" applyFill="1" applyBorder="1" applyAlignment="1">
      <alignment vertical="top"/>
    </xf>
    <xf numFmtId="0" fontId="5" fillId="2" borderId="35" xfId="0" applyFont="1" applyFill="1" applyBorder="1" applyAlignment="1">
      <alignment vertical="top"/>
    </xf>
    <xf numFmtId="0" fontId="5" fillId="2" borderId="36" xfId="0" applyFont="1" applyFill="1" applyBorder="1" applyAlignment="1">
      <alignment vertical="top"/>
    </xf>
    <xf numFmtId="0" fontId="5" fillId="2" borderId="34" xfId="0" applyFont="1" applyFill="1" applyBorder="1" applyAlignment="1">
      <alignment vertical="top" wrapText="1"/>
    </xf>
    <xf numFmtId="0" fontId="5" fillId="2" borderId="37" xfId="0" applyFont="1" applyFill="1" applyBorder="1" applyAlignment="1">
      <alignment vertical="top"/>
    </xf>
    <xf numFmtId="0" fontId="5" fillId="2" borderId="35" xfId="0" applyFont="1" applyFill="1" applyBorder="1" applyAlignment="1">
      <alignment vertical="top" wrapText="1"/>
    </xf>
    <xf numFmtId="0" fontId="5" fillId="2" borderId="37" xfId="0" applyFont="1" applyFill="1" applyBorder="1" applyAlignment="1">
      <alignment vertical="top" wrapText="1"/>
    </xf>
    <xf numFmtId="0" fontId="6" fillId="0" borderId="11" xfId="0" applyFont="1" applyBorder="1" applyAlignment="1">
      <alignment vertical="top" wrapText="1"/>
    </xf>
    <xf numFmtId="0" fontId="6" fillId="12" borderId="24" xfId="0" applyFont="1" applyFill="1" applyBorder="1" applyAlignment="1">
      <alignment vertical="top" wrapText="1"/>
    </xf>
    <xf numFmtId="0" fontId="6" fillId="12" borderId="18" xfId="0" applyFont="1" applyFill="1" applyBorder="1" applyAlignment="1">
      <alignment vertical="top" wrapText="1"/>
    </xf>
    <xf numFmtId="0" fontId="6" fillId="12" borderId="38" xfId="0" applyFont="1" applyFill="1" applyBorder="1" applyAlignment="1">
      <alignment vertical="top" wrapText="1"/>
    </xf>
    <xf numFmtId="0" fontId="9" fillId="12" borderId="18" xfId="0" applyFont="1" applyFill="1" applyBorder="1" applyAlignment="1">
      <alignment vertical="top" wrapText="1"/>
    </xf>
    <xf numFmtId="0" fontId="14" fillId="12" borderId="18" xfId="0" applyFont="1" applyFill="1" applyBorder="1" applyAlignment="1">
      <alignment vertical="top" wrapText="1"/>
    </xf>
    <xf numFmtId="0" fontId="6" fillId="0" borderId="18" xfId="0" applyFont="1" applyBorder="1" applyAlignment="1">
      <alignment vertical="top"/>
    </xf>
    <xf numFmtId="0" fontId="6" fillId="12" borderId="18" xfId="0" applyFont="1" applyFill="1" applyBorder="1" applyAlignment="1">
      <alignment vertical="top"/>
    </xf>
    <xf numFmtId="0" fontId="14" fillId="12" borderId="18" xfId="0" applyFont="1" applyFill="1" applyBorder="1" applyAlignment="1">
      <alignment vertical="top"/>
    </xf>
    <xf numFmtId="0" fontId="6" fillId="0" borderId="18" xfId="0" applyFont="1" applyBorder="1" applyAlignment="1">
      <alignment vertical="top" wrapText="1"/>
    </xf>
    <xf numFmtId="0" fontId="6" fillId="12" borderId="39" xfId="0" applyFont="1" applyFill="1" applyBorder="1" applyAlignment="1">
      <alignment vertical="top" wrapText="1"/>
    </xf>
    <xf numFmtId="0" fontId="6" fillId="0" borderId="25" xfId="0" applyFont="1" applyBorder="1" applyAlignment="1">
      <alignment vertical="top" wrapText="1"/>
    </xf>
    <xf numFmtId="0" fontId="6" fillId="0" borderId="26" xfId="0" applyFont="1" applyBorder="1" applyAlignment="1">
      <alignment vertical="top" wrapText="1"/>
    </xf>
    <xf numFmtId="0" fontId="6" fillId="0" borderId="27" xfId="0" applyFont="1" applyBorder="1" applyAlignment="1">
      <alignment vertical="top" wrapText="1"/>
    </xf>
    <xf numFmtId="0" fontId="9" fillId="0" borderId="26" xfId="0" applyFont="1" applyBorder="1" applyAlignment="1">
      <alignment vertical="top" wrapText="1"/>
    </xf>
    <xf numFmtId="0" fontId="15" fillId="0" borderId="26" xfId="0" applyFont="1" applyBorder="1" applyAlignment="1">
      <alignment vertical="top" wrapText="1"/>
    </xf>
    <xf numFmtId="0" fontId="6" fillId="0" borderId="26" xfId="0" applyFont="1" applyBorder="1" applyAlignment="1">
      <alignment vertical="top"/>
    </xf>
    <xf numFmtId="0" fontId="6" fillId="0" borderId="28" xfId="0" applyFont="1" applyBorder="1" applyAlignment="1">
      <alignment vertical="top" wrapText="1"/>
    </xf>
    <xf numFmtId="0" fontId="6" fillId="0" borderId="24" xfId="0" applyFont="1" applyBorder="1" applyAlignment="1">
      <alignment vertical="top" wrapText="1"/>
    </xf>
    <xf numFmtId="0" fontId="6" fillId="0" borderId="19" xfId="0" applyFont="1" applyBorder="1" applyAlignment="1">
      <alignment vertical="top" wrapText="1"/>
    </xf>
    <xf numFmtId="0" fontId="16" fillId="0" borderId="18" xfId="0" applyFont="1" applyBorder="1" applyAlignment="1">
      <alignment vertical="top" wrapText="1"/>
    </xf>
    <xf numFmtId="0" fontId="5" fillId="0" borderId="18" xfId="0" applyFont="1" applyBorder="1" applyAlignment="1">
      <alignment vertical="top" wrapText="1"/>
    </xf>
    <xf numFmtId="0" fontId="14" fillId="0" borderId="18" xfId="0" applyFont="1" applyBorder="1" applyAlignment="1">
      <alignment vertical="top" wrapText="1"/>
    </xf>
    <xf numFmtId="0" fontId="5" fillId="0" borderId="18" xfId="0" applyFont="1" applyBorder="1" applyAlignment="1">
      <alignment vertical="top"/>
    </xf>
    <xf numFmtId="0" fontId="14" fillId="0" borderId="18" xfId="0" applyFont="1" applyBorder="1" applyAlignment="1">
      <alignment vertical="top"/>
    </xf>
    <xf numFmtId="0" fontId="11" fillId="0" borderId="18" xfId="0" applyFont="1" applyBorder="1" applyAlignment="1">
      <alignment vertical="top" wrapText="1"/>
    </xf>
    <xf numFmtId="0" fontId="16" fillId="12" borderId="18" xfId="0" applyFont="1" applyFill="1" applyBorder="1" applyAlignment="1">
      <alignment vertical="top" wrapText="1"/>
    </xf>
    <xf numFmtId="0" fontId="5" fillId="12" borderId="18" xfId="0" applyFont="1" applyFill="1" applyBorder="1" applyAlignment="1">
      <alignment vertical="top" wrapText="1"/>
    </xf>
    <xf numFmtId="0" fontId="17" fillId="12" borderId="18" xfId="0" applyFont="1" applyFill="1" applyBorder="1" applyAlignment="1">
      <alignment vertical="top" wrapText="1"/>
    </xf>
    <xf numFmtId="0" fontId="11" fillId="0" borderId="26" xfId="0" applyFont="1" applyBorder="1" applyAlignment="1">
      <alignment vertical="top" wrapText="1"/>
    </xf>
    <xf numFmtId="0" fontId="2" fillId="0" borderId="28" xfId="0" applyFont="1" applyBorder="1" applyAlignment="1">
      <alignment vertical="top" wrapText="1"/>
    </xf>
    <xf numFmtId="0" fontId="14" fillId="0" borderId="26" xfId="0" applyFont="1" applyBorder="1" applyAlignment="1">
      <alignment vertical="top" wrapText="1"/>
    </xf>
    <xf numFmtId="0" fontId="6" fillId="0" borderId="28" xfId="0" applyFont="1" applyBorder="1" applyAlignment="1">
      <alignment vertical="top"/>
    </xf>
    <xf numFmtId="0" fontId="6" fillId="0" borderId="12" xfId="0" applyFont="1" applyBorder="1" applyAlignment="1">
      <alignmen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17" fillId="0" borderId="13" xfId="0" applyFont="1" applyBorder="1" applyAlignment="1">
      <alignment vertical="top" wrapText="1"/>
    </xf>
    <xf numFmtId="0" fontId="2" fillId="0" borderId="13" xfId="0" applyFont="1" applyBorder="1" applyAlignment="1">
      <alignment vertical="top" wrapText="1"/>
    </xf>
    <xf numFmtId="0" fontId="6" fillId="0" borderId="30" xfId="0" applyFont="1" applyBorder="1" applyAlignment="1">
      <alignment vertical="top" wrapText="1"/>
    </xf>
    <xf numFmtId="0" fontId="14" fillId="0" borderId="13" xfId="0" applyFont="1" applyBorder="1" applyAlignment="1">
      <alignment vertical="top" wrapText="1"/>
    </xf>
    <xf numFmtId="0" fontId="6" fillId="0" borderId="13" xfId="0" applyFont="1" applyBorder="1" applyAlignment="1">
      <alignment vertical="top"/>
    </xf>
    <xf numFmtId="0" fontId="6" fillId="0" borderId="30" xfId="0" applyFont="1" applyBorder="1" applyAlignment="1">
      <alignment vertical="top"/>
    </xf>
    <xf numFmtId="0" fontId="6" fillId="0" borderId="0" xfId="0" applyFont="1" applyAlignment="1">
      <alignment vertical="top"/>
    </xf>
    <xf numFmtId="0" fontId="17" fillId="0" borderId="18" xfId="0" applyFont="1" applyBorder="1" applyAlignment="1">
      <alignment vertical="top" wrapText="1"/>
    </xf>
    <xf numFmtId="0" fontId="6" fillId="0" borderId="0" xfId="0" applyFont="1" applyAlignment="1">
      <alignment vertical="top" wrapText="1"/>
    </xf>
    <xf numFmtId="0" fontId="11" fillId="12" borderId="18" xfId="0" applyFont="1" applyFill="1" applyBorder="1" applyAlignment="1">
      <alignment vertical="top" wrapText="1"/>
    </xf>
    <xf numFmtId="0" fontId="11" fillId="12" borderId="18" xfId="0" applyFont="1" applyFill="1" applyBorder="1" applyAlignment="1">
      <alignment vertical="top"/>
    </xf>
    <xf numFmtId="0" fontId="18" fillId="12" borderId="18" xfId="0" applyFont="1" applyFill="1" applyBorder="1" applyAlignment="1">
      <alignment vertical="top" wrapText="1"/>
    </xf>
    <xf numFmtId="0" fontId="9" fillId="12" borderId="18" xfId="0" applyFont="1" applyFill="1" applyBorder="1" applyAlignment="1">
      <alignment vertical="top"/>
    </xf>
    <xf numFmtId="0" fontId="18" fillId="12" borderId="18" xfId="0" applyFont="1" applyFill="1" applyBorder="1" applyAlignment="1">
      <alignment vertical="top"/>
    </xf>
    <xf numFmtId="0" fontId="6" fillId="0" borderId="33" xfId="0" applyFont="1" applyBorder="1" applyAlignment="1">
      <alignment vertical="top" wrapText="1"/>
    </xf>
    <xf numFmtId="0" fontId="6" fillId="0" borderId="31" xfId="0" applyFont="1" applyBorder="1" applyAlignment="1">
      <alignment vertical="top" wrapText="1"/>
    </xf>
    <xf numFmtId="0" fontId="17" fillId="0" borderId="30" xfId="0" applyFont="1" applyBorder="1" applyAlignment="1">
      <alignment vertical="top" wrapText="1"/>
    </xf>
    <xf numFmtId="0" fontId="2" fillId="0" borderId="30" xfId="0" applyFont="1" applyBorder="1" applyAlignment="1">
      <alignment vertical="top" wrapText="1"/>
    </xf>
    <xf numFmtId="0" fontId="14" fillId="0" borderId="30" xfId="0" applyFont="1" applyBorder="1" applyAlignment="1">
      <alignment vertical="top" wrapText="1"/>
    </xf>
    <xf numFmtId="0" fontId="6" fillId="12" borderId="40" xfId="0" applyFont="1" applyFill="1" applyBorder="1" applyAlignment="1">
      <alignment vertical="top" wrapText="1"/>
    </xf>
    <xf numFmtId="0" fontId="6" fillId="12" borderId="41" xfId="0" applyFont="1" applyFill="1" applyBorder="1" applyAlignment="1">
      <alignment vertical="top" wrapText="1"/>
    </xf>
    <xf numFmtId="0" fontId="6" fillId="12" borderId="42" xfId="0" applyFont="1" applyFill="1" applyBorder="1" applyAlignment="1">
      <alignment vertical="top" wrapText="1"/>
    </xf>
    <xf numFmtId="0" fontId="17" fillId="12" borderId="41" xfId="0" applyFont="1" applyFill="1" applyBorder="1" applyAlignment="1">
      <alignment vertical="top" wrapText="1"/>
    </xf>
    <xf numFmtId="0" fontId="2" fillId="12" borderId="41" xfId="0" applyFont="1" applyFill="1" applyBorder="1" applyAlignment="1">
      <alignment vertical="top" wrapText="1"/>
    </xf>
    <xf numFmtId="0" fontId="14" fillId="12" borderId="41" xfId="0" applyFont="1" applyFill="1" applyBorder="1" applyAlignment="1">
      <alignment vertical="top" wrapText="1"/>
    </xf>
    <xf numFmtId="0" fontId="6" fillId="12" borderId="43" xfId="0" applyFont="1" applyFill="1" applyBorder="1" applyAlignment="1">
      <alignment vertical="top" wrapText="1"/>
    </xf>
    <xf numFmtId="0" fontId="9" fillId="12" borderId="43" xfId="0" applyFont="1" applyFill="1" applyBorder="1" applyAlignment="1">
      <alignment vertical="top" wrapText="1"/>
    </xf>
    <xf numFmtId="0" fontId="9" fillId="12" borderId="43" xfId="0" applyFont="1" applyFill="1" applyBorder="1" applyAlignment="1">
      <alignment vertical="top"/>
    </xf>
    <xf numFmtId="0" fontId="6" fillId="12" borderId="43" xfId="0" applyFont="1" applyFill="1" applyBorder="1" applyAlignment="1">
      <alignment vertical="top"/>
    </xf>
    <xf numFmtId="0" fontId="2" fillId="0" borderId="26" xfId="0" applyFont="1" applyBorder="1" applyAlignment="1">
      <alignment vertical="top" wrapText="1"/>
    </xf>
    <xf numFmtId="0" fontId="18" fillId="0" borderId="18" xfId="0" applyFont="1" applyBorder="1" applyAlignment="1">
      <alignment vertical="top" wrapText="1"/>
    </xf>
    <xf numFmtId="0" fontId="18" fillId="0" borderId="18" xfId="0" applyFont="1" applyBorder="1" applyAlignment="1">
      <alignment vertical="top"/>
    </xf>
    <xf numFmtId="0" fontId="6" fillId="0" borderId="15" xfId="0" applyFont="1" applyBorder="1" applyAlignment="1">
      <alignment vertical="top" wrapText="1"/>
    </xf>
    <xf numFmtId="0" fontId="6" fillId="0" borderId="16" xfId="0" applyFont="1" applyBorder="1" applyAlignment="1">
      <alignment vertical="top" wrapText="1"/>
    </xf>
    <xf numFmtId="0" fontId="6" fillId="0" borderId="17" xfId="0" applyFont="1" applyBorder="1" applyAlignment="1">
      <alignment vertical="top" wrapText="1"/>
    </xf>
    <xf numFmtId="0" fontId="11" fillId="0" borderId="16" xfId="0" applyFont="1" applyBorder="1" applyAlignment="1">
      <alignment vertical="top" wrapText="1"/>
    </xf>
    <xf numFmtId="0" fontId="2" fillId="0" borderId="0" xfId="0" applyFont="1" applyAlignment="1">
      <alignment vertical="top" wrapText="1"/>
    </xf>
    <xf numFmtId="0" fontId="14" fillId="0" borderId="16" xfId="0" applyFont="1" applyBorder="1" applyAlignment="1">
      <alignment vertical="top" wrapText="1"/>
    </xf>
    <xf numFmtId="0" fontId="6" fillId="0" borderId="16" xfId="0" applyFont="1" applyBorder="1" applyAlignment="1">
      <alignment vertical="top"/>
    </xf>
    <xf numFmtId="0" fontId="2" fillId="12" borderId="18" xfId="0" applyFont="1" applyFill="1" applyBorder="1" applyAlignment="1">
      <alignment vertical="top" wrapText="1"/>
    </xf>
    <xf numFmtId="0" fontId="19" fillId="0" borderId="18" xfId="0" applyFont="1" applyBorder="1" applyAlignment="1">
      <alignment vertical="top"/>
    </xf>
    <xf numFmtId="0" fontId="4" fillId="12" borderId="41" xfId="0" applyFont="1" applyFill="1" applyBorder="1" applyAlignment="1">
      <alignment vertical="top" wrapText="1"/>
    </xf>
    <xf numFmtId="0" fontId="6" fillId="0" borderId="27" xfId="0" applyFont="1" applyBorder="1" applyAlignment="1">
      <alignment vertical="top"/>
    </xf>
    <xf numFmtId="0" fontId="6" fillId="12" borderId="35" xfId="0" applyFont="1" applyFill="1" applyBorder="1" applyAlignment="1">
      <alignment vertical="top" wrapText="1"/>
    </xf>
    <xf numFmtId="0" fontId="20" fillId="12" borderId="18" xfId="0" applyFont="1" applyFill="1" applyBorder="1" applyAlignment="1">
      <alignment vertical="top" wrapText="1"/>
    </xf>
    <xf numFmtId="0" fontId="2" fillId="12" borderId="35" xfId="0" applyFont="1" applyFill="1" applyBorder="1" applyAlignment="1">
      <alignment vertical="top" wrapText="1"/>
    </xf>
    <xf numFmtId="0" fontId="6" fillId="0" borderId="44" xfId="0" applyFont="1" applyBorder="1" applyAlignment="1">
      <alignment vertical="top"/>
    </xf>
    <xf numFmtId="0" fontId="6" fillId="0" borderId="45" xfId="0" applyFont="1" applyBorder="1" applyAlignment="1">
      <alignment vertical="top"/>
    </xf>
    <xf numFmtId="0" fontId="6" fillId="0" borderId="23" xfId="0" applyFont="1" applyBorder="1" applyAlignment="1">
      <alignment vertical="top"/>
    </xf>
  </cellXfs>
  <cellStyles count="1">
    <cellStyle name="Normal" xfId="0" builtinId="0"/>
  </cellStyles>
  <dxfs count="1315">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9C0006"/>
        <name val="Calibri"/>
      </font>
      <fill>
        <patternFill patternType="solid">
          <fgColor rgb="FFFFC7CE"/>
          <bgColor rgb="FFFFC7CE"/>
        </patternFill>
      </fill>
    </dxf>
    <dxf>
      <font>
        <sz val="12"/>
        <color rgb="FF9C0006"/>
        <name val="Calibri"/>
      </font>
      <fill>
        <patternFill patternType="solid">
          <fgColor rgb="FFFFC7CE"/>
          <bgColor rgb="FFFFC7CE"/>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9C0006"/>
        <name val="Calibri"/>
      </font>
      <fill>
        <patternFill patternType="solid">
          <fgColor rgb="FFFFC7CE"/>
          <bgColor rgb="FFFFC7CE"/>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9C0006"/>
        <name val="Calibri"/>
      </font>
      <fill>
        <patternFill patternType="solid">
          <fgColor rgb="FFFFC7CE"/>
          <bgColor rgb="FFFFC7CE"/>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ill>
        <patternFill patternType="solid">
          <fgColor rgb="FFFFD965"/>
          <bgColor rgb="FFFFD965"/>
        </patternFill>
      </fill>
    </dxf>
    <dxf>
      <fill>
        <patternFill patternType="solid">
          <fgColor rgb="FFC00000"/>
          <bgColor rgb="FFC00000"/>
        </patternFill>
      </fill>
    </dxf>
    <dxf>
      <fill>
        <patternFill patternType="solid">
          <fgColor rgb="FFFFC000"/>
          <bgColor rgb="FFFFC000"/>
        </patternFill>
      </fill>
    </dxf>
    <dxf>
      <fill>
        <patternFill patternType="solid">
          <fgColor rgb="FFFEF2CB"/>
          <bgColor rgb="FFFEF2CB"/>
        </patternFill>
      </fill>
    </dxf>
    <dxf>
      <fill>
        <patternFill patternType="solid">
          <fgColor rgb="FFDEEAF6"/>
          <bgColor rgb="FFDEEAF6"/>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C00000"/>
          <bgColor rgb="FFC00000"/>
        </patternFill>
      </fill>
    </dxf>
    <dxf>
      <fill>
        <patternFill patternType="solid">
          <fgColor rgb="FFFFD965"/>
          <bgColor rgb="FFFFD965"/>
        </patternFill>
      </fill>
    </dxf>
    <dxf>
      <fill>
        <patternFill patternType="solid">
          <fgColor rgb="FFC00000"/>
          <bgColor rgb="FFC00000"/>
        </patternFill>
      </fill>
    </dxf>
    <dxf>
      <fill>
        <patternFill patternType="solid">
          <fgColor rgb="FFFFC000"/>
          <bgColor rgb="FFFFC000"/>
        </patternFill>
      </fill>
    </dxf>
    <dxf>
      <fill>
        <patternFill patternType="solid">
          <fgColor rgb="FFFEF2CB"/>
          <bgColor rgb="FFFEF2CB"/>
        </patternFill>
      </fill>
    </dxf>
    <dxf>
      <fill>
        <patternFill patternType="solid">
          <fgColor rgb="FFDEEAF6"/>
          <bgColor rgb="FFDEEAF6"/>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FFD966"/>
          <bgColor rgb="FFFFD966"/>
        </patternFill>
      </fill>
    </dxf>
    <dxf>
      <font>
        <sz val="12"/>
        <color rgb="FF000000"/>
        <name val="Calibri"/>
      </font>
      <fill>
        <patternFill patternType="solid">
          <fgColor rgb="FFFFC000"/>
          <bgColor rgb="FFFFC000"/>
        </patternFill>
      </fill>
    </dxf>
    <dxf>
      <font>
        <sz val="12"/>
        <color rgb="FF000000"/>
        <name val="Calibri"/>
      </font>
      <fill>
        <patternFill patternType="solid">
          <fgColor rgb="FFFFF2CC"/>
          <bgColor rgb="FFFFF2CC"/>
        </patternFill>
      </fill>
    </dxf>
    <dxf>
      <font>
        <sz val="12"/>
        <color rgb="FF000000"/>
        <name val="Calibri"/>
      </font>
      <fill>
        <patternFill patternType="solid">
          <fgColor rgb="FFDAE3F3"/>
          <bgColor rgb="FFDAE3F3"/>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
      <font>
        <sz val="12"/>
        <color rgb="FF000000"/>
        <name val="Calibri"/>
      </font>
      <fill>
        <patternFill patternType="solid">
          <fgColor rgb="FFC00000"/>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64</xdr:col>
      <xdr:colOff>2457450</xdr:colOff>
      <xdr:row>0</xdr:row>
      <xdr:rowOff>200025</xdr:rowOff>
    </xdr:from>
    <xdr:ext cx="482879400" cy="6381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johannes.schobel@uni-ulm.de" TargetMode="External"/><Relationship Id="rId1" Type="http://schemas.openxmlformats.org/officeDocument/2006/relationships/hyperlink" Target="mailto:johannes.allgaier@uni-wuerzburg.d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ohannes.schobel@uni-ulm.de" TargetMode="External"/><Relationship Id="rId1" Type="http://schemas.openxmlformats.org/officeDocument/2006/relationships/hyperlink" Target="mailto:johannes.allgaier@uni-wuerzburg.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1000"/>
  <sheetViews>
    <sheetView showGridLines="0" tabSelected="1" workbookViewId="0">
      <pane ySplit="5" topLeftCell="A6" activePane="bottomLeft" state="frozen"/>
      <selection pane="bottomLeft" activeCell="B7" sqref="B7"/>
    </sheetView>
  </sheetViews>
  <sheetFormatPr defaultColWidth="11.25" defaultRowHeight="15" customHeight="1" x14ac:dyDescent="0.25"/>
  <cols>
    <col min="1" max="1" width="11.25" customWidth="1"/>
    <col min="2" max="2" width="35.125" customWidth="1"/>
    <col min="3" max="3" width="10.25" customWidth="1"/>
    <col min="4" max="4" width="9.25" customWidth="1"/>
    <col min="5" max="5" width="9.5" customWidth="1"/>
    <col min="6" max="6" width="11.25" customWidth="1"/>
    <col min="7" max="7" width="9.75" customWidth="1"/>
    <col min="8" max="8" width="9.25" customWidth="1"/>
    <col min="9" max="36" width="9" hidden="1" customWidth="1"/>
    <col min="37" max="37" width="76.5" customWidth="1"/>
    <col min="38" max="50" width="9" customWidth="1"/>
    <col min="51" max="252" width="9" hidden="1" customWidth="1"/>
  </cols>
  <sheetData>
    <row r="1" spans="1:252" ht="36.75" customHeight="1" x14ac:dyDescent="0.25">
      <c r="A1" s="1" t="s">
        <v>0</v>
      </c>
      <c r="B1" s="2"/>
      <c r="C1" s="2"/>
      <c r="D1" s="2"/>
      <c r="E1" s="2"/>
      <c r="F1" s="2"/>
      <c r="G1" s="2"/>
      <c r="H1" s="2"/>
      <c r="I1" s="2"/>
      <c r="J1" s="2"/>
      <c r="K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row>
    <row r="2" spans="1:252" ht="31.5" customHeight="1" x14ac:dyDescent="0.25">
      <c r="A2" s="3">
        <v>43949</v>
      </c>
      <c r="B2" s="4" t="s">
        <v>1</v>
      </c>
      <c r="C2" s="2"/>
      <c r="D2" s="2"/>
      <c r="E2" s="2"/>
      <c r="F2" s="4"/>
      <c r="G2" s="2"/>
      <c r="H2" s="2"/>
      <c r="I2" s="2"/>
      <c r="J2" s="2"/>
      <c r="K2" s="2"/>
      <c r="M2" s="5"/>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row>
    <row r="3" spans="1:252" ht="15.75" customHeight="1" x14ac:dyDescent="0.25">
      <c r="A3" s="2"/>
      <c r="B3" s="4" t="s">
        <v>2</v>
      </c>
      <c r="C3" s="2"/>
      <c r="D3" s="2"/>
      <c r="E3" s="2"/>
      <c r="F3" s="2"/>
      <c r="G3" s="2"/>
      <c r="H3" s="2"/>
      <c r="I3" s="2"/>
      <c r="J3" s="2"/>
      <c r="K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row>
    <row r="4" spans="1:252" ht="15.75" customHeight="1" x14ac:dyDescent="0.25">
      <c r="A4" s="6" t="s">
        <v>3</v>
      </c>
      <c r="B4" s="7"/>
      <c r="C4" s="7"/>
      <c r="D4" s="7"/>
      <c r="E4" s="7"/>
      <c r="F4" s="7"/>
      <c r="G4" s="8"/>
      <c r="H4" s="7"/>
      <c r="I4" s="9" t="s">
        <v>4</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1"/>
      <c r="AK4" s="12" t="s">
        <v>5</v>
      </c>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4"/>
      <c r="BM4" s="15" t="s">
        <v>6</v>
      </c>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7"/>
      <c r="CO4" s="18" t="s">
        <v>7</v>
      </c>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20"/>
      <c r="DQ4" s="21" t="s">
        <v>8</v>
      </c>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3"/>
      <c r="ES4" s="24" t="s">
        <v>9</v>
      </c>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6"/>
      <c r="FU4" s="27" t="s">
        <v>10</v>
      </c>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9"/>
      <c r="GW4" s="30" t="s">
        <v>11</v>
      </c>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2"/>
      <c r="HY4" s="33"/>
      <c r="HZ4" s="33"/>
      <c r="IA4" s="33"/>
      <c r="IB4" s="33"/>
      <c r="IC4" s="33"/>
      <c r="ID4" s="33"/>
      <c r="IE4" s="33"/>
      <c r="IF4" s="33"/>
      <c r="IG4" s="33"/>
      <c r="IH4" s="33"/>
      <c r="II4" s="33"/>
      <c r="IJ4" s="33"/>
      <c r="IK4" s="33"/>
      <c r="IL4" s="33"/>
      <c r="IM4" s="33"/>
      <c r="IN4" s="33"/>
      <c r="IO4" s="33"/>
      <c r="IP4" s="33"/>
      <c r="IQ4" s="33"/>
      <c r="IR4" s="33"/>
    </row>
    <row r="5" spans="1:252" ht="15.75" customHeight="1" x14ac:dyDescent="0.25">
      <c r="A5" s="34" t="s">
        <v>12</v>
      </c>
      <c r="B5" s="35" t="s">
        <v>13</v>
      </c>
      <c r="C5" s="36" t="s">
        <v>14</v>
      </c>
      <c r="D5" s="36" t="s">
        <v>15</v>
      </c>
      <c r="E5" s="36" t="s">
        <v>16</v>
      </c>
      <c r="F5" s="36" t="s">
        <v>17</v>
      </c>
      <c r="G5" s="36" t="s">
        <v>18</v>
      </c>
      <c r="H5" s="37" t="s">
        <v>19</v>
      </c>
      <c r="I5" s="38" t="s">
        <v>20</v>
      </c>
      <c r="J5" s="36" t="s">
        <v>21</v>
      </c>
      <c r="K5" s="36" t="s">
        <v>22</v>
      </c>
      <c r="L5" s="36" t="s">
        <v>23</v>
      </c>
      <c r="M5" s="36" t="s">
        <v>24</v>
      </c>
      <c r="N5" s="36" t="s">
        <v>25</v>
      </c>
      <c r="O5" s="36" t="s">
        <v>26</v>
      </c>
      <c r="P5" s="36" t="s">
        <v>27</v>
      </c>
      <c r="Q5" s="36" t="s">
        <v>28</v>
      </c>
      <c r="R5" s="36" t="s">
        <v>29</v>
      </c>
      <c r="S5" s="36" t="s">
        <v>30</v>
      </c>
      <c r="T5" s="36" t="s">
        <v>31</v>
      </c>
      <c r="U5" s="36" t="s">
        <v>32</v>
      </c>
      <c r="V5" s="36" t="s">
        <v>33</v>
      </c>
      <c r="W5" s="36" t="s">
        <v>34</v>
      </c>
      <c r="X5" s="36" t="s">
        <v>35</v>
      </c>
      <c r="Y5" s="36" t="s">
        <v>36</v>
      </c>
      <c r="Z5" s="36" t="s">
        <v>37</v>
      </c>
      <c r="AA5" s="36" t="s">
        <v>38</v>
      </c>
      <c r="AB5" s="36" t="s">
        <v>39</v>
      </c>
      <c r="AC5" s="36" t="s">
        <v>40</v>
      </c>
      <c r="AD5" s="36" t="s">
        <v>41</v>
      </c>
      <c r="AE5" s="36" t="s">
        <v>42</v>
      </c>
      <c r="AF5" s="36" t="s">
        <v>43</v>
      </c>
      <c r="AG5" s="38" t="s">
        <v>44</v>
      </c>
      <c r="AH5" s="36" t="s">
        <v>45</v>
      </c>
      <c r="AI5" s="36" t="s">
        <v>46</v>
      </c>
      <c r="AJ5" s="37" t="s">
        <v>47</v>
      </c>
      <c r="AK5" s="38" t="s">
        <v>48</v>
      </c>
      <c r="AL5" s="36" t="s">
        <v>49</v>
      </c>
      <c r="AM5" s="36" t="s">
        <v>50</v>
      </c>
      <c r="AN5" s="36" t="s">
        <v>51</v>
      </c>
      <c r="AO5" s="36" t="s">
        <v>52</v>
      </c>
      <c r="AP5" s="36" t="s">
        <v>53</v>
      </c>
      <c r="AQ5" s="36" t="s">
        <v>54</v>
      </c>
      <c r="AR5" s="36" t="s">
        <v>55</v>
      </c>
      <c r="AS5" s="36" t="s">
        <v>56</v>
      </c>
      <c r="AT5" s="36" t="s">
        <v>57</v>
      </c>
      <c r="AU5" s="36" t="s">
        <v>58</v>
      </c>
      <c r="AV5" s="36" t="s">
        <v>59</v>
      </c>
      <c r="AW5" s="36" t="s">
        <v>60</v>
      </c>
      <c r="AX5" s="36" t="s">
        <v>61</v>
      </c>
      <c r="AY5" s="36" t="s">
        <v>62</v>
      </c>
      <c r="AZ5" s="36" t="s">
        <v>63</v>
      </c>
      <c r="BA5" s="36" t="s">
        <v>64</v>
      </c>
      <c r="BB5" s="36" t="s">
        <v>65</v>
      </c>
      <c r="BC5" s="36" t="s">
        <v>66</v>
      </c>
      <c r="BD5" s="36" t="s">
        <v>67</v>
      </c>
      <c r="BE5" s="36" t="s">
        <v>68</v>
      </c>
      <c r="BF5" s="36" t="s">
        <v>69</v>
      </c>
      <c r="BG5" s="36" t="s">
        <v>70</v>
      </c>
      <c r="BH5" s="36" t="s">
        <v>71</v>
      </c>
      <c r="BI5" s="38" t="s">
        <v>72</v>
      </c>
      <c r="BJ5" s="36" t="s">
        <v>73</v>
      </c>
      <c r="BK5" s="36" t="s">
        <v>74</v>
      </c>
      <c r="BL5" s="36" t="s">
        <v>75</v>
      </c>
      <c r="BM5" s="39" t="s">
        <v>76</v>
      </c>
      <c r="BN5" s="40" t="s">
        <v>77</v>
      </c>
      <c r="BO5" s="40" t="s">
        <v>78</v>
      </c>
      <c r="BP5" s="40" t="s">
        <v>79</v>
      </c>
      <c r="BQ5" s="40" t="s">
        <v>80</v>
      </c>
      <c r="BR5" s="40" t="s">
        <v>81</v>
      </c>
      <c r="BS5" s="40" t="s">
        <v>82</v>
      </c>
      <c r="BT5" s="40" t="s">
        <v>83</v>
      </c>
      <c r="BU5" s="40" t="s">
        <v>84</v>
      </c>
      <c r="BV5" s="40" t="s">
        <v>85</v>
      </c>
      <c r="BW5" s="40" t="s">
        <v>86</v>
      </c>
      <c r="BX5" s="40" t="s">
        <v>87</v>
      </c>
      <c r="BY5" s="40" t="s">
        <v>88</v>
      </c>
      <c r="BZ5" s="40" t="s">
        <v>89</v>
      </c>
      <c r="CA5" s="40" t="s">
        <v>90</v>
      </c>
      <c r="CB5" s="40" t="s">
        <v>91</v>
      </c>
      <c r="CC5" s="40" t="s">
        <v>92</v>
      </c>
      <c r="CD5" s="40" t="s">
        <v>93</v>
      </c>
      <c r="CE5" s="40" t="s">
        <v>94</v>
      </c>
      <c r="CF5" s="40" t="s">
        <v>95</v>
      </c>
      <c r="CG5" s="40" t="s">
        <v>96</v>
      </c>
      <c r="CH5" s="40" t="s">
        <v>97</v>
      </c>
      <c r="CI5" s="40" t="s">
        <v>98</v>
      </c>
      <c r="CJ5" s="40" t="s">
        <v>99</v>
      </c>
      <c r="CK5" s="41" t="s">
        <v>100</v>
      </c>
      <c r="CL5" s="40" t="s">
        <v>101</v>
      </c>
      <c r="CM5" s="40" t="s">
        <v>102</v>
      </c>
      <c r="CN5" s="42" t="s">
        <v>103</v>
      </c>
      <c r="CO5" s="38" t="s">
        <v>104</v>
      </c>
      <c r="CP5" s="36" t="s">
        <v>105</v>
      </c>
      <c r="CQ5" s="36" t="s">
        <v>106</v>
      </c>
      <c r="CR5" s="36" t="s">
        <v>107</v>
      </c>
      <c r="CS5" s="36" t="s">
        <v>108</v>
      </c>
      <c r="CT5" s="36" t="s">
        <v>109</v>
      </c>
      <c r="CU5" s="36" t="s">
        <v>110</v>
      </c>
      <c r="CV5" s="36" t="s">
        <v>111</v>
      </c>
      <c r="CW5" s="36" t="s">
        <v>112</v>
      </c>
      <c r="CX5" s="36" t="s">
        <v>113</v>
      </c>
      <c r="CY5" s="36" t="s">
        <v>114</v>
      </c>
      <c r="CZ5" s="36" t="s">
        <v>115</v>
      </c>
      <c r="DA5" s="36" t="s">
        <v>116</v>
      </c>
      <c r="DB5" s="36" t="s">
        <v>117</v>
      </c>
      <c r="DC5" s="36" t="s">
        <v>118</v>
      </c>
      <c r="DD5" s="36" t="s">
        <v>119</v>
      </c>
      <c r="DE5" s="36" t="s">
        <v>120</v>
      </c>
      <c r="DF5" s="36" t="s">
        <v>121</v>
      </c>
      <c r="DG5" s="36" t="s">
        <v>122</v>
      </c>
      <c r="DH5" s="36" t="s">
        <v>123</v>
      </c>
      <c r="DI5" s="36" t="s">
        <v>124</v>
      </c>
      <c r="DJ5" s="36" t="s">
        <v>125</v>
      </c>
      <c r="DK5" s="36" t="s">
        <v>126</v>
      </c>
      <c r="DL5" s="36" t="s">
        <v>127</v>
      </c>
      <c r="DM5" s="38"/>
      <c r="DN5" s="36"/>
      <c r="DO5" s="36"/>
      <c r="DP5" s="36"/>
      <c r="DQ5" s="36" t="s">
        <v>128</v>
      </c>
      <c r="DR5" s="36" t="s">
        <v>129</v>
      </c>
      <c r="DS5" s="40" t="s">
        <v>130</v>
      </c>
      <c r="DT5" s="40" t="s">
        <v>131</v>
      </c>
      <c r="DU5" s="36" t="s">
        <v>132</v>
      </c>
      <c r="DV5" s="40" t="s">
        <v>133</v>
      </c>
      <c r="DW5" s="40" t="s">
        <v>134</v>
      </c>
      <c r="DX5" s="36" t="s">
        <v>135</v>
      </c>
      <c r="DY5" s="40" t="s">
        <v>136</v>
      </c>
      <c r="DZ5" s="40" t="s">
        <v>137</v>
      </c>
      <c r="EA5" s="36" t="s">
        <v>138</v>
      </c>
      <c r="EB5" s="40" t="s">
        <v>139</v>
      </c>
      <c r="EC5" s="40" t="s">
        <v>140</v>
      </c>
      <c r="ED5" s="36" t="s">
        <v>141</v>
      </c>
      <c r="EE5" s="40" t="s">
        <v>142</v>
      </c>
      <c r="EF5" s="40" t="s">
        <v>143</v>
      </c>
      <c r="EG5" s="36" t="s">
        <v>144</v>
      </c>
      <c r="EH5" s="40" t="s">
        <v>145</v>
      </c>
      <c r="EI5" s="40" t="s">
        <v>146</v>
      </c>
      <c r="EJ5" s="36" t="s">
        <v>147</v>
      </c>
      <c r="EK5" s="40" t="s">
        <v>148</v>
      </c>
      <c r="EL5" s="40" t="s">
        <v>149</v>
      </c>
      <c r="EM5" s="36" t="s">
        <v>150</v>
      </c>
      <c r="EN5" s="40" t="s">
        <v>151</v>
      </c>
      <c r="EO5" s="41" t="s">
        <v>152</v>
      </c>
      <c r="EP5" s="40" t="s">
        <v>153</v>
      </c>
      <c r="EQ5" s="40" t="s">
        <v>154</v>
      </c>
      <c r="ER5" s="42" t="s">
        <v>155</v>
      </c>
      <c r="ES5" s="36" t="s">
        <v>156</v>
      </c>
      <c r="ET5" s="36" t="s">
        <v>157</v>
      </c>
      <c r="EU5" s="36" t="s">
        <v>158</v>
      </c>
      <c r="EV5" s="36" t="s">
        <v>159</v>
      </c>
      <c r="EW5" s="36" t="s">
        <v>160</v>
      </c>
      <c r="EX5" s="36" t="s">
        <v>161</v>
      </c>
      <c r="EY5" s="36" t="s">
        <v>162</v>
      </c>
      <c r="EZ5" s="36" t="s">
        <v>163</v>
      </c>
      <c r="FA5" s="36" t="s">
        <v>164</v>
      </c>
      <c r="FB5" s="36" t="s">
        <v>165</v>
      </c>
      <c r="FC5" s="36" t="s">
        <v>166</v>
      </c>
      <c r="FD5" s="36" t="s">
        <v>167</v>
      </c>
      <c r="FE5" s="36" t="s">
        <v>168</v>
      </c>
      <c r="FF5" s="36" t="s">
        <v>169</v>
      </c>
      <c r="FG5" s="36" t="s">
        <v>170</v>
      </c>
      <c r="FH5" s="36" t="s">
        <v>171</v>
      </c>
      <c r="FI5" s="36" t="s">
        <v>172</v>
      </c>
      <c r="FJ5" s="36" t="s">
        <v>173</v>
      </c>
      <c r="FK5" s="36" t="s">
        <v>174</v>
      </c>
      <c r="FL5" s="36" t="s">
        <v>175</v>
      </c>
      <c r="FM5" s="36" t="s">
        <v>176</v>
      </c>
      <c r="FN5" s="36" t="s">
        <v>177</v>
      </c>
      <c r="FO5" s="36" t="s">
        <v>178</v>
      </c>
      <c r="FP5" s="36" t="s">
        <v>179</v>
      </c>
      <c r="FQ5" s="41" t="s">
        <v>180</v>
      </c>
      <c r="FR5" s="40" t="s">
        <v>181</v>
      </c>
      <c r="FS5" s="40" t="s">
        <v>182</v>
      </c>
      <c r="FT5" s="42" t="s">
        <v>183</v>
      </c>
      <c r="FU5" s="36" t="s">
        <v>184</v>
      </c>
      <c r="FV5" s="36" t="s">
        <v>185</v>
      </c>
      <c r="FW5" s="36" t="s">
        <v>186</v>
      </c>
      <c r="FX5" s="36" t="s">
        <v>187</v>
      </c>
      <c r="FY5" s="36" t="s">
        <v>188</v>
      </c>
      <c r="FZ5" s="36" t="s">
        <v>189</v>
      </c>
      <c r="GA5" s="36" t="s">
        <v>190</v>
      </c>
      <c r="GB5" s="36" t="s">
        <v>191</v>
      </c>
      <c r="GC5" s="36" t="s">
        <v>192</v>
      </c>
      <c r="GD5" s="36" t="s">
        <v>193</v>
      </c>
      <c r="GE5" s="36" t="s">
        <v>194</v>
      </c>
      <c r="GF5" s="36" t="s">
        <v>195</v>
      </c>
      <c r="GG5" s="36" t="s">
        <v>196</v>
      </c>
      <c r="GH5" s="36" t="s">
        <v>197</v>
      </c>
      <c r="GI5" s="36" t="s">
        <v>198</v>
      </c>
      <c r="GJ5" s="36" t="s">
        <v>199</v>
      </c>
      <c r="GK5" s="36" t="s">
        <v>200</v>
      </c>
      <c r="GL5" s="36" t="s">
        <v>201</v>
      </c>
      <c r="GM5" s="36" t="s">
        <v>202</v>
      </c>
      <c r="GN5" s="36" t="s">
        <v>203</v>
      </c>
      <c r="GO5" s="36" t="s">
        <v>204</v>
      </c>
      <c r="GP5" s="36" t="s">
        <v>205</v>
      </c>
      <c r="GQ5" s="36" t="s">
        <v>206</v>
      </c>
      <c r="GR5" s="36" t="s">
        <v>207</v>
      </c>
      <c r="GS5" s="41" t="s">
        <v>208</v>
      </c>
      <c r="GT5" s="40" t="s">
        <v>209</v>
      </c>
      <c r="GU5" s="40" t="s">
        <v>210</v>
      </c>
      <c r="GV5" s="42" t="s">
        <v>211</v>
      </c>
      <c r="GW5" s="36" t="s">
        <v>212</v>
      </c>
      <c r="GX5" s="36" t="s">
        <v>213</v>
      </c>
      <c r="GY5" s="36" t="s">
        <v>214</v>
      </c>
      <c r="GZ5" s="36" t="s">
        <v>215</v>
      </c>
      <c r="HA5" s="36" t="s">
        <v>216</v>
      </c>
      <c r="HB5" s="36" t="s">
        <v>217</v>
      </c>
      <c r="HC5" s="36" t="s">
        <v>218</v>
      </c>
      <c r="HD5" s="36" t="s">
        <v>219</v>
      </c>
      <c r="HE5" s="36" t="s">
        <v>220</v>
      </c>
      <c r="HF5" s="36" t="s">
        <v>221</v>
      </c>
      <c r="HG5" s="36" t="s">
        <v>222</v>
      </c>
      <c r="HH5" s="36" t="s">
        <v>223</v>
      </c>
      <c r="HI5" s="36" t="s">
        <v>224</v>
      </c>
      <c r="HJ5" s="36" t="s">
        <v>225</v>
      </c>
      <c r="HK5" s="36" t="s">
        <v>226</v>
      </c>
      <c r="HL5" s="36" t="s">
        <v>227</v>
      </c>
      <c r="HM5" s="36" t="s">
        <v>228</v>
      </c>
      <c r="HN5" s="36" t="s">
        <v>229</v>
      </c>
      <c r="HO5" s="36" t="s">
        <v>230</v>
      </c>
      <c r="HP5" s="36" t="s">
        <v>231</v>
      </c>
      <c r="HQ5" s="36" t="s">
        <v>232</v>
      </c>
      <c r="HR5" s="36" t="s">
        <v>233</v>
      </c>
      <c r="HS5" s="36" t="s">
        <v>234</v>
      </c>
      <c r="HT5" s="36" t="s">
        <v>235</v>
      </c>
      <c r="HU5" s="41" t="s">
        <v>236</v>
      </c>
      <c r="HV5" s="40" t="s">
        <v>237</v>
      </c>
      <c r="HW5" s="40" t="s">
        <v>238</v>
      </c>
      <c r="HX5" s="42" t="s">
        <v>239</v>
      </c>
      <c r="HY5" s="43"/>
      <c r="HZ5" s="43"/>
      <c r="IA5" s="43"/>
      <c r="IB5" s="43"/>
      <c r="IC5" s="43"/>
      <c r="ID5" s="43"/>
      <c r="IE5" s="43"/>
      <c r="IF5" s="43"/>
      <c r="IG5" s="43"/>
      <c r="IH5" s="43"/>
      <c r="II5" s="43"/>
      <c r="IJ5" s="43"/>
      <c r="IK5" s="43"/>
      <c r="IL5" s="43"/>
      <c r="IM5" s="43"/>
      <c r="IN5" s="43"/>
      <c r="IO5" s="43"/>
      <c r="IP5" s="43"/>
      <c r="IQ5" s="43"/>
      <c r="IR5" s="43"/>
    </row>
    <row r="6" spans="1:252" ht="15.75" customHeight="1" x14ac:dyDescent="0.25">
      <c r="A6" s="44" t="s">
        <v>240</v>
      </c>
      <c r="B6" s="45"/>
      <c r="C6" s="45"/>
      <c r="D6" s="45"/>
      <c r="E6" s="45"/>
      <c r="F6" s="45"/>
      <c r="G6" s="45"/>
      <c r="H6" s="46" t="s">
        <v>241</v>
      </c>
      <c r="I6" s="44" t="s">
        <v>242</v>
      </c>
      <c r="J6" s="45"/>
      <c r="K6" s="45"/>
      <c r="L6" s="45"/>
      <c r="M6" s="45"/>
      <c r="N6" s="45"/>
      <c r="O6" s="45"/>
      <c r="P6" s="45"/>
      <c r="Q6" s="45"/>
      <c r="R6" s="45"/>
      <c r="S6" s="45"/>
      <c r="T6" s="45"/>
      <c r="U6" s="45"/>
      <c r="V6" s="45"/>
      <c r="W6" s="45"/>
      <c r="X6" s="45"/>
      <c r="Y6" s="45"/>
      <c r="Z6" s="45"/>
      <c r="AA6" s="45"/>
      <c r="AB6" s="45"/>
      <c r="AC6" s="45"/>
      <c r="AD6" s="45"/>
      <c r="AE6" s="45"/>
      <c r="AF6" s="45"/>
      <c r="AG6" s="45"/>
      <c r="AH6" s="45"/>
      <c r="AI6" s="45"/>
      <c r="AJ6" s="47"/>
      <c r="AK6" s="44" t="s">
        <v>243</v>
      </c>
      <c r="AL6" s="45" t="s">
        <v>244</v>
      </c>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7"/>
      <c r="BM6" s="44" t="s">
        <v>245</v>
      </c>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7"/>
      <c r="CO6" s="44" t="s">
        <v>246</v>
      </c>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7"/>
      <c r="DQ6" s="44" t="s">
        <v>247</v>
      </c>
      <c r="DR6" s="45" t="s">
        <v>244</v>
      </c>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7"/>
      <c r="ES6" s="44" t="s">
        <v>248</v>
      </c>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7"/>
      <c r="FU6" s="44" t="s">
        <v>249</v>
      </c>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7"/>
      <c r="GW6" s="44" t="s">
        <v>250</v>
      </c>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7"/>
    </row>
    <row r="7" spans="1:252" ht="15.75" customHeight="1" x14ac:dyDescent="0.25">
      <c r="A7" s="48" t="s">
        <v>251</v>
      </c>
      <c r="B7" s="49"/>
      <c r="C7" s="49"/>
      <c r="D7" s="49"/>
      <c r="E7" s="49"/>
      <c r="F7" s="49"/>
      <c r="G7" s="49"/>
      <c r="H7" s="50"/>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51"/>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51"/>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51"/>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51"/>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51"/>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51"/>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51"/>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51"/>
      <c r="HY7" s="2"/>
      <c r="HZ7" s="2"/>
      <c r="IA7" s="2"/>
      <c r="IB7" s="2"/>
      <c r="IC7" s="2"/>
      <c r="ID7" s="2"/>
      <c r="IE7" s="2"/>
      <c r="IF7" s="2"/>
      <c r="IG7" s="2"/>
      <c r="IH7" s="2"/>
      <c r="II7" s="2"/>
      <c r="IJ7" s="2"/>
      <c r="IK7" s="2"/>
      <c r="IL7" s="2"/>
      <c r="IM7" s="2"/>
      <c r="IN7" s="2"/>
      <c r="IO7" s="2"/>
      <c r="IP7" s="2"/>
      <c r="IQ7" s="2"/>
      <c r="IR7" s="2"/>
    </row>
    <row r="8" spans="1:252" ht="15" customHeight="1" x14ac:dyDescent="0.25">
      <c r="A8" s="52" t="s">
        <v>252</v>
      </c>
      <c r="B8" s="52" t="s">
        <v>253</v>
      </c>
      <c r="C8" s="52">
        <v>18</v>
      </c>
      <c r="D8" s="52">
        <v>120</v>
      </c>
      <c r="E8" s="52">
        <v>1</v>
      </c>
      <c r="F8" s="52" t="s">
        <v>254</v>
      </c>
      <c r="G8" s="52" t="s">
        <v>255</v>
      </c>
      <c r="H8" s="53" t="s">
        <v>256</v>
      </c>
      <c r="I8" s="52" t="s">
        <v>257</v>
      </c>
      <c r="J8" s="52" t="s">
        <v>258</v>
      </c>
      <c r="K8" s="52"/>
      <c r="L8" s="52"/>
      <c r="M8" s="52"/>
      <c r="N8" s="52"/>
      <c r="O8" s="52"/>
      <c r="P8" s="52"/>
      <c r="Q8" s="52"/>
      <c r="R8" s="52"/>
      <c r="S8" s="52"/>
      <c r="T8" s="52"/>
      <c r="U8" s="52"/>
      <c r="V8" s="52"/>
      <c r="W8" s="52"/>
      <c r="X8" s="52"/>
      <c r="Y8" s="52"/>
      <c r="Z8" s="52"/>
      <c r="AA8" s="52"/>
      <c r="AB8" s="52"/>
      <c r="AC8" s="52"/>
      <c r="AD8" s="52"/>
      <c r="AE8" s="52"/>
      <c r="AF8" s="52"/>
      <c r="AG8" s="52" t="s">
        <v>259</v>
      </c>
      <c r="AH8" s="52"/>
      <c r="AI8" s="52"/>
      <c r="AJ8" s="54"/>
      <c r="AK8" s="52" t="s">
        <v>260</v>
      </c>
      <c r="AL8" s="52" t="s">
        <v>258</v>
      </c>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5" t="s">
        <v>261</v>
      </c>
      <c r="BN8" s="52" t="s">
        <v>262</v>
      </c>
      <c r="BO8" s="52"/>
      <c r="BP8" s="52"/>
      <c r="BQ8" s="52"/>
      <c r="BR8" s="52"/>
      <c r="BS8" s="52"/>
      <c r="BT8" s="52"/>
      <c r="BU8" s="52"/>
      <c r="BV8" s="52"/>
      <c r="BW8" s="52"/>
      <c r="BX8" s="52"/>
      <c r="BY8" s="52"/>
      <c r="BZ8" s="52"/>
      <c r="CA8" s="52"/>
      <c r="CB8" s="52"/>
      <c r="CC8" s="52"/>
      <c r="CD8" s="52"/>
      <c r="CE8" s="52"/>
      <c r="CF8" s="52"/>
      <c r="CG8" s="52"/>
      <c r="CH8" s="52"/>
      <c r="CI8" s="52"/>
      <c r="CJ8" s="56"/>
      <c r="CK8" s="55"/>
      <c r="CL8" s="52"/>
      <c r="CM8" s="52"/>
      <c r="CN8" s="57"/>
      <c r="CO8" s="55" t="s">
        <v>263</v>
      </c>
      <c r="CP8" s="52" t="s">
        <v>264</v>
      </c>
      <c r="CQ8" s="52"/>
      <c r="CR8" s="52"/>
      <c r="CS8" s="52"/>
      <c r="CT8" s="52"/>
      <c r="CU8" s="52"/>
      <c r="CV8" s="52"/>
      <c r="CW8" s="52"/>
      <c r="CX8" s="52"/>
      <c r="CY8" s="52"/>
      <c r="CZ8" s="52"/>
      <c r="DA8" s="52"/>
      <c r="DB8" s="52"/>
      <c r="DC8" s="52"/>
      <c r="DD8" s="52"/>
      <c r="DE8" s="52"/>
      <c r="DF8" s="52"/>
      <c r="DG8" s="52"/>
      <c r="DH8" s="52"/>
      <c r="DI8" s="52"/>
      <c r="DJ8" s="52"/>
      <c r="DK8" s="52"/>
      <c r="DL8" s="56"/>
      <c r="DM8" s="52"/>
      <c r="DN8" s="52"/>
      <c r="DO8" s="52"/>
      <c r="DP8" s="52"/>
      <c r="DQ8" s="55" t="s">
        <v>265</v>
      </c>
      <c r="DR8" s="52" t="s">
        <v>266</v>
      </c>
      <c r="DS8" s="52"/>
      <c r="DT8" s="52"/>
      <c r="DU8" s="52"/>
      <c r="DV8" s="52"/>
      <c r="DW8" s="52"/>
      <c r="DX8" s="52"/>
      <c r="DY8" s="52"/>
      <c r="DZ8" s="52"/>
      <c r="EA8" s="52"/>
      <c r="EB8" s="52"/>
      <c r="EC8" s="52"/>
      <c r="ED8" s="52"/>
      <c r="EE8" s="52"/>
      <c r="EF8" s="52"/>
      <c r="EG8" s="52"/>
      <c r="EH8" s="52"/>
      <c r="EI8" s="52"/>
      <c r="EJ8" s="52"/>
      <c r="EK8" s="52"/>
      <c r="EL8" s="52"/>
      <c r="EM8" s="52"/>
      <c r="EN8" s="56"/>
      <c r="EO8" s="52"/>
      <c r="EP8" s="52"/>
      <c r="EQ8" s="52"/>
      <c r="ER8" s="52"/>
      <c r="ES8" s="55" t="s">
        <v>267</v>
      </c>
      <c r="ET8" s="52" t="s">
        <v>268</v>
      </c>
      <c r="EU8" s="52"/>
      <c r="EV8" s="52"/>
      <c r="EW8" s="52"/>
      <c r="EX8" s="52"/>
      <c r="EY8" s="52"/>
      <c r="EZ8" s="52"/>
      <c r="FA8" s="52"/>
      <c r="FB8" s="52"/>
      <c r="FC8" s="52"/>
      <c r="FD8" s="52"/>
      <c r="FE8" s="52"/>
      <c r="FF8" s="52"/>
      <c r="FG8" s="52"/>
      <c r="FH8" s="52"/>
      <c r="FI8" s="52"/>
      <c r="FJ8" s="52"/>
      <c r="FK8" s="52"/>
      <c r="FL8" s="52"/>
      <c r="FM8" s="52"/>
      <c r="FN8" s="52"/>
      <c r="FO8" s="52"/>
      <c r="FP8" s="56"/>
      <c r="FQ8" s="52"/>
      <c r="FR8" s="52"/>
      <c r="FS8" s="52"/>
      <c r="FT8" s="52"/>
      <c r="FU8" s="55" t="s">
        <v>269</v>
      </c>
      <c r="FV8" s="52" t="s">
        <v>270</v>
      </c>
      <c r="FW8" s="52"/>
      <c r="FX8" s="52"/>
      <c r="FY8" s="52"/>
      <c r="FZ8" s="52"/>
      <c r="GA8" s="52"/>
      <c r="GB8" s="52"/>
      <c r="GC8" s="52"/>
      <c r="GD8" s="52"/>
      <c r="GE8" s="52"/>
      <c r="GF8" s="52"/>
      <c r="GG8" s="52"/>
      <c r="GH8" s="52"/>
      <c r="GI8" s="52"/>
      <c r="GJ8" s="52"/>
      <c r="GK8" s="52"/>
      <c r="GL8" s="52"/>
      <c r="GM8" s="52"/>
      <c r="GN8" s="52"/>
      <c r="GO8" s="52"/>
      <c r="GP8" s="52"/>
      <c r="GQ8" s="52"/>
      <c r="GR8" s="56"/>
      <c r="GS8" s="52"/>
      <c r="GT8" s="52"/>
      <c r="GU8" s="52"/>
      <c r="GV8" s="52"/>
      <c r="GW8" s="55" t="s">
        <v>271</v>
      </c>
      <c r="GX8" s="52" t="s">
        <v>272</v>
      </c>
      <c r="GY8" s="52"/>
      <c r="GZ8" s="52"/>
      <c r="HA8" s="52"/>
      <c r="HB8" s="52"/>
      <c r="HC8" s="52"/>
      <c r="HD8" s="52"/>
      <c r="HE8" s="52"/>
      <c r="HF8" s="52"/>
      <c r="HG8" s="52"/>
      <c r="HH8" s="52"/>
      <c r="HI8" s="52"/>
      <c r="HJ8" s="52"/>
      <c r="HK8" s="52"/>
      <c r="HL8" s="52"/>
      <c r="HM8" s="52"/>
      <c r="HN8" s="52"/>
      <c r="HO8" s="52"/>
      <c r="HP8" s="52"/>
      <c r="HQ8" s="52"/>
      <c r="HR8" s="52"/>
      <c r="HS8" s="52"/>
      <c r="HT8" s="56"/>
      <c r="HU8" s="52"/>
      <c r="HV8" s="52"/>
      <c r="HW8" s="52"/>
      <c r="HX8" s="52"/>
      <c r="HY8" s="58"/>
      <c r="HZ8" s="58"/>
      <c r="IA8" s="58"/>
      <c r="IB8" s="58"/>
      <c r="IC8" s="58"/>
      <c r="ID8" s="58"/>
      <c r="IE8" s="58"/>
      <c r="IF8" s="58"/>
      <c r="IG8" s="58"/>
      <c r="IH8" s="58"/>
      <c r="II8" s="58"/>
      <c r="IJ8" s="58"/>
      <c r="IK8" s="58"/>
      <c r="IL8" s="58"/>
      <c r="IM8" s="58"/>
      <c r="IN8" s="58"/>
      <c r="IO8" s="58"/>
      <c r="IP8" s="58"/>
      <c r="IQ8" s="58"/>
      <c r="IR8" s="58"/>
    </row>
    <row r="9" spans="1:252" ht="15" customHeight="1" x14ac:dyDescent="0.25">
      <c r="A9" s="52" t="s">
        <v>252</v>
      </c>
      <c r="B9" s="52" t="s">
        <v>273</v>
      </c>
      <c r="C9" s="52"/>
      <c r="D9" s="52"/>
      <c r="E9" s="52"/>
      <c r="F9" s="52" t="s">
        <v>254</v>
      </c>
      <c r="G9" s="52" t="s">
        <v>274</v>
      </c>
      <c r="H9" s="53"/>
      <c r="I9" s="52" t="s">
        <v>275</v>
      </c>
      <c r="J9" s="52" t="s">
        <v>276</v>
      </c>
      <c r="K9" s="52" t="s">
        <v>277</v>
      </c>
      <c r="L9" s="52" t="s">
        <v>278</v>
      </c>
      <c r="M9" s="52"/>
      <c r="N9" s="52"/>
      <c r="O9" s="52"/>
      <c r="P9" s="52"/>
      <c r="Q9" s="52"/>
      <c r="R9" s="52"/>
      <c r="S9" s="52"/>
      <c r="T9" s="52"/>
      <c r="U9" s="52"/>
      <c r="V9" s="52"/>
      <c r="W9" s="52"/>
      <c r="X9" s="52"/>
      <c r="Y9" s="52"/>
      <c r="Z9" s="52"/>
      <c r="AA9" s="52"/>
      <c r="AB9" s="52"/>
      <c r="AC9" s="52"/>
      <c r="AD9" s="52"/>
      <c r="AE9" s="52"/>
      <c r="AF9" s="52"/>
      <c r="AG9" s="52" t="s">
        <v>259</v>
      </c>
      <c r="AH9" s="52"/>
      <c r="AI9" s="52"/>
      <c r="AJ9" s="54"/>
      <c r="AK9" s="52" t="s">
        <v>279</v>
      </c>
      <c r="AL9" s="52" t="s">
        <v>280</v>
      </c>
      <c r="AM9" s="52" t="s">
        <v>281</v>
      </c>
      <c r="AN9" s="52" t="s">
        <v>282</v>
      </c>
      <c r="AO9" s="52"/>
      <c r="AP9" s="52"/>
      <c r="AQ9" s="52"/>
      <c r="AR9" s="52"/>
      <c r="AS9" s="52"/>
      <c r="AT9" s="52"/>
      <c r="AU9" s="52"/>
      <c r="AV9" s="52"/>
      <c r="AW9" s="52"/>
      <c r="AX9" s="52"/>
      <c r="AY9" s="52"/>
      <c r="AZ9" s="52"/>
      <c r="BA9" s="52"/>
      <c r="BB9" s="52"/>
      <c r="BC9" s="52"/>
      <c r="BD9" s="52"/>
      <c r="BE9" s="52"/>
      <c r="BF9" s="52"/>
      <c r="BG9" s="52"/>
      <c r="BH9" s="52"/>
      <c r="BI9" s="52"/>
      <c r="BJ9" s="52"/>
      <c r="BK9" s="52"/>
      <c r="BL9" s="52"/>
      <c r="BM9" s="55" t="s">
        <v>283</v>
      </c>
      <c r="BN9" s="52" t="s">
        <v>284</v>
      </c>
      <c r="BO9" s="52" t="s">
        <v>285</v>
      </c>
      <c r="BP9" s="52" t="s">
        <v>286</v>
      </c>
      <c r="BQ9" s="52"/>
      <c r="BR9" s="52"/>
      <c r="BS9" s="52"/>
      <c r="BT9" s="52"/>
      <c r="BU9" s="52"/>
      <c r="BV9" s="52"/>
      <c r="BW9" s="52"/>
      <c r="BX9" s="52"/>
      <c r="BY9" s="52"/>
      <c r="BZ9" s="52"/>
      <c r="CA9" s="52"/>
      <c r="CB9" s="52"/>
      <c r="CC9" s="52"/>
      <c r="CD9" s="52"/>
      <c r="CE9" s="52"/>
      <c r="CF9" s="52"/>
      <c r="CG9" s="52"/>
      <c r="CH9" s="52"/>
      <c r="CI9" s="52"/>
      <c r="CJ9" s="56"/>
      <c r="CK9" s="55"/>
      <c r="CL9" s="52"/>
      <c r="CM9" s="52"/>
      <c r="CN9" s="57"/>
      <c r="CO9" s="55" t="s">
        <v>287</v>
      </c>
      <c r="CP9" s="52" t="s">
        <v>288</v>
      </c>
      <c r="CQ9" s="52" t="s">
        <v>289</v>
      </c>
      <c r="CR9" s="52" t="s">
        <v>290</v>
      </c>
      <c r="CS9" s="52"/>
      <c r="CT9" s="52"/>
      <c r="CU9" s="52"/>
      <c r="CV9" s="52"/>
      <c r="CW9" s="52"/>
      <c r="CX9" s="52"/>
      <c r="CY9" s="52"/>
      <c r="CZ9" s="52"/>
      <c r="DA9" s="52"/>
      <c r="DB9" s="52"/>
      <c r="DC9" s="52"/>
      <c r="DD9" s="52"/>
      <c r="DE9" s="52"/>
      <c r="DF9" s="52"/>
      <c r="DG9" s="52"/>
      <c r="DH9" s="52"/>
      <c r="DI9" s="52"/>
      <c r="DJ9" s="52"/>
      <c r="DK9" s="52"/>
      <c r="DL9" s="56"/>
      <c r="DM9" s="52"/>
      <c r="DN9" s="52"/>
      <c r="DO9" s="52"/>
      <c r="DP9" s="52"/>
      <c r="DQ9" s="55" t="s">
        <v>291</v>
      </c>
      <c r="DR9" s="52" t="s">
        <v>292</v>
      </c>
      <c r="DS9" s="52" t="s">
        <v>293</v>
      </c>
      <c r="DT9" s="52" t="s">
        <v>294</v>
      </c>
      <c r="DU9" s="52"/>
      <c r="DV9" s="52"/>
      <c r="DW9" s="52"/>
      <c r="DX9" s="52"/>
      <c r="DY9" s="52"/>
      <c r="DZ9" s="52"/>
      <c r="EA9" s="52"/>
      <c r="EB9" s="52"/>
      <c r="EC9" s="52"/>
      <c r="ED9" s="52"/>
      <c r="EE9" s="52"/>
      <c r="EF9" s="52"/>
      <c r="EG9" s="52"/>
      <c r="EH9" s="52"/>
      <c r="EI9" s="52"/>
      <c r="EJ9" s="52"/>
      <c r="EK9" s="52"/>
      <c r="EL9" s="52"/>
      <c r="EM9" s="52"/>
      <c r="EN9" s="56"/>
      <c r="EO9" s="52"/>
      <c r="EP9" s="52"/>
      <c r="EQ9" s="52"/>
      <c r="ER9" s="52"/>
      <c r="ES9" s="55" t="s">
        <v>295</v>
      </c>
      <c r="ET9" s="52" t="s">
        <v>296</v>
      </c>
      <c r="EU9" s="52" t="s">
        <v>297</v>
      </c>
      <c r="EV9" s="52" t="s">
        <v>286</v>
      </c>
      <c r="EW9" s="52"/>
      <c r="EX9" s="52"/>
      <c r="EY9" s="52"/>
      <c r="EZ9" s="52"/>
      <c r="FA9" s="52"/>
      <c r="FB9" s="52"/>
      <c r="FC9" s="52"/>
      <c r="FD9" s="52"/>
      <c r="FE9" s="52"/>
      <c r="FF9" s="52"/>
      <c r="FG9" s="52"/>
      <c r="FH9" s="52"/>
      <c r="FI9" s="52"/>
      <c r="FJ9" s="52"/>
      <c r="FK9" s="52"/>
      <c r="FL9" s="52"/>
      <c r="FM9" s="52"/>
      <c r="FN9" s="52"/>
      <c r="FO9" s="52"/>
      <c r="FP9" s="56"/>
      <c r="FQ9" s="52"/>
      <c r="FR9" s="52"/>
      <c r="FS9" s="52"/>
      <c r="FT9" s="52"/>
      <c r="FU9" s="55" t="s">
        <v>298</v>
      </c>
      <c r="FV9" s="52" t="s">
        <v>299</v>
      </c>
      <c r="FW9" s="52" t="s">
        <v>300</v>
      </c>
      <c r="FX9" s="52" t="s">
        <v>301</v>
      </c>
      <c r="FY9" s="52"/>
      <c r="FZ9" s="52"/>
      <c r="GA9" s="52"/>
      <c r="GB9" s="52"/>
      <c r="GC9" s="52"/>
      <c r="GD9" s="52"/>
      <c r="GE9" s="52"/>
      <c r="GF9" s="52"/>
      <c r="GG9" s="52"/>
      <c r="GH9" s="52"/>
      <c r="GI9" s="52"/>
      <c r="GJ9" s="52"/>
      <c r="GK9" s="52"/>
      <c r="GL9" s="52"/>
      <c r="GM9" s="52"/>
      <c r="GN9" s="52"/>
      <c r="GO9" s="52"/>
      <c r="GP9" s="52"/>
      <c r="GQ9" s="52"/>
      <c r="GR9" s="56"/>
      <c r="GS9" s="52"/>
      <c r="GT9" s="52"/>
      <c r="GU9" s="52"/>
      <c r="GV9" s="52"/>
      <c r="GW9" s="55" t="s">
        <v>302</v>
      </c>
      <c r="GX9" s="52" t="s">
        <v>303</v>
      </c>
      <c r="GY9" s="52" t="s">
        <v>304</v>
      </c>
      <c r="GZ9" s="52" t="s">
        <v>305</v>
      </c>
      <c r="HA9" s="52"/>
      <c r="HB9" s="52"/>
      <c r="HC9" s="52"/>
      <c r="HD9" s="52"/>
      <c r="HE9" s="52"/>
      <c r="HF9" s="52"/>
      <c r="HG9" s="52"/>
      <c r="HH9" s="52"/>
      <c r="HI9" s="52"/>
      <c r="HJ9" s="52"/>
      <c r="HK9" s="52"/>
      <c r="HL9" s="52"/>
      <c r="HM9" s="52"/>
      <c r="HN9" s="52"/>
      <c r="HO9" s="52"/>
      <c r="HP9" s="52"/>
      <c r="HQ9" s="52"/>
      <c r="HR9" s="52"/>
      <c r="HS9" s="52"/>
      <c r="HT9" s="56"/>
      <c r="HU9" s="52"/>
      <c r="HV9" s="52"/>
      <c r="HW9" s="52"/>
      <c r="HX9" s="52"/>
      <c r="HY9" s="58"/>
      <c r="HZ9" s="58"/>
      <c r="IA9" s="58"/>
      <c r="IB9" s="58"/>
      <c r="IC9" s="58"/>
      <c r="ID9" s="58"/>
      <c r="IE9" s="58"/>
      <c r="IF9" s="58"/>
      <c r="IG9" s="58"/>
      <c r="IH9" s="58"/>
      <c r="II9" s="58"/>
      <c r="IJ9" s="58"/>
      <c r="IK9" s="58"/>
      <c r="IL9" s="58"/>
      <c r="IM9" s="58"/>
      <c r="IN9" s="58"/>
      <c r="IO9" s="58"/>
      <c r="IP9" s="58"/>
      <c r="IQ9" s="58"/>
      <c r="IR9" s="58"/>
    </row>
    <row r="10" spans="1:252" ht="15.75" customHeight="1" x14ac:dyDescent="0.25">
      <c r="A10" s="52" t="s">
        <v>252</v>
      </c>
      <c r="B10" s="59" t="s">
        <v>306</v>
      </c>
      <c r="C10" s="59"/>
      <c r="D10" s="59"/>
      <c r="E10" s="59"/>
      <c r="F10" s="52" t="s">
        <v>254</v>
      </c>
      <c r="G10" s="59" t="s">
        <v>307</v>
      </c>
      <c r="H10" s="59"/>
      <c r="I10" s="60" t="s">
        <v>308</v>
      </c>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61"/>
      <c r="AK10" s="62" t="s">
        <v>309</v>
      </c>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61"/>
      <c r="BM10" s="60" t="s">
        <v>310</v>
      </c>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61"/>
      <c r="CO10" s="59" t="s">
        <v>311</v>
      </c>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61"/>
      <c r="DQ10" s="59" t="s">
        <v>312</v>
      </c>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61"/>
      <c r="ES10" s="59" t="s">
        <v>313</v>
      </c>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61"/>
      <c r="FU10" s="59" t="s">
        <v>314</v>
      </c>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61"/>
      <c r="GW10" s="59" t="s">
        <v>315</v>
      </c>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61"/>
      <c r="HY10" s="59"/>
      <c r="HZ10" s="59"/>
      <c r="IA10" s="59"/>
      <c r="IB10" s="59"/>
      <c r="IC10" s="59"/>
      <c r="ID10" s="59"/>
      <c r="IE10" s="59"/>
      <c r="IF10" s="59"/>
      <c r="IG10" s="59"/>
      <c r="IH10" s="59"/>
      <c r="II10" s="59"/>
      <c r="IJ10" s="59"/>
      <c r="IK10" s="59"/>
      <c r="IL10" s="59"/>
      <c r="IM10" s="59"/>
      <c r="IN10" s="59"/>
      <c r="IO10" s="59"/>
      <c r="IP10" s="59"/>
      <c r="IQ10" s="59"/>
      <c r="IR10" s="59"/>
    </row>
    <row r="11" spans="1:252" ht="15.75" customHeight="1" x14ac:dyDescent="0.25">
      <c r="A11" s="44" t="s">
        <v>240</v>
      </c>
      <c r="B11" s="45"/>
      <c r="C11" s="45"/>
      <c r="D11" s="45"/>
      <c r="E11" s="45"/>
      <c r="F11" s="45"/>
      <c r="G11" s="45"/>
      <c r="H11" s="63" t="s">
        <v>316</v>
      </c>
      <c r="I11" s="45" t="s">
        <v>317</v>
      </c>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64"/>
      <c r="AK11" s="45" t="s">
        <v>318</v>
      </c>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64"/>
      <c r="BM11" s="45" t="s">
        <v>319</v>
      </c>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64"/>
      <c r="CO11" s="45" t="s">
        <v>320</v>
      </c>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64"/>
      <c r="DQ11" s="45" t="s">
        <v>321</v>
      </c>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64"/>
      <c r="ES11" s="45" t="s">
        <v>322</v>
      </c>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64"/>
      <c r="FU11" s="45" t="s">
        <v>323</v>
      </c>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64"/>
      <c r="GW11" s="45" t="s">
        <v>324</v>
      </c>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64"/>
    </row>
    <row r="12" spans="1:252" ht="15.75" customHeight="1" x14ac:dyDescent="0.25">
      <c r="A12" s="65" t="s">
        <v>252</v>
      </c>
      <c r="B12" s="59" t="s">
        <v>273</v>
      </c>
      <c r="C12" s="59"/>
      <c r="D12" s="59"/>
      <c r="E12" s="59"/>
      <c r="F12" s="59" t="s">
        <v>254</v>
      </c>
      <c r="G12" s="59" t="s">
        <v>325</v>
      </c>
      <c r="H12" s="66"/>
      <c r="I12" s="59" t="s">
        <v>326</v>
      </c>
      <c r="J12" s="59" t="s">
        <v>327</v>
      </c>
      <c r="K12" s="59" t="s">
        <v>328</v>
      </c>
      <c r="L12" s="59" t="s">
        <v>329</v>
      </c>
      <c r="M12" s="59"/>
      <c r="N12" s="59"/>
      <c r="O12" s="59"/>
      <c r="P12" s="59"/>
      <c r="Q12" s="59"/>
      <c r="R12" s="59"/>
      <c r="S12" s="59"/>
      <c r="T12" s="59"/>
      <c r="U12" s="59"/>
      <c r="V12" s="59"/>
      <c r="W12" s="59"/>
      <c r="X12" s="59"/>
      <c r="Y12" s="59"/>
      <c r="Z12" s="59"/>
      <c r="AA12" s="59"/>
      <c r="AB12" s="59"/>
      <c r="AC12" s="59"/>
      <c r="AD12" s="59"/>
      <c r="AE12" s="59"/>
      <c r="AF12" s="59"/>
      <c r="AG12" s="59"/>
      <c r="AH12" s="59"/>
      <c r="AI12" s="59"/>
      <c r="AJ12" s="67"/>
      <c r="AK12" s="59" t="s">
        <v>330</v>
      </c>
      <c r="AL12" s="59" t="s">
        <v>331</v>
      </c>
      <c r="AM12" s="59" t="s">
        <v>332</v>
      </c>
      <c r="AN12" s="59" t="s">
        <v>333</v>
      </c>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67"/>
      <c r="BM12" s="59" t="s">
        <v>334</v>
      </c>
      <c r="BN12" s="59" t="s">
        <v>331</v>
      </c>
      <c r="BO12" s="59" t="s">
        <v>335</v>
      </c>
      <c r="BP12" s="59" t="s">
        <v>336</v>
      </c>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67"/>
      <c r="CO12" s="59" t="s">
        <v>337</v>
      </c>
      <c r="CP12" s="59" t="s">
        <v>338</v>
      </c>
      <c r="CQ12" s="59" t="s">
        <v>339</v>
      </c>
      <c r="CR12" s="59" t="s">
        <v>340</v>
      </c>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67"/>
      <c r="DQ12" s="59" t="s">
        <v>341</v>
      </c>
      <c r="DR12" s="59" t="s">
        <v>342</v>
      </c>
      <c r="DS12" s="59" t="s">
        <v>343</v>
      </c>
      <c r="DT12" s="59" t="s">
        <v>344</v>
      </c>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67"/>
      <c r="ES12" s="59" t="s">
        <v>345</v>
      </c>
      <c r="ET12" s="59" t="s">
        <v>346</v>
      </c>
      <c r="EU12" s="59" t="s">
        <v>347</v>
      </c>
      <c r="EV12" s="59" t="s">
        <v>348</v>
      </c>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67"/>
      <c r="FU12" s="59" t="s">
        <v>349</v>
      </c>
      <c r="FV12" s="59" t="s">
        <v>350</v>
      </c>
      <c r="FW12" s="59" t="s">
        <v>351</v>
      </c>
      <c r="FX12" s="59" t="s">
        <v>352</v>
      </c>
      <c r="FY12" s="59"/>
      <c r="FZ12" s="59"/>
      <c r="GA12" s="59"/>
      <c r="GB12" s="59"/>
      <c r="GC12" s="59"/>
      <c r="GD12" s="59"/>
      <c r="GE12" s="59"/>
      <c r="GF12" s="59"/>
      <c r="GG12" s="59"/>
      <c r="GH12" s="59"/>
      <c r="GI12" s="59"/>
      <c r="GJ12" s="59"/>
      <c r="GK12" s="59"/>
      <c r="GL12" s="59"/>
      <c r="GM12" s="59"/>
      <c r="GN12" s="59"/>
      <c r="GO12" s="59"/>
      <c r="GP12" s="59"/>
      <c r="GQ12" s="59"/>
      <c r="GR12" s="59"/>
      <c r="GS12" s="59"/>
      <c r="GT12" s="59"/>
      <c r="GU12" s="59"/>
      <c r="GV12" s="67"/>
      <c r="GW12" s="59" t="s">
        <v>353</v>
      </c>
      <c r="GX12" s="59" t="s">
        <v>354</v>
      </c>
      <c r="GY12" s="59" t="s">
        <v>355</v>
      </c>
      <c r="GZ12" s="59" t="s">
        <v>356</v>
      </c>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67"/>
    </row>
    <row r="13" spans="1:252" ht="15.75" customHeight="1" x14ac:dyDescent="0.25">
      <c r="A13" s="65" t="s">
        <v>252</v>
      </c>
      <c r="B13" s="59" t="s">
        <v>273</v>
      </c>
      <c r="C13" s="59"/>
      <c r="D13" s="59"/>
      <c r="E13" s="59"/>
      <c r="F13" s="59" t="s">
        <v>254</v>
      </c>
      <c r="G13" s="59" t="s">
        <v>357</v>
      </c>
      <c r="H13" s="66"/>
      <c r="I13" s="59" t="s">
        <v>358</v>
      </c>
      <c r="J13" s="59" t="s">
        <v>327</v>
      </c>
      <c r="K13" s="59" t="s">
        <v>328</v>
      </c>
      <c r="L13" s="59" t="s">
        <v>329</v>
      </c>
      <c r="M13" s="59"/>
      <c r="N13" s="59"/>
      <c r="O13" s="59"/>
      <c r="P13" s="59"/>
      <c r="Q13" s="59"/>
      <c r="R13" s="59"/>
      <c r="S13" s="59"/>
      <c r="T13" s="59"/>
      <c r="U13" s="59"/>
      <c r="V13" s="59"/>
      <c r="W13" s="59"/>
      <c r="X13" s="59"/>
      <c r="Y13" s="59"/>
      <c r="Z13" s="59"/>
      <c r="AA13" s="59"/>
      <c r="AB13" s="59"/>
      <c r="AC13" s="59"/>
      <c r="AD13" s="59"/>
      <c r="AE13" s="59"/>
      <c r="AF13" s="59"/>
      <c r="AG13" s="59"/>
      <c r="AH13" s="59"/>
      <c r="AI13" s="59"/>
      <c r="AJ13" s="67"/>
      <c r="AK13" s="59" t="s">
        <v>359</v>
      </c>
      <c r="AL13" s="59" t="s">
        <v>331</v>
      </c>
      <c r="AM13" s="59" t="s">
        <v>332</v>
      </c>
      <c r="AN13" s="59" t="s">
        <v>333</v>
      </c>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67"/>
      <c r="BM13" s="59" t="s">
        <v>360</v>
      </c>
      <c r="BN13" s="59" t="s">
        <v>331</v>
      </c>
      <c r="BO13" s="59" t="s">
        <v>335</v>
      </c>
      <c r="BP13" s="59" t="s">
        <v>336</v>
      </c>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67"/>
      <c r="CO13" s="59" t="s">
        <v>361</v>
      </c>
      <c r="CP13" s="59" t="s">
        <v>338</v>
      </c>
      <c r="CQ13" s="59" t="s">
        <v>339</v>
      </c>
      <c r="CR13" s="59" t="s">
        <v>340</v>
      </c>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67"/>
      <c r="DQ13" s="59" t="s">
        <v>362</v>
      </c>
      <c r="DR13" s="59" t="s">
        <v>342</v>
      </c>
      <c r="DS13" s="59" t="s">
        <v>343</v>
      </c>
      <c r="DT13" s="59" t="s">
        <v>344</v>
      </c>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67"/>
      <c r="ES13" s="59" t="s">
        <v>363</v>
      </c>
      <c r="ET13" s="59" t="s">
        <v>346</v>
      </c>
      <c r="EU13" s="59" t="s">
        <v>347</v>
      </c>
      <c r="EV13" s="59" t="s">
        <v>348</v>
      </c>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67"/>
      <c r="FU13" s="59" t="s">
        <v>364</v>
      </c>
      <c r="FV13" s="59" t="s">
        <v>350</v>
      </c>
      <c r="FW13" s="59" t="s">
        <v>351</v>
      </c>
      <c r="FX13" s="59" t="s">
        <v>352</v>
      </c>
      <c r="FY13" s="59"/>
      <c r="FZ13" s="59"/>
      <c r="GA13" s="59"/>
      <c r="GB13" s="59"/>
      <c r="GC13" s="59"/>
      <c r="GD13" s="59"/>
      <c r="GE13" s="59"/>
      <c r="GF13" s="59"/>
      <c r="GG13" s="59"/>
      <c r="GH13" s="59"/>
      <c r="GI13" s="59"/>
      <c r="GJ13" s="59"/>
      <c r="GK13" s="59"/>
      <c r="GL13" s="59"/>
      <c r="GM13" s="59"/>
      <c r="GN13" s="59"/>
      <c r="GO13" s="59"/>
      <c r="GP13" s="59"/>
      <c r="GQ13" s="59"/>
      <c r="GR13" s="59"/>
      <c r="GS13" s="59"/>
      <c r="GT13" s="59"/>
      <c r="GU13" s="59"/>
      <c r="GV13" s="67"/>
      <c r="GW13" s="59" t="s">
        <v>365</v>
      </c>
      <c r="GX13" s="59" t="s">
        <v>354</v>
      </c>
      <c r="GY13" s="59" t="s">
        <v>355</v>
      </c>
      <c r="GZ13" s="59" t="s">
        <v>356</v>
      </c>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67"/>
    </row>
    <row r="14" spans="1:252" ht="15.75" customHeight="1" x14ac:dyDescent="0.25">
      <c r="A14" s="65" t="s">
        <v>252</v>
      </c>
      <c r="B14" s="59" t="s">
        <v>273</v>
      </c>
      <c r="C14" s="59"/>
      <c r="D14" s="59"/>
      <c r="E14" s="59"/>
      <c r="F14" s="59" t="s">
        <v>254</v>
      </c>
      <c r="G14" s="59" t="s">
        <v>366</v>
      </c>
      <c r="H14" s="66"/>
      <c r="I14" s="59" t="s">
        <v>367</v>
      </c>
      <c r="J14" s="59" t="s">
        <v>327</v>
      </c>
      <c r="K14" s="59" t="s">
        <v>328</v>
      </c>
      <c r="L14" s="59" t="s">
        <v>329</v>
      </c>
      <c r="M14" s="59"/>
      <c r="N14" s="59"/>
      <c r="O14" s="59"/>
      <c r="P14" s="59"/>
      <c r="Q14" s="59"/>
      <c r="R14" s="59"/>
      <c r="S14" s="59"/>
      <c r="T14" s="59"/>
      <c r="U14" s="59"/>
      <c r="V14" s="59"/>
      <c r="W14" s="59"/>
      <c r="X14" s="59"/>
      <c r="Y14" s="59"/>
      <c r="Z14" s="59"/>
      <c r="AA14" s="59"/>
      <c r="AB14" s="59"/>
      <c r="AC14" s="59"/>
      <c r="AD14" s="59"/>
      <c r="AE14" s="59"/>
      <c r="AF14" s="59"/>
      <c r="AG14" s="59"/>
      <c r="AH14" s="59"/>
      <c r="AI14" s="59"/>
      <c r="AJ14" s="67"/>
      <c r="AK14" s="59" t="s">
        <v>368</v>
      </c>
      <c r="AL14" s="59" t="s">
        <v>331</v>
      </c>
      <c r="AM14" s="59" t="s">
        <v>332</v>
      </c>
      <c r="AN14" s="59" t="s">
        <v>333</v>
      </c>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67"/>
      <c r="BM14" s="59" t="s">
        <v>369</v>
      </c>
      <c r="BN14" s="59" t="s">
        <v>331</v>
      </c>
      <c r="BO14" s="59" t="s">
        <v>335</v>
      </c>
      <c r="BP14" s="59" t="s">
        <v>336</v>
      </c>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67"/>
      <c r="CO14" s="59" t="s">
        <v>370</v>
      </c>
      <c r="CP14" s="59" t="s">
        <v>338</v>
      </c>
      <c r="CQ14" s="59" t="s">
        <v>339</v>
      </c>
      <c r="CR14" s="59" t="s">
        <v>340</v>
      </c>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67"/>
      <c r="DQ14" s="59" t="s">
        <v>371</v>
      </c>
      <c r="DR14" s="59" t="s">
        <v>342</v>
      </c>
      <c r="DS14" s="59" t="s">
        <v>343</v>
      </c>
      <c r="DT14" s="59" t="s">
        <v>344</v>
      </c>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67"/>
      <c r="ES14" s="59" t="s">
        <v>372</v>
      </c>
      <c r="ET14" s="59" t="s">
        <v>346</v>
      </c>
      <c r="EU14" s="59" t="s">
        <v>347</v>
      </c>
      <c r="EV14" s="59" t="s">
        <v>348</v>
      </c>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67"/>
      <c r="FU14" s="59" t="s">
        <v>373</v>
      </c>
      <c r="FV14" s="59" t="s">
        <v>350</v>
      </c>
      <c r="FW14" s="59" t="s">
        <v>351</v>
      </c>
      <c r="FX14" s="59" t="s">
        <v>352</v>
      </c>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67"/>
      <c r="GW14" s="59" t="s">
        <v>374</v>
      </c>
      <c r="GX14" s="59" t="s">
        <v>354</v>
      </c>
      <c r="GY14" s="59" t="s">
        <v>355</v>
      </c>
      <c r="GZ14" s="59" t="s">
        <v>356</v>
      </c>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67"/>
    </row>
    <row r="15" spans="1:252" ht="15.75" customHeight="1" x14ac:dyDescent="0.25">
      <c r="A15" s="65" t="s">
        <v>252</v>
      </c>
      <c r="B15" s="59" t="s">
        <v>273</v>
      </c>
      <c r="C15" s="59"/>
      <c r="D15" s="59"/>
      <c r="E15" s="59"/>
      <c r="F15" s="59" t="s">
        <v>254</v>
      </c>
      <c r="G15" s="59" t="s">
        <v>375</v>
      </c>
      <c r="H15" s="66"/>
      <c r="I15" s="59" t="s">
        <v>376</v>
      </c>
      <c r="J15" s="59" t="s">
        <v>327</v>
      </c>
      <c r="K15" s="59" t="s">
        <v>328</v>
      </c>
      <c r="L15" s="59" t="s">
        <v>329</v>
      </c>
      <c r="M15" s="59"/>
      <c r="N15" s="59"/>
      <c r="O15" s="59"/>
      <c r="P15" s="59"/>
      <c r="Q15" s="59"/>
      <c r="R15" s="59"/>
      <c r="S15" s="59"/>
      <c r="T15" s="59"/>
      <c r="U15" s="59"/>
      <c r="V15" s="59"/>
      <c r="W15" s="59"/>
      <c r="X15" s="59"/>
      <c r="Y15" s="59"/>
      <c r="Z15" s="59"/>
      <c r="AA15" s="59"/>
      <c r="AB15" s="59"/>
      <c r="AC15" s="59"/>
      <c r="AD15" s="59"/>
      <c r="AE15" s="59"/>
      <c r="AF15" s="59"/>
      <c r="AG15" s="59"/>
      <c r="AH15" s="59"/>
      <c r="AI15" s="59"/>
      <c r="AJ15" s="67"/>
      <c r="AK15" s="59" t="s">
        <v>377</v>
      </c>
      <c r="AL15" s="59" t="s">
        <v>331</v>
      </c>
      <c r="AM15" s="59" t="s">
        <v>332</v>
      </c>
      <c r="AN15" s="59" t="s">
        <v>333</v>
      </c>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67"/>
      <c r="BM15" s="59" t="s">
        <v>378</v>
      </c>
      <c r="BN15" s="59" t="s">
        <v>331</v>
      </c>
      <c r="BO15" s="59" t="s">
        <v>335</v>
      </c>
      <c r="BP15" s="59" t="s">
        <v>336</v>
      </c>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67"/>
      <c r="CO15" s="59" t="s">
        <v>379</v>
      </c>
      <c r="CP15" s="59" t="s">
        <v>338</v>
      </c>
      <c r="CQ15" s="59" t="s">
        <v>339</v>
      </c>
      <c r="CR15" s="59" t="s">
        <v>340</v>
      </c>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67"/>
      <c r="DQ15" s="59" t="s">
        <v>380</v>
      </c>
      <c r="DR15" s="59" t="s">
        <v>342</v>
      </c>
      <c r="DS15" s="59" t="s">
        <v>343</v>
      </c>
      <c r="DT15" s="59" t="s">
        <v>344</v>
      </c>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67"/>
      <c r="ES15" s="59" t="s">
        <v>381</v>
      </c>
      <c r="ET15" s="59" t="s">
        <v>346</v>
      </c>
      <c r="EU15" s="59" t="s">
        <v>347</v>
      </c>
      <c r="EV15" s="59" t="s">
        <v>348</v>
      </c>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67"/>
      <c r="FU15" s="59" t="s">
        <v>382</v>
      </c>
      <c r="FV15" s="59" t="s">
        <v>350</v>
      </c>
      <c r="FW15" s="59" t="s">
        <v>351</v>
      </c>
      <c r="FX15" s="59" t="s">
        <v>352</v>
      </c>
      <c r="FY15" s="59"/>
      <c r="FZ15" s="59"/>
      <c r="GA15" s="59"/>
      <c r="GB15" s="59"/>
      <c r="GC15" s="59"/>
      <c r="GD15" s="59"/>
      <c r="GE15" s="59"/>
      <c r="GF15" s="59"/>
      <c r="GG15" s="59"/>
      <c r="GH15" s="59"/>
      <c r="GI15" s="59"/>
      <c r="GJ15" s="59"/>
      <c r="GK15" s="59"/>
      <c r="GL15" s="59"/>
      <c r="GM15" s="59"/>
      <c r="GN15" s="59"/>
      <c r="GO15" s="59"/>
      <c r="GP15" s="59"/>
      <c r="GQ15" s="59"/>
      <c r="GR15" s="59"/>
      <c r="GS15" s="59"/>
      <c r="GT15" s="59"/>
      <c r="GU15" s="59"/>
      <c r="GV15" s="67"/>
      <c r="GW15" s="59" t="s">
        <v>383</v>
      </c>
      <c r="GX15" s="59" t="s">
        <v>354</v>
      </c>
      <c r="GY15" s="59" t="s">
        <v>355</v>
      </c>
      <c r="GZ15" s="59" t="s">
        <v>356</v>
      </c>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67"/>
    </row>
    <row r="16" spans="1:252" ht="15.75" customHeight="1" x14ac:dyDescent="0.25">
      <c r="A16" s="65" t="s">
        <v>252</v>
      </c>
      <c r="B16" s="59" t="s">
        <v>273</v>
      </c>
      <c r="C16" s="59"/>
      <c r="D16" s="59"/>
      <c r="E16" s="59"/>
      <c r="F16" s="59" t="s">
        <v>254</v>
      </c>
      <c r="G16" s="59" t="s">
        <v>384</v>
      </c>
      <c r="H16" s="66"/>
      <c r="I16" s="59" t="s">
        <v>385</v>
      </c>
      <c r="J16" s="59" t="s">
        <v>327</v>
      </c>
      <c r="K16" s="59" t="s">
        <v>328</v>
      </c>
      <c r="L16" s="59" t="s">
        <v>329</v>
      </c>
      <c r="M16" s="59"/>
      <c r="N16" s="59"/>
      <c r="O16" s="59"/>
      <c r="P16" s="59"/>
      <c r="Q16" s="59"/>
      <c r="R16" s="59"/>
      <c r="S16" s="59"/>
      <c r="T16" s="59"/>
      <c r="U16" s="59"/>
      <c r="V16" s="59"/>
      <c r="W16" s="59"/>
      <c r="X16" s="59"/>
      <c r="Y16" s="59"/>
      <c r="Z16" s="59"/>
      <c r="AA16" s="59"/>
      <c r="AB16" s="59"/>
      <c r="AC16" s="59"/>
      <c r="AD16" s="59"/>
      <c r="AE16" s="59"/>
      <c r="AF16" s="59"/>
      <c r="AG16" s="59"/>
      <c r="AH16" s="59"/>
      <c r="AI16" s="59"/>
      <c r="AJ16" s="67"/>
      <c r="AK16" s="59" t="s">
        <v>386</v>
      </c>
      <c r="AL16" s="59" t="s">
        <v>331</v>
      </c>
      <c r="AM16" s="59" t="s">
        <v>332</v>
      </c>
      <c r="AN16" s="59" t="s">
        <v>333</v>
      </c>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67"/>
      <c r="BM16" s="59" t="s">
        <v>387</v>
      </c>
      <c r="BN16" s="59" t="s">
        <v>331</v>
      </c>
      <c r="BO16" s="59" t="s">
        <v>335</v>
      </c>
      <c r="BP16" s="59" t="s">
        <v>336</v>
      </c>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67"/>
      <c r="CO16" s="59" t="s">
        <v>388</v>
      </c>
      <c r="CP16" s="59" t="s">
        <v>338</v>
      </c>
      <c r="CQ16" s="59" t="s">
        <v>339</v>
      </c>
      <c r="CR16" s="59" t="s">
        <v>340</v>
      </c>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67"/>
      <c r="DQ16" s="59" t="s">
        <v>389</v>
      </c>
      <c r="DR16" s="59" t="s">
        <v>342</v>
      </c>
      <c r="DS16" s="59" t="s">
        <v>343</v>
      </c>
      <c r="DT16" s="59" t="s">
        <v>344</v>
      </c>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67"/>
      <c r="ES16" s="59" t="s">
        <v>390</v>
      </c>
      <c r="ET16" s="59" t="s">
        <v>346</v>
      </c>
      <c r="EU16" s="59" t="s">
        <v>347</v>
      </c>
      <c r="EV16" s="59" t="s">
        <v>348</v>
      </c>
      <c r="EW16" s="59"/>
      <c r="EX16" s="59"/>
      <c r="EY16" s="59"/>
      <c r="EZ16" s="59"/>
      <c r="FA16" s="59"/>
      <c r="FB16" s="59"/>
      <c r="FC16" s="59"/>
      <c r="FD16" s="59"/>
      <c r="FE16" s="59"/>
      <c r="FF16" s="59"/>
      <c r="FG16" s="59"/>
      <c r="FH16" s="59"/>
      <c r="FI16" s="59"/>
      <c r="FJ16" s="59"/>
      <c r="FK16" s="59"/>
      <c r="FL16" s="59"/>
      <c r="FM16" s="59"/>
      <c r="FN16" s="59"/>
      <c r="FO16" s="59"/>
      <c r="FP16" s="59"/>
      <c r="FQ16" s="59"/>
      <c r="FR16" s="59"/>
      <c r="FS16" s="59"/>
      <c r="FT16" s="67"/>
      <c r="FU16" s="59" t="s">
        <v>391</v>
      </c>
      <c r="FV16" s="59" t="s">
        <v>350</v>
      </c>
      <c r="FW16" s="59" t="s">
        <v>351</v>
      </c>
      <c r="FX16" s="59" t="s">
        <v>352</v>
      </c>
      <c r="FY16" s="59"/>
      <c r="FZ16" s="59"/>
      <c r="GA16" s="59"/>
      <c r="GB16" s="59"/>
      <c r="GC16" s="59"/>
      <c r="GD16" s="59"/>
      <c r="GE16" s="59"/>
      <c r="GF16" s="59"/>
      <c r="GG16" s="59"/>
      <c r="GH16" s="59"/>
      <c r="GI16" s="59"/>
      <c r="GJ16" s="59"/>
      <c r="GK16" s="59"/>
      <c r="GL16" s="59"/>
      <c r="GM16" s="59"/>
      <c r="GN16" s="59"/>
      <c r="GO16" s="59"/>
      <c r="GP16" s="59"/>
      <c r="GQ16" s="59"/>
      <c r="GR16" s="59"/>
      <c r="GS16" s="59"/>
      <c r="GT16" s="59"/>
      <c r="GU16" s="59"/>
      <c r="GV16" s="67"/>
      <c r="GW16" s="59" t="s">
        <v>392</v>
      </c>
      <c r="GX16" s="59" t="s">
        <v>354</v>
      </c>
      <c r="GY16" s="59" t="s">
        <v>355</v>
      </c>
      <c r="GZ16" s="59" t="s">
        <v>356</v>
      </c>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67"/>
    </row>
    <row r="17" spans="1:232" ht="15.75" customHeight="1" x14ac:dyDescent="0.25">
      <c r="A17" s="65" t="s">
        <v>252</v>
      </c>
      <c r="B17" s="59" t="s">
        <v>273</v>
      </c>
      <c r="C17" s="59"/>
      <c r="D17" s="59"/>
      <c r="E17" s="59"/>
      <c r="F17" s="59" t="s">
        <v>254</v>
      </c>
      <c r="G17" s="59" t="s">
        <v>393</v>
      </c>
      <c r="H17" s="66"/>
      <c r="I17" s="59" t="s">
        <v>394</v>
      </c>
      <c r="J17" s="59" t="s">
        <v>327</v>
      </c>
      <c r="K17" s="59" t="s">
        <v>328</v>
      </c>
      <c r="L17" s="59" t="s">
        <v>329</v>
      </c>
      <c r="M17" s="59"/>
      <c r="N17" s="59"/>
      <c r="O17" s="59"/>
      <c r="P17" s="59"/>
      <c r="Q17" s="59"/>
      <c r="R17" s="59"/>
      <c r="S17" s="59"/>
      <c r="T17" s="59"/>
      <c r="U17" s="59"/>
      <c r="V17" s="59"/>
      <c r="W17" s="59"/>
      <c r="X17" s="59"/>
      <c r="Y17" s="59"/>
      <c r="Z17" s="59"/>
      <c r="AA17" s="59"/>
      <c r="AB17" s="59"/>
      <c r="AC17" s="59"/>
      <c r="AD17" s="59"/>
      <c r="AE17" s="59"/>
      <c r="AF17" s="59"/>
      <c r="AG17" s="59"/>
      <c r="AH17" s="59"/>
      <c r="AI17" s="59"/>
      <c r="AJ17" s="67"/>
      <c r="AK17" s="59" t="s">
        <v>395</v>
      </c>
      <c r="AL17" s="59" t="s">
        <v>331</v>
      </c>
      <c r="AM17" s="59" t="s">
        <v>332</v>
      </c>
      <c r="AN17" s="59" t="s">
        <v>333</v>
      </c>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67"/>
      <c r="BM17" s="59" t="s">
        <v>396</v>
      </c>
      <c r="BN17" s="59" t="s">
        <v>331</v>
      </c>
      <c r="BO17" s="59" t="s">
        <v>335</v>
      </c>
      <c r="BP17" s="59" t="s">
        <v>336</v>
      </c>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67"/>
      <c r="CO17" s="59" t="s">
        <v>397</v>
      </c>
      <c r="CP17" s="59" t="s">
        <v>338</v>
      </c>
      <c r="CQ17" s="59" t="s">
        <v>339</v>
      </c>
      <c r="CR17" s="59" t="s">
        <v>340</v>
      </c>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67"/>
      <c r="DQ17" s="59" t="s">
        <v>398</v>
      </c>
      <c r="DR17" s="59" t="s">
        <v>342</v>
      </c>
      <c r="DS17" s="59" t="s">
        <v>343</v>
      </c>
      <c r="DT17" s="59" t="s">
        <v>344</v>
      </c>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67"/>
      <c r="ES17" s="59" t="s">
        <v>399</v>
      </c>
      <c r="ET17" s="59" t="s">
        <v>346</v>
      </c>
      <c r="EU17" s="59" t="s">
        <v>347</v>
      </c>
      <c r="EV17" s="59" t="s">
        <v>348</v>
      </c>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67"/>
      <c r="FU17" s="59" t="s">
        <v>400</v>
      </c>
      <c r="FV17" s="59" t="s">
        <v>350</v>
      </c>
      <c r="FW17" s="59" t="s">
        <v>351</v>
      </c>
      <c r="FX17" s="59" t="s">
        <v>352</v>
      </c>
      <c r="FY17" s="59"/>
      <c r="FZ17" s="59"/>
      <c r="GA17" s="59"/>
      <c r="GB17" s="59"/>
      <c r="GC17" s="59"/>
      <c r="GD17" s="59"/>
      <c r="GE17" s="59"/>
      <c r="GF17" s="59"/>
      <c r="GG17" s="59"/>
      <c r="GH17" s="59"/>
      <c r="GI17" s="59"/>
      <c r="GJ17" s="59"/>
      <c r="GK17" s="59"/>
      <c r="GL17" s="59"/>
      <c r="GM17" s="59"/>
      <c r="GN17" s="59"/>
      <c r="GO17" s="59"/>
      <c r="GP17" s="59"/>
      <c r="GQ17" s="59"/>
      <c r="GR17" s="59"/>
      <c r="GS17" s="59"/>
      <c r="GT17" s="59"/>
      <c r="GU17" s="59"/>
      <c r="GV17" s="67"/>
      <c r="GW17" s="59" t="s">
        <v>401</v>
      </c>
      <c r="GX17" s="59" t="s">
        <v>354</v>
      </c>
      <c r="GY17" s="59" t="s">
        <v>355</v>
      </c>
      <c r="GZ17" s="59" t="s">
        <v>356</v>
      </c>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67"/>
    </row>
    <row r="18" spans="1:232" ht="15.75" customHeight="1" x14ac:dyDescent="0.25">
      <c r="A18" s="65" t="s">
        <v>252</v>
      </c>
      <c r="B18" s="59" t="s">
        <v>273</v>
      </c>
      <c r="C18" s="59"/>
      <c r="D18" s="59"/>
      <c r="E18" s="59"/>
      <c r="F18" s="59" t="s">
        <v>254</v>
      </c>
      <c r="G18" s="59" t="s">
        <v>402</v>
      </c>
      <c r="H18" s="66"/>
      <c r="I18" s="59" t="s">
        <v>403</v>
      </c>
      <c r="J18" s="59" t="s">
        <v>327</v>
      </c>
      <c r="K18" s="59" t="s">
        <v>328</v>
      </c>
      <c r="L18" s="59" t="s">
        <v>329</v>
      </c>
      <c r="M18" s="59"/>
      <c r="N18" s="59"/>
      <c r="O18" s="59"/>
      <c r="P18" s="59"/>
      <c r="Q18" s="59"/>
      <c r="R18" s="59"/>
      <c r="S18" s="59"/>
      <c r="T18" s="59"/>
      <c r="U18" s="59"/>
      <c r="V18" s="59"/>
      <c r="W18" s="59"/>
      <c r="X18" s="59"/>
      <c r="Y18" s="59"/>
      <c r="Z18" s="59"/>
      <c r="AA18" s="59"/>
      <c r="AB18" s="59"/>
      <c r="AC18" s="59"/>
      <c r="AD18" s="59"/>
      <c r="AE18" s="59"/>
      <c r="AF18" s="59"/>
      <c r="AG18" s="59"/>
      <c r="AH18" s="59"/>
      <c r="AI18" s="59"/>
      <c r="AJ18" s="67"/>
      <c r="AK18" s="59" t="s">
        <v>404</v>
      </c>
      <c r="AL18" s="59" t="s">
        <v>331</v>
      </c>
      <c r="AM18" s="59" t="s">
        <v>332</v>
      </c>
      <c r="AN18" s="59" t="s">
        <v>333</v>
      </c>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67"/>
      <c r="BM18" s="59" t="s">
        <v>405</v>
      </c>
      <c r="BN18" s="59" t="s">
        <v>331</v>
      </c>
      <c r="BO18" s="59" t="s">
        <v>335</v>
      </c>
      <c r="BP18" s="59" t="s">
        <v>336</v>
      </c>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67"/>
      <c r="CO18" s="59" t="s">
        <v>406</v>
      </c>
      <c r="CP18" s="59" t="s">
        <v>338</v>
      </c>
      <c r="CQ18" s="59" t="s">
        <v>339</v>
      </c>
      <c r="CR18" s="59" t="s">
        <v>340</v>
      </c>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67"/>
      <c r="DQ18" s="59" t="s">
        <v>407</v>
      </c>
      <c r="DR18" s="59" t="s">
        <v>342</v>
      </c>
      <c r="DS18" s="59" t="s">
        <v>343</v>
      </c>
      <c r="DT18" s="59" t="s">
        <v>344</v>
      </c>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67"/>
      <c r="ES18" s="59" t="s">
        <v>408</v>
      </c>
      <c r="ET18" s="59" t="s">
        <v>346</v>
      </c>
      <c r="EU18" s="59" t="s">
        <v>347</v>
      </c>
      <c r="EV18" s="59" t="s">
        <v>348</v>
      </c>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67"/>
      <c r="FU18" s="59" t="s">
        <v>409</v>
      </c>
      <c r="FV18" s="59" t="s">
        <v>350</v>
      </c>
      <c r="FW18" s="59" t="s">
        <v>351</v>
      </c>
      <c r="FX18" s="59" t="s">
        <v>352</v>
      </c>
      <c r="FY18" s="59"/>
      <c r="FZ18" s="59"/>
      <c r="GA18" s="59"/>
      <c r="GB18" s="59"/>
      <c r="GC18" s="59"/>
      <c r="GD18" s="59"/>
      <c r="GE18" s="59"/>
      <c r="GF18" s="59"/>
      <c r="GG18" s="59"/>
      <c r="GH18" s="59"/>
      <c r="GI18" s="59"/>
      <c r="GJ18" s="59"/>
      <c r="GK18" s="59"/>
      <c r="GL18" s="59"/>
      <c r="GM18" s="59"/>
      <c r="GN18" s="59"/>
      <c r="GO18" s="59"/>
      <c r="GP18" s="59"/>
      <c r="GQ18" s="59"/>
      <c r="GR18" s="59"/>
      <c r="GS18" s="59"/>
      <c r="GT18" s="59"/>
      <c r="GU18" s="59"/>
      <c r="GV18" s="67"/>
      <c r="GW18" s="59" t="s">
        <v>410</v>
      </c>
      <c r="GX18" s="59" t="s">
        <v>354</v>
      </c>
      <c r="GY18" s="59" t="s">
        <v>355</v>
      </c>
      <c r="GZ18" s="59" t="s">
        <v>356</v>
      </c>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67"/>
    </row>
    <row r="19" spans="1:232" ht="15.75" customHeight="1" x14ac:dyDescent="0.25">
      <c r="A19" s="65" t="s">
        <v>252</v>
      </c>
      <c r="B19" s="59" t="s">
        <v>273</v>
      </c>
      <c r="C19" s="59"/>
      <c r="D19" s="59"/>
      <c r="E19" s="59"/>
      <c r="F19" s="59" t="s">
        <v>254</v>
      </c>
      <c r="G19" s="59" t="s">
        <v>411</v>
      </c>
      <c r="H19" s="66"/>
      <c r="I19" s="59" t="s">
        <v>412</v>
      </c>
      <c r="J19" s="59" t="s">
        <v>327</v>
      </c>
      <c r="K19" s="59" t="s">
        <v>328</v>
      </c>
      <c r="L19" s="59" t="s">
        <v>329</v>
      </c>
      <c r="M19" s="59"/>
      <c r="N19" s="59"/>
      <c r="O19" s="59"/>
      <c r="P19" s="59"/>
      <c r="Q19" s="59"/>
      <c r="R19" s="59"/>
      <c r="S19" s="59"/>
      <c r="T19" s="59"/>
      <c r="U19" s="59"/>
      <c r="V19" s="59"/>
      <c r="W19" s="59"/>
      <c r="X19" s="59"/>
      <c r="Y19" s="59"/>
      <c r="Z19" s="59"/>
      <c r="AA19" s="59"/>
      <c r="AB19" s="59"/>
      <c r="AC19" s="59"/>
      <c r="AD19" s="59"/>
      <c r="AE19" s="59"/>
      <c r="AF19" s="59"/>
      <c r="AG19" s="59"/>
      <c r="AH19" s="59"/>
      <c r="AI19" s="59"/>
      <c r="AJ19" s="67"/>
      <c r="AK19" s="59" t="s">
        <v>413</v>
      </c>
      <c r="AL19" s="59" t="s">
        <v>331</v>
      </c>
      <c r="AM19" s="59" t="s">
        <v>332</v>
      </c>
      <c r="AN19" s="59" t="s">
        <v>333</v>
      </c>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67"/>
      <c r="BM19" s="59" t="s">
        <v>414</v>
      </c>
      <c r="BN19" s="59" t="s">
        <v>331</v>
      </c>
      <c r="BO19" s="59" t="s">
        <v>335</v>
      </c>
      <c r="BP19" s="59" t="s">
        <v>336</v>
      </c>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67"/>
      <c r="CO19" s="59" t="s">
        <v>415</v>
      </c>
      <c r="CP19" s="59" t="s">
        <v>338</v>
      </c>
      <c r="CQ19" s="59" t="s">
        <v>339</v>
      </c>
      <c r="CR19" s="59" t="s">
        <v>340</v>
      </c>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67"/>
      <c r="DQ19" s="59" t="s">
        <v>416</v>
      </c>
      <c r="DR19" s="59" t="s">
        <v>342</v>
      </c>
      <c r="DS19" s="59" t="s">
        <v>343</v>
      </c>
      <c r="DT19" s="59" t="s">
        <v>344</v>
      </c>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67"/>
      <c r="ES19" s="59" t="s">
        <v>417</v>
      </c>
      <c r="ET19" s="59" t="s">
        <v>346</v>
      </c>
      <c r="EU19" s="59" t="s">
        <v>347</v>
      </c>
      <c r="EV19" s="59" t="s">
        <v>348</v>
      </c>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67"/>
      <c r="FU19" s="59" t="s">
        <v>418</v>
      </c>
      <c r="FV19" s="59" t="s">
        <v>350</v>
      </c>
      <c r="FW19" s="59" t="s">
        <v>351</v>
      </c>
      <c r="FX19" s="59" t="s">
        <v>352</v>
      </c>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67"/>
      <c r="GW19" s="59" t="s">
        <v>419</v>
      </c>
      <c r="GX19" s="59" t="s">
        <v>354</v>
      </c>
      <c r="GY19" s="59" t="s">
        <v>355</v>
      </c>
      <c r="GZ19" s="59" t="s">
        <v>356</v>
      </c>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67"/>
    </row>
    <row r="20" spans="1:232" ht="15.75" customHeight="1" x14ac:dyDescent="0.25">
      <c r="A20" s="65" t="s">
        <v>252</v>
      </c>
      <c r="B20" s="59" t="s">
        <v>273</v>
      </c>
      <c r="C20" s="59"/>
      <c r="D20" s="59"/>
      <c r="E20" s="59"/>
      <c r="F20" s="59" t="s">
        <v>254</v>
      </c>
      <c r="G20" s="59" t="s">
        <v>420</v>
      </c>
      <c r="H20" s="66"/>
      <c r="I20" s="59" t="s">
        <v>421</v>
      </c>
      <c r="J20" s="59" t="s">
        <v>327</v>
      </c>
      <c r="K20" s="59" t="s">
        <v>328</v>
      </c>
      <c r="L20" s="59" t="s">
        <v>329</v>
      </c>
      <c r="M20" s="59"/>
      <c r="N20" s="59"/>
      <c r="O20" s="59"/>
      <c r="P20" s="59"/>
      <c r="Q20" s="59"/>
      <c r="R20" s="59"/>
      <c r="S20" s="59"/>
      <c r="T20" s="59"/>
      <c r="U20" s="59"/>
      <c r="V20" s="59"/>
      <c r="W20" s="59"/>
      <c r="X20" s="59"/>
      <c r="Y20" s="59"/>
      <c r="Z20" s="59"/>
      <c r="AA20" s="59"/>
      <c r="AB20" s="59"/>
      <c r="AC20" s="59"/>
      <c r="AD20" s="59"/>
      <c r="AE20" s="59"/>
      <c r="AF20" s="59"/>
      <c r="AG20" s="59"/>
      <c r="AH20" s="59"/>
      <c r="AI20" s="59"/>
      <c r="AJ20" s="67"/>
      <c r="AK20" s="59" t="s">
        <v>422</v>
      </c>
      <c r="AL20" s="59" t="s">
        <v>331</v>
      </c>
      <c r="AM20" s="59" t="s">
        <v>332</v>
      </c>
      <c r="AN20" s="59" t="s">
        <v>333</v>
      </c>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67"/>
      <c r="BM20" s="59" t="s">
        <v>423</v>
      </c>
      <c r="BN20" s="59" t="s">
        <v>331</v>
      </c>
      <c r="BO20" s="59" t="s">
        <v>335</v>
      </c>
      <c r="BP20" s="59" t="s">
        <v>336</v>
      </c>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67"/>
      <c r="CO20" s="59" t="s">
        <v>424</v>
      </c>
      <c r="CP20" s="59" t="s">
        <v>338</v>
      </c>
      <c r="CQ20" s="59" t="s">
        <v>339</v>
      </c>
      <c r="CR20" s="59" t="s">
        <v>340</v>
      </c>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67"/>
      <c r="DQ20" s="59" t="s">
        <v>425</v>
      </c>
      <c r="DR20" s="59" t="s">
        <v>342</v>
      </c>
      <c r="DS20" s="59" t="s">
        <v>343</v>
      </c>
      <c r="DT20" s="59" t="s">
        <v>344</v>
      </c>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67"/>
      <c r="ES20" s="59" t="s">
        <v>426</v>
      </c>
      <c r="ET20" s="59" t="s">
        <v>346</v>
      </c>
      <c r="EU20" s="59" t="s">
        <v>347</v>
      </c>
      <c r="EV20" s="59" t="s">
        <v>348</v>
      </c>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67"/>
      <c r="FU20" s="59" t="s">
        <v>427</v>
      </c>
      <c r="FV20" s="59" t="s">
        <v>350</v>
      </c>
      <c r="FW20" s="59" t="s">
        <v>351</v>
      </c>
      <c r="FX20" s="59" t="s">
        <v>352</v>
      </c>
      <c r="FY20" s="59"/>
      <c r="FZ20" s="59"/>
      <c r="GA20" s="59"/>
      <c r="GB20" s="59"/>
      <c r="GC20" s="59"/>
      <c r="GD20" s="59"/>
      <c r="GE20" s="59"/>
      <c r="GF20" s="59"/>
      <c r="GG20" s="59"/>
      <c r="GH20" s="59"/>
      <c r="GI20" s="59"/>
      <c r="GJ20" s="59"/>
      <c r="GK20" s="59"/>
      <c r="GL20" s="59"/>
      <c r="GM20" s="59"/>
      <c r="GN20" s="59"/>
      <c r="GO20" s="59"/>
      <c r="GP20" s="59"/>
      <c r="GQ20" s="59"/>
      <c r="GR20" s="59"/>
      <c r="GS20" s="59"/>
      <c r="GT20" s="59"/>
      <c r="GU20" s="59"/>
      <c r="GV20" s="67"/>
      <c r="GW20" s="59" t="s">
        <v>428</v>
      </c>
      <c r="GX20" s="59" t="s">
        <v>354</v>
      </c>
      <c r="GY20" s="59" t="s">
        <v>355</v>
      </c>
      <c r="GZ20" s="59" t="s">
        <v>356</v>
      </c>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67"/>
    </row>
    <row r="21" spans="1:232" ht="15.75" customHeight="1" x14ac:dyDescent="0.25">
      <c r="A21" s="65" t="s">
        <v>252</v>
      </c>
      <c r="B21" s="59" t="s">
        <v>273</v>
      </c>
      <c r="C21" s="59"/>
      <c r="D21" s="59"/>
      <c r="E21" s="59"/>
      <c r="F21" s="59" t="s">
        <v>254</v>
      </c>
      <c r="G21" s="59" t="s">
        <v>429</v>
      </c>
      <c r="H21" s="66"/>
      <c r="I21" s="59" t="s">
        <v>430</v>
      </c>
      <c r="J21" s="59" t="s">
        <v>327</v>
      </c>
      <c r="K21" s="59" t="s">
        <v>328</v>
      </c>
      <c r="L21" s="59" t="s">
        <v>329</v>
      </c>
      <c r="M21" s="59"/>
      <c r="N21" s="59"/>
      <c r="O21" s="59"/>
      <c r="P21" s="59"/>
      <c r="Q21" s="59"/>
      <c r="R21" s="59"/>
      <c r="S21" s="59"/>
      <c r="T21" s="59"/>
      <c r="U21" s="59"/>
      <c r="V21" s="59"/>
      <c r="W21" s="59"/>
      <c r="X21" s="59"/>
      <c r="Y21" s="59"/>
      <c r="Z21" s="59"/>
      <c r="AA21" s="59"/>
      <c r="AB21" s="59"/>
      <c r="AC21" s="59"/>
      <c r="AD21" s="59"/>
      <c r="AE21" s="59"/>
      <c r="AF21" s="59"/>
      <c r="AG21" s="59"/>
      <c r="AH21" s="59"/>
      <c r="AI21" s="59"/>
      <c r="AJ21" s="67"/>
      <c r="AK21" s="59" t="s">
        <v>431</v>
      </c>
      <c r="AL21" s="59" t="s">
        <v>331</v>
      </c>
      <c r="AM21" s="59" t="s">
        <v>332</v>
      </c>
      <c r="AN21" s="59" t="s">
        <v>333</v>
      </c>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67"/>
      <c r="BM21" s="59" t="s">
        <v>432</v>
      </c>
      <c r="BN21" s="59" t="s">
        <v>331</v>
      </c>
      <c r="BO21" s="59" t="s">
        <v>335</v>
      </c>
      <c r="BP21" s="59" t="s">
        <v>336</v>
      </c>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67"/>
      <c r="CO21" s="59" t="s">
        <v>433</v>
      </c>
      <c r="CP21" s="59" t="s">
        <v>338</v>
      </c>
      <c r="CQ21" s="59" t="s">
        <v>339</v>
      </c>
      <c r="CR21" s="59" t="s">
        <v>340</v>
      </c>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67"/>
      <c r="DQ21" s="59" t="s">
        <v>434</v>
      </c>
      <c r="DR21" s="59" t="s">
        <v>342</v>
      </c>
      <c r="DS21" s="59" t="s">
        <v>343</v>
      </c>
      <c r="DT21" s="59" t="s">
        <v>344</v>
      </c>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67"/>
      <c r="ES21" s="59" t="s">
        <v>435</v>
      </c>
      <c r="ET21" s="59" t="s">
        <v>346</v>
      </c>
      <c r="EU21" s="59" t="s">
        <v>347</v>
      </c>
      <c r="EV21" s="59" t="s">
        <v>348</v>
      </c>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67"/>
      <c r="FU21" s="59" t="s">
        <v>436</v>
      </c>
      <c r="FV21" s="59" t="s">
        <v>350</v>
      </c>
      <c r="FW21" s="59" t="s">
        <v>351</v>
      </c>
      <c r="FX21" s="59" t="s">
        <v>352</v>
      </c>
      <c r="FY21" s="59"/>
      <c r="FZ21" s="59"/>
      <c r="GA21" s="59"/>
      <c r="GB21" s="59"/>
      <c r="GC21" s="59"/>
      <c r="GD21" s="59"/>
      <c r="GE21" s="59"/>
      <c r="GF21" s="59"/>
      <c r="GG21" s="59"/>
      <c r="GH21" s="59"/>
      <c r="GI21" s="59"/>
      <c r="GJ21" s="59"/>
      <c r="GK21" s="59"/>
      <c r="GL21" s="59"/>
      <c r="GM21" s="59"/>
      <c r="GN21" s="59"/>
      <c r="GO21" s="59"/>
      <c r="GP21" s="59"/>
      <c r="GQ21" s="59"/>
      <c r="GR21" s="59"/>
      <c r="GS21" s="59"/>
      <c r="GT21" s="59"/>
      <c r="GU21" s="59"/>
      <c r="GV21" s="67"/>
      <c r="GW21" s="59" t="s">
        <v>437</v>
      </c>
      <c r="GX21" s="59" t="s">
        <v>354</v>
      </c>
      <c r="GY21" s="59" t="s">
        <v>355</v>
      </c>
      <c r="GZ21" s="59" t="s">
        <v>356</v>
      </c>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67"/>
    </row>
    <row r="22" spans="1:232" ht="15.75" customHeight="1" x14ac:dyDescent="0.25">
      <c r="A22" s="65" t="s">
        <v>252</v>
      </c>
      <c r="B22" s="59" t="s">
        <v>273</v>
      </c>
      <c r="C22" s="59"/>
      <c r="D22" s="59"/>
      <c r="E22" s="59"/>
      <c r="F22" s="59" t="s">
        <v>254</v>
      </c>
      <c r="G22" s="59" t="s">
        <v>438</v>
      </c>
      <c r="H22" s="66"/>
      <c r="I22" s="59" t="s">
        <v>439</v>
      </c>
      <c r="J22" s="59" t="s">
        <v>327</v>
      </c>
      <c r="K22" s="59" t="s">
        <v>328</v>
      </c>
      <c r="L22" s="59" t="s">
        <v>329</v>
      </c>
      <c r="M22" s="59"/>
      <c r="N22" s="59"/>
      <c r="O22" s="59"/>
      <c r="P22" s="59"/>
      <c r="Q22" s="59"/>
      <c r="R22" s="59"/>
      <c r="S22" s="59"/>
      <c r="T22" s="59"/>
      <c r="U22" s="59"/>
      <c r="V22" s="59"/>
      <c r="W22" s="59"/>
      <c r="X22" s="59"/>
      <c r="Y22" s="59"/>
      <c r="Z22" s="59"/>
      <c r="AA22" s="59"/>
      <c r="AB22" s="59"/>
      <c r="AC22" s="59"/>
      <c r="AD22" s="59"/>
      <c r="AE22" s="59"/>
      <c r="AF22" s="59"/>
      <c r="AG22" s="59"/>
      <c r="AH22" s="59"/>
      <c r="AI22" s="59"/>
      <c r="AJ22" s="67"/>
      <c r="AK22" s="59" t="s">
        <v>440</v>
      </c>
      <c r="AL22" s="59" t="s">
        <v>331</v>
      </c>
      <c r="AM22" s="59" t="s">
        <v>332</v>
      </c>
      <c r="AN22" s="59" t="s">
        <v>333</v>
      </c>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67"/>
      <c r="BM22" s="59" t="s">
        <v>441</v>
      </c>
      <c r="BN22" s="59" t="s">
        <v>331</v>
      </c>
      <c r="BO22" s="59" t="s">
        <v>335</v>
      </c>
      <c r="BP22" s="59" t="s">
        <v>336</v>
      </c>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67"/>
      <c r="CO22" s="59" t="s">
        <v>442</v>
      </c>
      <c r="CP22" s="59" t="s">
        <v>338</v>
      </c>
      <c r="CQ22" s="59" t="s">
        <v>339</v>
      </c>
      <c r="CR22" s="59" t="s">
        <v>340</v>
      </c>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67"/>
      <c r="DQ22" s="59" t="s">
        <v>443</v>
      </c>
      <c r="DR22" s="59" t="s">
        <v>342</v>
      </c>
      <c r="DS22" s="59" t="s">
        <v>343</v>
      </c>
      <c r="DT22" s="59" t="s">
        <v>344</v>
      </c>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67"/>
      <c r="ES22" s="59" t="s">
        <v>444</v>
      </c>
      <c r="ET22" s="59" t="s">
        <v>346</v>
      </c>
      <c r="EU22" s="59" t="s">
        <v>347</v>
      </c>
      <c r="EV22" s="59" t="s">
        <v>348</v>
      </c>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67"/>
      <c r="FU22" s="59" t="s">
        <v>445</v>
      </c>
      <c r="FV22" s="59" t="s">
        <v>350</v>
      </c>
      <c r="FW22" s="59" t="s">
        <v>351</v>
      </c>
      <c r="FX22" s="59" t="s">
        <v>352</v>
      </c>
      <c r="FY22" s="59"/>
      <c r="FZ22" s="59"/>
      <c r="GA22" s="59"/>
      <c r="GB22" s="59"/>
      <c r="GC22" s="59"/>
      <c r="GD22" s="59"/>
      <c r="GE22" s="59"/>
      <c r="GF22" s="59"/>
      <c r="GG22" s="59"/>
      <c r="GH22" s="59"/>
      <c r="GI22" s="59"/>
      <c r="GJ22" s="59"/>
      <c r="GK22" s="59"/>
      <c r="GL22" s="59"/>
      <c r="GM22" s="59"/>
      <c r="GN22" s="59"/>
      <c r="GO22" s="59"/>
      <c r="GP22" s="59"/>
      <c r="GQ22" s="59"/>
      <c r="GR22" s="59"/>
      <c r="GS22" s="59"/>
      <c r="GT22" s="59"/>
      <c r="GU22" s="59"/>
      <c r="GV22" s="67"/>
      <c r="GW22" s="59" t="s">
        <v>446</v>
      </c>
      <c r="GX22" s="59" t="s">
        <v>354</v>
      </c>
      <c r="GY22" s="59" t="s">
        <v>355</v>
      </c>
      <c r="GZ22" s="59" t="s">
        <v>356</v>
      </c>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67"/>
    </row>
    <row r="23" spans="1:232" ht="15.75" customHeight="1" x14ac:dyDescent="0.25">
      <c r="A23" s="65" t="s">
        <v>252</v>
      </c>
      <c r="B23" s="59" t="s">
        <v>273</v>
      </c>
      <c r="C23" s="59"/>
      <c r="D23" s="59"/>
      <c r="E23" s="59"/>
      <c r="F23" s="59" t="s">
        <v>254</v>
      </c>
      <c r="G23" s="59" t="s">
        <v>447</v>
      </c>
      <c r="H23" s="66"/>
      <c r="I23" s="59" t="s">
        <v>448</v>
      </c>
      <c r="J23" s="59" t="s">
        <v>327</v>
      </c>
      <c r="K23" s="59" t="s">
        <v>328</v>
      </c>
      <c r="L23" s="59" t="s">
        <v>329</v>
      </c>
      <c r="M23" s="59"/>
      <c r="N23" s="59"/>
      <c r="O23" s="59"/>
      <c r="P23" s="59"/>
      <c r="Q23" s="59"/>
      <c r="R23" s="59"/>
      <c r="S23" s="59"/>
      <c r="T23" s="59"/>
      <c r="U23" s="59"/>
      <c r="V23" s="59"/>
      <c r="W23" s="59"/>
      <c r="X23" s="59"/>
      <c r="Y23" s="59"/>
      <c r="Z23" s="59"/>
      <c r="AA23" s="59"/>
      <c r="AB23" s="59"/>
      <c r="AC23" s="59"/>
      <c r="AD23" s="59"/>
      <c r="AE23" s="59"/>
      <c r="AF23" s="59"/>
      <c r="AG23" s="59"/>
      <c r="AH23" s="59"/>
      <c r="AI23" s="59"/>
      <c r="AJ23" s="67"/>
      <c r="AK23" s="59" t="s">
        <v>449</v>
      </c>
      <c r="AL23" s="59" t="s">
        <v>331</v>
      </c>
      <c r="AM23" s="59" t="s">
        <v>332</v>
      </c>
      <c r="AN23" s="59" t="s">
        <v>333</v>
      </c>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67"/>
      <c r="BM23" s="59" t="s">
        <v>450</v>
      </c>
      <c r="BN23" s="59" t="s">
        <v>331</v>
      </c>
      <c r="BO23" s="59" t="s">
        <v>335</v>
      </c>
      <c r="BP23" s="59" t="s">
        <v>336</v>
      </c>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67"/>
      <c r="CO23" s="59" t="s">
        <v>451</v>
      </c>
      <c r="CP23" s="59" t="s">
        <v>338</v>
      </c>
      <c r="CQ23" s="59" t="s">
        <v>339</v>
      </c>
      <c r="CR23" s="59" t="s">
        <v>340</v>
      </c>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67"/>
      <c r="DQ23" s="59" t="s">
        <v>452</v>
      </c>
      <c r="DR23" s="59" t="s">
        <v>342</v>
      </c>
      <c r="DS23" s="59" t="s">
        <v>343</v>
      </c>
      <c r="DT23" s="59" t="s">
        <v>344</v>
      </c>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67"/>
      <c r="ES23" s="59" t="s">
        <v>453</v>
      </c>
      <c r="ET23" s="59" t="s">
        <v>346</v>
      </c>
      <c r="EU23" s="59" t="s">
        <v>347</v>
      </c>
      <c r="EV23" s="59" t="s">
        <v>348</v>
      </c>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67"/>
      <c r="FU23" s="59" t="s">
        <v>454</v>
      </c>
      <c r="FV23" s="59" t="s">
        <v>350</v>
      </c>
      <c r="FW23" s="59" t="s">
        <v>351</v>
      </c>
      <c r="FX23" s="59" t="s">
        <v>352</v>
      </c>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67"/>
      <c r="GW23" s="59" t="s">
        <v>455</v>
      </c>
      <c r="GX23" s="59" t="s">
        <v>354</v>
      </c>
      <c r="GY23" s="59" t="s">
        <v>355</v>
      </c>
      <c r="GZ23" s="59" t="s">
        <v>356</v>
      </c>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67"/>
    </row>
    <row r="24" spans="1:232" ht="15.75" customHeight="1" x14ac:dyDescent="0.25">
      <c r="A24" s="65" t="s">
        <v>252</v>
      </c>
      <c r="B24" s="59" t="s">
        <v>273</v>
      </c>
      <c r="C24" s="59"/>
      <c r="D24" s="59"/>
      <c r="E24" s="59"/>
      <c r="F24" s="59" t="s">
        <v>254</v>
      </c>
      <c r="G24" s="59" t="s">
        <v>456</v>
      </c>
      <c r="H24" s="66"/>
      <c r="I24" s="59" t="s">
        <v>457</v>
      </c>
      <c r="J24" s="59" t="s">
        <v>327</v>
      </c>
      <c r="K24" s="59" t="s">
        <v>328</v>
      </c>
      <c r="L24" s="59" t="s">
        <v>329</v>
      </c>
      <c r="M24" s="59"/>
      <c r="N24" s="59"/>
      <c r="O24" s="59"/>
      <c r="P24" s="59"/>
      <c r="Q24" s="59"/>
      <c r="R24" s="59"/>
      <c r="S24" s="59"/>
      <c r="T24" s="59"/>
      <c r="U24" s="59"/>
      <c r="V24" s="59"/>
      <c r="W24" s="59"/>
      <c r="X24" s="59"/>
      <c r="Y24" s="59"/>
      <c r="Z24" s="59"/>
      <c r="AA24" s="59"/>
      <c r="AB24" s="59"/>
      <c r="AC24" s="59"/>
      <c r="AD24" s="59"/>
      <c r="AE24" s="59"/>
      <c r="AF24" s="59"/>
      <c r="AG24" s="59"/>
      <c r="AH24" s="59"/>
      <c r="AI24" s="59"/>
      <c r="AJ24" s="67"/>
      <c r="AK24" s="59" t="s">
        <v>458</v>
      </c>
      <c r="AL24" s="59" t="s">
        <v>331</v>
      </c>
      <c r="AM24" s="59" t="s">
        <v>332</v>
      </c>
      <c r="AN24" s="59" t="s">
        <v>333</v>
      </c>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67"/>
      <c r="BM24" s="59" t="s">
        <v>459</v>
      </c>
      <c r="BN24" s="59" t="s">
        <v>331</v>
      </c>
      <c r="BO24" s="59" t="s">
        <v>335</v>
      </c>
      <c r="BP24" s="59" t="s">
        <v>336</v>
      </c>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67"/>
      <c r="CO24" s="59" t="s">
        <v>460</v>
      </c>
      <c r="CP24" s="59" t="s">
        <v>338</v>
      </c>
      <c r="CQ24" s="59" t="s">
        <v>339</v>
      </c>
      <c r="CR24" s="59" t="s">
        <v>340</v>
      </c>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67"/>
      <c r="DQ24" s="59" t="s">
        <v>461</v>
      </c>
      <c r="DR24" s="59" t="s">
        <v>342</v>
      </c>
      <c r="DS24" s="59" t="s">
        <v>343</v>
      </c>
      <c r="DT24" s="59" t="s">
        <v>344</v>
      </c>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67"/>
      <c r="ES24" s="59" t="s">
        <v>462</v>
      </c>
      <c r="ET24" s="59" t="s">
        <v>346</v>
      </c>
      <c r="EU24" s="59" t="s">
        <v>347</v>
      </c>
      <c r="EV24" s="59" t="s">
        <v>348</v>
      </c>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67"/>
      <c r="FU24" s="59" t="s">
        <v>463</v>
      </c>
      <c r="FV24" s="59" t="s">
        <v>350</v>
      </c>
      <c r="FW24" s="59" t="s">
        <v>351</v>
      </c>
      <c r="FX24" s="59" t="s">
        <v>352</v>
      </c>
      <c r="FY24" s="59"/>
      <c r="FZ24" s="59"/>
      <c r="GA24" s="59"/>
      <c r="GB24" s="59"/>
      <c r="GC24" s="59"/>
      <c r="GD24" s="59"/>
      <c r="GE24" s="59"/>
      <c r="GF24" s="59"/>
      <c r="GG24" s="59"/>
      <c r="GH24" s="59"/>
      <c r="GI24" s="59"/>
      <c r="GJ24" s="59"/>
      <c r="GK24" s="59"/>
      <c r="GL24" s="59"/>
      <c r="GM24" s="59"/>
      <c r="GN24" s="59"/>
      <c r="GO24" s="59"/>
      <c r="GP24" s="59"/>
      <c r="GQ24" s="59"/>
      <c r="GR24" s="59"/>
      <c r="GS24" s="59"/>
      <c r="GT24" s="59"/>
      <c r="GU24" s="59"/>
      <c r="GV24" s="67"/>
      <c r="GW24" s="59" t="s">
        <v>464</v>
      </c>
      <c r="GX24" s="59" t="s">
        <v>354</v>
      </c>
      <c r="GY24" s="59" t="s">
        <v>355</v>
      </c>
      <c r="GZ24" s="59" t="s">
        <v>356</v>
      </c>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67"/>
    </row>
    <row r="25" spans="1:232" ht="15.75" customHeight="1" x14ac:dyDescent="0.25">
      <c r="A25" s="65" t="s">
        <v>252</v>
      </c>
      <c r="B25" s="59" t="s">
        <v>273</v>
      </c>
      <c r="C25" s="59"/>
      <c r="D25" s="59"/>
      <c r="E25" s="59"/>
      <c r="F25" s="59" t="s">
        <v>254</v>
      </c>
      <c r="G25" s="59" t="s">
        <v>465</v>
      </c>
      <c r="H25" s="66"/>
      <c r="I25" s="59" t="s">
        <v>466</v>
      </c>
      <c r="J25" s="59" t="s">
        <v>327</v>
      </c>
      <c r="K25" s="59" t="s">
        <v>328</v>
      </c>
      <c r="L25" s="59" t="s">
        <v>329</v>
      </c>
      <c r="M25" s="59"/>
      <c r="N25" s="59"/>
      <c r="O25" s="59"/>
      <c r="P25" s="59"/>
      <c r="Q25" s="59"/>
      <c r="R25" s="59"/>
      <c r="S25" s="59"/>
      <c r="T25" s="59"/>
      <c r="U25" s="59"/>
      <c r="V25" s="59"/>
      <c r="W25" s="59"/>
      <c r="X25" s="59"/>
      <c r="Y25" s="59"/>
      <c r="Z25" s="59"/>
      <c r="AA25" s="59"/>
      <c r="AB25" s="59"/>
      <c r="AC25" s="59"/>
      <c r="AD25" s="59"/>
      <c r="AE25" s="59"/>
      <c r="AF25" s="59"/>
      <c r="AG25" s="59"/>
      <c r="AH25" s="59"/>
      <c r="AI25" s="59"/>
      <c r="AJ25" s="67"/>
      <c r="AK25" s="59" t="s">
        <v>467</v>
      </c>
      <c r="AL25" s="59" t="s">
        <v>331</v>
      </c>
      <c r="AM25" s="59" t="s">
        <v>332</v>
      </c>
      <c r="AN25" s="59" t="s">
        <v>333</v>
      </c>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67"/>
      <c r="BM25" s="59" t="s">
        <v>468</v>
      </c>
      <c r="BN25" s="59" t="s">
        <v>331</v>
      </c>
      <c r="BO25" s="59" t="s">
        <v>335</v>
      </c>
      <c r="BP25" s="59" t="s">
        <v>336</v>
      </c>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67"/>
      <c r="CO25" s="59" t="s">
        <v>469</v>
      </c>
      <c r="CP25" s="59" t="s">
        <v>338</v>
      </c>
      <c r="CQ25" s="59" t="s">
        <v>339</v>
      </c>
      <c r="CR25" s="59" t="s">
        <v>340</v>
      </c>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67"/>
      <c r="DQ25" s="59" t="s">
        <v>470</v>
      </c>
      <c r="DR25" s="59" t="s">
        <v>342</v>
      </c>
      <c r="DS25" s="59" t="s">
        <v>343</v>
      </c>
      <c r="DT25" s="59" t="s">
        <v>344</v>
      </c>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67"/>
      <c r="ES25" s="59" t="s">
        <v>471</v>
      </c>
      <c r="ET25" s="59" t="s">
        <v>346</v>
      </c>
      <c r="EU25" s="59" t="s">
        <v>347</v>
      </c>
      <c r="EV25" s="59" t="s">
        <v>348</v>
      </c>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67"/>
      <c r="FU25" s="59" t="s">
        <v>472</v>
      </c>
      <c r="FV25" s="59" t="s">
        <v>350</v>
      </c>
      <c r="FW25" s="59" t="s">
        <v>351</v>
      </c>
      <c r="FX25" s="59" t="s">
        <v>352</v>
      </c>
      <c r="FY25" s="59"/>
      <c r="FZ25" s="59"/>
      <c r="GA25" s="59"/>
      <c r="GB25" s="59"/>
      <c r="GC25" s="59"/>
      <c r="GD25" s="59"/>
      <c r="GE25" s="59"/>
      <c r="GF25" s="59"/>
      <c r="GG25" s="59"/>
      <c r="GH25" s="59"/>
      <c r="GI25" s="59"/>
      <c r="GJ25" s="59"/>
      <c r="GK25" s="59"/>
      <c r="GL25" s="59"/>
      <c r="GM25" s="59"/>
      <c r="GN25" s="59"/>
      <c r="GO25" s="59"/>
      <c r="GP25" s="59"/>
      <c r="GQ25" s="59"/>
      <c r="GR25" s="59"/>
      <c r="GS25" s="59"/>
      <c r="GT25" s="59"/>
      <c r="GU25" s="59"/>
      <c r="GV25" s="67"/>
      <c r="GW25" s="59" t="s">
        <v>473</v>
      </c>
      <c r="GX25" s="59" t="s">
        <v>354</v>
      </c>
      <c r="GY25" s="59" t="s">
        <v>355</v>
      </c>
      <c r="GZ25" s="59" t="s">
        <v>356</v>
      </c>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67"/>
    </row>
    <row r="26" spans="1:232" ht="15.75" customHeight="1" x14ac:dyDescent="0.25">
      <c r="A26" s="65" t="s">
        <v>252</v>
      </c>
      <c r="B26" s="59" t="s">
        <v>273</v>
      </c>
      <c r="C26" s="59"/>
      <c r="D26" s="59"/>
      <c r="E26" s="59"/>
      <c r="F26" s="59" t="s">
        <v>254</v>
      </c>
      <c r="G26" s="59" t="s">
        <v>474</v>
      </c>
      <c r="H26" s="66"/>
      <c r="I26" s="59" t="s">
        <v>475</v>
      </c>
      <c r="J26" s="59" t="s">
        <v>327</v>
      </c>
      <c r="K26" s="59" t="s">
        <v>328</v>
      </c>
      <c r="L26" s="59" t="s">
        <v>329</v>
      </c>
      <c r="M26" s="59"/>
      <c r="N26" s="59"/>
      <c r="O26" s="59"/>
      <c r="P26" s="59"/>
      <c r="Q26" s="59"/>
      <c r="R26" s="59"/>
      <c r="S26" s="59"/>
      <c r="T26" s="59"/>
      <c r="U26" s="59"/>
      <c r="V26" s="59"/>
      <c r="W26" s="59"/>
      <c r="X26" s="59"/>
      <c r="Y26" s="59"/>
      <c r="Z26" s="59"/>
      <c r="AA26" s="59"/>
      <c r="AB26" s="59"/>
      <c r="AC26" s="59"/>
      <c r="AD26" s="59"/>
      <c r="AE26" s="59"/>
      <c r="AF26" s="59"/>
      <c r="AG26" s="59"/>
      <c r="AH26" s="59"/>
      <c r="AI26" s="59"/>
      <c r="AJ26" s="67"/>
      <c r="AK26" s="59" t="s">
        <v>476</v>
      </c>
      <c r="AL26" s="59" t="s">
        <v>331</v>
      </c>
      <c r="AM26" s="59" t="s">
        <v>332</v>
      </c>
      <c r="AN26" s="59" t="s">
        <v>333</v>
      </c>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67"/>
      <c r="BM26" s="59" t="s">
        <v>477</v>
      </c>
      <c r="BN26" s="59" t="s">
        <v>331</v>
      </c>
      <c r="BO26" s="59" t="s">
        <v>335</v>
      </c>
      <c r="BP26" s="59" t="s">
        <v>336</v>
      </c>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67"/>
      <c r="CO26" s="59" t="s">
        <v>478</v>
      </c>
      <c r="CP26" s="59" t="s">
        <v>338</v>
      </c>
      <c r="CQ26" s="59" t="s">
        <v>339</v>
      </c>
      <c r="CR26" s="59" t="s">
        <v>340</v>
      </c>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67"/>
      <c r="DQ26" s="59" t="s">
        <v>479</v>
      </c>
      <c r="DR26" s="59" t="s">
        <v>342</v>
      </c>
      <c r="DS26" s="59" t="s">
        <v>343</v>
      </c>
      <c r="DT26" s="59" t="s">
        <v>344</v>
      </c>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67"/>
      <c r="ES26" s="59" t="s">
        <v>480</v>
      </c>
      <c r="ET26" s="59" t="s">
        <v>346</v>
      </c>
      <c r="EU26" s="59" t="s">
        <v>347</v>
      </c>
      <c r="EV26" s="59" t="s">
        <v>348</v>
      </c>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67"/>
      <c r="FU26" s="59" t="s">
        <v>481</v>
      </c>
      <c r="FV26" s="59" t="s">
        <v>350</v>
      </c>
      <c r="FW26" s="59" t="s">
        <v>351</v>
      </c>
      <c r="FX26" s="59" t="s">
        <v>352</v>
      </c>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67"/>
      <c r="GW26" s="59" t="s">
        <v>482</v>
      </c>
      <c r="GX26" s="59" t="s">
        <v>354</v>
      </c>
      <c r="GY26" s="59" t="s">
        <v>355</v>
      </c>
      <c r="GZ26" s="59" t="s">
        <v>356</v>
      </c>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67"/>
    </row>
    <row r="27" spans="1:232" ht="15.75" customHeight="1" x14ac:dyDescent="0.25">
      <c r="A27" s="65" t="s">
        <v>252</v>
      </c>
      <c r="B27" s="59" t="s">
        <v>273</v>
      </c>
      <c r="C27" s="59"/>
      <c r="D27" s="59"/>
      <c r="E27" s="59"/>
      <c r="F27" s="59" t="s">
        <v>254</v>
      </c>
      <c r="G27" s="2" t="s">
        <v>483</v>
      </c>
      <c r="H27" s="66"/>
      <c r="I27" s="59" t="s">
        <v>484</v>
      </c>
      <c r="J27" s="59" t="s">
        <v>327</v>
      </c>
      <c r="K27" s="59" t="s">
        <v>328</v>
      </c>
      <c r="L27" s="59" t="s">
        <v>329</v>
      </c>
      <c r="M27" s="59"/>
      <c r="N27" s="59"/>
      <c r="O27" s="59"/>
      <c r="P27" s="59"/>
      <c r="Q27" s="59"/>
      <c r="R27" s="59"/>
      <c r="S27" s="59"/>
      <c r="T27" s="59"/>
      <c r="U27" s="59"/>
      <c r="V27" s="59"/>
      <c r="W27" s="59"/>
      <c r="X27" s="59"/>
      <c r="Y27" s="59"/>
      <c r="Z27" s="59"/>
      <c r="AA27" s="59"/>
      <c r="AB27" s="59"/>
      <c r="AC27" s="59"/>
      <c r="AD27" s="59"/>
      <c r="AE27" s="59"/>
      <c r="AF27" s="59"/>
      <c r="AG27" s="59"/>
      <c r="AH27" s="59"/>
      <c r="AI27" s="59"/>
      <c r="AJ27" s="67"/>
      <c r="AK27" s="59" t="s">
        <v>485</v>
      </c>
      <c r="AL27" s="59" t="s">
        <v>331</v>
      </c>
      <c r="AM27" s="59" t="s">
        <v>332</v>
      </c>
      <c r="AN27" s="59" t="s">
        <v>333</v>
      </c>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67"/>
      <c r="BM27" s="59" t="s">
        <v>486</v>
      </c>
      <c r="BN27" s="59" t="s">
        <v>331</v>
      </c>
      <c r="BO27" s="59" t="s">
        <v>335</v>
      </c>
      <c r="BP27" s="59" t="s">
        <v>336</v>
      </c>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67"/>
      <c r="CO27" s="59" t="s">
        <v>487</v>
      </c>
      <c r="CP27" s="59" t="s">
        <v>338</v>
      </c>
      <c r="CQ27" s="59" t="s">
        <v>339</v>
      </c>
      <c r="CR27" s="59" t="s">
        <v>340</v>
      </c>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67"/>
      <c r="DQ27" s="59" t="s">
        <v>488</v>
      </c>
      <c r="DR27" s="59" t="s">
        <v>342</v>
      </c>
      <c r="DS27" s="59" t="s">
        <v>343</v>
      </c>
      <c r="DT27" s="59" t="s">
        <v>344</v>
      </c>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67"/>
      <c r="ES27" s="59" t="s">
        <v>489</v>
      </c>
      <c r="ET27" s="59" t="s">
        <v>346</v>
      </c>
      <c r="EU27" s="59" t="s">
        <v>347</v>
      </c>
      <c r="EV27" s="59" t="s">
        <v>348</v>
      </c>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67"/>
      <c r="FU27" s="59" t="s">
        <v>490</v>
      </c>
      <c r="FV27" s="59" t="s">
        <v>350</v>
      </c>
      <c r="FW27" s="59" t="s">
        <v>351</v>
      </c>
      <c r="FX27" s="59" t="s">
        <v>352</v>
      </c>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67"/>
      <c r="GW27" s="59" t="s">
        <v>491</v>
      </c>
      <c r="GX27" s="59" t="s">
        <v>354</v>
      </c>
      <c r="GY27" s="59" t="s">
        <v>355</v>
      </c>
      <c r="GZ27" s="59" t="s">
        <v>356</v>
      </c>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67"/>
    </row>
    <row r="28" spans="1:232" ht="15.75" customHeight="1" x14ac:dyDescent="0.25">
      <c r="A28" s="65" t="s">
        <v>252</v>
      </c>
      <c r="B28" s="59" t="s">
        <v>273</v>
      </c>
      <c r="C28" s="49"/>
      <c r="D28" s="59"/>
      <c r="E28" s="59"/>
      <c r="F28" s="49" t="s">
        <v>254</v>
      </c>
      <c r="G28" s="59" t="s">
        <v>492</v>
      </c>
      <c r="H28" s="59"/>
      <c r="I28" s="59" t="s">
        <v>493</v>
      </c>
      <c r="J28" s="59" t="s">
        <v>327</v>
      </c>
      <c r="K28" s="59" t="s">
        <v>328</v>
      </c>
      <c r="L28" s="59" t="s">
        <v>329</v>
      </c>
      <c r="M28" s="49"/>
      <c r="N28" s="49"/>
      <c r="O28" s="49"/>
      <c r="P28" s="49"/>
      <c r="Q28" s="49"/>
      <c r="R28" s="49"/>
      <c r="S28" s="49"/>
      <c r="T28" s="49"/>
      <c r="U28" s="49"/>
      <c r="V28" s="49"/>
      <c r="W28" s="49"/>
      <c r="X28" s="49"/>
      <c r="Y28" s="49"/>
      <c r="Z28" s="49"/>
      <c r="AA28" s="49"/>
      <c r="AB28" s="49"/>
      <c r="AC28" s="49"/>
      <c r="AD28" s="49"/>
      <c r="AE28" s="49"/>
      <c r="AF28" s="49"/>
      <c r="AG28" s="49"/>
      <c r="AH28" s="49"/>
      <c r="AI28" s="49"/>
      <c r="AJ28" s="68"/>
      <c r="AK28" s="59" t="s">
        <v>494</v>
      </c>
      <c r="AL28" s="59" t="s">
        <v>331</v>
      </c>
      <c r="AM28" s="59" t="s">
        <v>332</v>
      </c>
      <c r="AN28" s="59" t="s">
        <v>333</v>
      </c>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68"/>
      <c r="BM28" s="59" t="s">
        <v>495</v>
      </c>
      <c r="BN28" s="59" t="s">
        <v>331</v>
      </c>
      <c r="BO28" s="59" t="s">
        <v>335</v>
      </c>
      <c r="BP28" s="59" t="s">
        <v>336</v>
      </c>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68"/>
      <c r="CO28" s="59" t="s">
        <v>496</v>
      </c>
      <c r="CP28" s="59" t="s">
        <v>338</v>
      </c>
      <c r="CQ28" s="59" t="s">
        <v>339</v>
      </c>
      <c r="CR28" s="59" t="s">
        <v>340</v>
      </c>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68"/>
      <c r="DQ28" s="59" t="s">
        <v>497</v>
      </c>
      <c r="DR28" s="59" t="s">
        <v>342</v>
      </c>
      <c r="DS28" s="59" t="s">
        <v>343</v>
      </c>
      <c r="DT28" s="59" t="s">
        <v>344</v>
      </c>
      <c r="DU28" s="49"/>
      <c r="DV28" s="49"/>
      <c r="DW28" s="49"/>
      <c r="DX28" s="49"/>
      <c r="DY28" s="49"/>
      <c r="DZ28" s="49"/>
      <c r="EA28" s="49"/>
      <c r="EB28" s="49"/>
      <c r="EC28" s="49"/>
      <c r="ED28" s="49"/>
      <c r="EE28" s="49"/>
      <c r="EF28" s="49"/>
      <c r="EG28" s="49"/>
      <c r="EH28" s="49"/>
      <c r="EI28" s="49"/>
      <c r="EJ28" s="49"/>
      <c r="EK28" s="49"/>
      <c r="EL28" s="49"/>
      <c r="EM28" s="49"/>
      <c r="EN28" s="49"/>
      <c r="EO28" s="49"/>
      <c r="EP28" s="49"/>
      <c r="EQ28" s="49"/>
      <c r="ER28" s="68"/>
      <c r="ES28" s="59" t="s">
        <v>498</v>
      </c>
      <c r="ET28" s="59" t="s">
        <v>346</v>
      </c>
      <c r="EU28" s="59" t="s">
        <v>347</v>
      </c>
      <c r="EV28" s="59" t="s">
        <v>348</v>
      </c>
      <c r="EW28" s="49"/>
      <c r="EX28" s="49"/>
      <c r="EY28" s="49"/>
      <c r="EZ28" s="49"/>
      <c r="FA28" s="49"/>
      <c r="FB28" s="49"/>
      <c r="FC28" s="49"/>
      <c r="FD28" s="49"/>
      <c r="FE28" s="49"/>
      <c r="FF28" s="49"/>
      <c r="FG28" s="49"/>
      <c r="FH28" s="49"/>
      <c r="FI28" s="49"/>
      <c r="FJ28" s="49"/>
      <c r="FK28" s="49"/>
      <c r="FL28" s="49"/>
      <c r="FM28" s="49"/>
      <c r="FN28" s="49"/>
      <c r="FO28" s="49"/>
      <c r="FP28" s="49"/>
      <c r="FQ28" s="49"/>
      <c r="FR28" s="49"/>
      <c r="FS28" s="49"/>
      <c r="FT28" s="68"/>
      <c r="FU28" s="59" t="s">
        <v>499</v>
      </c>
      <c r="FV28" s="59" t="s">
        <v>350</v>
      </c>
      <c r="FW28" s="59" t="s">
        <v>351</v>
      </c>
      <c r="FX28" s="59" t="s">
        <v>352</v>
      </c>
      <c r="FY28" s="49"/>
      <c r="FZ28" s="49"/>
      <c r="GA28" s="49"/>
      <c r="GB28" s="49"/>
      <c r="GC28" s="49"/>
      <c r="GD28" s="49"/>
      <c r="GE28" s="49"/>
      <c r="GF28" s="49"/>
      <c r="GG28" s="49"/>
      <c r="GH28" s="49"/>
      <c r="GI28" s="49"/>
      <c r="GJ28" s="49"/>
      <c r="GK28" s="49"/>
      <c r="GL28" s="49"/>
      <c r="GM28" s="49"/>
      <c r="GN28" s="49"/>
      <c r="GO28" s="49"/>
      <c r="GP28" s="49"/>
      <c r="GQ28" s="49"/>
      <c r="GR28" s="49"/>
      <c r="GS28" s="49"/>
      <c r="GT28" s="49"/>
      <c r="GU28" s="49"/>
      <c r="GV28" s="68"/>
      <c r="GW28" s="59" t="s">
        <v>500</v>
      </c>
      <c r="GX28" s="59" t="s">
        <v>354</v>
      </c>
      <c r="GY28" s="59" t="s">
        <v>355</v>
      </c>
      <c r="GZ28" s="59" t="s">
        <v>356</v>
      </c>
      <c r="HA28" s="49"/>
      <c r="HB28" s="49"/>
      <c r="HC28" s="49"/>
      <c r="HD28" s="49"/>
      <c r="HE28" s="49"/>
      <c r="HF28" s="49"/>
      <c r="HG28" s="49"/>
      <c r="HH28" s="49"/>
      <c r="HI28" s="49"/>
      <c r="HJ28" s="49"/>
      <c r="HK28" s="49"/>
      <c r="HL28" s="49"/>
      <c r="HM28" s="49"/>
      <c r="HN28" s="49"/>
      <c r="HO28" s="49"/>
      <c r="HP28" s="49"/>
      <c r="HQ28" s="49"/>
      <c r="HR28" s="49"/>
      <c r="HS28" s="49"/>
      <c r="HT28" s="49"/>
      <c r="HU28" s="49"/>
      <c r="HV28" s="49"/>
      <c r="HW28" s="49"/>
      <c r="HX28" s="68"/>
    </row>
    <row r="29" spans="1:232" ht="15.75" customHeight="1" x14ac:dyDescent="0.25">
      <c r="A29" s="65" t="s">
        <v>252</v>
      </c>
      <c r="B29" s="59" t="s">
        <v>273</v>
      </c>
      <c r="C29" s="49"/>
      <c r="D29" s="59"/>
      <c r="E29" s="59"/>
      <c r="F29" s="49" t="s">
        <v>254</v>
      </c>
      <c r="G29" s="59" t="s">
        <v>501</v>
      </c>
      <c r="H29" s="59"/>
      <c r="I29" s="2" t="s">
        <v>502</v>
      </c>
      <c r="J29" s="59" t="s">
        <v>327</v>
      </c>
      <c r="K29" s="59" t="s">
        <v>328</v>
      </c>
      <c r="L29" s="59" t="s">
        <v>329</v>
      </c>
      <c r="M29" s="49"/>
      <c r="N29" s="49"/>
      <c r="O29" s="49"/>
      <c r="P29" s="49"/>
      <c r="Q29" s="49"/>
      <c r="R29" s="49"/>
      <c r="S29" s="49"/>
      <c r="T29" s="49"/>
      <c r="U29" s="49"/>
      <c r="V29" s="49"/>
      <c r="W29" s="49"/>
      <c r="X29" s="49"/>
      <c r="Y29" s="49"/>
      <c r="Z29" s="49"/>
      <c r="AA29" s="49"/>
      <c r="AB29" s="49"/>
      <c r="AC29" s="49"/>
      <c r="AD29" s="49"/>
      <c r="AE29" s="49"/>
      <c r="AF29" s="49"/>
      <c r="AG29" s="49"/>
      <c r="AH29" s="49"/>
      <c r="AI29" s="49"/>
      <c r="AJ29" s="68"/>
      <c r="AK29" s="59" t="s">
        <v>503</v>
      </c>
      <c r="AL29" s="59" t="s">
        <v>331</v>
      </c>
      <c r="AM29" s="59" t="s">
        <v>332</v>
      </c>
      <c r="AN29" s="59" t="s">
        <v>333</v>
      </c>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68"/>
      <c r="BM29" s="59" t="s">
        <v>504</v>
      </c>
      <c r="BN29" s="59" t="s">
        <v>331</v>
      </c>
      <c r="BO29" s="59" t="s">
        <v>335</v>
      </c>
      <c r="BP29" s="59" t="s">
        <v>336</v>
      </c>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68"/>
      <c r="CO29" s="59" t="s">
        <v>505</v>
      </c>
      <c r="CP29" s="59" t="s">
        <v>338</v>
      </c>
      <c r="CQ29" s="59" t="s">
        <v>339</v>
      </c>
      <c r="CR29" s="59" t="s">
        <v>340</v>
      </c>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68"/>
      <c r="DQ29" s="59" t="s">
        <v>506</v>
      </c>
      <c r="DR29" s="59" t="s">
        <v>342</v>
      </c>
      <c r="DS29" s="59" t="s">
        <v>343</v>
      </c>
      <c r="DT29" s="59" t="s">
        <v>344</v>
      </c>
      <c r="DU29" s="49"/>
      <c r="DV29" s="49"/>
      <c r="DW29" s="49"/>
      <c r="DX29" s="49"/>
      <c r="DY29" s="49"/>
      <c r="DZ29" s="49"/>
      <c r="EA29" s="49"/>
      <c r="EB29" s="49"/>
      <c r="EC29" s="49"/>
      <c r="ED29" s="49"/>
      <c r="EE29" s="49"/>
      <c r="EF29" s="49"/>
      <c r="EG29" s="49"/>
      <c r="EH29" s="49"/>
      <c r="EI29" s="49"/>
      <c r="EJ29" s="49"/>
      <c r="EK29" s="49"/>
      <c r="EL29" s="49"/>
      <c r="EM29" s="49"/>
      <c r="EN29" s="49"/>
      <c r="EO29" s="49"/>
      <c r="EP29" s="49"/>
      <c r="EQ29" s="49"/>
      <c r="ER29" s="68"/>
      <c r="ES29" s="59" t="s">
        <v>507</v>
      </c>
      <c r="ET29" s="59" t="s">
        <v>346</v>
      </c>
      <c r="EU29" s="59" t="s">
        <v>347</v>
      </c>
      <c r="EV29" s="59" t="s">
        <v>348</v>
      </c>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68"/>
      <c r="FU29" s="59" t="s">
        <v>508</v>
      </c>
      <c r="FV29" s="59" t="s">
        <v>350</v>
      </c>
      <c r="FW29" s="59" t="s">
        <v>351</v>
      </c>
      <c r="FX29" s="59" t="s">
        <v>352</v>
      </c>
      <c r="FY29" s="49"/>
      <c r="FZ29" s="49"/>
      <c r="GA29" s="49"/>
      <c r="GB29" s="49"/>
      <c r="GC29" s="49"/>
      <c r="GD29" s="49"/>
      <c r="GE29" s="49"/>
      <c r="GF29" s="49"/>
      <c r="GG29" s="49"/>
      <c r="GH29" s="49"/>
      <c r="GI29" s="49"/>
      <c r="GJ29" s="49"/>
      <c r="GK29" s="49"/>
      <c r="GL29" s="49"/>
      <c r="GM29" s="49"/>
      <c r="GN29" s="49"/>
      <c r="GO29" s="49"/>
      <c r="GP29" s="49"/>
      <c r="GQ29" s="49"/>
      <c r="GR29" s="49"/>
      <c r="GS29" s="49"/>
      <c r="GT29" s="49"/>
      <c r="GU29" s="49"/>
      <c r="GV29" s="68"/>
      <c r="GW29" s="59" t="s">
        <v>509</v>
      </c>
      <c r="GX29" s="59" t="s">
        <v>354</v>
      </c>
      <c r="GY29" s="59" t="s">
        <v>355</v>
      </c>
      <c r="GZ29" s="59" t="s">
        <v>356</v>
      </c>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68"/>
    </row>
    <row r="30" spans="1:232" ht="15.75" customHeight="1" x14ac:dyDescent="0.25">
      <c r="A30" s="65" t="s">
        <v>252</v>
      </c>
      <c r="B30" s="59" t="s">
        <v>273</v>
      </c>
      <c r="C30" s="49"/>
      <c r="D30" s="59"/>
      <c r="E30" s="59"/>
      <c r="F30" s="49" t="s">
        <v>254</v>
      </c>
      <c r="G30" s="59" t="s">
        <v>510</v>
      </c>
      <c r="H30" s="59"/>
      <c r="I30" s="59" t="s">
        <v>511</v>
      </c>
      <c r="J30" s="59" t="s">
        <v>327</v>
      </c>
      <c r="K30" s="59" t="s">
        <v>328</v>
      </c>
      <c r="L30" s="59" t="s">
        <v>329</v>
      </c>
      <c r="M30" s="59"/>
      <c r="N30" s="59"/>
      <c r="O30" s="59"/>
      <c r="P30" s="59"/>
      <c r="Q30" s="59"/>
      <c r="R30" s="59"/>
      <c r="S30" s="59"/>
      <c r="T30" s="59"/>
      <c r="U30" s="59"/>
      <c r="V30" s="59"/>
      <c r="W30" s="59"/>
      <c r="X30" s="59"/>
      <c r="Y30" s="59"/>
      <c r="Z30" s="59"/>
      <c r="AA30" s="59"/>
      <c r="AB30" s="59"/>
      <c r="AC30" s="59"/>
      <c r="AD30" s="59"/>
      <c r="AE30" s="59"/>
      <c r="AF30" s="59"/>
      <c r="AG30" s="59"/>
      <c r="AH30" s="59"/>
      <c r="AI30" s="59"/>
      <c r="AJ30" s="67"/>
      <c r="AK30" s="59" t="s">
        <v>512</v>
      </c>
      <c r="AL30" s="59" t="s">
        <v>331</v>
      </c>
      <c r="AM30" s="59" t="s">
        <v>332</v>
      </c>
      <c r="AN30" s="59" t="s">
        <v>333</v>
      </c>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67"/>
      <c r="BM30" s="59" t="s">
        <v>513</v>
      </c>
      <c r="BN30" s="59" t="s">
        <v>331</v>
      </c>
      <c r="BO30" s="59" t="s">
        <v>335</v>
      </c>
      <c r="BP30" s="59" t="s">
        <v>336</v>
      </c>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67"/>
      <c r="CO30" s="59" t="s">
        <v>514</v>
      </c>
      <c r="CP30" s="59" t="s">
        <v>338</v>
      </c>
      <c r="CQ30" s="59" t="s">
        <v>339</v>
      </c>
      <c r="CR30" s="59" t="s">
        <v>340</v>
      </c>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67"/>
      <c r="DQ30" s="59" t="s">
        <v>515</v>
      </c>
      <c r="DR30" s="59" t="s">
        <v>342</v>
      </c>
      <c r="DS30" s="59" t="s">
        <v>343</v>
      </c>
      <c r="DT30" s="59" t="s">
        <v>344</v>
      </c>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67"/>
      <c r="ES30" s="59" t="s">
        <v>516</v>
      </c>
      <c r="ET30" s="59" t="s">
        <v>346</v>
      </c>
      <c r="EU30" s="59" t="s">
        <v>347</v>
      </c>
      <c r="EV30" s="59" t="s">
        <v>348</v>
      </c>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67"/>
      <c r="FU30" s="59" t="s">
        <v>517</v>
      </c>
      <c r="FV30" s="59" t="s">
        <v>350</v>
      </c>
      <c r="FW30" s="59" t="s">
        <v>351</v>
      </c>
      <c r="FX30" s="59" t="s">
        <v>352</v>
      </c>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67"/>
      <c r="GW30" s="59" t="s">
        <v>518</v>
      </c>
      <c r="GX30" s="59" t="s">
        <v>354</v>
      </c>
      <c r="GY30" s="59" t="s">
        <v>355</v>
      </c>
      <c r="GZ30" s="59" t="s">
        <v>356</v>
      </c>
      <c r="HA30" s="49"/>
      <c r="HB30" s="49"/>
      <c r="HC30" s="49"/>
      <c r="HD30" s="49"/>
      <c r="HE30" s="49"/>
      <c r="HF30" s="49"/>
      <c r="HG30" s="49"/>
      <c r="HH30" s="49"/>
      <c r="HI30" s="49"/>
      <c r="HJ30" s="49"/>
      <c r="HK30" s="49"/>
      <c r="HL30" s="49"/>
      <c r="HM30" s="49"/>
      <c r="HN30" s="49"/>
      <c r="HO30" s="49"/>
      <c r="HP30" s="49"/>
      <c r="HQ30" s="49"/>
      <c r="HR30" s="49"/>
      <c r="HS30" s="49"/>
      <c r="HT30" s="49"/>
      <c r="HU30" s="49"/>
      <c r="HV30" s="49"/>
      <c r="HW30" s="49"/>
      <c r="HX30" s="68"/>
    </row>
    <row r="31" spans="1:232" ht="15.75" customHeight="1" x14ac:dyDescent="0.25">
      <c r="A31" s="65" t="s">
        <v>252</v>
      </c>
      <c r="B31" s="59" t="s">
        <v>273</v>
      </c>
      <c r="C31" s="49"/>
      <c r="D31" s="59"/>
      <c r="E31" s="59"/>
      <c r="F31" s="49" t="s">
        <v>254</v>
      </c>
      <c r="G31" s="59" t="s">
        <v>519</v>
      </c>
      <c r="H31" s="59"/>
      <c r="I31" s="59" t="s">
        <v>520</v>
      </c>
      <c r="J31" s="59" t="s">
        <v>327</v>
      </c>
      <c r="K31" s="59" t="s">
        <v>328</v>
      </c>
      <c r="L31" s="59" t="s">
        <v>329</v>
      </c>
      <c r="M31" s="49"/>
      <c r="N31" s="49"/>
      <c r="O31" s="49"/>
      <c r="P31" s="49"/>
      <c r="Q31" s="49"/>
      <c r="R31" s="49"/>
      <c r="S31" s="49"/>
      <c r="T31" s="49"/>
      <c r="U31" s="49"/>
      <c r="V31" s="49"/>
      <c r="W31" s="49"/>
      <c r="X31" s="49"/>
      <c r="Y31" s="49"/>
      <c r="Z31" s="49"/>
      <c r="AA31" s="49"/>
      <c r="AB31" s="49"/>
      <c r="AC31" s="49"/>
      <c r="AD31" s="49"/>
      <c r="AE31" s="49"/>
      <c r="AF31" s="49"/>
      <c r="AG31" s="49"/>
      <c r="AH31" s="49"/>
      <c r="AI31" s="49"/>
      <c r="AJ31" s="68"/>
      <c r="AK31" s="59" t="s">
        <v>521</v>
      </c>
      <c r="AL31" s="59" t="s">
        <v>331</v>
      </c>
      <c r="AM31" s="59" t="s">
        <v>332</v>
      </c>
      <c r="AN31" s="59" t="s">
        <v>333</v>
      </c>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68"/>
      <c r="BM31" s="59" t="s">
        <v>522</v>
      </c>
      <c r="BN31" s="59" t="s">
        <v>331</v>
      </c>
      <c r="BO31" s="59" t="s">
        <v>335</v>
      </c>
      <c r="BP31" s="59" t="s">
        <v>336</v>
      </c>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68"/>
      <c r="CO31" s="59" t="s">
        <v>523</v>
      </c>
      <c r="CP31" s="59" t="s">
        <v>338</v>
      </c>
      <c r="CQ31" s="59" t="s">
        <v>339</v>
      </c>
      <c r="CR31" s="59" t="s">
        <v>340</v>
      </c>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68"/>
      <c r="DQ31" s="59" t="s">
        <v>524</v>
      </c>
      <c r="DR31" s="59" t="s">
        <v>342</v>
      </c>
      <c r="DS31" s="59" t="s">
        <v>343</v>
      </c>
      <c r="DT31" s="59" t="s">
        <v>344</v>
      </c>
      <c r="DU31" s="49"/>
      <c r="DV31" s="49"/>
      <c r="DW31" s="49"/>
      <c r="DX31" s="49"/>
      <c r="DY31" s="49"/>
      <c r="DZ31" s="49"/>
      <c r="EA31" s="49"/>
      <c r="EB31" s="49"/>
      <c r="EC31" s="49"/>
      <c r="ED31" s="49"/>
      <c r="EE31" s="49"/>
      <c r="EF31" s="49"/>
      <c r="EG31" s="49"/>
      <c r="EH31" s="49"/>
      <c r="EI31" s="49"/>
      <c r="EJ31" s="49"/>
      <c r="EK31" s="49"/>
      <c r="EL31" s="49"/>
      <c r="EM31" s="49"/>
      <c r="EN31" s="49"/>
      <c r="EO31" s="49"/>
      <c r="EP31" s="49"/>
      <c r="EQ31" s="49"/>
      <c r="ER31" s="68"/>
      <c r="ES31" s="59" t="s">
        <v>525</v>
      </c>
      <c r="ET31" s="59" t="s">
        <v>346</v>
      </c>
      <c r="EU31" s="59" t="s">
        <v>347</v>
      </c>
      <c r="EV31" s="59" t="s">
        <v>348</v>
      </c>
      <c r="EW31" s="49"/>
      <c r="EX31" s="49"/>
      <c r="EY31" s="49"/>
      <c r="EZ31" s="49"/>
      <c r="FA31" s="49"/>
      <c r="FB31" s="49"/>
      <c r="FC31" s="49"/>
      <c r="FD31" s="49"/>
      <c r="FE31" s="49"/>
      <c r="FF31" s="49"/>
      <c r="FG31" s="49"/>
      <c r="FH31" s="49"/>
      <c r="FI31" s="49"/>
      <c r="FJ31" s="49"/>
      <c r="FK31" s="49"/>
      <c r="FL31" s="49"/>
      <c r="FM31" s="49"/>
      <c r="FN31" s="49"/>
      <c r="FO31" s="49"/>
      <c r="FP31" s="49"/>
      <c r="FQ31" s="49"/>
      <c r="FR31" s="49"/>
      <c r="FS31" s="49"/>
      <c r="FT31" s="68"/>
      <c r="FU31" s="59" t="s">
        <v>526</v>
      </c>
      <c r="FV31" s="59" t="s">
        <v>350</v>
      </c>
      <c r="FW31" s="59" t="s">
        <v>351</v>
      </c>
      <c r="FX31" s="59" t="s">
        <v>352</v>
      </c>
      <c r="FY31" s="49"/>
      <c r="FZ31" s="49"/>
      <c r="GA31" s="49"/>
      <c r="GB31" s="49"/>
      <c r="GC31" s="49"/>
      <c r="GD31" s="49"/>
      <c r="GE31" s="49"/>
      <c r="GF31" s="49"/>
      <c r="GG31" s="49"/>
      <c r="GH31" s="49"/>
      <c r="GI31" s="49"/>
      <c r="GJ31" s="49"/>
      <c r="GK31" s="49"/>
      <c r="GL31" s="49"/>
      <c r="GM31" s="49"/>
      <c r="GN31" s="49"/>
      <c r="GO31" s="49"/>
      <c r="GP31" s="49"/>
      <c r="GQ31" s="49"/>
      <c r="GR31" s="49"/>
      <c r="GS31" s="49"/>
      <c r="GT31" s="49"/>
      <c r="GU31" s="49"/>
      <c r="GV31" s="68"/>
      <c r="GW31" s="59" t="s">
        <v>527</v>
      </c>
      <c r="GX31" s="59" t="s">
        <v>354</v>
      </c>
      <c r="GY31" s="59" t="s">
        <v>355</v>
      </c>
      <c r="GZ31" s="59" t="s">
        <v>356</v>
      </c>
      <c r="HA31" s="49"/>
      <c r="HB31" s="49"/>
      <c r="HC31" s="49"/>
      <c r="HD31" s="49"/>
      <c r="HE31" s="49"/>
      <c r="HF31" s="49"/>
      <c r="HG31" s="49"/>
      <c r="HH31" s="49"/>
      <c r="HI31" s="49"/>
      <c r="HJ31" s="49"/>
      <c r="HK31" s="49"/>
      <c r="HL31" s="49"/>
      <c r="HM31" s="49"/>
      <c r="HN31" s="49"/>
      <c r="HO31" s="49"/>
      <c r="HP31" s="49"/>
      <c r="HQ31" s="49"/>
      <c r="HR31" s="49"/>
      <c r="HS31" s="49"/>
      <c r="HT31" s="49"/>
      <c r="HU31" s="49"/>
      <c r="HV31" s="49"/>
      <c r="HW31" s="49"/>
      <c r="HX31" s="68"/>
    </row>
    <row r="32" spans="1:232" ht="15.75" customHeight="1" x14ac:dyDescent="0.25">
      <c r="A32" s="65" t="s">
        <v>252</v>
      </c>
      <c r="B32" s="59" t="s">
        <v>273</v>
      </c>
      <c r="C32" s="49"/>
      <c r="D32" s="59"/>
      <c r="E32" s="59"/>
      <c r="F32" s="49" t="s">
        <v>254</v>
      </c>
      <c r="G32" s="49" t="s">
        <v>528</v>
      </c>
      <c r="H32" s="59"/>
      <c r="I32" s="69" t="s">
        <v>529</v>
      </c>
      <c r="J32" s="59" t="s">
        <v>327</v>
      </c>
      <c r="K32" s="59" t="s">
        <v>328</v>
      </c>
      <c r="L32" s="59" t="s">
        <v>329</v>
      </c>
      <c r="M32" s="49"/>
      <c r="N32" s="49"/>
      <c r="O32" s="49"/>
      <c r="P32" s="49"/>
      <c r="Q32" s="49"/>
      <c r="R32" s="49"/>
      <c r="S32" s="49"/>
      <c r="T32" s="49"/>
      <c r="U32" s="49"/>
      <c r="V32" s="49"/>
      <c r="W32" s="49"/>
      <c r="X32" s="49"/>
      <c r="Y32" s="49"/>
      <c r="Z32" s="49"/>
      <c r="AA32" s="49"/>
      <c r="AB32" s="49"/>
      <c r="AC32" s="49"/>
      <c r="AD32" s="49"/>
      <c r="AE32" s="49"/>
      <c r="AF32" s="49"/>
      <c r="AG32" s="49"/>
      <c r="AH32" s="49"/>
      <c r="AI32" s="49"/>
      <c r="AJ32" s="68"/>
      <c r="AK32" s="69" t="s">
        <v>530</v>
      </c>
      <c r="AL32" s="59" t="s">
        <v>331</v>
      </c>
      <c r="AM32" s="59" t="s">
        <v>332</v>
      </c>
      <c r="AN32" s="59" t="s">
        <v>333</v>
      </c>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68"/>
      <c r="BM32" s="69" t="s">
        <v>531</v>
      </c>
      <c r="BN32" s="59" t="s">
        <v>331</v>
      </c>
      <c r="BO32" s="59" t="s">
        <v>335</v>
      </c>
      <c r="BP32" s="59" t="s">
        <v>336</v>
      </c>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68"/>
      <c r="CO32" s="69" t="s">
        <v>532</v>
      </c>
      <c r="CP32" s="59" t="s">
        <v>338</v>
      </c>
      <c r="CQ32" s="59" t="s">
        <v>339</v>
      </c>
      <c r="CR32" s="59" t="s">
        <v>340</v>
      </c>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68"/>
      <c r="DQ32" s="69" t="s">
        <v>533</v>
      </c>
      <c r="DR32" s="59" t="s">
        <v>342</v>
      </c>
      <c r="DS32" s="59" t="s">
        <v>343</v>
      </c>
      <c r="DT32" s="59" t="s">
        <v>344</v>
      </c>
      <c r="DU32" s="49"/>
      <c r="DV32" s="49"/>
      <c r="DW32" s="49"/>
      <c r="DX32" s="49"/>
      <c r="DY32" s="49"/>
      <c r="DZ32" s="49"/>
      <c r="EA32" s="49"/>
      <c r="EB32" s="49"/>
      <c r="EC32" s="49"/>
      <c r="ED32" s="49"/>
      <c r="EE32" s="49"/>
      <c r="EF32" s="49"/>
      <c r="EG32" s="49"/>
      <c r="EH32" s="49"/>
      <c r="EI32" s="49"/>
      <c r="EJ32" s="49"/>
      <c r="EK32" s="49"/>
      <c r="EL32" s="49"/>
      <c r="EM32" s="49"/>
      <c r="EN32" s="49"/>
      <c r="EO32" s="49"/>
      <c r="EP32" s="49"/>
      <c r="EQ32" s="49"/>
      <c r="ER32" s="68"/>
      <c r="ES32" s="69" t="s">
        <v>534</v>
      </c>
      <c r="ET32" s="59" t="s">
        <v>346</v>
      </c>
      <c r="EU32" s="59" t="s">
        <v>347</v>
      </c>
      <c r="EV32" s="59" t="s">
        <v>348</v>
      </c>
      <c r="EW32" s="49"/>
      <c r="EX32" s="49"/>
      <c r="EY32" s="49"/>
      <c r="EZ32" s="49"/>
      <c r="FA32" s="49"/>
      <c r="FB32" s="49"/>
      <c r="FC32" s="49"/>
      <c r="FD32" s="49"/>
      <c r="FE32" s="49"/>
      <c r="FF32" s="49"/>
      <c r="FG32" s="49"/>
      <c r="FH32" s="49"/>
      <c r="FI32" s="49"/>
      <c r="FJ32" s="49"/>
      <c r="FK32" s="49"/>
      <c r="FL32" s="49"/>
      <c r="FM32" s="49"/>
      <c r="FN32" s="49"/>
      <c r="FO32" s="49"/>
      <c r="FP32" s="49"/>
      <c r="FQ32" s="49"/>
      <c r="FR32" s="49"/>
      <c r="FS32" s="49"/>
      <c r="FT32" s="68"/>
      <c r="FU32" s="69" t="s">
        <v>535</v>
      </c>
      <c r="FV32" s="59" t="s">
        <v>350</v>
      </c>
      <c r="FW32" s="59" t="s">
        <v>351</v>
      </c>
      <c r="FX32" s="59" t="s">
        <v>352</v>
      </c>
      <c r="FY32" s="49"/>
      <c r="FZ32" s="49"/>
      <c r="GA32" s="49"/>
      <c r="GB32" s="49"/>
      <c r="GC32" s="49"/>
      <c r="GD32" s="49"/>
      <c r="GE32" s="49"/>
      <c r="GF32" s="49"/>
      <c r="GG32" s="49"/>
      <c r="GH32" s="49"/>
      <c r="GI32" s="49"/>
      <c r="GJ32" s="49"/>
      <c r="GK32" s="49"/>
      <c r="GL32" s="49"/>
      <c r="GM32" s="49"/>
      <c r="GN32" s="49"/>
      <c r="GO32" s="49"/>
      <c r="GP32" s="49"/>
      <c r="GQ32" s="49"/>
      <c r="GR32" s="49"/>
      <c r="GS32" s="49"/>
      <c r="GT32" s="49"/>
      <c r="GU32" s="49"/>
      <c r="GV32" s="68"/>
      <c r="GW32" s="69" t="s">
        <v>536</v>
      </c>
      <c r="GX32" s="59" t="s">
        <v>354</v>
      </c>
      <c r="GY32" s="59" t="s">
        <v>355</v>
      </c>
      <c r="GZ32" s="59" t="s">
        <v>356</v>
      </c>
      <c r="HA32" s="49"/>
      <c r="HB32" s="49"/>
      <c r="HC32" s="49"/>
      <c r="HD32" s="49"/>
      <c r="HE32" s="49"/>
      <c r="HF32" s="49"/>
      <c r="HG32" s="49"/>
      <c r="HH32" s="49"/>
      <c r="HI32" s="49"/>
      <c r="HJ32" s="49"/>
      <c r="HK32" s="49"/>
      <c r="HL32" s="49"/>
      <c r="HM32" s="49"/>
      <c r="HN32" s="49"/>
      <c r="HO32" s="49"/>
      <c r="HP32" s="49"/>
      <c r="HQ32" s="49"/>
      <c r="HR32" s="49"/>
      <c r="HS32" s="49"/>
      <c r="HT32" s="49"/>
      <c r="HU32" s="49"/>
      <c r="HV32" s="49"/>
      <c r="HW32" s="49"/>
      <c r="HX32" s="68"/>
    </row>
    <row r="33" spans="1:252" ht="15.75" customHeight="1" x14ac:dyDescent="0.25">
      <c r="A33" s="65" t="s">
        <v>252</v>
      </c>
      <c r="B33" s="59" t="s">
        <v>273</v>
      </c>
      <c r="C33" s="49"/>
      <c r="D33" s="49"/>
      <c r="E33" s="49"/>
      <c r="F33" s="49" t="s">
        <v>254</v>
      </c>
      <c r="G33" s="49" t="s">
        <v>537</v>
      </c>
      <c r="H33" s="59"/>
      <c r="I33" s="69" t="s">
        <v>538</v>
      </c>
      <c r="J33" s="59" t="s">
        <v>327</v>
      </c>
      <c r="K33" s="59" t="s">
        <v>328</v>
      </c>
      <c r="L33" s="59" t="s">
        <v>329</v>
      </c>
      <c r="M33" s="49"/>
      <c r="N33" s="49"/>
      <c r="O33" s="49"/>
      <c r="P33" s="49"/>
      <c r="Q33" s="49"/>
      <c r="R33" s="49"/>
      <c r="S33" s="49"/>
      <c r="T33" s="49"/>
      <c r="U33" s="49"/>
      <c r="V33" s="49"/>
      <c r="W33" s="49"/>
      <c r="X33" s="49"/>
      <c r="Y33" s="49"/>
      <c r="Z33" s="49"/>
      <c r="AA33" s="49"/>
      <c r="AB33" s="49"/>
      <c r="AC33" s="49"/>
      <c r="AD33" s="49"/>
      <c r="AE33" s="49"/>
      <c r="AF33" s="49"/>
      <c r="AG33" s="49"/>
      <c r="AH33" s="49"/>
      <c r="AI33" s="49"/>
      <c r="AJ33" s="68"/>
      <c r="AK33" s="69" t="s">
        <v>539</v>
      </c>
      <c r="AL33" s="59" t="s">
        <v>331</v>
      </c>
      <c r="AM33" s="59" t="s">
        <v>332</v>
      </c>
      <c r="AN33" s="59" t="s">
        <v>333</v>
      </c>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68"/>
      <c r="BM33" s="69" t="s">
        <v>540</v>
      </c>
      <c r="BN33" s="59" t="s">
        <v>331</v>
      </c>
      <c r="BO33" s="59" t="s">
        <v>335</v>
      </c>
      <c r="BP33" s="59" t="s">
        <v>336</v>
      </c>
      <c r="BQ33" s="49"/>
      <c r="BR33" s="49"/>
      <c r="BS33" s="49"/>
      <c r="BT33" s="49"/>
      <c r="BU33" s="49"/>
      <c r="BV33" s="49"/>
      <c r="BW33" s="49"/>
      <c r="BX33" s="49"/>
      <c r="BY33" s="49"/>
      <c r="BZ33" s="49"/>
      <c r="CA33" s="49"/>
      <c r="CB33" s="49"/>
      <c r="CC33" s="49"/>
      <c r="CD33" s="49"/>
      <c r="CE33" s="49"/>
      <c r="CF33" s="49"/>
      <c r="CG33" s="49"/>
      <c r="CH33" s="49"/>
      <c r="CI33" s="49"/>
      <c r="CJ33" s="49"/>
      <c r="CK33" s="49"/>
      <c r="CL33" s="49"/>
      <c r="CM33" s="49"/>
      <c r="CN33" s="68"/>
      <c r="CO33" s="69" t="s">
        <v>541</v>
      </c>
      <c r="CP33" s="59" t="s">
        <v>338</v>
      </c>
      <c r="CQ33" s="59" t="s">
        <v>339</v>
      </c>
      <c r="CR33" s="59" t="s">
        <v>340</v>
      </c>
      <c r="CS33" s="49"/>
      <c r="CT33" s="49"/>
      <c r="CU33" s="49"/>
      <c r="CV33" s="49"/>
      <c r="CW33" s="49"/>
      <c r="CX33" s="49"/>
      <c r="CY33" s="49"/>
      <c r="CZ33" s="49"/>
      <c r="DA33" s="49"/>
      <c r="DB33" s="49"/>
      <c r="DC33" s="49"/>
      <c r="DD33" s="49"/>
      <c r="DE33" s="49"/>
      <c r="DF33" s="49"/>
      <c r="DG33" s="49"/>
      <c r="DH33" s="49"/>
      <c r="DI33" s="49"/>
      <c r="DJ33" s="49"/>
      <c r="DK33" s="49"/>
      <c r="DL33" s="49"/>
      <c r="DM33" s="49"/>
      <c r="DN33" s="49"/>
      <c r="DO33" s="49"/>
      <c r="DP33" s="68"/>
      <c r="DQ33" s="69" t="s">
        <v>542</v>
      </c>
      <c r="DR33" s="59" t="s">
        <v>342</v>
      </c>
      <c r="DS33" s="59" t="s">
        <v>343</v>
      </c>
      <c r="DT33" s="59" t="s">
        <v>344</v>
      </c>
      <c r="DU33" s="49"/>
      <c r="DV33" s="49"/>
      <c r="DW33" s="49"/>
      <c r="DX33" s="49"/>
      <c r="DY33" s="49"/>
      <c r="DZ33" s="49"/>
      <c r="EA33" s="49"/>
      <c r="EB33" s="49"/>
      <c r="EC33" s="49"/>
      <c r="ED33" s="49"/>
      <c r="EE33" s="49"/>
      <c r="EF33" s="49"/>
      <c r="EG33" s="49"/>
      <c r="EH33" s="49"/>
      <c r="EI33" s="49"/>
      <c r="EJ33" s="49"/>
      <c r="EK33" s="49"/>
      <c r="EL33" s="49"/>
      <c r="EM33" s="49"/>
      <c r="EN33" s="49"/>
      <c r="EO33" s="49"/>
      <c r="EP33" s="49"/>
      <c r="EQ33" s="49"/>
      <c r="ER33" s="68"/>
      <c r="ES33" s="69" t="s">
        <v>543</v>
      </c>
      <c r="ET33" s="59" t="s">
        <v>346</v>
      </c>
      <c r="EU33" s="59" t="s">
        <v>347</v>
      </c>
      <c r="EV33" s="59" t="s">
        <v>348</v>
      </c>
      <c r="EW33" s="49"/>
      <c r="EX33" s="49"/>
      <c r="EY33" s="49"/>
      <c r="EZ33" s="49"/>
      <c r="FA33" s="49"/>
      <c r="FB33" s="49"/>
      <c r="FC33" s="49"/>
      <c r="FD33" s="49"/>
      <c r="FE33" s="49"/>
      <c r="FF33" s="49"/>
      <c r="FG33" s="49"/>
      <c r="FH33" s="49"/>
      <c r="FI33" s="49"/>
      <c r="FJ33" s="49"/>
      <c r="FK33" s="49"/>
      <c r="FL33" s="49"/>
      <c r="FM33" s="49"/>
      <c r="FN33" s="49"/>
      <c r="FO33" s="49"/>
      <c r="FP33" s="49"/>
      <c r="FQ33" s="49"/>
      <c r="FR33" s="49"/>
      <c r="FS33" s="49"/>
      <c r="FT33" s="68"/>
      <c r="FU33" s="69" t="s">
        <v>544</v>
      </c>
      <c r="FV33" s="59" t="s">
        <v>350</v>
      </c>
      <c r="FW33" s="59" t="s">
        <v>351</v>
      </c>
      <c r="FX33" s="59" t="s">
        <v>352</v>
      </c>
      <c r="FY33" s="49"/>
      <c r="FZ33" s="49"/>
      <c r="GA33" s="49"/>
      <c r="GB33" s="49"/>
      <c r="GC33" s="49"/>
      <c r="GD33" s="49"/>
      <c r="GE33" s="49"/>
      <c r="GF33" s="49"/>
      <c r="GG33" s="49"/>
      <c r="GH33" s="49"/>
      <c r="GI33" s="49"/>
      <c r="GJ33" s="49"/>
      <c r="GK33" s="49"/>
      <c r="GL33" s="49"/>
      <c r="GM33" s="49"/>
      <c r="GN33" s="49"/>
      <c r="GO33" s="49"/>
      <c r="GP33" s="49"/>
      <c r="GQ33" s="49"/>
      <c r="GR33" s="49"/>
      <c r="GS33" s="49"/>
      <c r="GT33" s="49"/>
      <c r="GU33" s="49"/>
      <c r="GV33" s="68"/>
      <c r="GW33" s="69" t="s">
        <v>545</v>
      </c>
      <c r="GX33" s="59" t="s">
        <v>354</v>
      </c>
      <c r="GY33" s="59" t="s">
        <v>355</v>
      </c>
      <c r="GZ33" s="59" t="s">
        <v>356</v>
      </c>
      <c r="HA33" s="49"/>
      <c r="HB33" s="49"/>
      <c r="HC33" s="49"/>
      <c r="HD33" s="49"/>
      <c r="HE33" s="49"/>
      <c r="HF33" s="49"/>
      <c r="HG33" s="49"/>
      <c r="HH33" s="49"/>
      <c r="HI33" s="49"/>
      <c r="HJ33" s="49"/>
      <c r="HK33" s="49"/>
      <c r="HL33" s="49"/>
      <c r="HM33" s="49"/>
      <c r="HN33" s="49"/>
      <c r="HO33" s="49"/>
      <c r="HP33" s="49"/>
      <c r="HQ33" s="49"/>
      <c r="HR33" s="49"/>
      <c r="HS33" s="49"/>
      <c r="HT33" s="49"/>
      <c r="HU33" s="49"/>
      <c r="HV33" s="49"/>
      <c r="HW33" s="49"/>
      <c r="HX33" s="68"/>
    </row>
    <row r="34" spans="1:252" ht="15.75" customHeight="1" x14ac:dyDescent="0.25">
      <c r="A34" s="70" t="s">
        <v>251</v>
      </c>
      <c r="B34" s="71"/>
      <c r="C34" s="71"/>
      <c r="D34" s="71"/>
      <c r="E34" s="71"/>
      <c r="F34" s="71"/>
      <c r="G34" s="71"/>
      <c r="H34" s="72"/>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3"/>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3"/>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3"/>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3"/>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3"/>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3"/>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3"/>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3"/>
      <c r="HY34" s="74"/>
      <c r="HZ34" s="74"/>
      <c r="IA34" s="74"/>
      <c r="IB34" s="74"/>
      <c r="IC34" s="74"/>
      <c r="ID34" s="74"/>
      <c r="IE34" s="74"/>
      <c r="IF34" s="74"/>
      <c r="IG34" s="74"/>
      <c r="IH34" s="74"/>
      <c r="II34" s="74"/>
      <c r="IJ34" s="74"/>
      <c r="IK34" s="74"/>
      <c r="IL34" s="74"/>
      <c r="IM34" s="74"/>
      <c r="IN34" s="74"/>
      <c r="IO34" s="74"/>
      <c r="IP34" s="74"/>
      <c r="IQ34" s="74"/>
      <c r="IR34" s="74"/>
    </row>
    <row r="35" spans="1:252" ht="15.75" customHeight="1" x14ac:dyDescent="0.25">
      <c r="A35" s="75" t="s">
        <v>240</v>
      </c>
      <c r="B35" s="76"/>
      <c r="C35" s="76"/>
      <c r="D35" s="76"/>
      <c r="E35" s="76"/>
      <c r="F35" s="76"/>
      <c r="G35" s="76"/>
      <c r="H35" s="77"/>
      <c r="I35" s="78" t="s">
        <v>546</v>
      </c>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79"/>
      <c r="AK35" s="78" t="s">
        <v>547</v>
      </c>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79"/>
      <c r="BM35" s="78" t="s">
        <v>548</v>
      </c>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79"/>
      <c r="CO35" s="78" t="s">
        <v>549</v>
      </c>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79"/>
      <c r="DQ35" s="78" t="s">
        <v>550</v>
      </c>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79"/>
      <c r="ES35" s="78" t="s">
        <v>551</v>
      </c>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79"/>
      <c r="FU35" s="78" t="s">
        <v>552</v>
      </c>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79"/>
      <c r="GW35" s="78" t="s">
        <v>553</v>
      </c>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79"/>
    </row>
    <row r="36" spans="1:252" ht="15.75" customHeight="1" x14ac:dyDescent="0.25">
      <c r="A36" s="65" t="s">
        <v>252</v>
      </c>
      <c r="B36" s="59" t="s">
        <v>273</v>
      </c>
      <c r="C36" s="59"/>
      <c r="D36" s="59"/>
      <c r="E36" s="59"/>
      <c r="F36" s="59" t="s">
        <v>254</v>
      </c>
      <c r="G36" s="59" t="s">
        <v>554</v>
      </c>
      <c r="H36" s="66"/>
      <c r="I36" s="59" t="s">
        <v>555</v>
      </c>
      <c r="J36" s="59" t="s">
        <v>556</v>
      </c>
      <c r="K36" s="59" t="s">
        <v>557</v>
      </c>
      <c r="L36" s="59" t="s">
        <v>558</v>
      </c>
      <c r="M36" s="59" t="s">
        <v>559</v>
      </c>
      <c r="N36" s="59" t="s">
        <v>560</v>
      </c>
      <c r="O36" s="59"/>
      <c r="P36" s="59"/>
      <c r="Q36" s="59"/>
      <c r="R36" s="59"/>
      <c r="S36" s="59"/>
      <c r="T36" s="59"/>
      <c r="U36" s="59"/>
      <c r="V36" s="59"/>
      <c r="W36" s="59"/>
      <c r="X36" s="59"/>
      <c r="Y36" s="59"/>
      <c r="Z36" s="59"/>
      <c r="AA36" s="59"/>
      <c r="AB36" s="59"/>
      <c r="AC36" s="59"/>
      <c r="AD36" s="59"/>
      <c r="AE36" s="59"/>
      <c r="AF36" s="59"/>
      <c r="AG36" s="59"/>
      <c r="AH36" s="59"/>
      <c r="AI36" s="59"/>
      <c r="AJ36" s="67"/>
      <c r="AK36" s="59" t="s">
        <v>561</v>
      </c>
      <c r="AL36" s="59" t="s">
        <v>562</v>
      </c>
      <c r="AM36" s="59" t="s">
        <v>563</v>
      </c>
      <c r="AN36" s="59" t="s">
        <v>564</v>
      </c>
      <c r="AO36" s="59" t="s">
        <v>565</v>
      </c>
      <c r="AP36" s="80" t="s">
        <v>566</v>
      </c>
      <c r="AQ36" s="59"/>
      <c r="AR36" s="59"/>
      <c r="AS36" s="59"/>
      <c r="AT36" s="59"/>
      <c r="AU36" s="59"/>
      <c r="AV36" s="59"/>
      <c r="AW36" s="59"/>
      <c r="AX36" s="59"/>
      <c r="AY36" s="59"/>
      <c r="AZ36" s="59"/>
      <c r="BA36" s="59"/>
      <c r="BB36" s="59"/>
      <c r="BC36" s="59"/>
      <c r="BD36" s="59"/>
      <c r="BE36" s="59"/>
      <c r="BF36" s="59"/>
      <c r="BG36" s="59"/>
      <c r="BH36" s="59"/>
      <c r="BI36" s="59"/>
      <c r="BJ36" s="59"/>
      <c r="BK36" s="59"/>
      <c r="BL36" s="67"/>
      <c r="BM36" s="59" t="s">
        <v>567</v>
      </c>
      <c r="BN36" s="59" t="s">
        <v>568</v>
      </c>
      <c r="BO36" s="59" t="s">
        <v>569</v>
      </c>
      <c r="BP36" s="59" t="s">
        <v>570</v>
      </c>
      <c r="BQ36" s="59" t="s">
        <v>571</v>
      </c>
      <c r="BR36" s="80" t="s">
        <v>572</v>
      </c>
      <c r="BS36" s="59"/>
      <c r="BT36" s="59"/>
      <c r="BU36" s="59"/>
      <c r="BV36" s="59"/>
      <c r="BW36" s="59"/>
      <c r="BX36" s="59"/>
      <c r="BY36" s="59"/>
      <c r="BZ36" s="59"/>
      <c r="CA36" s="59"/>
      <c r="CB36" s="59"/>
      <c r="CC36" s="59"/>
      <c r="CD36" s="59"/>
      <c r="CE36" s="59"/>
      <c r="CF36" s="59"/>
      <c r="CG36" s="59"/>
      <c r="CH36" s="59"/>
      <c r="CI36" s="59"/>
      <c r="CJ36" s="59"/>
      <c r="CK36" s="59"/>
      <c r="CL36" s="59"/>
      <c r="CM36" s="59"/>
      <c r="CN36" s="67"/>
      <c r="CO36" s="59" t="s">
        <v>573</v>
      </c>
      <c r="CP36" s="59" t="s">
        <v>574</v>
      </c>
      <c r="CQ36" s="59" t="s">
        <v>575</v>
      </c>
      <c r="CR36" s="59" t="s">
        <v>576</v>
      </c>
      <c r="CS36" s="59" t="s">
        <v>577</v>
      </c>
      <c r="CT36" s="80" t="s">
        <v>578</v>
      </c>
      <c r="CU36" s="59"/>
      <c r="CV36" s="59"/>
      <c r="CW36" s="59"/>
      <c r="CX36" s="59"/>
      <c r="CY36" s="59"/>
      <c r="CZ36" s="59"/>
      <c r="DA36" s="59"/>
      <c r="DB36" s="59"/>
      <c r="DC36" s="59"/>
      <c r="DD36" s="59"/>
      <c r="DE36" s="59"/>
      <c r="DF36" s="59"/>
      <c r="DG36" s="59"/>
      <c r="DH36" s="59"/>
      <c r="DI36" s="59"/>
      <c r="DJ36" s="59"/>
      <c r="DK36" s="59"/>
      <c r="DL36" s="59"/>
      <c r="DM36" s="59"/>
      <c r="DN36" s="59"/>
      <c r="DO36" s="59"/>
      <c r="DP36" s="67"/>
      <c r="DQ36" s="59" t="s">
        <v>579</v>
      </c>
      <c r="DR36" s="59" t="s">
        <v>580</v>
      </c>
      <c r="DS36" s="59" t="s">
        <v>581</v>
      </c>
      <c r="DT36" s="59" t="s">
        <v>582</v>
      </c>
      <c r="DU36" s="59" t="s">
        <v>583</v>
      </c>
      <c r="DV36" s="80" t="s">
        <v>584</v>
      </c>
      <c r="DW36" s="59"/>
      <c r="DX36" s="59"/>
      <c r="DY36" s="59"/>
      <c r="DZ36" s="59"/>
      <c r="EA36" s="59"/>
      <c r="EB36" s="59"/>
      <c r="EC36" s="59"/>
      <c r="ED36" s="59"/>
      <c r="EE36" s="59"/>
      <c r="EF36" s="59"/>
      <c r="EG36" s="59"/>
      <c r="EH36" s="59"/>
      <c r="EI36" s="59"/>
      <c r="EJ36" s="59"/>
      <c r="EK36" s="59"/>
      <c r="EL36" s="59"/>
      <c r="EM36" s="59"/>
      <c r="EN36" s="59"/>
      <c r="EO36" s="59"/>
      <c r="EP36" s="59"/>
      <c r="EQ36" s="59"/>
      <c r="ER36" s="67"/>
      <c r="ES36" s="59" t="s">
        <v>585</v>
      </c>
      <c r="ET36" s="59" t="s">
        <v>586</v>
      </c>
      <c r="EU36" s="59" t="s">
        <v>587</v>
      </c>
      <c r="EV36" s="59" t="s">
        <v>588</v>
      </c>
      <c r="EW36" s="59" t="s">
        <v>589</v>
      </c>
      <c r="EX36" s="80" t="s">
        <v>590</v>
      </c>
      <c r="EY36" s="59"/>
      <c r="EZ36" s="59"/>
      <c r="FA36" s="59"/>
      <c r="FB36" s="59"/>
      <c r="FC36" s="59"/>
      <c r="FD36" s="59"/>
      <c r="FE36" s="59"/>
      <c r="FF36" s="59"/>
      <c r="FG36" s="59"/>
      <c r="FH36" s="59"/>
      <c r="FI36" s="59"/>
      <c r="FJ36" s="59"/>
      <c r="FK36" s="59"/>
      <c r="FL36" s="59"/>
      <c r="FM36" s="59"/>
      <c r="FN36" s="59"/>
      <c r="FO36" s="59"/>
      <c r="FP36" s="59"/>
      <c r="FQ36" s="59"/>
      <c r="FR36" s="59"/>
      <c r="FS36" s="59"/>
      <c r="FT36" s="67"/>
      <c r="FU36" s="59" t="s">
        <v>591</v>
      </c>
      <c r="FV36" s="59" t="s">
        <v>592</v>
      </c>
      <c r="FW36" s="59" t="s">
        <v>593</v>
      </c>
      <c r="FX36" s="59" t="s">
        <v>594</v>
      </c>
      <c r="FY36" s="59" t="s">
        <v>595</v>
      </c>
      <c r="FZ36" s="80" t="s">
        <v>596</v>
      </c>
      <c r="GA36" s="59"/>
      <c r="GB36" s="59"/>
      <c r="GC36" s="59"/>
      <c r="GD36" s="59"/>
      <c r="GE36" s="59"/>
      <c r="GF36" s="59"/>
      <c r="GG36" s="59"/>
      <c r="GH36" s="59"/>
      <c r="GI36" s="59"/>
      <c r="GJ36" s="59"/>
      <c r="GK36" s="59"/>
      <c r="GL36" s="59"/>
      <c r="GM36" s="59"/>
      <c r="GN36" s="59"/>
      <c r="GO36" s="59"/>
      <c r="GP36" s="59"/>
      <c r="GQ36" s="59"/>
      <c r="GR36" s="59"/>
      <c r="GS36" s="59"/>
      <c r="GT36" s="59"/>
      <c r="GU36" s="59"/>
      <c r="GV36" s="67"/>
      <c r="GW36" s="59" t="s">
        <v>597</v>
      </c>
      <c r="GX36" s="59" t="s">
        <v>598</v>
      </c>
      <c r="GY36" s="59" t="s">
        <v>599</v>
      </c>
      <c r="GZ36" s="59" t="s">
        <v>600</v>
      </c>
      <c r="HA36" s="59" t="s">
        <v>601</v>
      </c>
      <c r="HB36" s="80" t="s">
        <v>602</v>
      </c>
      <c r="HC36" s="59"/>
      <c r="HD36" s="59"/>
      <c r="HE36" s="59"/>
      <c r="HF36" s="59"/>
      <c r="HG36" s="59"/>
      <c r="HH36" s="59"/>
      <c r="HI36" s="59"/>
      <c r="HJ36" s="59"/>
      <c r="HK36" s="59"/>
      <c r="HL36" s="59"/>
      <c r="HM36" s="59"/>
      <c r="HN36" s="59"/>
      <c r="HO36" s="59"/>
      <c r="HP36" s="59"/>
      <c r="HQ36" s="59"/>
      <c r="HR36" s="59"/>
      <c r="HS36" s="59"/>
      <c r="HT36" s="59"/>
      <c r="HU36" s="59"/>
      <c r="HV36" s="59"/>
      <c r="HW36" s="59"/>
      <c r="HX36" s="67"/>
    </row>
    <row r="37" spans="1:252" ht="15.75" customHeight="1" x14ac:dyDescent="0.25">
      <c r="A37" s="65" t="s">
        <v>252</v>
      </c>
      <c r="B37" s="59" t="s">
        <v>273</v>
      </c>
      <c r="C37" s="59"/>
      <c r="D37" s="59"/>
      <c r="E37" s="59"/>
      <c r="F37" s="59" t="s">
        <v>254</v>
      </c>
      <c r="G37" s="59" t="s">
        <v>603</v>
      </c>
      <c r="H37" s="66"/>
      <c r="I37" s="81" t="s">
        <v>604</v>
      </c>
      <c r="J37" s="59" t="s">
        <v>605</v>
      </c>
      <c r="K37" s="59" t="s">
        <v>606</v>
      </c>
      <c r="L37" s="59" t="s">
        <v>607</v>
      </c>
      <c r="M37" s="2" t="s">
        <v>608</v>
      </c>
      <c r="N37" s="59" t="s">
        <v>560</v>
      </c>
      <c r="O37" s="59"/>
      <c r="P37" s="59"/>
      <c r="Q37" s="59"/>
      <c r="R37" s="59"/>
      <c r="S37" s="59"/>
      <c r="T37" s="59"/>
      <c r="U37" s="59"/>
      <c r="V37" s="59"/>
      <c r="W37" s="59"/>
      <c r="X37" s="59"/>
      <c r="Y37" s="59"/>
      <c r="Z37" s="59"/>
      <c r="AA37" s="59"/>
      <c r="AB37" s="59"/>
      <c r="AC37" s="59"/>
      <c r="AD37" s="59"/>
      <c r="AE37" s="59"/>
      <c r="AF37" s="59"/>
      <c r="AG37" s="59"/>
      <c r="AH37" s="59"/>
      <c r="AI37" s="59"/>
      <c r="AJ37" s="67"/>
      <c r="AK37" s="81" t="s">
        <v>609</v>
      </c>
      <c r="AL37" s="59" t="s">
        <v>610</v>
      </c>
      <c r="AM37" s="59" t="s">
        <v>611</v>
      </c>
      <c r="AN37" s="59" t="s">
        <v>612</v>
      </c>
      <c r="AO37" s="2" t="s">
        <v>613</v>
      </c>
      <c r="AP37" s="59" t="s">
        <v>614</v>
      </c>
      <c r="AQ37" s="59"/>
      <c r="AR37" s="59"/>
      <c r="AS37" s="59"/>
      <c r="AT37" s="59"/>
      <c r="AU37" s="59"/>
      <c r="AV37" s="59"/>
      <c r="AW37" s="59"/>
      <c r="AX37" s="59"/>
      <c r="AY37" s="59"/>
      <c r="AZ37" s="59"/>
      <c r="BA37" s="59"/>
      <c r="BB37" s="59"/>
      <c r="BC37" s="59"/>
      <c r="BD37" s="59"/>
      <c r="BE37" s="59"/>
      <c r="BF37" s="59"/>
      <c r="BG37" s="59"/>
      <c r="BH37" s="59"/>
      <c r="BI37" s="59"/>
      <c r="BJ37" s="59"/>
      <c r="BK37" s="59"/>
      <c r="BL37" s="67"/>
      <c r="BM37" s="59" t="s">
        <v>615</v>
      </c>
      <c r="BN37" s="59" t="s">
        <v>616</v>
      </c>
      <c r="BO37" s="59" t="s">
        <v>617</v>
      </c>
      <c r="BP37" s="59" t="s">
        <v>618</v>
      </c>
      <c r="BQ37" s="2" t="s">
        <v>619</v>
      </c>
      <c r="BR37" s="59" t="s">
        <v>572</v>
      </c>
      <c r="BS37" s="59"/>
      <c r="BT37" s="59"/>
      <c r="BU37" s="59"/>
      <c r="BV37" s="59"/>
      <c r="BW37" s="59"/>
      <c r="BX37" s="59"/>
      <c r="BY37" s="59"/>
      <c r="BZ37" s="59"/>
      <c r="CA37" s="59"/>
      <c r="CB37" s="59"/>
      <c r="CC37" s="59"/>
      <c r="CD37" s="59"/>
      <c r="CE37" s="59"/>
      <c r="CF37" s="59"/>
      <c r="CG37" s="59"/>
      <c r="CH37" s="59"/>
      <c r="CI37" s="59"/>
      <c r="CJ37" s="59"/>
      <c r="CK37" s="59"/>
      <c r="CL37" s="59"/>
      <c r="CM37" s="59"/>
      <c r="CN37" s="67"/>
      <c r="CO37" s="59" t="s">
        <v>620</v>
      </c>
      <c r="CP37" s="59" t="s">
        <v>621</v>
      </c>
      <c r="CQ37" s="59" t="s">
        <v>622</v>
      </c>
      <c r="CR37" s="59" t="s">
        <v>623</v>
      </c>
      <c r="CS37" s="2" t="s">
        <v>624</v>
      </c>
      <c r="CT37" s="59" t="s">
        <v>578</v>
      </c>
      <c r="CU37" s="59"/>
      <c r="CV37" s="59"/>
      <c r="CW37" s="59"/>
      <c r="CX37" s="59"/>
      <c r="CY37" s="59"/>
      <c r="CZ37" s="59"/>
      <c r="DA37" s="59"/>
      <c r="DB37" s="59"/>
      <c r="DC37" s="59"/>
      <c r="DD37" s="59"/>
      <c r="DE37" s="59"/>
      <c r="DF37" s="59"/>
      <c r="DG37" s="59"/>
      <c r="DH37" s="59"/>
      <c r="DI37" s="59"/>
      <c r="DJ37" s="59"/>
      <c r="DK37" s="59"/>
      <c r="DL37" s="59"/>
      <c r="DM37" s="59"/>
      <c r="DN37" s="59"/>
      <c r="DO37" s="59"/>
      <c r="DP37" s="67"/>
      <c r="DQ37" s="59" t="s">
        <v>625</v>
      </c>
      <c r="DR37" s="59" t="s">
        <v>626</v>
      </c>
      <c r="DS37" s="59" t="s">
        <v>627</v>
      </c>
      <c r="DT37" s="59" t="s">
        <v>628</v>
      </c>
      <c r="DU37" s="2" t="s">
        <v>629</v>
      </c>
      <c r="DV37" s="59" t="s">
        <v>584</v>
      </c>
      <c r="DW37" s="59"/>
      <c r="DX37" s="59"/>
      <c r="DY37" s="59"/>
      <c r="DZ37" s="59"/>
      <c r="EA37" s="59"/>
      <c r="EB37" s="59"/>
      <c r="EC37" s="59"/>
      <c r="ED37" s="59"/>
      <c r="EE37" s="59"/>
      <c r="EF37" s="59"/>
      <c r="EG37" s="59"/>
      <c r="EH37" s="59"/>
      <c r="EI37" s="59"/>
      <c r="EJ37" s="59"/>
      <c r="EK37" s="59"/>
      <c r="EL37" s="59"/>
      <c r="EM37" s="59"/>
      <c r="EN37" s="59"/>
      <c r="EO37" s="59"/>
      <c r="EP37" s="59"/>
      <c r="EQ37" s="59"/>
      <c r="ER37" s="67"/>
      <c r="ES37" s="59" t="s">
        <v>630</v>
      </c>
      <c r="ET37" s="59" t="s">
        <v>631</v>
      </c>
      <c r="EU37" s="59" t="s">
        <v>632</v>
      </c>
      <c r="EV37" s="59" t="s">
        <v>633</v>
      </c>
      <c r="EW37" s="2" t="s">
        <v>634</v>
      </c>
      <c r="EX37" s="59" t="s">
        <v>590</v>
      </c>
      <c r="EY37" s="59"/>
      <c r="EZ37" s="59"/>
      <c r="FA37" s="59"/>
      <c r="FB37" s="59"/>
      <c r="FC37" s="59"/>
      <c r="FD37" s="59"/>
      <c r="FE37" s="59"/>
      <c r="FF37" s="59"/>
      <c r="FG37" s="59"/>
      <c r="FH37" s="59"/>
      <c r="FI37" s="59"/>
      <c r="FJ37" s="59"/>
      <c r="FK37" s="59"/>
      <c r="FL37" s="59"/>
      <c r="FM37" s="59"/>
      <c r="FN37" s="59"/>
      <c r="FO37" s="59"/>
      <c r="FP37" s="59"/>
      <c r="FQ37" s="59"/>
      <c r="FR37" s="59"/>
      <c r="FS37" s="59"/>
      <c r="FT37" s="67"/>
      <c r="FU37" s="59" t="s">
        <v>635</v>
      </c>
      <c r="FV37" s="59" t="s">
        <v>636</v>
      </c>
      <c r="FW37" s="59" t="s">
        <v>637</v>
      </c>
      <c r="FX37" s="59" t="s">
        <v>638</v>
      </c>
      <c r="FY37" s="2" t="s">
        <v>639</v>
      </c>
      <c r="FZ37" s="59" t="s">
        <v>596</v>
      </c>
      <c r="GA37" s="59"/>
      <c r="GB37" s="59"/>
      <c r="GC37" s="59"/>
      <c r="GD37" s="59"/>
      <c r="GE37" s="59"/>
      <c r="GF37" s="59"/>
      <c r="GG37" s="59"/>
      <c r="GH37" s="59"/>
      <c r="GI37" s="59"/>
      <c r="GJ37" s="59"/>
      <c r="GK37" s="59"/>
      <c r="GL37" s="59"/>
      <c r="GM37" s="59"/>
      <c r="GN37" s="59"/>
      <c r="GO37" s="59"/>
      <c r="GP37" s="59"/>
      <c r="GQ37" s="59"/>
      <c r="GR37" s="59"/>
      <c r="GS37" s="59"/>
      <c r="GT37" s="59"/>
      <c r="GU37" s="59"/>
      <c r="GV37" s="67"/>
      <c r="GW37" s="59" t="s">
        <v>640</v>
      </c>
      <c r="GX37" s="59" t="s">
        <v>641</v>
      </c>
      <c r="GY37" s="59" t="s">
        <v>642</v>
      </c>
      <c r="GZ37" s="59" t="s">
        <v>643</v>
      </c>
      <c r="HA37" s="2" t="s">
        <v>644</v>
      </c>
      <c r="HB37" s="59" t="s">
        <v>602</v>
      </c>
      <c r="HC37" s="59"/>
      <c r="HD37" s="59"/>
      <c r="HE37" s="59"/>
      <c r="HF37" s="59"/>
      <c r="HG37" s="59"/>
      <c r="HH37" s="59"/>
      <c r="HI37" s="59"/>
      <c r="HJ37" s="59"/>
      <c r="HK37" s="59"/>
      <c r="HL37" s="59"/>
      <c r="HM37" s="59"/>
      <c r="HN37" s="59"/>
      <c r="HO37" s="59"/>
      <c r="HP37" s="59"/>
      <c r="HQ37" s="59"/>
      <c r="HR37" s="59"/>
      <c r="HS37" s="59"/>
      <c r="HT37" s="59"/>
      <c r="HU37" s="59"/>
      <c r="HV37" s="59"/>
      <c r="HW37" s="59"/>
      <c r="HX37" s="67"/>
    </row>
    <row r="38" spans="1:252" ht="15.75" customHeight="1" x14ac:dyDescent="0.25">
      <c r="A38" s="65" t="s">
        <v>252</v>
      </c>
      <c r="B38" s="59" t="s">
        <v>273</v>
      </c>
      <c r="C38" s="59"/>
      <c r="D38" s="59"/>
      <c r="E38" s="59"/>
      <c r="F38" s="59" t="s">
        <v>254</v>
      </c>
      <c r="G38" s="59" t="s">
        <v>645</v>
      </c>
      <c r="H38" s="66"/>
      <c r="I38" s="59" t="s">
        <v>646</v>
      </c>
      <c r="J38" s="59" t="s">
        <v>647</v>
      </c>
      <c r="K38" s="59" t="s">
        <v>648</v>
      </c>
      <c r="L38" s="59" t="s">
        <v>649</v>
      </c>
      <c r="M38" s="59" t="s">
        <v>650</v>
      </c>
      <c r="N38" s="59" t="s">
        <v>651</v>
      </c>
      <c r="O38" s="59" t="s">
        <v>652</v>
      </c>
      <c r="P38" s="59" t="s">
        <v>653</v>
      </c>
      <c r="Q38" s="59" t="s">
        <v>654</v>
      </c>
      <c r="R38" s="59" t="s">
        <v>655</v>
      </c>
      <c r="S38" s="59" t="s">
        <v>560</v>
      </c>
      <c r="T38" s="59"/>
      <c r="U38" s="59"/>
      <c r="V38" s="59"/>
      <c r="W38" s="59"/>
      <c r="X38" s="59"/>
      <c r="Y38" s="59"/>
      <c r="Z38" s="59"/>
      <c r="AA38" s="59"/>
      <c r="AB38" s="59"/>
      <c r="AC38" s="59"/>
      <c r="AD38" s="59"/>
      <c r="AE38" s="59"/>
      <c r="AF38" s="59"/>
      <c r="AG38" s="59"/>
      <c r="AH38" s="59"/>
      <c r="AI38" s="59"/>
      <c r="AJ38" s="67"/>
      <c r="AK38" s="59" t="s">
        <v>656</v>
      </c>
      <c r="AL38" s="59" t="s">
        <v>657</v>
      </c>
      <c r="AM38" s="59" t="s">
        <v>658</v>
      </c>
      <c r="AN38" s="59" t="s">
        <v>659</v>
      </c>
      <c r="AO38" s="59" t="s">
        <v>660</v>
      </c>
      <c r="AP38" s="59" t="s">
        <v>661</v>
      </c>
      <c r="AQ38" s="59" t="s">
        <v>662</v>
      </c>
      <c r="AR38" s="59" t="s">
        <v>663</v>
      </c>
      <c r="AS38" s="59" t="s">
        <v>664</v>
      </c>
      <c r="AT38" s="59" t="s">
        <v>665</v>
      </c>
      <c r="AU38" s="59" t="s">
        <v>566</v>
      </c>
      <c r="AV38" s="59"/>
      <c r="AW38" s="59"/>
      <c r="AX38" s="59"/>
      <c r="AY38" s="59"/>
      <c r="AZ38" s="59"/>
      <c r="BA38" s="59"/>
      <c r="BB38" s="59"/>
      <c r="BC38" s="59"/>
      <c r="BD38" s="59"/>
      <c r="BE38" s="59"/>
      <c r="BF38" s="59"/>
      <c r="BG38" s="59"/>
      <c r="BH38" s="59"/>
      <c r="BI38" s="59"/>
      <c r="BJ38" s="59"/>
      <c r="BK38" s="59"/>
      <c r="BL38" s="67"/>
      <c r="BM38" s="59" t="s">
        <v>666</v>
      </c>
      <c r="BN38" s="59" t="s">
        <v>667</v>
      </c>
      <c r="BO38" s="59" t="s">
        <v>668</v>
      </c>
      <c r="BP38" s="59" t="s">
        <v>669</v>
      </c>
      <c r="BQ38" s="59" t="s">
        <v>670</v>
      </c>
      <c r="BR38" s="59" t="s">
        <v>671</v>
      </c>
      <c r="BS38" s="59" t="s">
        <v>672</v>
      </c>
      <c r="BT38" s="59" t="s">
        <v>673</v>
      </c>
      <c r="BU38" s="59" t="s">
        <v>674</v>
      </c>
      <c r="BV38" s="59" t="s">
        <v>675</v>
      </c>
      <c r="BW38" s="59" t="s">
        <v>572</v>
      </c>
      <c r="BX38" s="59"/>
      <c r="BY38" s="59"/>
      <c r="BZ38" s="59"/>
      <c r="CA38" s="59"/>
      <c r="CB38" s="59"/>
      <c r="CC38" s="59"/>
      <c r="CD38" s="59"/>
      <c r="CE38" s="59"/>
      <c r="CF38" s="59"/>
      <c r="CG38" s="59"/>
      <c r="CH38" s="59"/>
      <c r="CI38" s="59"/>
      <c r="CJ38" s="59"/>
      <c r="CK38" s="59"/>
      <c r="CL38" s="59"/>
      <c r="CM38" s="59"/>
      <c r="CN38" s="67"/>
      <c r="CO38" s="59" t="s">
        <v>676</v>
      </c>
      <c r="CP38" s="59" t="s">
        <v>677</v>
      </c>
      <c r="CQ38" s="59" t="s">
        <v>678</v>
      </c>
      <c r="CR38" s="59" t="s">
        <v>679</v>
      </c>
      <c r="CS38" s="59" t="s">
        <v>680</v>
      </c>
      <c r="CT38" s="59" t="s">
        <v>681</v>
      </c>
      <c r="CU38" s="59" t="s">
        <v>682</v>
      </c>
      <c r="CV38" s="59" t="s">
        <v>683</v>
      </c>
      <c r="CW38" s="59" t="s">
        <v>684</v>
      </c>
      <c r="CX38" s="59" t="s">
        <v>685</v>
      </c>
      <c r="CY38" s="59" t="s">
        <v>578</v>
      </c>
      <c r="CZ38" s="59"/>
      <c r="DA38" s="59"/>
      <c r="DB38" s="59"/>
      <c r="DC38" s="59"/>
      <c r="DD38" s="59"/>
      <c r="DE38" s="59"/>
      <c r="DF38" s="59"/>
      <c r="DG38" s="59"/>
      <c r="DH38" s="59"/>
      <c r="DI38" s="59"/>
      <c r="DJ38" s="59"/>
      <c r="DK38" s="59"/>
      <c r="DL38" s="59"/>
      <c r="DM38" s="59"/>
      <c r="DN38" s="59"/>
      <c r="DO38" s="59"/>
      <c r="DP38" s="67"/>
      <c r="DQ38" s="59" t="s">
        <v>686</v>
      </c>
      <c r="DR38" s="59" t="s">
        <v>687</v>
      </c>
      <c r="DS38" s="59" t="s">
        <v>688</v>
      </c>
      <c r="DT38" s="59" t="s">
        <v>689</v>
      </c>
      <c r="DU38" s="59" t="s">
        <v>690</v>
      </c>
      <c r="DV38" s="59" t="s">
        <v>691</v>
      </c>
      <c r="DW38" s="59" t="s">
        <v>692</v>
      </c>
      <c r="DX38" s="59" t="s">
        <v>693</v>
      </c>
      <c r="DY38" s="59" t="s">
        <v>694</v>
      </c>
      <c r="DZ38" s="59" t="s">
        <v>695</v>
      </c>
      <c r="EA38" s="59" t="s">
        <v>584</v>
      </c>
      <c r="EB38" s="59"/>
      <c r="EC38" s="59"/>
      <c r="ED38" s="59"/>
      <c r="EE38" s="59"/>
      <c r="EF38" s="59"/>
      <c r="EG38" s="59"/>
      <c r="EH38" s="59"/>
      <c r="EI38" s="59"/>
      <c r="EJ38" s="59"/>
      <c r="EK38" s="59"/>
      <c r="EL38" s="59"/>
      <c r="EM38" s="59"/>
      <c r="EN38" s="59"/>
      <c r="EO38" s="59"/>
      <c r="EP38" s="59"/>
      <c r="EQ38" s="59"/>
      <c r="ER38" s="67"/>
      <c r="ES38" s="59" t="s">
        <v>696</v>
      </c>
      <c r="ET38" s="59" t="s">
        <v>697</v>
      </c>
      <c r="EU38" s="59" t="s">
        <v>698</v>
      </c>
      <c r="EV38" s="59" t="s">
        <v>699</v>
      </c>
      <c r="EW38" s="59" t="s">
        <v>700</v>
      </c>
      <c r="EX38" s="59" t="s">
        <v>701</v>
      </c>
      <c r="EY38" s="59" t="s">
        <v>702</v>
      </c>
      <c r="EZ38" s="59" t="s">
        <v>703</v>
      </c>
      <c r="FA38" s="59" t="s">
        <v>704</v>
      </c>
      <c r="FB38" s="59" t="s">
        <v>705</v>
      </c>
      <c r="FC38" s="59" t="s">
        <v>590</v>
      </c>
      <c r="FD38" s="59"/>
      <c r="FE38" s="59"/>
      <c r="FF38" s="59"/>
      <c r="FG38" s="59"/>
      <c r="FH38" s="59"/>
      <c r="FI38" s="59"/>
      <c r="FJ38" s="59"/>
      <c r="FK38" s="59"/>
      <c r="FL38" s="59"/>
      <c r="FM38" s="59"/>
      <c r="FN38" s="59"/>
      <c r="FO38" s="59"/>
      <c r="FP38" s="59"/>
      <c r="FQ38" s="59"/>
      <c r="FR38" s="59"/>
      <c r="FS38" s="59"/>
      <c r="FT38" s="67"/>
      <c r="FU38" s="59" t="s">
        <v>706</v>
      </c>
      <c r="FV38" s="59" t="s">
        <v>707</v>
      </c>
      <c r="FW38" s="59" t="s">
        <v>708</v>
      </c>
      <c r="FX38" s="59" t="s">
        <v>709</v>
      </c>
      <c r="FY38" s="59" t="s">
        <v>710</v>
      </c>
      <c r="FZ38" s="59" t="s">
        <v>711</v>
      </c>
      <c r="GA38" s="59" t="s">
        <v>712</v>
      </c>
      <c r="GB38" s="59" t="s">
        <v>713</v>
      </c>
      <c r="GC38" s="59" t="s">
        <v>714</v>
      </c>
      <c r="GD38" s="59" t="s">
        <v>715</v>
      </c>
      <c r="GE38" s="59" t="s">
        <v>596</v>
      </c>
      <c r="GF38" s="59"/>
      <c r="GG38" s="59"/>
      <c r="GH38" s="59"/>
      <c r="GI38" s="59"/>
      <c r="GJ38" s="59"/>
      <c r="GK38" s="59"/>
      <c r="GL38" s="59"/>
      <c r="GM38" s="59"/>
      <c r="GN38" s="59"/>
      <c r="GO38" s="59"/>
      <c r="GP38" s="59"/>
      <c r="GQ38" s="59"/>
      <c r="GR38" s="59"/>
      <c r="GS38" s="59"/>
      <c r="GT38" s="59"/>
      <c r="GU38" s="59"/>
      <c r="GV38" s="67"/>
      <c r="GW38" s="59" t="s">
        <v>716</v>
      </c>
      <c r="GX38" s="59" t="s">
        <v>717</v>
      </c>
      <c r="GY38" s="59" t="s">
        <v>718</v>
      </c>
      <c r="GZ38" s="59" t="s">
        <v>719</v>
      </c>
      <c r="HA38" s="59" t="s">
        <v>720</v>
      </c>
      <c r="HB38" s="59" t="s">
        <v>721</v>
      </c>
      <c r="HC38" s="59" t="s">
        <v>722</v>
      </c>
      <c r="HD38" s="59" t="s">
        <v>723</v>
      </c>
      <c r="HE38" s="59" t="s">
        <v>724</v>
      </c>
      <c r="HF38" s="59" t="s">
        <v>725</v>
      </c>
      <c r="HG38" s="59" t="s">
        <v>602</v>
      </c>
      <c r="HH38" s="59"/>
      <c r="HI38" s="59"/>
      <c r="HJ38" s="59"/>
      <c r="HK38" s="59"/>
      <c r="HL38" s="59"/>
      <c r="HM38" s="59"/>
      <c r="HN38" s="59"/>
      <c r="HO38" s="59"/>
      <c r="HP38" s="59"/>
      <c r="HQ38" s="59"/>
      <c r="HR38" s="59"/>
      <c r="HS38" s="59"/>
      <c r="HT38" s="59"/>
      <c r="HU38" s="59"/>
      <c r="HV38" s="59"/>
      <c r="HW38" s="59"/>
      <c r="HX38" s="67"/>
    </row>
    <row r="39" spans="1:252" ht="15.75" customHeight="1" x14ac:dyDescent="0.25">
      <c r="A39" s="65" t="s">
        <v>252</v>
      </c>
      <c r="B39" s="59" t="s">
        <v>273</v>
      </c>
      <c r="C39" s="59"/>
      <c r="D39" s="59"/>
      <c r="E39" s="59"/>
      <c r="F39" s="59" t="s">
        <v>254</v>
      </c>
      <c r="G39" s="59" t="s">
        <v>726</v>
      </c>
      <c r="H39" s="66"/>
      <c r="I39" s="59" t="s">
        <v>727</v>
      </c>
      <c r="J39" s="59" t="s">
        <v>728</v>
      </c>
      <c r="K39" s="59" t="s">
        <v>729</v>
      </c>
      <c r="L39" s="59" t="s">
        <v>730</v>
      </c>
      <c r="M39" s="2" t="s">
        <v>731</v>
      </c>
      <c r="N39" s="59" t="s">
        <v>560</v>
      </c>
      <c r="O39" s="59"/>
      <c r="P39" s="59"/>
      <c r="Q39" s="59"/>
      <c r="R39" s="59"/>
      <c r="S39" s="59"/>
      <c r="T39" s="59"/>
      <c r="U39" s="59"/>
      <c r="V39" s="59"/>
      <c r="W39" s="59"/>
      <c r="X39" s="59"/>
      <c r="Y39" s="59"/>
      <c r="Z39" s="59"/>
      <c r="AA39" s="59"/>
      <c r="AB39" s="59"/>
      <c r="AC39" s="59"/>
      <c r="AD39" s="59"/>
      <c r="AE39" s="59"/>
      <c r="AF39" s="59"/>
      <c r="AG39" s="59"/>
      <c r="AH39" s="59"/>
      <c r="AI39" s="59"/>
      <c r="AJ39" s="67"/>
      <c r="AK39" s="59" t="s">
        <v>732</v>
      </c>
      <c r="AL39" s="59" t="s">
        <v>733</v>
      </c>
      <c r="AM39" s="59" t="s">
        <v>734</v>
      </c>
      <c r="AN39" s="59" t="s">
        <v>735</v>
      </c>
      <c r="AO39" s="2" t="s">
        <v>736</v>
      </c>
      <c r="AP39" s="59" t="s">
        <v>614</v>
      </c>
      <c r="AQ39" s="59"/>
      <c r="AR39" s="59"/>
      <c r="AS39" s="59"/>
      <c r="AT39" s="59"/>
      <c r="AU39" s="59"/>
      <c r="AV39" s="59"/>
      <c r="AW39" s="59"/>
      <c r="AX39" s="59"/>
      <c r="AY39" s="59"/>
      <c r="AZ39" s="59"/>
      <c r="BA39" s="59"/>
      <c r="BB39" s="59"/>
      <c r="BC39" s="59"/>
      <c r="BD39" s="59"/>
      <c r="BE39" s="59"/>
      <c r="BF39" s="59"/>
      <c r="BG39" s="59"/>
      <c r="BH39" s="59"/>
      <c r="BI39" s="59"/>
      <c r="BJ39" s="59"/>
      <c r="BK39" s="59"/>
      <c r="BL39" s="67"/>
      <c r="BM39" s="59" t="s">
        <v>737</v>
      </c>
      <c r="BN39" s="59" t="s">
        <v>738</v>
      </c>
      <c r="BO39" s="59" t="s">
        <v>739</v>
      </c>
      <c r="BP39" s="59" t="s">
        <v>740</v>
      </c>
      <c r="BQ39" s="2" t="s">
        <v>741</v>
      </c>
      <c r="BR39" s="59" t="s">
        <v>572</v>
      </c>
      <c r="BS39" s="59"/>
      <c r="BT39" s="59"/>
      <c r="BU39" s="59"/>
      <c r="BV39" s="59"/>
      <c r="BW39" s="59"/>
      <c r="BX39" s="59"/>
      <c r="BY39" s="59"/>
      <c r="BZ39" s="59"/>
      <c r="CA39" s="59"/>
      <c r="CB39" s="59"/>
      <c r="CC39" s="59"/>
      <c r="CD39" s="59"/>
      <c r="CE39" s="59"/>
      <c r="CF39" s="59"/>
      <c r="CG39" s="59"/>
      <c r="CH39" s="59"/>
      <c r="CI39" s="59"/>
      <c r="CJ39" s="59"/>
      <c r="CK39" s="59"/>
      <c r="CL39" s="59"/>
      <c r="CM39" s="59"/>
      <c r="CN39" s="67"/>
      <c r="CO39" s="59" t="s">
        <v>742</v>
      </c>
      <c r="CP39" s="59" t="s">
        <v>743</v>
      </c>
      <c r="CQ39" s="59" t="s">
        <v>744</v>
      </c>
      <c r="CR39" s="59" t="s">
        <v>745</v>
      </c>
      <c r="CS39" s="2" t="s">
        <v>746</v>
      </c>
      <c r="CT39" s="59" t="s">
        <v>578</v>
      </c>
      <c r="CU39" s="59"/>
      <c r="CV39" s="59"/>
      <c r="CW39" s="59"/>
      <c r="CX39" s="59"/>
      <c r="CY39" s="59"/>
      <c r="CZ39" s="59"/>
      <c r="DA39" s="59"/>
      <c r="DB39" s="59"/>
      <c r="DC39" s="59"/>
      <c r="DD39" s="59"/>
      <c r="DE39" s="59"/>
      <c r="DF39" s="59"/>
      <c r="DG39" s="59"/>
      <c r="DH39" s="59"/>
      <c r="DI39" s="59"/>
      <c r="DJ39" s="59"/>
      <c r="DK39" s="59"/>
      <c r="DL39" s="59"/>
      <c r="DM39" s="59"/>
      <c r="DN39" s="59"/>
      <c r="DO39" s="59"/>
      <c r="DP39" s="67"/>
      <c r="DQ39" s="59" t="s">
        <v>747</v>
      </c>
      <c r="DR39" s="59" t="s">
        <v>748</v>
      </c>
      <c r="DS39" s="59" t="s">
        <v>749</v>
      </c>
      <c r="DT39" s="59" t="s">
        <v>750</v>
      </c>
      <c r="DU39" s="2" t="s">
        <v>751</v>
      </c>
      <c r="DV39" s="59" t="s">
        <v>584</v>
      </c>
      <c r="DW39" s="59"/>
      <c r="DX39" s="59"/>
      <c r="DY39" s="59"/>
      <c r="DZ39" s="59"/>
      <c r="EA39" s="59"/>
      <c r="EB39" s="59"/>
      <c r="EC39" s="59"/>
      <c r="ED39" s="59"/>
      <c r="EE39" s="59"/>
      <c r="EF39" s="59"/>
      <c r="EG39" s="59"/>
      <c r="EH39" s="59"/>
      <c r="EI39" s="59"/>
      <c r="EJ39" s="59"/>
      <c r="EK39" s="59"/>
      <c r="EL39" s="59"/>
      <c r="EM39" s="59"/>
      <c r="EN39" s="59"/>
      <c r="EO39" s="59"/>
      <c r="EP39" s="59"/>
      <c r="EQ39" s="59"/>
      <c r="ER39" s="67"/>
      <c r="ES39" s="59" t="s">
        <v>752</v>
      </c>
      <c r="ET39" s="59" t="s">
        <v>753</v>
      </c>
      <c r="EU39" s="59" t="s">
        <v>754</v>
      </c>
      <c r="EV39" s="59" t="s">
        <v>755</v>
      </c>
      <c r="EW39" s="2" t="s">
        <v>756</v>
      </c>
      <c r="EX39" s="59" t="s">
        <v>590</v>
      </c>
      <c r="EY39" s="59"/>
      <c r="EZ39" s="59"/>
      <c r="FA39" s="59"/>
      <c r="FB39" s="59"/>
      <c r="FC39" s="59"/>
      <c r="FD39" s="59"/>
      <c r="FE39" s="59"/>
      <c r="FF39" s="59"/>
      <c r="FG39" s="59"/>
      <c r="FH39" s="59"/>
      <c r="FI39" s="59"/>
      <c r="FJ39" s="59"/>
      <c r="FK39" s="59"/>
      <c r="FL39" s="59"/>
      <c r="FM39" s="59"/>
      <c r="FN39" s="59"/>
      <c r="FO39" s="59"/>
      <c r="FP39" s="59"/>
      <c r="FQ39" s="59"/>
      <c r="FR39" s="59"/>
      <c r="FS39" s="59"/>
      <c r="FT39" s="67"/>
      <c r="FU39" s="59" t="s">
        <v>757</v>
      </c>
      <c r="FV39" s="59" t="s">
        <v>758</v>
      </c>
      <c r="FW39" s="59" t="s">
        <v>759</v>
      </c>
      <c r="FX39" s="59" t="s">
        <v>760</v>
      </c>
      <c r="FY39" s="2" t="s">
        <v>761</v>
      </c>
      <c r="FZ39" s="59" t="s">
        <v>596</v>
      </c>
      <c r="GA39" s="59"/>
      <c r="GB39" s="59"/>
      <c r="GC39" s="59"/>
      <c r="GD39" s="59"/>
      <c r="GE39" s="59"/>
      <c r="GF39" s="59"/>
      <c r="GG39" s="59"/>
      <c r="GH39" s="59"/>
      <c r="GI39" s="59"/>
      <c r="GJ39" s="59"/>
      <c r="GK39" s="59"/>
      <c r="GL39" s="59"/>
      <c r="GM39" s="59"/>
      <c r="GN39" s="59"/>
      <c r="GO39" s="59"/>
      <c r="GP39" s="59"/>
      <c r="GQ39" s="59"/>
      <c r="GR39" s="59"/>
      <c r="GS39" s="59"/>
      <c r="GT39" s="59"/>
      <c r="GU39" s="59"/>
      <c r="GV39" s="67"/>
      <c r="GW39" s="59" t="s">
        <v>762</v>
      </c>
      <c r="GX39" s="59" t="s">
        <v>763</v>
      </c>
      <c r="GY39" s="59" t="s">
        <v>764</v>
      </c>
      <c r="GZ39" s="59" t="s">
        <v>765</v>
      </c>
      <c r="HA39" s="2" t="s">
        <v>766</v>
      </c>
      <c r="HB39" s="59" t="s">
        <v>602</v>
      </c>
      <c r="HC39" s="59"/>
      <c r="HD39" s="59"/>
      <c r="HE39" s="59"/>
      <c r="HF39" s="59"/>
      <c r="HG39" s="59"/>
      <c r="HH39" s="59"/>
      <c r="HI39" s="59"/>
      <c r="HJ39" s="59"/>
      <c r="HK39" s="59"/>
      <c r="HL39" s="59"/>
      <c r="HM39" s="59"/>
      <c r="HN39" s="59"/>
      <c r="HO39" s="59"/>
      <c r="HP39" s="59"/>
      <c r="HQ39" s="59"/>
      <c r="HR39" s="59"/>
      <c r="HS39" s="59"/>
      <c r="HT39" s="59"/>
      <c r="HU39" s="59"/>
      <c r="HV39" s="59"/>
      <c r="HW39" s="59"/>
      <c r="HX39" s="67"/>
    </row>
    <row r="40" spans="1:252" ht="15.75" customHeight="1" x14ac:dyDescent="0.25">
      <c r="A40" s="65" t="s">
        <v>252</v>
      </c>
      <c r="B40" s="59" t="s">
        <v>273</v>
      </c>
      <c r="C40" s="59"/>
      <c r="D40" s="59"/>
      <c r="E40" s="59"/>
      <c r="F40" s="59" t="s">
        <v>254</v>
      </c>
      <c r="G40" s="59" t="s">
        <v>767</v>
      </c>
      <c r="H40" s="66"/>
      <c r="I40" s="59" t="s">
        <v>768</v>
      </c>
      <c r="J40" s="59" t="s">
        <v>769</v>
      </c>
      <c r="K40" s="59" t="s">
        <v>770</v>
      </c>
      <c r="L40" s="59" t="s">
        <v>771</v>
      </c>
      <c r="M40" s="59" t="s">
        <v>772</v>
      </c>
      <c r="N40" s="59" t="s">
        <v>773</v>
      </c>
      <c r="O40" s="59" t="s">
        <v>774</v>
      </c>
      <c r="P40" s="59" t="s">
        <v>560</v>
      </c>
      <c r="Q40" s="59"/>
      <c r="R40" s="59"/>
      <c r="S40" s="59"/>
      <c r="T40" s="59"/>
      <c r="U40" s="59"/>
      <c r="V40" s="59"/>
      <c r="W40" s="59"/>
      <c r="X40" s="59"/>
      <c r="Y40" s="59"/>
      <c r="Z40" s="59"/>
      <c r="AA40" s="59"/>
      <c r="AB40" s="59"/>
      <c r="AC40" s="59"/>
      <c r="AD40" s="59"/>
      <c r="AE40" s="59"/>
      <c r="AF40" s="59"/>
      <c r="AG40" s="59"/>
      <c r="AH40" s="59"/>
      <c r="AI40" s="59"/>
      <c r="AJ40" s="67"/>
      <c r="AK40" s="59" t="s">
        <v>775</v>
      </c>
      <c r="AL40" s="59" t="s">
        <v>776</v>
      </c>
      <c r="AM40" s="59" t="s">
        <v>777</v>
      </c>
      <c r="AN40" s="59" t="s">
        <v>778</v>
      </c>
      <c r="AO40" s="59" t="s">
        <v>779</v>
      </c>
      <c r="AP40" s="59" t="s">
        <v>780</v>
      </c>
      <c r="AQ40" s="59" t="s">
        <v>781</v>
      </c>
      <c r="AR40" s="80" t="s">
        <v>566</v>
      </c>
      <c r="AS40" s="59"/>
      <c r="AT40" s="59"/>
      <c r="AU40" s="59"/>
      <c r="AV40" s="59"/>
      <c r="AW40" s="59"/>
      <c r="AX40" s="59"/>
      <c r="AY40" s="59"/>
      <c r="AZ40" s="59"/>
      <c r="BA40" s="59"/>
      <c r="BB40" s="59"/>
      <c r="BC40" s="59"/>
      <c r="BD40" s="59"/>
      <c r="BE40" s="59"/>
      <c r="BF40" s="59"/>
      <c r="BG40" s="59"/>
      <c r="BH40" s="59"/>
      <c r="BI40" s="59"/>
      <c r="BJ40" s="59"/>
      <c r="BK40" s="59"/>
      <c r="BL40" s="67"/>
      <c r="BM40" s="59" t="s">
        <v>782</v>
      </c>
      <c r="BN40" s="59" t="s">
        <v>783</v>
      </c>
      <c r="BO40" s="59" t="s">
        <v>784</v>
      </c>
      <c r="BP40" s="59" t="s">
        <v>785</v>
      </c>
      <c r="BQ40" s="59" t="s">
        <v>786</v>
      </c>
      <c r="BR40" s="59" t="s">
        <v>787</v>
      </c>
      <c r="BS40" s="59" t="s">
        <v>788</v>
      </c>
      <c r="BT40" s="80" t="s">
        <v>572</v>
      </c>
      <c r="BU40" s="59"/>
      <c r="BV40" s="59"/>
      <c r="BW40" s="59"/>
      <c r="BX40" s="59"/>
      <c r="BY40" s="59"/>
      <c r="BZ40" s="59"/>
      <c r="CA40" s="59"/>
      <c r="CB40" s="59"/>
      <c r="CC40" s="59"/>
      <c r="CD40" s="59"/>
      <c r="CE40" s="59"/>
      <c r="CF40" s="59"/>
      <c r="CG40" s="59"/>
      <c r="CH40" s="59"/>
      <c r="CI40" s="59"/>
      <c r="CJ40" s="59"/>
      <c r="CK40" s="59"/>
      <c r="CL40" s="59"/>
      <c r="CM40" s="59"/>
      <c r="CN40" s="67"/>
      <c r="CO40" s="59" t="s">
        <v>789</v>
      </c>
      <c r="CP40" s="59" t="s">
        <v>790</v>
      </c>
      <c r="CQ40" s="59" t="s">
        <v>791</v>
      </c>
      <c r="CR40" s="59" t="s">
        <v>792</v>
      </c>
      <c r="CS40" s="59" t="s">
        <v>793</v>
      </c>
      <c r="CT40" s="59" t="s">
        <v>794</v>
      </c>
      <c r="CU40" s="59" t="s">
        <v>795</v>
      </c>
      <c r="CV40" s="80" t="s">
        <v>578</v>
      </c>
      <c r="CW40" s="59"/>
      <c r="CX40" s="59"/>
      <c r="CY40" s="59"/>
      <c r="CZ40" s="59"/>
      <c r="DA40" s="59"/>
      <c r="DB40" s="59"/>
      <c r="DC40" s="59"/>
      <c r="DD40" s="59"/>
      <c r="DE40" s="59"/>
      <c r="DF40" s="59"/>
      <c r="DG40" s="59"/>
      <c r="DH40" s="59"/>
      <c r="DI40" s="59"/>
      <c r="DJ40" s="59"/>
      <c r="DK40" s="59"/>
      <c r="DL40" s="59"/>
      <c r="DM40" s="59"/>
      <c r="DN40" s="59"/>
      <c r="DO40" s="59"/>
      <c r="DP40" s="67"/>
      <c r="DQ40" s="59" t="s">
        <v>796</v>
      </c>
      <c r="DR40" s="59" t="s">
        <v>797</v>
      </c>
      <c r="DS40" s="59" t="s">
        <v>798</v>
      </c>
      <c r="DT40" s="59" t="s">
        <v>799</v>
      </c>
      <c r="DU40" s="59" t="s">
        <v>800</v>
      </c>
      <c r="DV40" s="59" t="s">
        <v>801</v>
      </c>
      <c r="DW40" s="59" t="s">
        <v>802</v>
      </c>
      <c r="DX40" s="80" t="s">
        <v>584</v>
      </c>
      <c r="DY40" s="59"/>
      <c r="DZ40" s="59"/>
      <c r="EA40" s="59"/>
      <c r="EB40" s="59"/>
      <c r="EC40" s="59"/>
      <c r="ED40" s="59"/>
      <c r="EE40" s="59"/>
      <c r="EF40" s="59"/>
      <c r="EG40" s="59"/>
      <c r="EH40" s="59"/>
      <c r="EI40" s="59"/>
      <c r="EJ40" s="59"/>
      <c r="EK40" s="59"/>
      <c r="EL40" s="59"/>
      <c r="EM40" s="59"/>
      <c r="EN40" s="59"/>
      <c r="EO40" s="59"/>
      <c r="EP40" s="59"/>
      <c r="EQ40" s="59"/>
      <c r="ER40" s="67"/>
      <c r="ES40" s="59" t="s">
        <v>803</v>
      </c>
      <c r="ET40" s="59" t="s">
        <v>804</v>
      </c>
      <c r="EU40" s="59" t="s">
        <v>784</v>
      </c>
      <c r="EV40" s="59" t="s">
        <v>785</v>
      </c>
      <c r="EW40" s="59" t="s">
        <v>786</v>
      </c>
      <c r="EX40" s="59" t="s">
        <v>805</v>
      </c>
      <c r="EY40" s="59" t="s">
        <v>806</v>
      </c>
      <c r="EZ40" s="80" t="s">
        <v>590</v>
      </c>
      <c r="FA40" s="59"/>
      <c r="FB40" s="59"/>
      <c r="FC40" s="59"/>
      <c r="FD40" s="59"/>
      <c r="FE40" s="59"/>
      <c r="FF40" s="59"/>
      <c r="FG40" s="59"/>
      <c r="FH40" s="59"/>
      <c r="FI40" s="59"/>
      <c r="FJ40" s="59"/>
      <c r="FK40" s="59"/>
      <c r="FL40" s="59"/>
      <c r="FM40" s="59"/>
      <c r="FN40" s="59"/>
      <c r="FO40" s="59"/>
      <c r="FP40" s="59"/>
      <c r="FQ40" s="59"/>
      <c r="FR40" s="59"/>
      <c r="FS40" s="59"/>
      <c r="FT40" s="67"/>
      <c r="FU40" s="59" t="s">
        <v>807</v>
      </c>
      <c r="FV40" s="59" t="s">
        <v>808</v>
      </c>
      <c r="FW40" s="59" t="s">
        <v>809</v>
      </c>
      <c r="FX40" s="59" t="s">
        <v>810</v>
      </c>
      <c r="FY40" s="59" t="s">
        <v>811</v>
      </c>
      <c r="FZ40" s="59" t="s">
        <v>812</v>
      </c>
      <c r="GA40" s="59" t="s">
        <v>813</v>
      </c>
      <c r="GB40" s="80" t="s">
        <v>596</v>
      </c>
      <c r="GC40" s="59"/>
      <c r="GD40" s="59"/>
      <c r="GE40" s="59"/>
      <c r="GF40" s="59"/>
      <c r="GG40" s="59"/>
      <c r="GH40" s="59"/>
      <c r="GI40" s="59"/>
      <c r="GJ40" s="59"/>
      <c r="GK40" s="59"/>
      <c r="GL40" s="59"/>
      <c r="GM40" s="59"/>
      <c r="GN40" s="59"/>
      <c r="GO40" s="59"/>
      <c r="GP40" s="59"/>
      <c r="GQ40" s="59"/>
      <c r="GR40" s="59"/>
      <c r="GS40" s="59"/>
      <c r="GT40" s="59"/>
      <c r="GU40" s="59"/>
      <c r="GV40" s="67"/>
      <c r="GW40" s="59" t="s">
        <v>814</v>
      </c>
      <c r="GX40" s="59" t="s">
        <v>815</v>
      </c>
      <c r="GY40" s="59" t="s">
        <v>816</v>
      </c>
      <c r="GZ40" s="59" t="s">
        <v>817</v>
      </c>
      <c r="HA40" s="59" t="s">
        <v>818</v>
      </c>
      <c r="HB40" s="59" t="s">
        <v>819</v>
      </c>
      <c r="HC40" s="59" t="s">
        <v>820</v>
      </c>
      <c r="HD40" s="80" t="s">
        <v>602</v>
      </c>
      <c r="HE40" s="59"/>
      <c r="HF40" s="59"/>
      <c r="HG40" s="59"/>
      <c r="HH40" s="59"/>
      <c r="HI40" s="59"/>
      <c r="HJ40" s="59"/>
      <c r="HK40" s="59"/>
      <c r="HL40" s="59"/>
      <c r="HM40" s="59"/>
      <c r="HN40" s="59"/>
      <c r="HO40" s="59"/>
      <c r="HP40" s="59"/>
      <c r="HQ40" s="59"/>
      <c r="HR40" s="59"/>
      <c r="HS40" s="59"/>
      <c r="HT40" s="59"/>
      <c r="HU40" s="59"/>
      <c r="HV40" s="59"/>
      <c r="HW40" s="59"/>
      <c r="HX40" s="67"/>
    </row>
    <row r="41" spans="1:252" ht="15.75" customHeight="1" x14ac:dyDescent="0.25">
      <c r="A41" s="70" t="s">
        <v>251</v>
      </c>
      <c r="B41" s="71"/>
      <c r="C41" s="71"/>
      <c r="D41" s="71"/>
      <c r="E41" s="71"/>
      <c r="F41" s="71"/>
      <c r="G41" s="72"/>
      <c r="H41" s="71"/>
      <c r="I41" s="71"/>
      <c r="J41" s="74"/>
      <c r="K41" s="74"/>
      <c r="L41" s="74"/>
      <c r="M41" s="74"/>
      <c r="N41" s="71"/>
      <c r="O41" s="71"/>
      <c r="P41" s="71"/>
      <c r="Q41" s="71"/>
      <c r="R41" s="71"/>
      <c r="S41" s="71"/>
      <c r="T41" s="71"/>
      <c r="U41" s="71"/>
      <c r="V41" s="71"/>
      <c r="W41" s="71"/>
      <c r="X41" s="71"/>
      <c r="Y41" s="71"/>
      <c r="Z41" s="71"/>
      <c r="AA41" s="71"/>
      <c r="AB41" s="71"/>
      <c r="AC41" s="71"/>
      <c r="AD41" s="71"/>
      <c r="AE41" s="71"/>
      <c r="AF41" s="71"/>
      <c r="AG41" s="71"/>
      <c r="AH41" s="71"/>
      <c r="AI41" s="71"/>
      <c r="AJ41" s="73"/>
      <c r="AK41" s="71"/>
      <c r="AL41" s="74"/>
      <c r="AM41" s="74"/>
      <c r="AN41" s="74"/>
      <c r="AO41" s="74"/>
      <c r="AP41" s="71"/>
      <c r="AQ41" s="71"/>
      <c r="AR41" s="71"/>
      <c r="AS41" s="71"/>
      <c r="AT41" s="71"/>
      <c r="AU41" s="71"/>
      <c r="AV41" s="71"/>
      <c r="AW41" s="71"/>
      <c r="AX41" s="71"/>
      <c r="AY41" s="71"/>
      <c r="AZ41" s="71"/>
      <c r="BA41" s="71"/>
      <c r="BB41" s="71"/>
      <c r="BC41" s="71"/>
      <c r="BD41" s="71"/>
      <c r="BE41" s="71"/>
      <c r="BF41" s="71"/>
      <c r="BG41" s="71"/>
      <c r="BH41" s="71"/>
      <c r="BI41" s="71"/>
      <c r="BJ41" s="71"/>
      <c r="BK41" s="71"/>
      <c r="BL41" s="73"/>
      <c r="BM41" s="71"/>
      <c r="BN41" s="74"/>
      <c r="BO41" s="74"/>
      <c r="BP41" s="74"/>
      <c r="BQ41" s="74"/>
      <c r="BR41" s="71"/>
      <c r="BS41" s="71"/>
      <c r="BT41" s="71"/>
      <c r="BU41" s="71"/>
      <c r="BV41" s="71"/>
      <c r="BW41" s="71"/>
      <c r="BX41" s="71"/>
      <c r="BY41" s="71"/>
      <c r="BZ41" s="71"/>
      <c r="CA41" s="71"/>
      <c r="CB41" s="71"/>
      <c r="CC41" s="71"/>
      <c r="CD41" s="71"/>
      <c r="CE41" s="71"/>
      <c r="CF41" s="71"/>
      <c r="CG41" s="71"/>
      <c r="CH41" s="71"/>
      <c r="CI41" s="71"/>
      <c r="CJ41" s="71"/>
      <c r="CK41" s="71"/>
      <c r="CL41" s="71"/>
      <c r="CM41" s="71"/>
      <c r="CN41" s="73"/>
      <c r="CO41" s="71"/>
      <c r="CP41" s="74"/>
      <c r="CQ41" s="74"/>
      <c r="CR41" s="74"/>
      <c r="CS41" s="74"/>
      <c r="CT41" s="71"/>
      <c r="CU41" s="71"/>
      <c r="CV41" s="71"/>
      <c r="CW41" s="71"/>
      <c r="CX41" s="71"/>
      <c r="CY41" s="71"/>
      <c r="CZ41" s="71"/>
      <c r="DA41" s="71"/>
      <c r="DB41" s="71"/>
      <c r="DC41" s="71"/>
      <c r="DD41" s="71"/>
      <c r="DE41" s="71"/>
      <c r="DF41" s="71"/>
      <c r="DG41" s="71"/>
      <c r="DH41" s="71"/>
      <c r="DI41" s="71"/>
      <c r="DJ41" s="71"/>
      <c r="DK41" s="71"/>
      <c r="DL41" s="71"/>
      <c r="DM41" s="71"/>
      <c r="DN41" s="71"/>
      <c r="DO41" s="71"/>
      <c r="DP41" s="73"/>
      <c r="DQ41" s="71"/>
      <c r="DR41" s="74"/>
      <c r="DS41" s="74"/>
      <c r="DT41" s="74"/>
      <c r="DU41" s="74"/>
      <c r="DV41" s="71"/>
      <c r="DW41" s="71"/>
      <c r="DX41" s="71"/>
      <c r="DY41" s="71"/>
      <c r="DZ41" s="71"/>
      <c r="EA41" s="71"/>
      <c r="EB41" s="71"/>
      <c r="EC41" s="71"/>
      <c r="ED41" s="71"/>
      <c r="EE41" s="71"/>
      <c r="EF41" s="71"/>
      <c r="EG41" s="71"/>
      <c r="EH41" s="71"/>
      <c r="EI41" s="71"/>
      <c r="EJ41" s="71"/>
      <c r="EK41" s="71"/>
      <c r="EL41" s="71"/>
      <c r="EM41" s="71"/>
      <c r="EN41" s="71"/>
      <c r="EO41" s="71"/>
      <c r="EP41" s="71"/>
      <c r="EQ41" s="71"/>
      <c r="ER41" s="73"/>
      <c r="ES41" s="71"/>
      <c r="ET41" s="74"/>
      <c r="EU41" s="74"/>
      <c r="EV41" s="74"/>
      <c r="EW41" s="74"/>
      <c r="EX41" s="71"/>
      <c r="EY41" s="71"/>
      <c r="EZ41" s="71"/>
      <c r="FA41" s="71"/>
      <c r="FB41" s="71"/>
      <c r="FC41" s="71"/>
      <c r="FD41" s="71"/>
      <c r="FE41" s="71"/>
      <c r="FF41" s="71"/>
      <c r="FG41" s="71"/>
      <c r="FH41" s="71"/>
      <c r="FI41" s="71"/>
      <c r="FJ41" s="71"/>
      <c r="FK41" s="71"/>
      <c r="FL41" s="71"/>
      <c r="FM41" s="71"/>
      <c r="FN41" s="71"/>
      <c r="FO41" s="71"/>
      <c r="FP41" s="71"/>
      <c r="FQ41" s="71"/>
      <c r="FR41" s="71"/>
      <c r="FS41" s="71"/>
      <c r="FT41" s="73"/>
      <c r="FU41" s="71"/>
      <c r="FV41" s="74"/>
      <c r="FW41" s="74"/>
      <c r="FX41" s="74"/>
      <c r="FY41" s="74"/>
      <c r="FZ41" s="71"/>
      <c r="GA41" s="71"/>
      <c r="GB41" s="71"/>
      <c r="GC41" s="71"/>
      <c r="GD41" s="71"/>
      <c r="GE41" s="71"/>
      <c r="GF41" s="71"/>
      <c r="GG41" s="71"/>
      <c r="GH41" s="71"/>
      <c r="GI41" s="71"/>
      <c r="GJ41" s="71"/>
      <c r="GK41" s="71"/>
      <c r="GL41" s="71"/>
      <c r="GM41" s="71"/>
      <c r="GN41" s="71"/>
      <c r="GO41" s="71"/>
      <c r="GP41" s="71"/>
      <c r="GQ41" s="71"/>
      <c r="GR41" s="71"/>
      <c r="GS41" s="71"/>
      <c r="GT41" s="71"/>
      <c r="GU41" s="71"/>
      <c r="GV41" s="73"/>
      <c r="GW41" s="71"/>
      <c r="GX41" s="74"/>
      <c r="GY41" s="74"/>
      <c r="GZ41" s="74"/>
      <c r="HA41" s="74"/>
      <c r="HB41" s="71"/>
      <c r="HC41" s="71"/>
      <c r="HD41" s="71"/>
      <c r="HE41" s="71"/>
      <c r="HF41" s="71"/>
      <c r="HG41" s="71"/>
      <c r="HH41" s="71"/>
      <c r="HI41" s="71"/>
      <c r="HJ41" s="71"/>
      <c r="HK41" s="71"/>
      <c r="HL41" s="71"/>
      <c r="HM41" s="71"/>
      <c r="HN41" s="71"/>
      <c r="HO41" s="71"/>
      <c r="HP41" s="71"/>
      <c r="HQ41" s="71"/>
      <c r="HR41" s="71"/>
      <c r="HS41" s="71"/>
      <c r="HT41" s="71"/>
      <c r="HU41" s="71"/>
      <c r="HV41" s="71"/>
      <c r="HW41" s="71"/>
      <c r="HX41" s="73"/>
      <c r="HY41" s="74"/>
      <c r="HZ41" s="74"/>
      <c r="IA41" s="74"/>
      <c r="IB41" s="74"/>
      <c r="IC41" s="74"/>
      <c r="ID41" s="74"/>
      <c r="IE41" s="74"/>
      <c r="IF41" s="74"/>
      <c r="IG41" s="74"/>
      <c r="IH41" s="74"/>
      <c r="II41" s="74"/>
      <c r="IJ41" s="74"/>
      <c r="IK41" s="74"/>
      <c r="IL41" s="74"/>
      <c r="IM41" s="74"/>
      <c r="IN41" s="74"/>
      <c r="IO41" s="74"/>
      <c r="IP41" s="74"/>
      <c r="IQ41" s="74"/>
      <c r="IR41" s="74"/>
    </row>
    <row r="42" spans="1:252" ht="15.75" customHeight="1" x14ac:dyDescent="0.25">
      <c r="A42" s="44" t="s">
        <v>240</v>
      </c>
      <c r="B42" s="45"/>
      <c r="C42" s="45"/>
      <c r="D42" s="45"/>
      <c r="E42" s="45"/>
      <c r="F42" s="45"/>
      <c r="G42" s="63"/>
      <c r="H42" s="45"/>
      <c r="I42" s="78" t="s">
        <v>821</v>
      </c>
      <c r="J42" s="45"/>
      <c r="K42" s="45"/>
      <c r="L42" s="45"/>
      <c r="M42" s="45"/>
      <c r="N42" s="76"/>
      <c r="O42" s="76"/>
      <c r="P42" s="76"/>
      <c r="Q42" s="76"/>
      <c r="R42" s="76"/>
      <c r="S42" s="45"/>
      <c r="T42" s="45"/>
      <c r="U42" s="45"/>
      <c r="V42" s="45"/>
      <c r="W42" s="45"/>
      <c r="X42" s="45"/>
      <c r="Y42" s="45"/>
      <c r="Z42" s="45"/>
      <c r="AA42" s="45"/>
      <c r="AB42" s="45"/>
      <c r="AC42" s="45"/>
      <c r="AD42" s="45"/>
      <c r="AE42" s="45"/>
      <c r="AF42" s="45"/>
      <c r="AG42" s="45"/>
      <c r="AH42" s="45"/>
      <c r="AI42" s="45"/>
      <c r="AJ42" s="79"/>
      <c r="AK42" s="78" t="s">
        <v>822</v>
      </c>
      <c r="AL42" s="45"/>
      <c r="AM42" s="45"/>
      <c r="AN42" s="45"/>
      <c r="AO42" s="45"/>
      <c r="AP42" s="76"/>
      <c r="AQ42" s="76"/>
      <c r="AR42" s="76"/>
      <c r="AS42" s="76"/>
      <c r="AT42" s="76"/>
      <c r="AU42" s="45"/>
      <c r="AV42" s="45"/>
      <c r="AW42" s="45"/>
      <c r="AX42" s="45"/>
      <c r="AY42" s="45"/>
      <c r="AZ42" s="45"/>
      <c r="BA42" s="45"/>
      <c r="BB42" s="45"/>
      <c r="BC42" s="45"/>
      <c r="BD42" s="45"/>
      <c r="BE42" s="45"/>
      <c r="BF42" s="45"/>
      <c r="BG42" s="45"/>
      <c r="BH42" s="45"/>
      <c r="BI42" s="45"/>
      <c r="BJ42" s="45"/>
      <c r="BK42" s="45"/>
      <c r="BL42" s="79"/>
      <c r="BM42" s="78" t="s">
        <v>823</v>
      </c>
      <c r="BN42" s="45"/>
      <c r="BO42" s="45"/>
      <c r="BP42" s="45"/>
      <c r="BQ42" s="45"/>
      <c r="BR42" s="76"/>
      <c r="BS42" s="76"/>
      <c r="BT42" s="76"/>
      <c r="BU42" s="76"/>
      <c r="BV42" s="76"/>
      <c r="BW42" s="45"/>
      <c r="BX42" s="45"/>
      <c r="BY42" s="45"/>
      <c r="BZ42" s="45"/>
      <c r="CA42" s="45"/>
      <c r="CB42" s="45"/>
      <c r="CC42" s="45"/>
      <c r="CD42" s="45"/>
      <c r="CE42" s="45"/>
      <c r="CF42" s="45"/>
      <c r="CG42" s="45"/>
      <c r="CH42" s="45"/>
      <c r="CI42" s="45"/>
      <c r="CJ42" s="45"/>
      <c r="CK42" s="45"/>
      <c r="CL42" s="45"/>
      <c r="CM42" s="45"/>
      <c r="CN42" s="79"/>
      <c r="CO42" s="78" t="s">
        <v>824</v>
      </c>
      <c r="CP42" s="45"/>
      <c r="CQ42" s="45"/>
      <c r="CR42" s="45"/>
      <c r="CS42" s="45"/>
      <c r="CT42" s="76"/>
      <c r="CU42" s="76"/>
      <c r="CV42" s="76"/>
      <c r="CW42" s="76"/>
      <c r="CX42" s="76"/>
      <c r="CY42" s="45"/>
      <c r="CZ42" s="45"/>
      <c r="DA42" s="45"/>
      <c r="DB42" s="45"/>
      <c r="DC42" s="45"/>
      <c r="DD42" s="45"/>
      <c r="DE42" s="45"/>
      <c r="DF42" s="45"/>
      <c r="DG42" s="45"/>
      <c r="DH42" s="45"/>
      <c r="DI42" s="45"/>
      <c r="DJ42" s="45"/>
      <c r="DK42" s="45"/>
      <c r="DL42" s="45"/>
      <c r="DM42" s="45"/>
      <c r="DN42" s="45"/>
      <c r="DO42" s="45"/>
      <c r="DP42" s="79"/>
      <c r="DQ42" s="78" t="s">
        <v>825</v>
      </c>
      <c r="DR42" s="45"/>
      <c r="DS42" s="45"/>
      <c r="DT42" s="45"/>
      <c r="DU42" s="45"/>
      <c r="DV42" s="76"/>
      <c r="DW42" s="76"/>
      <c r="DX42" s="76"/>
      <c r="DY42" s="76"/>
      <c r="DZ42" s="76"/>
      <c r="EA42" s="45"/>
      <c r="EB42" s="45"/>
      <c r="EC42" s="45"/>
      <c r="ED42" s="45"/>
      <c r="EE42" s="45"/>
      <c r="EF42" s="45"/>
      <c r="EG42" s="45"/>
      <c r="EH42" s="45"/>
      <c r="EI42" s="45"/>
      <c r="EJ42" s="45"/>
      <c r="EK42" s="45"/>
      <c r="EL42" s="45"/>
      <c r="EM42" s="45"/>
      <c r="EN42" s="45"/>
      <c r="EO42" s="45"/>
      <c r="EP42" s="45"/>
      <c r="EQ42" s="45"/>
      <c r="ER42" s="79"/>
      <c r="ES42" s="78" t="s">
        <v>826</v>
      </c>
      <c r="ET42" s="45"/>
      <c r="EU42" s="45"/>
      <c r="EV42" s="45"/>
      <c r="EW42" s="45"/>
      <c r="EX42" s="76"/>
      <c r="EY42" s="76"/>
      <c r="EZ42" s="76"/>
      <c r="FA42" s="76"/>
      <c r="FB42" s="76"/>
      <c r="FC42" s="45"/>
      <c r="FD42" s="45"/>
      <c r="FE42" s="45"/>
      <c r="FF42" s="45"/>
      <c r="FG42" s="45"/>
      <c r="FH42" s="45"/>
      <c r="FI42" s="45"/>
      <c r="FJ42" s="45"/>
      <c r="FK42" s="45"/>
      <c r="FL42" s="45"/>
      <c r="FM42" s="45"/>
      <c r="FN42" s="45"/>
      <c r="FO42" s="45"/>
      <c r="FP42" s="45"/>
      <c r="FQ42" s="45"/>
      <c r="FR42" s="45"/>
      <c r="FS42" s="45"/>
      <c r="FT42" s="79"/>
      <c r="FU42" s="78" t="s">
        <v>827</v>
      </c>
      <c r="FV42" s="45"/>
      <c r="FW42" s="45"/>
      <c r="FX42" s="45"/>
      <c r="FY42" s="45"/>
      <c r="FZ42" s="76"/>
      <c r="GA42" s="76"/>
      <c r="GB42" s="76"/>
      <c r="GC42" s="76"/>
      <c r="GD42" s="76"/>
      <c r="GE42" s="45"/>
      <c r="GF42" s="45"/>
      <c r="GG42" s="45"/>
      <c r="GH42" s="45"/>
      <c r="GI42" s="45"/>
      <c r="GJ42" s="45"/>
      <c r="GK42" s="45"/>
      <c r="GL42" s="45"/>
      <c r="GM42" s="45"/>
      <c r="GN42" s="45"/>
      <c r="GO42" s="45"/>
      <c r="GP42" s="45"/>
      <c r="GQ42" s="45"/>
      <c r="GR42" s="45"/>
      <c r="GS42" s="45"/>
      <c r="GT42" s="45"/>
      <c r="GU42" s="45"/>
      <c r="GV42" s="79"/>
      <c r="GW42" s="78" t="s">
        <v>828</v>
      </c>
      <c r="GX42" s="45"/>
      <c r="GY42" s="45"/>
      <c r="GZ42" s="45"/>
      <c r="HA42" s="45"/>
      <c r="HB42" s="76"/>
      <c r="HC42" s="76"/>
      <c r="HD42" s="76"/>
      <c r="HE42" s="76"/>
      <c r="HF42" s="76"/>
      <c r="HG42" s="45"/>
      <c r="HH42" s="45"/>
      <c r="HI42" s="45"/>
      <c r="HJ42" s="45"/>
      <c r="HK42" s="45"/>
      <c r="HL42" s="45"/>
      <c r="HM42" s="45"/>
      <c r="HN42" s="45"/>
      <c r="HO42" s="45"/>
      <c r="HP42" s="45"/>
      <c r="HQ42" s="45"/>
      <c r="HR42" s="45"/>
      <c r="HS42" s="45"/>
      <c r="HT42" s="45"/>
      <c r="HU42" s="45"/>
      <c r="HV42" s="45"/>
      <c r="HW42" s="45"/>
      <c r="HX42" s="79"/>
      <c r="HY42" s="2"/>
      <c r="HZ42" s="2"/>
      <c r="IA42" s="2"/>
      <c r="IB42" s="2"/>
      <c r="IC42" s="2"/>
      <c r="ID42" s="2"/>
      <c r="IE42" s="2"/>
      <c r="IF42" s="2"/>
      <c r="IG42" s="2"/>
      <c r="IH42" s="2"/>
      <c r="II42" s="2"/>
      <c r="IJ42" s="2"/>
      <c r="IK42" s="2"/>
      <c r="IL42" s="2"/>
      <c r="IM42" s="2"/>
      <c r="IN42" s="2"/>
      <c r="IO42" s="2"/>
      <c r="IP42" s="2"/>
      <c r="IQ42" s="2"/>
      <c r="IR42" s="2"/>
    </row>
    <row r="43" spans="1:252" ht="15.75" customHeight="1" x14ac:dyDescent="0.25">
      <c r="A43" s="65" t="s">
        <v>252</v>
      </c>
      <c r="B43" s="59" t="s">
        <v>273</v>
      </c>
      <c r="C43" s="59"/>
      <c r="D43" s="59"/>
      <c r="E43" s="59"/>
      <c r="F43" s="59" t="s">
        <v>254</v>
      </c>
      <c r="G43" s="66" t="s">
        <v>829</v>
      </c>
      <c r="H43" s="66"/>
      <c r="I43" s="59" t="s">
        <v>830</v>
      </c>
      <c r="J43" s="59" t="s">
        <v>831</v>
      </c>
      <c r="K43" s="59" t="s">
        <v>832</v>
      </c>
      <c r="L43" s="59" t="s">
        <v>833</v>
      </c>
      <c r="M43" s="59" t="s">
        <v>834</v>
      </c>
      <c r="N43" s="59" t="s">
        <v>835</v>
      </c>
      <c r="O43" s="59"/>
      <c r="P43" s="59"/>
      <c r="Q43" s="59"/>
      <c r="R43" s="59"/>
      <c r="S43" s="59"/>
      <c r="T43" s="59"/>
      <c r="U43" s="59"/>
      <c r="V43" s="59"/>
      <c r="W43" s="59"/>
      <c r="X43" s="59"/>
      <c r="Y43" s="59"/>
      <c r="Z43" s="59"/>
      <c r="AA43" s="59"/>
      <c r="AB43" s="59"/>
      <c r="AC43" s="59"/>
      <c r="AD43" s="59"/>
      <c r="AE43" s="59"/>
      <c r="AF43" s="59"/>
      <c r="AG43" s="59"/>
      <c r="AH43" s="59"/>
      <c r="AI43" s="59"/>
      <c r="AJ43" s="59"/>
      <c r="AK43" s="80" t="s">
        <v>836</v>
      </c>
      <c r="AL43" s="59" t="s">
        <v>837</v>
      </c>
      <c r="AM43" s="59" t="s">
        <v>838</v>
      </c>
      <c r="AN43" s="59" t="s">
        <v>839</v>
      </c>
      <c r="AO43" s="59" t="s">
        <v>840</v>
      </c>
      <c r="AP43" s="59" t="s">
        <v>841</v>
      </c>
      <c r="AQ43" s="59"/>
      <c r="AR43" s="59"/>
      <c r="AS43" s="59"/>
      <c r="AT43" s="59"/>
      <c r="AU43" s="59"/>
      <c r="AV43" s="59"/>
      <c r="AW43" s="59"/>
      <c r="AX43" s="59"/>
      <c r="AY43" s="59"/>
      <c r="AZ43" s="59"/>
      <c r="BA43" s="59"/>
      <c r="BB43" s="59"/>
      <c r="BC43" s="59"/>
      <c r="BD43" s="59"/>
      <c r="BE43" s="59"/>
      <c r="BF43" s="59"/>
      <c r="BG43" s="59"/>
      <c r="BH43" s="59"/>
      <c r="BI43" s="59"/>
      <c r="BJ43" s="59"/>
      <c r="BK43" s="59"/>
      <c r="BL43" s="59"/>
      <c r="BM43" s="80" t="s">
        <v>842</v>
      </c>
      <c r="BN43" s="59" t="s">
        <v>843</v>
      </c>
      <c r="BO43" s="59" t="s">
        <v>844</v>
      </c>
      <c r="BP43" s="59" t="s">
        <v>845</v>
      </c>
      <c r="BQ43" s="59" t="s">
        <v>846</v>
      </c>
      <c r="BR43" s="59" t="s">
        <v>847</v>
      </c>
      <c r="BS43" s="59"/>
      <c r="BT43" s="59"/>
      <c r="BU43" s="59"/>
      <c r="BV43" s="59"/>
      <c r="BW43" s="59"/>
      <c r="BX43" s="59"/>
      <c r="BY43" s="59"/>
      <c r="BZ43" s="59"/>
      <c r="CA43" s="59"/>
      <c r="CB43" s="59"/>
      <c r="CC43" s="59"/>
      <c r="CD43" s="59"/>
      <c r="CE43" s="59"/>
      <c r="CF43" s="59"/>
      <c r="CG43" s="59"/>
      <c r="CH43" s="59"/>
      <c r="CI43" s="59"/>
      <c r="CJ43" s="59"/>
      <c r="CK43" s="59"/>
      <c r="CL43" s="59"/>
      <c r="CM43" s="59"/>
      <c r="CN43" s="59"/>
      <c r="CO43" s="80" t="s">
        <v>848</v>
      </c>
      <c r="CP43" s="59" t="s">
        <v>849</v>
      </c>
      <c r="CQ43" s="59" t="s">
        <v>850</v>
      </c>
      <c r="CR43" s="59" t="s">
        <v>851</v>
      </c>
      <c r="CS43" s="59" t="s">
        <v>852</v>
      </c>
      <c r="CT43" s="59" t="s">
        <v>853</v>
      </c>
      <c r="CU43" s="59"/>
      <c r="CV43" s="59"/>
      <c r="CW43" s="59"/>
      <c r="CX43" s="59"/>
      <c r="CY43" s="59"/>
      <c r="CZ43" s="59"/>
      <c r="DA43" s="59"/>
      <c r="DB43" s="59"/>
      <c r="DC43" s="59"/>
      <c r="DD43" s="59"/>
      <c r="DE43" s="59"/>
      <c r="DF43" s="59"/>
      <c r="DG43" s="59"/>
      <c r="DH43" s="59"/>
      <c r="DI43" s="59"/>
      <c r="DJ43" s="59"/>
      <c r="DK43" s="59"/>
      <c r="DL43" s="59"/>
      <c r="DM43" s="59"/>
      <c r="DN43" s="59"/>
      <c r="DO43" s="59"/>
      <c r="DP43" s="59"/>
      <c r="DQ43" s="80" t="s">
        <v>854</v>
      </c>
      <c r="DR43" s="59" t="s">
        <v>855</v>
      </c>
      <c r="DS43" s="59" t="s">
        <v>856</v>
      </c>
      <c r="DT43" s="59" t="s">
        <v>857</v>
      </c>
      <c r="DU43" s="59" t="s">
        <v>858</v>
      </c>
      <c r="DV43" s="59" t="s">
        <v>859</v>
      </c>
      <c r="DW43" s="59"/>
      <c r="DX43" s="59"/>
      <c r="DY43" s="59"/>
      <c r="DZ43" s="59"/>
      <c r="EA43" s="59"/>
      <c r="EB43" s="59"/>
      <c r="EC43" s="59"/>
      <c r="ED43" s="59"/>
      <c r="EE43" s="59"/>
      <c r="EF43" s="59"/>
      <c r="EG43" s="59"/>
      <c r="EH43" s="59"/>
      <c r="EI43" s="59"/>
      <c r="EJ43" s="59"/>
      <c r="EK43" s="59"/>
      <c r="EL43" s="59"/>
      <c r="EM43" s="59"/>
      <c r="EN43" s="59"/>
      <c r="EO43" s="59"/>
      <c r="EP43" s="59"/>
      <c r="EQ43" s="59"/>
      <c r="ER43" s="59"/>
      <c r="ES43" s="80" t="s">
        <v>860</v>
      </c>
      <c r="ET43" s="59" t="s">
        <v>861</v>
      </c>
      <c r="EU43" s="59" t="s">
        <v>862</v>
      </c>
      <c r="EV43" s="59" t="s">
        <v>863</v>
      </c>
      <c r="EW43" s="59" t="s">
        <v>864</v>
      </c>
      <c r="EX43" s="59" t="s">
        <v>865</v>
      </c>
      <c r="EY43" s="59"/>
      <c r="EZ43" s="59"/>
      <c r="FA43" s="59"/>
      <c r="FB43" s="59"/>
      <c r="FC43" s="59"/>
      <c r="FD43" s="59"/>
      <c r="FE43" s="59"/>
      <c r="FF43" s="59"/>
      <c r="FG43" s="59"/>
      <c r="FH43" s="59"/>
      <c r="FI43" s="59"/>
      <c r="FJ43" s="59"/>
      <c r="FK43" s="59"/>
      <c r="FL43" s="59"/>
      <c r="FM43" s="59"/>
      <c r="FN43" s="59"/>
      <c r="FO43" s="59"/>
      <c r="FP43" s="59"/>
      <c r="FQ43" s="59"/>
      <c r="FR43" s="59"/>
      <c r="FS43" s="59"/>
      <c r="FT43" s="59"/>
      <c r="FU43" s="80" t="s">
        <v>866</v>
      </c>
      <c r="FV43" s="59" t="s">
        <v>867</v>
      </c>
      <c r="FW43" s="59" t="s">
        <v>868</v>
      </c>
      <c r="FX43" s="59" t="s">
        <v>869</v>
      </c>
      <c r="FY43" s="59" t="s">
        <v>870</v>
      </c>
      <c r="FZ43" s="59" t="s">
        <v>871</v>
      </c>
      <c r="GA43" s="59"/>
      <c r="GB43" s="59"/>
      <c r="GC43" s="59"/>
      <c r="GD43" s="59"/>
      <c r="GE43" s="59"/>
      <c r="GF43" s="59"/>
      <c r="GG43" s="59"/>
      <c r="GH43" s="59"/>
      <c r="GI43" s="59"/>
      <c r="GJ43" s="59"/>
      <c r="GK43" s="59"/>
      <c r="GL43" s="59"/>
      <c r="GM43" s="59"/>
      <c r="GN43" s="59"/>
      <c r="GO43" s="59"/>
      <c r="GP43" s="59"/>
      <c r="GQ43" s="59"/>
      <c r="GR43" s="59"/>
      <c r="GS43" s="59"/>
      <c r="GT43" s="59"/>
      <c r="GU43" s="59"/>
      <c r="GV43" s="59"/>
      <c r="GW43" s="80" t="s">
        <v>872</v>
      </c>
      <c r="GX43" s="59" t="s">
        <v>873</v>
      </c>
      <c r="GY43" s="59" t="s">
        <v>874</v>
      </c>
      <c r="GZ43" s="59" t="s">
        <v>875</v>
      </c>
      <c r="HA43" s="59" t="s">
        <v>876</v>
      </c>
      <c r="HB43" s="59" t="s">
        <v>877</v>
      </c>
      <c r="HC43" s="59"/>
      <c r="HD43" s="59"/>
      <c r="HE43" s="59"/>
      <c r="HF43" s="59"/>
      <c r="HG43" s="59"/>
      <c r="HH43" s="59"/>
      <c r="HI43" s="59"/>
      <c r="HJ43" s="59"/>
      <c r="HK43" s="59"/>
      <c r="HL43" s="59"/>
      <c r="HM43" s="59"/>
      <c r="HN43" s="59"/>
      <c r="HO43" s="59"/>
      <c r="HP43" s="59"/>
      <c r="HQ43" s="59"/>
      <c r="HR43" s="59"/>
      <c r="HS43" s="59"/>
      <c r="HT43" s="59"/>
      <c r="HU43" s="59"/>
      <c r="HV43" s="59"/>
      <c r="HW43" s="59"/>
      <c r="HX43" s="59"/>
    </row>
    <row r="44" spans="1:252" ht="17.25" customHeight="1" x14ac:dyDescent="0.25">
      <c r="A44" s="65" t="s">
        <v>252</v>
      </c>
      <c r="B44" s="59" t="s">
        <v>273</v>
      </c>
      <c r="C44" s="59"/>
      <c r="D44" s="59"/>
      <c r="E44" s="59"/>
      <c r="F44" s="59" t="s">
        <v>254</v>
      </c>
      <c r="G44" s="66" t="s">
        <v>878</v>
      </c>
      <c r="H44" s="66"/>
      <c r="I44" s="59" t="s">
        <v>879</v>
      </c>
      <c r="J44" s="59" t="s">
        <v>831</v>
      </c>
      <c r="K44" s="59" t="s">
        <v>832</v>
      </c>
      <c r="L44" s="59" t="s">
        <v>833</v>
      </c>
      <c r="M44" s="59" t="s">
        <v>834</v>
      </c>
      <c r="N44" s="59" t="s">
        <v>835</v>
      </c>
      <c r="O44" s="59"/>
      <c r="P44" s="59"/>
      <c r="Q44" s="59"/>
      <c r="R44" s="59"/>
      <c r="S44" s="59"/>
      <c r="T44" s="59"/>
      <c r="U44" s="59"/>
      <c r="V44" s="59"/>
      <c r="W44" s="59"/>
      <c r="X44" s="59"/>
      <c r="Y44" s="59"/>
      <c r="Z44" s="59"/>
      <c r="AA44" s="59"/>
      <c r="AB44" s="59"/>
      <c r="AC44" s="59"/>
      <c r="AD44" s="59"/>
      <c r="AE44" s="59"/>
      <c r="AF44" s="59"/>
      <c r="AG44" s="59"/>
      <c r="AH44" s="59"/>
      <c r="AI44" s="59"/>
      <c r="AJ44" s="59"/>
      <c r="AK44" s="59" t="s">
        <v>880</v>
      </c>
      <c r="AL44" s="59" t="s">
        <v>837</v>
      </c>
      <c r="AM44" s="59" t="s">
        <v>838</v>
      </c>
      <c r="AN44" s="59" t="s">
        <v>839</v>
      </c>
      <c r="AO44" s="59" t="s">
        <v>840</v>
      </c>
      <c r="AP44" s="59" t="s">
        <v>841</v>
      </c>
      <c r="AQ44" s="59"/>
      <c r="AR44" s="59"/>
      <c r="AS44" s="59"/>
      <c r="AT44" s="59"/>
      <c r="AU44" s="59"/>
      <c r="AV44" s="59"/>
      <c r="AW44" s="59"/>
      <c r="AX44" s="59"/>
      <c r="AY44" s="59"/>
      <c r="AZ44" s="59"/>
      <c r="BA44" s="59"/>
      <c r="BB44" s="59"/>
      <c r="BC44" s="59"/>
      <c r="BD44" s="59"/>
      <c r="BE44" s="59"/>
      <c r="BF44" s="59"/>
      <c r="BG44" s="59"/>
      <c r="BH44" s="59"/>
      <c r="BI44" s="59"/>
      <c r="BJ44" s="59"/>
      <c r="BK44" s="59"/>
      <c r="BL44" s="59"/>
      <c r="BM44" s="59" t="s">
        <v>881</v>
      </c>
      <c r="BN44" s="59" t="s">
        <v>843</v>
      </c>
      <c r="BO44" s="59" t="s">
        <v>844</v>
      </c>
      <c r="BP44" s="59" t="s">
        <v>845</v>
      </c>
      <c r="BQ44" s="59" t="s">
        <v>846</v>
      </c>
      <c r="BR44" s="59" t="s">
        <v>847</v>
      </c>
      <c r="BS44" s="59"/>
      <c r="BT44" s="59"/>
      <c r="BU44" s="59"/>
      <c r="BV44" s="59"/>
      <c r="BW44" s="59"/>
      <c r="BX44" s="59"/>
      <c r="BY44" s="59"/>
      <c r="BZ44" s="59"/>
      <c r="CA44" s="59"/>
      <c r="CB44" s="59"/>
      <c r="CC44" s="59"/>
      <c r="CD44" s="59"/>
      <c r="CE44" s="59"/>
      <c r="CF44" s="59"/>
      <c r="CG44" s="59"/>
      <c r="CH44" s="59"/>
      <c r="CI44" s="59"/>
      <c r="CJ44" s="59"/>
      <c r="CK44" s="59"/>
      <c r="CL44" s="59"/>
      <c r="CM44" s="59"/>
      <c r="CN44" s="59"/>
      <c r="CO44" s="59" t="s">
        <v>882</v>
      </c>
      <c r="CP44" s="59" t="s">
        <v>849</v>
      </c>
      <c r="CQ44" s="59" t="s">
        <v>850</v>
      </c>
      <c r="CR44" s="59" t="s">
        <v>851</v>
      </c>
      <c r="CS44" s="59" t="s">
        <v>852</v>
      </c>
      <c r="CT44" s="59" t="s">
        <v>853</v>
      </c>
      <c r="CU44" s="59"/>
      <c r="CV44" s="59"/>
      <c r="CW44" s="59"/>
      <c r="CX44" s="59"/>
      <c r="CY44" s="59"/>
      <c r="CZ44" s="59"/>
      <c r="DA44" s="59"/>
      <c r="DB44" s="59"/>
      <c r="DC44" s="59"/>
      <c r="DD44" s="59"/>
      <c r="DE44" s="59"/>
      <c r="DF44" s="59"/>
      <c r="DG44" s="59"/>
      <c r="DH44" s="59"/>
      <c r="DI44" s="59"/>
      <c r="DJ44" s="59"/>
      <c r="DK44" s="59"/>
      <c r="DL44" s="59"/>
      <c r="DM44" s="59"/>
      <c r="DN44" s="59"/>
      <c r="DO44" s="59"/>
      <c r="DP44" s="59"/>
      <c r="DQ44" s="59" t="s">
        <v>883</v>
      </c>
      <c r="DR44" s="59" t="s">
        <v>855</v>
      </c>
      <c r="DS44" s="59" t="s">
        <v>856</v>
      </c>
      <c r="DT44" s="59" t="s">
        <v>857</v>
      </c>
      <c r="DU44" s="59" t="s">
        <v>858</v>
      </c>
      <c r="DV44" s="59" t="s">
        <v>859</v>
      </c>
      <c r="DW44" s="59"/>
      <c r="DX44" s="59"/>
      <c r="DY44" s="59"/>
      <c r="DZ44" s="59"/>
      <c r="EA44" s="59"/>
      <c r="EB44" s="59"/>
      <c r="EC44" s="59"/>
      <c r="ED44" s="59"/>
      <c r="EE44" s="59"/>
      <c r="EF44" s="59"/>
      <c r="EG44" s="59"/>
      <c r="EH44" s="59"/>
      <c r="EI44" s="59"/>
      <c r="EJ44" s="59"/>
      <c r="EK44" s="59"/>
      <c r="EL44" s="59"/>
      <c r="EM44" s="59"/>
      <c r="EN44" s="59"/>
      <c r="EO44" s="59"/>
      <c r="EP44" s="59"/>
      <c r="EQ44" s="59"/>
      <c r="ER44" s="59"/>
      <c r="ES44" s="59" t="s">
        <v>884</v>
      </c>
      <c r="ET44" s="59" t="s">
        <v>697</v>
      </c>
      <c r="EU44" s="59" t="s">
        <v>862</v>
      </c>
      <c r="EV44" s="59" t="s">
        <v>863</v>
      </c>
      <c r="EW44" s="59" t="s">
        <v>864</v>
      </c>
      <c r="EX44" s="59" t="s">
        <v>865</v>
      </c>
      <c r="EY44" s="59"/>
      <c r="EZ44" s="59"/>
      <c r="FA44" s="59"/>
      <c r="FB44" s="59"/>
      <c r="FC44" s="59"/>
      <c r="FD44" s="59"/>
      <c r="FE44" s="59"/>
      <c r="FF44" s="59"/>
      <c r="FG44" s="59"/>
      <c r="FH44" s="59"/>
      <c r="FI44" s="59"/>
      <c r="FJ44" s="59"/>
      <c r="FK44" s="59"/>
      <c r="FL44" s="59"/>
      <c r="FM44" s="59"/>
      <c r="FN44" s="59"/>
      <c r="FO44" s="59"/>
      <c r="FP44" s="59"/>
      <c r="FQ44" s="59"/>
      <c r="FR44" s="59"/>
      <c r="FS44" s="59"/>
      <c r="FT44" s="59"/>
      <c r="FU44" s="59" t="s">
        <v>885</v>
      </c>
      <c r="FV44" s="59" t="s">
        <v>867</v>
      </c>
      <c r="FW44" s="59" t="s">
        <v>868</v>
      </c>
      <c r="FX44" s="59" t="s">
        <v>869</v>
      </c>
      <c r="FY44" s="59" t="s">
        <v>870</v>
      </c>
      <c r="FZ44" s="59" t="s">
        <v>871</v>
      </c>
      <c r="GA44" s="59"/>
      <c r="GB44" s="59"/>
      <c r="GC44" s="59"/>
      <c r="GD44" s="59"/>
      <c r="GE44" s="59"/>
      <c r="GF44" s="59"/>
      <c r="GG44" s="59"/>
      <c r="GH44" s="59"/>
      <c r="GI44" s="59"/>
      <c r="GJ44" s="59"/>
      <c r="GK44" s="59"/>
      <c r="GL44" s="59"/>
      <c r="GM44" s="59"/>
      <c r="GN44" s="59"/>
      <c r="GO44" s="59"/>
      <c r="GP44" s="59"/>
      <c r="GQ44" s="59"/>
      <c r="GR44" s="59"/>
      <c r="GS44" s="59"/>
      <c r="GT44" s="59"/>
      <c r="GU44" s="59"/>
      <c r="GV44" s="59"/>
      <c r="GW44" s="59" t="s">
        <v>886</v>
      </c>
      <c r="GX44" s="59" t="s">
        <v>873</v>
      </c>
      <c r="GY44" s="59" t="s">
        <v>874</v>
      </c>
      <c r="GZ44" s="59" t="s">
        <v>875</v>
      </c>
      <c r="HA44" s="59" t="s">
        <v>876</v>
      </c>
      <c r="HB44" s="59" t="s">
        <v>877</v>
      </c>
      <c r="HC44" s="59"/>
      <c r="HD44" s="59"/>
      <c r="HE44" s="59"/>
      <c r="HF44" s="59"/>
      <c r="HG44" s="59"/>
      <c r="HH44" s="59"/>
      <c r="HI44" s="59"/>
      <c r="HJ44" s="59"/>
      <c r="HK44" s="59"/>
      <c r="HL44" s="59"/>
      <c r="HM44" s="59"/>
      <c r="HN44" s="59"/>
      <c r="HO44" s="59"/>
      <c r="HP44" s="59"/>
      <c r="HQ44" s="59"/>
      <c r="HR44" s="59"/>
      <c r="HS44" s="59"/>
      <c r="HT44" s="59"/>
      <c r="HU44" s="59"/>
      <c r="HV44" s="59"/>
      <c r="HW44" s="59"/>
      <c r="HX44" s="59"/>
    </row>
    <row r="45" spans="1:252" ht="17.25" customHeight="1" x14ac:dyDescent="0.25">
      <c r="A45" s="65" t="s">
        <v>252</v>
      </c>
      <c r="B45" s="59" t="s">
        <v>273</v>
      </c>
      <c r="C45" s="59"/>
      <c r="D45" s="59"/>
      <c r="E45" s="59"/>
      <c r="F45" s="59" t="s">
        <v>254</v>
      </c>
      <c r="G45" s="66" t="s">
        <v>887</v>
      </c>
      <c r="H45" s="59"/>
      <c r="I45" s="59" t="s">
        <v>888</v>
      </c>
      <c r="J45" s="59" t="s">
        <v>889</v>
      </c>
      <c r="K45" s="59" t="s">
        <v>890</v>
      </c>
      <c r="L45" s="59" t="s">
        <v>891</v>
      </c>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t="s">
        <v>892</v>
      </c>
      <c r="AL45" s="59" t="s">
        <v>893</v>
      </c>
      <c r="AM45" s="59" t="s">
        <v>894</v>
      </c>
      <c r="AN45" s="59" t="s">
        <v>895</v>
      </c>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t="s">
        <v>896</v>
      </c>
      <c r="BN45" s="59" t="s">
        <v>897</v>
      </c>
      <c r="BO45" s="59" t="s">
        <v>898</v>
      </c>
      <c r="BP45" s="59" t="s">
        <v>899</v>
      </c>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t="s">
        <v>900</v>
      </c>
      <c r="CP45" s="59" t="s">
        <v>901</v>
      </c>
      <c r="CQ45" s="59" t="s">
        <v>902</v>
      </c>
      <c r="CR45" s="59" t="s">
        <v>903</v>
      </c>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t="s">
        <v>904</v>
      </c>
      <c r="DR45" s="59" t="s">
        <v>905</v>
      </c>
      <c r="DS45" s="59" t="s">
        <v>906</v>
      </c>
      <c r="DT45" s="59" t="s">
        <v>907</v>
      </c>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t="s">
        <v>908</v>
      </c>
      <c r="ET45" s="59" t="s">
        <v>909</v>
      </c>
      <c r="EU45" s="59" t="s">
        <v>910</v>
      </c>
      <c r="EV45" s="59" t="s">
        <v>911</v>
      </c>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U45" s="59" t="s">
        <v>912</v>
      </c>
      <c r="FV45" s="59" t="s">
        <v>913</v>
      </c>
      <c r="FW45" s="59" t="s">
        <v>914</v>
      </c>
      <c r="FX45" s="59" t="s">
        <v>915</v>
      </c>
      <c r="FY45" s="59"/>
      <c r="FZ45" s="59"/>
      <c r="GA45" s="59"/>
      <c r="GB45" s="59"/>
      <c r="GC45" s="59"/>
      <c r="GD45" s="59"/>
      <c r="GE45" s="59"/>
      <c r="GF45" s="59"/>
      <c r="GG45" s="59"/>
      <c r="GH45" s="59"/>
      <c r="GI45" s="59"/>
      <c r="GJ45" s="59"/>
      <c r="GK45" s="59"/>
      <c r="GL45" s="59"/>
      <c r="GM45" s="59"/>
      <c r="GN45" s="59"/>
      <c r="GO45" s="59"/>
      <c r="GP45" s="59"/>
      <c r="GQ45" s="59"/>
      <c r="GR45" s="59"/>
      <c r="GS45" s="59"/>
      <c r="GT45" s="59"/>
      <c r="GU45" s="59"/>
      <c r="GV45" s="59"/>
      <c r="GW45" s="59" t="s">
        <v>916</v>
      </c>
      <c r="GX45" s="59" t="s">
        <v>917</v>
      </c>
      <c r="GY45" s="59" t="s">
        <v>918</v>
      </c>
      <c r="GZ45" s="59" t="s">
        <v>919</v>
      </c>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row>
    <row r="46" spans="1:252" ht="15.75" customHeight="1" x14ac:dyDescent="0.25">
      <c r="A46" s="65" t="s">
        <v>252</v>
      </c>
      <c r="B46" s="59" t="s">
        <v>273</v>
      </c>
      <c r="C46" s="59"/>
      <c r="D46" s="59"/>
      <c r="E46" s="59"/>
      <c r="F46" s="59" t="s">
        <v>254</v>
      </c>
      <c r="G46" s="66" t="s">
        <v>920</v>
      </c>
      <c r="H46" s="66"/>
      <c r="I46" s="59" t="s">
        <v>921</v>
      </c>
      <c r="J46" s="59" t="s">
        <v>831</v>
      </c>
      <c r="K46" s="59" t="s">
        <v>832</v>
      </c>
      <c r="L46" s="59" t="s">
        <v>833</v>
      </c>
      <c r="M46" s="59" t="s">
        <v>834</v>
      </c>
      <c r="N46" s="59" t="s">
        <v>835</v>
      </c>
      <c r="O46" s="59"/>
      <c r="P46" s="45"/>
      <c r="Q46" s="45"/>
      <c r="R46" s="45"/>
      <c r="S46" s="59"/>
      <c r="T46" s="59"/>
      <c r="U46" s="59"/>
      <c r="V46" s="59"/>
      <c r="W46" s="59"/>
      <c r="X46" s="59"/>
      <c r="Y46" s="59"/>
      <c r="Z46" s="59"/>
      <c r="AA46" s="59"/>
      <c r="AB46" s="59"/>
      <c r="AC46" s="59"/>
      <c r="AD46" s="59"/>
      <c r="AE46" s="59"/>
      <c r="AF46" s="59"/>
      <c r="AG46" s="59"/>
      <c r="AH46" s="59"/>
      <c r="AI46" s="59"/>
      <c r="AJ46" s="59"/>
      <c r="AK46" s="59" t="s">
        <v>922</v>
      </c>
      <c r="AL46" s="59" t="s">
        <v>837</v>
      </c>
      <c r="AM46" s="59" t="s">
        <v>838</v>
      </c>
      <c r="AN46" s="59" t="s">
        <v>839</v>
      </c>
      <c r="AO46" s="59" t="s">
        <v>840</v>
      </c>
      <c r="AP46" s="59" t="s">
        <v>841</v>
      </c>
      <c r="AQ46" s="59"/>
      <c r="AR46" s="45"/>
      <c r="AS46" s="45"/>
      <c r="AT46" s="45"/>
      <c r="AU46" s="59"/>
      <c r="AV46" s="59"/>
      <c r="AW46" s="59"/>
      <c r="AX46" s="59"/>
      <c r="AY46" s="59"/>
      <c r="AZ46" s="59"/>
      <c r="BA46" s="59"/>
      <c r="BB46" s="59"/>
      <c r="BC46" s="59"/>
      <c r="BD46" s="59"/>
      <c r="BE46" s="59"/>
      <c r="BF46" s="59"/>
      <c r="BG46" s="59"/>
      <c r="BH46" s="59"/>
      <c r="BI46" s="59"/>
      <c r="BJ46" s="59"/>
      <c r="BK46" s="59"/>
      <c r="BL46" s="59"/>
      <c r="BM46" s="59" t="s">
        <v>923</v>
      </c>
      <c r="BN46" s="59" t="s">
        <v>843</v>
      </c>
      <c r="BO46" s="59" t="s">
        <v>844</v>
      </c>
      <c r="BP46" s="59" t="s">
        <v>924</v>
      </c>
      <c r="BQ46" s="59" t="s">
        <v>846</v>
      </c>
      <c r="BR46" s="59" t="s">
        <v>847</v>
      </c>
      <c r="BS46" s="59"/>
      <c r="BT46" s="45"/>
      <c r="BU46" s="45"/>
      <c r="BV46" s="45"/>
      <c r="BW46" s="59"/>
      <c r="BX46" s="59"/>
      <c r="BY46" s="59"/>
      <c r="BZ46" s="59"/>
      <c r="CA46" s="59"/>
      <c r="CB46" s="59"/>
      <c r="CC46" s="59"/>
      <c r="CD46" s="59"/>
      <c r="CE46" s="59"/>
      <c r="CF46" s="59"/>
      <c r="CG46" s="59"/>
      <c r="CH46" s="59"/>
      <c r="CI46" s="59"/>
      <c r="CJ46" s="59"/>
      <c r="CK46" s="59"/>
      <c r="CL46" s="59"/>
      <c r="CM46" s="59"/>
      <c r="CN46" s="59"/>
      <c r="CO46" s="59" t="s">
        <v>925</v>
      </c>
      <c r="CP46" s="59" t="s">
        <v>849</v>
      </c>
      <c r="CQ46" s="59" t="s">
        <v>850</v>
      </c>
      <c r="CR46" s="59" t="s">
        <v>851</v>
      </c>
      <c r="CS46" s="59" t="s">
        <v>852</v>
      </c>
      <c r="CT46" s="59" t="s">
        <v>853</v>
      </c>
      <c r="CU46" s="59"/>
      <c r="CV46" s="45"/>
      <c r="CW46" s="45"/>
      <c r="CX46" s="45"/>
      <c r="CY46" s="59"/>
      <c r="CZ46" s="59"/>
      <c r="DA46" s="59"/>
      <c r="DB46" s="59"/>
      <c r="DC46" s="59"/>
      <c r="DD46" s="59"/>
      <c r="DE46" s="59"/>
      <c r="DF46" s="59"/>
      <c r="DG46" s="59"/>
      <c r="DH46" s="59"/>
      <c r="DI46" s="59"/>
      <c r="DJ46" s="59"/>
      <c r="DK46" s="59"/>
      <c r="DL46" s="59"/>
      <c r="DM46" s="59"/>
      <c r="DN46" s="59"/>
      <c r="DO46" s="59"/>
      <c r="DP46" s="59"/>
      <c r="DQ46" s="59" t="s">
        <v>926</v>
      </c>
      <c r="DR46" s="59" t="s">
        <v>855</v>
      </c>
      <c r="DS46" s="59" t="s">
        <v>856</v>
      </c>
      <c r="DT46" s="59" t="s">
        <v>857</v>
      </c>
      <c r="DU46" s="59" t="s">
        <v>858</v>
      </c>
      <c r="DV46" s="59" t="s">
        <v>859</v>
      </c>
      <c r="DW46" s="59"/>
      <c r="DX46" s="45"/>
      <c r="DY46" s="45"/>
      <c r="DZ46" s="45"/>
      <c r="EA46" s="59"/>
      <c r="EB46" s="59"/>
      <c r="EC46" s="59"/>
      <c r="ED46" s="59"/>
      <c r="EE46" s="59"/>
      <c r="EF46" s="59"/>
      <c r="EG46" s="59"/>
      <c r="EH46" s="59"/>
      <c r="EI46" s="59"/>
      <c r="EJ46" s="59"/>
      <c r="EK46" s="59"/>
      <c r="EL46" s="59"/>
      <c r="EM46" s="59"/>
      <c r="EN46" s="59"/>
      <c r="EO46" s="59"/>
      <c r="EP46" s="59"/>
      <c r="EQ46" s="59"/>
      <c r="ER46" s="59"/>
      <c r="ES46" s="59" t="s">
        <v>927</v>
      </c>
      <c r="ET46" s="59" t="s">
        <v>861</v>
      </c>
      <c r="EU46" s="59" t="s">
        <v>862</v>
      </c>
      <c r="EV46" s="59" t="s">
        <v>863</v>
      </c>
      <c r="EW46" s="59" t="s">
        <v>864</v>
      </c>
      <c r="EX46" s="59" t="s">
        <v>865</v>
      </c>
      <c r="EY46" s="59"/>
      <c r="EZ46" s="45"/>
      <c r="FA46" s="45"/>
      <c r="FB46" s="45"/>
      <c r="FC46" s="59"/>
      <c r="FD46" s="59"/>
      <c r="FE46" s="59"/>
      <c r="FF46" s="59"/>
      <c r="FG46" s="59"/>
      <c r="FH46" s="59"/>
      <c r="FI46" s="59"/>
      <c r="FJ46" s="59"/>
      <c r="FK46" s="59"/>
      <c r="FL46" s="59"/>
      <c r="FM46" s="59"/>
      <c r="FN46" s="59"/>
      <c r="FO46" s="59"/>
      <c r="FP46" s="59"/>
      <c r="FQ46" s="59"/>
      <c r="FR46" s="59"/>
      <c r="FS46" s="59"/>
      <c r="FT46" s="59"/>
      <c r="FU46" s="59" t="s">
        <v>928</v>
      </c>
      <c r="FV46" s="59" t="s">
        <v>867</v>
      </c>
      <c r="FW46" s="59" t="s">
        <v>868</v>
      </c>
      <c r="FX46" s="59" t="s">
        <v>869</v>
      </c>
      <c r="FY46" s="59" t="s">
        <v>870</v>
      </c>
      <c r="FZ46" s="59" t="s">
        <v>871</v>
      </c>
      <c r="GA46" s="59"/>
      <c r="GB46" s="45"/>
      <c r="GC46" s="45"/>
      <c r="GD46" s="45"/>
      <c r="GE46" s="59"/>
      <c r="GF46" s="59"/>
      <c r="GG46" s="59"/>
      <c r="GH46" s="59"/>
      <c r="GI46" s="59"/>
      <c r="GJ46" s="59"/>
      <c r="GK46" s="59"/>
      <c r="GL46" s="59"/>
      <c r="GM46" s="59"/>
      <c r="GN46" s="59"/>
      <c r="GO46" s="59"/>
      <c r="GP46" s="59"/>
      <c r="GQ46" s="59"/>
      <c r="GR46" s="59"/>
      <c r="GS46" s="59"/>
      <c r="GT46" s="59"/>
      <c r="GU46" s="59"/>
      <c r="GV46" s="59"/>
      <c r="GW46" s="59" t="s">
        <v>929</v>
      </c>
      <c r="GX46" s="59" t="s">
        <v>873</v>
      </c>
      <c r="GY46" s="59" t="s">
        <v>874</v>
      </c>
      <c r="GZ46" s="59" t="s">
        <v>875</v>
      </c>
      <c r="HA46" s="59" t="s">
        <v>876</v>
      </c>
      <c r="HB46" s="59" t="s">
        <v>877</v>
      </c>
      <c r="HC46" s="59"/>
      <c r="HD46" s="45"/>
      <c r="HE46" s="45"/>
      <c r="HF46" s="45"/>
      <c r="HG46" s="59"/>
      <c r="HH46" s="59"/>
      <c r="HI46" s="59"/>
      <c r="HJ46" s="59"/>
      <c r="HK46" s="59"/>
      <c r="HL46" s="59"/>
      <c r="HM46" s="59"/>
      <c r="HN46" s="59"/>
      <c r="HO46" s="59"/>
      <c r="HP46" s="59"/>
      <c r="HQ46" s="59"/>
      <c r="HR46" s="59"/>
      <c r="HS46" s="59"/>
      <c r="HT46" s="59"/>
      <c r="HU46" s="59"/>
      <c r="HV46" s="59"/>
      <c r="HW46" s="59"/>
      <c r="HX46" s="59"/>
    </row>
    <row r="47" spans="1:252" ht="15.75" customHeight="1" x14ac:dyDescent="0.25">
      <c r="A47" s="65" t="s">
        <v>252</v>
      </c>
      <c r="B47" s="59" t="s">
        <v>273</v>
      </c>
      <c r="C47" s="59"/>
      <c r="D47" s="59"/>
      <c r="E47" s="59"/>
      <c r="F47" s="59" t="s">
        <v>254</v>
      </c>
      <c r="G47" s="66" t="s">
        <v>930</v>
      </c>
      <c r="H47" s="66"/>
      <c r="I47" s="59" t="s">
        <v>931</v>
      </c>
      <c r="J47" s="59" t="s">
        <v>831</v>
      </c>
      <c r="K47" s="59" t="s">
        <v>832</v>
      </c>
      <c r="L47" s="59" t="s">
        <v>833</v>
      </c>
      <c r="M47" s="59" t="s">
        <v>834</v>
      </c>
      <c r="N47" s="59" t="s">
        <v>835</v>
      </c>
      <c r="O47" s="59"/>
      <c r="P47" s="59"/>
      <c r="Q47" s="59"/>
      <c r="R47" s="59"/>
      <c r="S47" s="59"/>
      <c r="T47" s="59"/>
      <c r="U47" s="59"/>
      <c r="V47" s="59"/>
      <c r="W47" s="59"/>
      <c r="X47" s="59"/>
      <c r="Y47" s="59"/>
      <c r="Z47" s="59"/>
      <c r="AA47" s="59"/>
      <c r="AB47" s="59"/>
      <c r="AC47" s="59"/>
      <c r="AD47" s="59"/>
      <c r="AE47" s="59"/>
      <c r="AF47" s="59"/>
      <c r="AG47" s="59"/>
      <c r="AH47" s="59"/>
      <c r="AI47" s="59"/>
      <c r="AJ47" s="59"/>
      <c r="AK47" s="59" t="s">
        <v>932</v>
      </c>
      <c r="AL47" s="59" t="s">
        <v>837</v>
      </c>
      <c r="AM47" s="59" t="s">
        <v>838</v>
      </c>
      <c r="AN47" s="59" t="s">
        <v>839</v>
      </c>
      <c r="AO47" s="59" t="s">
        <v>840</v>
      </c>
      <c r="AP47" s="59" t="s">
        <v>841</v>
      </c>
      <c r="AQ47" s="59"/>
      <c r="AR47" s="59"/>
      <c r="AS47" s="59"/>
      <c r="AT47" s="59"/>
      <c r="AU47" s="59"/>
      <c r="AV47" s="59"/>
      <c r="AW47" s="59"/>
      <c r="AX47" s="59"/>
      <c r="AY47" s="59"/>
      <c r="AZ47" s="59"/>
      <c r="BA47" s="59"/>
      <c r="BB47" s="59"/>
      <c r="BC47" s="59"/>
      <c r="BD47" s="59"/>
      <c r="BE47" s="59"/>
      <c r="BF47" s="59"/>
      <c r="BG47" s="59"/>
      <c r="BH47" s="59"/>
      <c r="BI47" s="59"/>
      <c r="BJ47" s="59"/>
      <c r="BK47" s="59"/>
      <c r="BL47" s="59"/>
      <c r="BM47" s="59" t="s">
        <v>933</v>
      </c>
      <c r="BN47" s="59" t="s">
        <v>843</v>
      </c>
      <c r="BO47" s="59" t="s">
        <v>844</v>
      </c>
      <c r="BP47" s="59" t="s">
        <v>924</v>
      </c>
      <c r="BQ47" s="59" t="s">
        <v>846</v>
      </c>
      <c r="BR47" s="59" t="s">
        <v>847</v>
      </c>
      <c r="BS47" s="59"/>
      <c r="BT47" s="59"/>
      <c r="BU47" s="59"/>
      <c r="BV47" s="59"/>
      <c r="BW47" s="59"/>
      <c r="BX47" s="59"/>
      <c r="BY47" s="59"/>
      <c r="BZ47" s="59"/>
      <c r="CA47" s="59"/>
      <c r="CB47" s="59"/>
      <c r="CC47" s="59"/>
      <c r="CD47" s="59"/>
      <c r="CE47" s="59"/>
      <c r="CF47" s="59"/>
      <c r="CG47" s="59"/>
      <c r="CH47" s="59"/>
      <c r="CI47" s="59"/>
      <c r="CJ47" s="59"/>
      <c r="CK47" s="59"/>
      <c r="CL47" s="59"/>
      <c r="CM47" s="59"/>
      <c r="CN47" s="59"/>
      <c r="CO47" s="59" t="s">
        <v>934</v>
      </c>
      <c r="CP47" s="59" t="s">
        <v>849</v>
      </c>
      <c r="CQ47" s="59" t="s">
        <v>850</v>
      </c>
      <c r="CR47" s="59" t="s">
        <v>851</v>
      </c>
      <c r="CS47" s="59" t="s">
        <v>852</v>
      </c>
      <c r="CT47" s="59" t="s">
        <v>853</v>
      </c>
      <c r="CU47" s="59"/>
      <c r="CV47" s="59"/>
      <c r="CW47" s="59"/>
      <c r="CX47" s="59"/>
      <c r="CY47" s="59"/>
      <c r="CZ47" s="59"/>
      <c r="DA47" s="59"/>
      <c r="DB47" s="59"/>
      <c r="DC47" s="59"/>
      <c r="DD47" s="59"/>
      <c r="DE47" s="59"/>
      <c r="DF47" s="59"/>
      <c r="DG47" s="59"/>
      <c r="DH47" s="59"/>
      <c r="DI47" s="59"/>
      <c r="DJ47" s="59"/>
      <c r="DK47" s="59"/>
      <c r="DL47" s="59"/>
      <c r="DM47" s="59"/>
      <c r="DN47" s="59"/>
      <c r="DO47" s="59"/>
      <c r="DP47" s="59"/>
      <c r="DQ47" s="59" t="s">
        <v>935</v>
      </c>
      <c r="DR47" s="59" t="s">
        <v>855</v>
      </c>
      <c r="DS47" s="59" t="s">
        <v>856</v>
      </c>
      <c r="DT47" s="59" t="s">
        <v>857</v>
      </c>
      <c r="DU47" s="59" t="s">
        <v>858</v>
      </c>
      <c r="DV47" s="59" t="s">
        <v>859</v>
      </c>
      <c r="DW47" s="59"/>
      <c r="DX47" s="59"/>
      <c r="DY47" s="59"/>
      <c r="DZ47" s="59"/>
      <c r="EA47" s="59"/>
      <c r="EB47" s="59"/>
      <c r="EC47" s="59"/>
      <c r="ED47" s="59"/>
      <c r="EE47" s="59"/>
      <c r="EF47" s="59"/>
      <c r="EG47" s="59"/>
      <c r="EH47" s="59"/>
      <c r="EI47" s="59"/>
      <c r="EJ47" s="59"/>
      <c r="EK47" s="59"/>
      <c r="EL47" s="59"/>
      <c r="EM47" s="59"/>
      <c r="EN47" s="59"/>
      <c r="EO47" s="59"/>
      <c r="EP47" s="59"/>
      <c r="EQ47" s="59"/>
      <c r="ER47" s="59"/>
      <c r="ES47" s="59" t="s">
        <v>936</v>
      </c>
      <c r="ET47" s="59" t="s">
        <v>861</v>
      </c>
      <c r="EU47" s="59" t="s">
        <v>862</v>
      </c>
      <c r="EV47" s="59" t="s">
        <v>863</v>
      </c>
      <c r="EW47" s="59" t="s">
        <v>864</v>
      </c>
      <c r="EX47" s="59" t="s">
        <v>865</v>
      </c>
      <c r="EY47" s="59"/>
      <c r="EZ47" s="59"/>
      <c r="FA47" s="59"/>
      <c r="FB47" s="59"/>
      <c r="FC47" s="59"/>
      <c r="FD47" s="59"/>
      <c r="FE47" s="59"/>
      <c r="FF47" s="59"/>
      <c r="FG47" s="59"/>
      <c r="FH47" s="59"/>
      <c r="FI47" s="59"/>
      <c r="FJ47" s="59"/>
      <c r="FK47" s="59"/>
      <c r="FL47" s="59"/>
      <c r="FM47" s="59"/>
      <c r="FN47" s="59"/>
      <c r="FO47" s="59"/>
      <c r="FP47" s="59"/>
      <c r="FQ47" s="59"/>
      <c r="FR47" s="59"/>
      <c r="FS47" s="59"/>
      <c r="FT47" s="59"/>
      <c r="FU47" s="59" t="s">
        <v>937</v>
      </c>
      <c r="FV47" s="59" t="s">
        <v>867</v>
      </c>
      <c r="FW47" s="59" t="s">
        <v>868</v>
      </c>
      <c r="FX47" s="59" t="s">
        <v>869</v>
      </c>
      <c r="FY47" s="59" t="s">
        <v>870</v>
      </c>
      <c r="FZ47" s="59" t="s">
        <v>871</v>
      </c>
      <c r="GA47" s="59"/>
      <c r="GB47" s="59"/>
      <c r="GC47" s="59"/>
      <c r="GD47" s="59"/>
      <c r="GE47" s="59"/>
      <c r="GF47" s="59"/>
      <c r="GG47" s="59"/>
      <c r="GH47" s="59"/>
      <c r="GI47" s="59"/>
      <c r="GJ47" s="59"/>
      <c r="GK47" s="59"/>
      <c r="GL47" s="59"/>
      <c r="GM47" s="59"/>
      <c r="GN47" s="59"/>
      <c r="GO47" s="59"/>
      <c r="GP47" s="59"/>
      <c r="GQ47" s="59"/>
      <c r="GR47" s="59"/>
      <c r="GS47" s="59"/>
      <c r="GT47" s="59"/>
      <c r="GU47" s="59"/>
      <c r="GV47" s="59"/>
      <c r="GW47" s="59" t="s">
        <v>938</v>
      </c>
      <c r="GX47" s="59" t="s">
        <v>873</v>
      </c>
      <c r="GY47" s="59" t="s">
        <v>874</v>
      </c>
      <c r="GZ47" s="59" t="s">
        <v>875</v>
      </c>
      <c r="HA47" s="59" t="s">
        <v>876</v>
      </c>
      <c r="HB47" s="59" t="s">
        <v>877</v>
      </c>
      <c r="HC47" s="59"/>
      <c r="HD47" s="59"/>
      <c r="HE47" s="59"/>
      <c r="HF47" s="59"/>
      <c r="HG47" s="59"/>
      <c r="HH47" s="59"/>
      <c r="HI47" s="59"/>
      <c r="HJ47" s="59"/>
      <c r="HK47" s="59"/>
      <c r="HL47" s="59"/>
      <c r="HM47" s="59"/>
      <c r="HN47" s="59"/>
      <c r="HO47" s="59"/>
      <c r="HP47" s="59"/>
      <c r="HQ47" s="59"/>
      <c r="HR47" s="59"/>
      <c r="HS47" s="59"/>
      <c r="HT47" s="59"/>
      <c r="HU47" s="59"/>
      <c r="HV47" s="59"/>
      <c r="HW47" s="59"/>
      <c r="HX47" s="59"/>
    </row>
    <row r="48" spans="1:252" ht="15.75" customHeight="1" x14ac:dyDescent="0.25">
      <c r="A48" s="65" t="s">
        <v>252</v>
      </c>
      <c r="B48" s="59" t="s">
        <v>273</v>
      </c>
      <c r="C48" s="59"/>
      <c r="D48" s="59"/>
      <c r="E48" s="59"/>
      <c r="F48" s="59" t="s">
        <v>254</v>
      </c>
      <c r="G48" s="66" t="s">
        <v>939</v>
      </c>
      <c r="H48" s="66"/>
      <c r="I48" s="59" t="s">
        <v>940</v>
      </c>
      <c r="J48" s="59" t="s">
        <v>941</v>
      </c>
      <c r="K48" s="59" t="s">
        <v>942</v>
      </c>
      <c r="L48" s="59" t="s">
        <v>943</v>
      </c>
      <c r="M48" s="59"/>
      <c r="N48" s="59"/>
      <c r="O48" s="59"/>
      <c r="P48" s="45"/>
      <c r="Q48" s="45"/>
      <c r="R48" s="45"/>
      <c r="S48" s="59"/>
      <c r="T48" s="59"/>
      <c r="U48" s="59"/>
      <c r="V48" s="59"/>
      <c r="W48" s="59"/>
      <c r="X48" s="59"/>
      <c r="Y48" s="59"/>
      <c r="Z48" s="59"/>
      <c r="AA48" s="59"/>
      <c r="AB48" s="59"/>
      <c r="AC48" s="59"/>
      <c r="AD48" s="59"/>
      <c r="AE48" s="59"/>
      <c r="AF48" s="59"/>
      <c r="AG48" s="59"/>
      <c r="AH48" s="59"/>
      <c r="AI48" s="59"/>
      <c r="AJ48" s="59"/>
      <c r="AK48" s="59" t="s">
        <v>944</v>
      </c>
      <c r="AL48" s="80" t="s">
        <v>945</v>
      </c>
      <c r="AM48" s="80" t="s">
        <v>946</v>
      </c>
      <c r="AN48" s="59" t="s">
        <v>947</v>
      </c>
      <c r="AO48" s="59"/>
      <c r="AP48" s="59"/>
      <c r="AQ48" s="59"/>
      <c r="AR48" s="45"/>
      <c r="AS48" s="45"/>
      <c r="AT48" s="45"/>
      <c r="AU48" s="59"/>
      <c r="AV48" s="59"/>
      <c r="AW48" s="59"/>
      <c r="AX48" s="59"/>
      <c r="AY48" s="59"/>
      <c r="AZ48" s="59"/>
      <c r="BA48" s="59"/>
      <c r="BB48" s="59"/>
      <c r="BC48" s="59"/>
      <c r="BD48" s="59"/>
      <c r="BE48" s="59"/>
      <c r="BF48" s="59"/>
      <c r="BG48" s="59"/>
      <c r="BH48" s="59"/>
      <c r="BI48" s="59"/>
      <c r="BJ48" s="59"/>
      <c r="BK48" s="59"/>
      <c r="BL48" s="59"/>
      <c r="BM48" s="59" t="s">
        <v>948</v>
      </c>
      <c r="BN48" s="80" t="s">
        <v>949</v>
      </c>
      <c r="BO48" s="80" t="s">
        <v>950</v>
      </c>
      <c r="BP48" s="59" t="s">
        <v>951</v>
      </c>
      <c r="BQ48" s="59"/>
      <c r="BR48" s="59"/>
      <c r="BS48" s="59"/>
      <c r="BT48" s="45"/>
      <c r="BU48" s="45"/>
      <c r="BV48" s="45"/>
      <c r="BW48" s="59"/>
      <c r="BX48" s="59"/>
      <c r="BY48" s="59"/>
      <c r="BZ48" s="59"/>
      <c r="CA48" s="59"/>
      <c r="CB48" s="59"/>
      <c r="CC48" s="59"/>
      <c r="CD48" s="59"/>
      <c r="CE48" s="59"/>
      <c r="CF48" s="59"/>
      <c r="CG48" s="59"/>
      <c r="CH48" s="59"/>
      <c r="CI48" s="59"/>
      <c r="CJ48" s="59"/>
      <c r="CK48" s="59"/>
      <c r="CL48" s="59"/>
      <c r="CM48" s="59"/>
      <c r="CN48" s="59"/>
      <c r="CO48" s="59" t="s">
        <v>952</v>
      </c>
      <c r="CP48" s="80" t="s">
        <v>953</v>
      </c>
      <c r="CQ48" s="80" t="s">
        <v>954</v>
      </c>
      <c r="CR48" s="59" t="s">
        <v>955</v>
      </c>
      <c r="CS48" s="59"/>
      <c r="CT48" s="59"/>
      <c r="CU48" s="59"/>
      <c r="CV48" s="45"/>
      <c r="CW48" s="45"/>
      <c r="CX48" s="45"/>
      <c r="CY48" s="59"/>
      <c r="CZ48" s="59"/>
      <c r="DA48" s="59"/>
      <c r="DB48" s="59"/>
      <c r="DC48" s="59"/>
      <c r="DD48" s="59"/>
      <c r="DE48" s="59"/>
      <c r="DF48" s="59"/>
      <c r="DG48" s="59"/>
      <c r="DH48" s="59"/>
      <c r="DI48" s="59"/>
      <c r="DJ48" s="59"/>
      <c r="DK48" s="59"/>
      <c r="DL48" s="59"/>
      <c r="DM48" s="59"/>
      <c r="DN48" s="59"/>
      <c r="DO48" s="59"/>
      <c r="DP48" s="59"/>
      <c r="DQ48" s="59" t="s">
        <v>956</v>
      </c>
      <c r="DR48" s="80" t="s">
        <v>957</v>
      </c>
      <c r="DS48" s="80" t="s">
        <v>958</v>
      </c>
      <c r="DT48" s="59" t="s">
        <v>959</v>
      </c>
      <c r="DU48" s="59"/>
      <c r="DV48" s="59"/>
      <c r="DW48" s="59"/>
      <c r="DX48" s="45"/>
      <c r="DY48" s="45"/>
      <c r="DZ48" s="45"/>
      <c r="EA48" s="59"/>
      <c r="EB48" s="59"/>
      <c r="EC48" s="59"/>
      <c r="ED48" s="59"/>
      <c r="EE48" s="59"/>
      <c r="EF48" s="59"/>
      <c r="EG48" s="59"/>
      <c r="EH48" s="59"/>
      <c r="EI48" s="59"/>
      <c r="EJ48" s="59"/>
      <c r="EK48" s="59"/>
      <c r="EL48" s="59"/>
      <c r="EM48" s="59"/>
      <c r="EN48" s="59"/>
      <c r="EO48" s="59"/>
      <c r="EP48" s="59"/>
      <c r="EQ48" s="59"/>
      <c r="ER48" s="59"/>
      <c r="ES48" s="59" t="s">
        <v>960</v>
      </c>
      <c r="ET48" s="80" t="s">
        <v>961</v>
      </c>
      <c r="EU48" s="80" t="s">
        <v>962</v>
      </c>
      <c r="EV48" s="59" t="s">
        <v>963</v>
      </c>
      <c r="EW48" s="59"/>
      <c r="EX48" s="59"/>
      <c r="EY48" s="59"/>
      <c r="EZ48" s="45"/>
      <c r="FA48" s="45"/>
      <c r="FB48" s="45"/>
      <c r="FC48" s="59"/>
      <c r="FD48" s="59"/>
      <c r="FE48" s="59"/>
      <c r="FF48" s="59"/>
      <c r="FG48" s="59"/>
      <c r="FH48" s="59"/>
      <c r="FI48" s="59"/>
      <c r="FJ48" s="59"/>
      <c r="FK48" s="59"/>
      <c r="FL48" s="59"/>
      <c r="FM48" s="59"/>
      <c r="FN48" s="59"/>
      <c r="FO48" s="59"/>
      <c r="FP48" s="59"/>
      <c r="FQ48" s="59"/>
      <c r="FR48" s="59"/>
      <c r="FS48" s="59"/>
      <c r="FT48" s="59"/>
      <c r="FU48" s="59" t="s">
        <v>964</v>
      </c>
      <c r="FV48" s="80" t="s">
        <v>965</v>
      </c>
      <c r="FW48" s="80" t="s">
        <v>966</v>
      </c>
      <c r="FX48" s="59" t="s">
        <v>967</v>
      </c>
      <c r="FY48" s="59"/>
      <c r="FZ48" s="59"/>
      <c r="GA48" s="59"/>
      <c r="GB48" s="45"/>
      <c r="GC48" s="45"/>
      <c r="GD48" s="45"/>
      <c r="GE48" s="59"/>
      <c r="GF48" s="59"/>
      <c r="GG48" s="59"/>
      <c r="GH48" s="59"/>
      <c r="GI48" s="59"/>
      <c r="GJ48" s="59"/>
      <c r="GK48" s="59"/>
      <c r="GL48" s="59"/>
      <c r="GM48" s="59"/>
      <c r="GN48" s="59"/>
      <c r="GO48" s="59"/>
      <c r="GP48" s="59"/>
      <c r="GQ48" s="59"/>
      <c r="GR48" s="59"/>
      <c r="GS48" s="59"/>
      <c r="GT48" s="59"/>
      <c r="GU48" s="59"/>
      <c r="GV48" s="59"/>
      <c r="GW48" s="59" t="s">
        <v>968</v>
      </c>
      <c r="GX48" s="80" t="s">
        <v>969</v>
      </c>
      <c r="GY48" s="80" t="s">
        <v>970</v>
      </c>
      <c r="GZ48" s="59" t="s">
        <v>971</v>
      </c>
      <c r="HA48" s="59"/>
      <c r="HB48" s="59"/>
      <c r="HC48" s="59"/>
      <c r="HD48" s="45"/>
      <c r="HE48" s="45"/>
      <c r="HF48" s="45"/>
      <c r="HG48" s="59"/>
      <c r="HH48" s="59"/>
      <c r="HI48" s="59"/>
      <c r="HJ48" s="59"/>
      <c r="HK48" s="59"/>
      <c r="HL48" s="59"/>
      <c r="HM48" s="59"/>
      <c r="HN48" s="59"/>
      <c r="HO48" s="59"/>
      <c r="HP48" s="59"/>
      <c r="HQ48" s="59"/>
      <c r="HR48" s="59"/>
      <c r="HS48" s="59"/>
      <c r="HT48" s="59"/>
      <c r="HU48" s="59"/>
      <c r="HV48" s="59"/>
      <c r="HW48" s="59"/>
      <c r="HX48" s="59"/>
    </row>
    <row r="49" spans="1:252" ht="15.75" customHeight="1" x14ac:dyDescent="0.25">
      <c r="A49" s="65" t="s">
        <v>252</v>
      </c>
      <c r="B49" s="59" t="s">
        <v>972</v>
      </c>
      <c r="C49" s="59"/>
      <c r="D49" s="59"/>
      <c r="E49" s="59"/>
      <c r="F49" s="59" t="s">
        <v>254</v>
      </c>
      <c r="G49" s="66" t="s">
        <v>973</v>
      </c>
      <c r="H49" s="66"/>
      <c r="I49" s="59" t="s">
        <v>974</v>
      </c>
      <c r="J49" s="59" t="s">
        <v>975</v>
      </c>
      <c r="K49" s="59" t="s">
        <v>976</v>
      </c>
      <c r="L49" s="59" t="s">
        <v>977</v>
      </c>
      <c r="M49" s="59" t="s">
        <v>978</v>
      </c>
      <c r="N49" s="59" t="s">
        <v>979</v>
      </c>
      <c r="O49" s="59" t="s">
        <v>980</v>
      </c>
      <c r="P49" s="45" t="s">
        <v>981</v>
      </c>
      <c r="Q49" s="45"/>
      <c r="R49" s="45"/>
      <c r="S49" s="59"/>
      <c r="T49" s="59"/>
      <c r="U49" s="59"/>
      <c r="V49" s="59"/>
      <c r="W49" s="59"/>
      <c r="X49" s="59"/>
      <c r="Y49" s="59"/>
      <c r="Z49" s="59"/>
      <c r="AA49" s="59"/>
      <c r="AB49" s="59"/>
      <c r="AC49" s="59"/>
      <c r="AD49" s="59"/>
      <c r="AE49" s="59"/>
      <c r="AF49" s="59"/>
      <c r="AG49" s="59"/>
      <c r="AH49" s="59"/>
      <c r="AI49" s="59"/>
      <c r="AJ49" s="59"/>
      <c r="AK49" s="59" t="s">
        <v>982</v>
      </c>
      <c r="AL49" s="59" t="s">
        <v>983</v>
      </c>
      <c r="AM49" s="59" t="s">
        <v>984</v>
      </c>
      <c r="AN49" s="59" t="s">
        <v>985</v>
      </c>
      <c r="AO49" s="59" t="s">
        <v>986</v>
      </c>
      <c r="AP49" s="59" t="s">
        <v>987</v>
      </c>
      <c r="AQ49" s="59" t="s">
        <v>988</v>
      </c>
      <c r="AR49" s="45" t="s">
        <v>989</v>
      </c>
      <c r="AS49" s="45"/>
      <c r="AT49" s="45"/>
      <c r="AU49" s="59"/>
      <c r="AV49" s="59"/>
      <c r="AW49" s="59"/>
      <c r="AX49" s="59"/>
      <c r="AY49" s="59"/>
      <c r="AZ49" s="59"/>
      <c r="BA49" s="59"/>
      <c r="BB49" s="59"/>
      <c r="BC49" s="59"/>
      <c r="BD49" s="59"/>
      <c r="BE49" s="59"/>
      <c r="BF49" s="59"/>
      <c r="BG49" s="59"/>
      <c r="BH49" s="59"/>
      <c r="BI49" s="59"/>
      <c r="BJ49" s="59"/>
      <c r="BK49" s="59"/>
      <c r="BL49" s="59"/>
      <c r="BM49" s="59" t="s">
        <v>990</v>
      </c>
      <c r="BN49" s="59" t="s">
        <v>991</v>
      </c>
      <c r="BO49" s="59" t="s">
        <v>992</v>
      </c>
      <c r="BP49" s="59" t="s">
        <v>993</v>
      </c>
      <c r="BQ49" s="59" t="s">
        <v>994</v>
      </c>
      <c r="BR49" s="59" t="s">
        <v>995</v>
      </c>
      <c r="BS49" s="59" t="s">
        <v>996</v>
      </c>
      <c r="BT49" s="45" t="s">
        <v>997</v>
      </c>
      <c r="BU49" s="45"/>
      <c r="BV49" s="45"/>
      <c r="BW49" s="59"/>
      <c r="BX49" s="59"/>
      <c r="BY49" s="59"/>
      <c r="BZ49" s="59"/>
      <c r="CA49" s="59"/>
      <c r="CB49" s="59"/>
      <c r="CC49" s="59"/>
      <c r="CD49" s="59"/>
      <c r="CE49" s="59"/>
      <c r="CF49" s="59"/>
      <c r="CG49" s="59"/>
      <c r="CH49" s="59"/>
      <c r="CI49" s="59"/>
      <c r="CJ49" s="59"/>
      <c r="CK49" s="59"/>
      <c r="CL49" s="59"/>
      <c r="CM49" s="59"/>
      <c r="CN49" s="59"/>
      <c r="CO49" s="59" t="s">
        <v>998</v>
      </c>
      <c r="CP49" s="59" t="s">
        <v>999</v>
      </c>
      <c r="CQ49" s="59" t="s">
        <v>1000</v>
      </c>
      <c r="CR49" s="59" t="s">
        <v>1001</v>
      </c>
      <c r="CS49" s="59" t="s">
        <v>1002</v>
      </c>
      <c r="CT49" s="59" t="s">
        <v>1003</v>
      </c>
      <c r="CU49" s="59" t="s">
        <v>1004</v>
      </c>
      <c r="CV49" s="45" t="s">
        <v>1005</v>
      </c>
      <c r="CW49" s="45"/>
      <c r="CX49" s="45"/>
      <c r="CY49" s="59"/>
      <c r="CZ49" s="59"/>
      <c r="DA49" s="59"/>
      <c r="DB49" s="59"/>
      <c r="DC49" s="59"/>
      <c r="DD49" s="59"/>
      <c r="DE49" s="59"/>
      <c r="DF49" s="59"/>
      <c r="DG49" s="59"/>
      <c r="DH49" s="59"/>
      <c r="DI49" s="59"/>
      <c r="DJ49" s="59"/>
      <c r="DK49" s="59"/>
      <c r="DL49" s="59"/>
      <c r="DM49" s="59"/>
      <c r="DN49" s="59"/>
      <c r="DO49" s="59"/>
      <c r="DP49" s="59"/>
      <c r="DQ49" s="59" t="s">
        <v>1006</v>
      </c>
      <c r="DR49" s="59" t="s">
        <v>1007</v>
      </c>
      <c r="DS49" s="59" t="s">
        <v>1008</v>
      </c>
      <c r="DT49" s="59" t="s">
        <v>1009</v>
      </c>
      <c r="DU49" s="59" t="s">
        <v>1010</v>
      </c>
      <c r="DV49" s="59" t="s">
        <v>1011</v>
      </c>
      <c r="DW49" s="59" t="s">
        <v>1012</v>
      </c>
      <c r="DX49" s="45" t="s">
        <v>1013</v>
      </c>
      <c r="DY49" s="45"/>
      <c r="DZ49" s="45"/>
      <c r="EA49" s="59"/>
      <c r="EB49" s="59"/>
      <c r="EC49" s="59"/>
      <c r="ED49" s="59"/>
      <c r="EE49" s="59"/>
      <c r="EF49" s="59"/>
      <c r="EG49" s="59"/>
      <c r="EH49" s="59"/>
      <c r="EI49" s="59"/>
      <c r="EJ49" s="59"/>
      <c r="EK49" s="59"/>
      <c r="EL49" s="59"/>
      <c r="EM49" s="59"/>
      <c r="EN49" s="59"/>
      <c r="EO49" s="59"/>
      <c r="EP49" s="59"/>
      <c r="EQ49" s="59"/>
      <c r="ER49" s="59"/>
      <c r="ES49" s="59" t="s">
        <v>1014</v>
      </c>
      <c r="ET49" s="59" t="s">
        <v>1015</v>
      </c>
      <c r="EU49" s="59" t="s">
        <v>1016</v>
      </c>
      <c r="EV49" s="59" t="s">
        <v>1017</v>
      </c>
      <c r="EW49" s="59" t="s">
        <v>1018</v>
      </c>
      <c r="EX49" s="59" t="s">
        <v>1019</v>
      </c>
      <c r="EY49" s="59" t="s">
        <v>1020</v>
      </c>
      <c r="EZ49" s="45" t="s">
        <v>1021</v>
      </c>
      <c r="FA49" s="45"/>
      <c r="FB49" s="45"/>
      <c r="FC49" s="59"/>
      <c r="FD49" s="59"/>
      <c r="FE49" s="59"/>
      <c r="FF49" s="59"/>
      <c r="FG49" s="59"/>
      <c r="FH49" s="59"/>
      <c r="FI49" s="59"/>
      <c r="FJ49" s="59"/>
      <c r="FK49" s="59"/>
      <c r="FL49" s="59"/>
      <c r="FM49" s="59"/>
      <c r="FN49" s="59"/>
      <c r="FO49" s="59"/>
      <c r="FP49" s="59"/>
      <c r="FQ49" s="59"/>
      <c r="FR49" s="59"/>
      <c r="FS49" s="59"/>
      <c r="FT49" s="59"/>
      <c r="FU49" s="59" t="s">
        <v>1022</v>
      </c>
      <c r="FV49" s="59" t="s">
        <v>1023</v>
      </c>
      <c r="FW49" s="59" t="s">
        <v>1024</v>
      </c>
      <c r="FX49" s="59" t="s">
        <v>1025</v>
      </c>
      <c r="FY49" s="59" t="s">
        <v>1026</v>
      </c>
      <c r="FZ49" s="59" t="s">
        <v>1027</v>
      </c>
      <c r="GA49" s="59" t="s">
        <v>1028</v>
      </c>
      <c r="GB49" s="45" t="s">
        <v>1029</v>
      </c>
      <c r="GC49" s="45"/>
      <c r="GD49" s="45"/>
      <c r="GE49" s="59"/>
      <c r="GF49" s="59"/>
      <c r="GG49" s="59"/>
      <c r="GH49" s="59"/>
      <c r="GI49" s="59"/>
      <c r="GJ49" s="59"/>
      <c r="GK49" s="59"/>
      <c r="GL49" s="59"/>
      <c r="GM49" s="59"/>
      <c r="GN49" s="59"/>
      <c r="GO49" s="59"/>
      <c r="GP49" s="59"/>
      <c r="GQ49" s="59"/>
      <c r="GR49" s="59"/>
      <c r="GS49" s="59"/>
      <c r="GT49" s="59"/>
      <c r="GU49" s="59"/>
      <c r="GV49" s="59"/>
      <c r="GW49" s="59" t="s">
        <v>1030</v>
      </c>
      <c r="GX49" s="59" t="s">
        <v>1031</v>
      </c>
      <c r="GY49" s="59" t="s">
        <v>1032</v>
      </c>
      <c r="GZ49" s="59" t="s">
        <v>1033</v>
      </c>
      <c r="HA49" s="59" t="s">
        <v>1034</v>
      </c>
      <c r="HB49" s="59" t="s">
        <v>1035</v>
      </c>
      <c r="HC49" s="59" t="s">
        <v>1036</v>
      </c>
      <c r="HD49" s="45" t="s">
        <v>1037</v>
      </c>
      <c r="HE49" s="45"/>
      <c r="HF49" s="45"/>
      <c r="HG49" s="59"/>
      <c r="HH49" s="59"/>
      <c r="HI49" s="59"/>
      <c r="HJ49" s="59"/>
      <c r="HK49" s="59"/>
      <c r="HL49" s="59"/>
      <c r="HM49" s="59"/>
      <c r="HN49" s="59"/>
      <c r="HO49" s="59"/>
      <c r="HP49" s="59"/>
      <c r="HQ49" s="59"/>
      <c r="HR49" s="59"/>
      <c r="HS49" s="59"/>
      <c r="HT49" s="59"/>
      <c r="HU49" s="59"/>
      <c r="HV49" s="59"/>
      <c r="HW49" s="59"/>
      <c r="HX49" s="59"/>
    </row>
    <row r="50" spans="1:252" ht="15.75" customHeight="1" x14ac:dyDescent="0.25">
      <c r="A50" s="65" t="s">
        <v>252</v>
      </c>
      <c r="B50" s="59" t="s">
        <v>273</v>
      </c>
      <c r="C50" s="59"/>
      <c r="D50" s="59"/>
      <c r="E50" s="59"/>
      <c r="F50" s="59" t="s">
        <v>254</v>
      </c>
      <c r="G50" s="66" t="s">
        <v>1038</v>
      </c>
      <c r="H50" s="66"/>
      <c r="I50" s="59" t="s">
        <v>1039</v>
      </c>
      <c r="J50" s="59" t="s">
        <v>327</v>
      </c>
      <c r="K50" s="59" t="s">
        <v>328</v>
      </c>
      <c r="L50" s="59" t="s">
        <v>329</v>
      </c>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t="s">
        <v>1040</v>
      </c>
      <c r="AL50" s="59" t="s">
        <v>331</v>
      </c>
      <c r="AM50" s="59" t="s">
        <v>332</v>
      </c>
      <c r="AN50" s="59" t="s">
        <v>333</v>
      </c>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t="s">
        <v>1041</v>
      </c>
      <c r="BN50" s="59" t="s">
        <v>331</v>
      </c>
      <c r="BO50" s="59" t="s">
        <v>335</v>
      </c>
      <c r="BP50" s="59" t="s">
        <v>336</v>
      </c>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t="s">
        <v>1042</v>
      </c>
      <c r="CP50" s="59" t="s">
        <v>338</v>
      </c>
      <c r="CQ50" s="59" t="s">
        <v>339</v>
      </c>
      <c r="CR50" s="59" t="s">
        <v>340</v>
      </c>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t="s">
        <v>1043</v>
      </c>
      <c r="DR50" s="59" t="s">
        <v>342</v>
      </c>
      <c r="DS50" s="59" t="s">
        <v>343</v>
      </c>
      <c r="DT50" s="59" t="s">
        <v>344</v>
      </c>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t="s">
        <v>1044</v>
      </c>
      <c r="ET50" s="59" t="s">
        <v>346</v>
      </c>
      <c r="EU50" s="59" t="s">
        <v>347</v>
      </c>
      <c r="EV50" s="59" t="s">
        <v>348</v>
      </c>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U50" s="59" t="s">
        <v>1045</v>
      </c>
      <c r="FV50" s="59" t="s">
        <v>350</v>
      </c>
      <c r="FW50" s="59" t="s">
        <v>351</v>
      </c>
      <c r="FX50" s="59" t="s">
        <v>352</v>
      </c>
      <c r="FY50" s="59"/>
      <c r="FZ50" s="59"/>
      <c r="GA50" s="59"/>
      <c r="GB50" s="59"/>
      <c r="GC50" s="59"/>
      <c r="GD50" s="59"/>
      <c r="GE50" s="59"/>
      <c r="GF50" s="59"/>
      <c r="GG50" s="59"/>
      <c r="GH50" s="59"/>
      <c r="GI50" s="59"/>
      <c r="GJ50" s="59"/>
      <c r="GK50" s="59"/>
      <c r="GL50" s="59"/>
      <c r="GM50" s="59"/>
      <c r="GN50" s="59"/>
      <c r="GO50" s="59"/>
      <c r="GP50" s="59"/>
      <c r="GQ50" s="59"/>
      <c r="GR50" s="59"/>
      <c r="GS50" s="59"/>
      <c r="GT50" s="59"/>
      <c r="GU50" s="59"/>
      <c r="GV50" s="59"/>
      <c r="GW50" s="59" t="s">
        <v>1046</v>
      </c>
      <c r="GX50" s="59" t="s">
        <v>354</v>
      </c>
      <c r="GY50" s="59" t="s">
        <v>355</v>
      </c>
      <c r="GZ50" s="59" t="s">
        <v>356</v>
      </c>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row>
    <row r="51" spans="1:252" ht="15.75" customHeight="1" x14ac:dyDescent="0.25">
      <c r="A51" s="65" t="s">
        <v>252</v>
      </c>
      <c r="B51" s="59" t="s">
        <v>273</v>
      </c>
      <c r="C51" s="59"/>
      <c r="D51" s="59"/>
      <c r="E51" s="59"/>
      <c r="F51" s="59" t="s">
        <v>254</v>
      </c>
      <c r="G51" s="66" t="s">
        <v>1047</v>
      </c>
      <c r="H51" s="66"/>
      <c r="I51" s="59" t="s">
        <v>1048</v>
      </c>
      <c r="J51" s="59" t="s">
        <v>327</v>
      </c>
      <c r="K51" s="59" t="s">
        <v>328</v>
      </c>
      <c r="L51" s="59" t="s">
        <v>329</v>
      </c>
      <c r="M51" s="59"/>
      <c r="N51" s="59"/>
      <c r="O51" s="59"/>
      <c r="P51" s="59"/>
      <c r="Q51" s="59"/>
      <c r="R51" s="59"/>
      <c r="S51" s="59"/>
      <c r="T51" s="59"/>
      <c r="U51" s="59"/>
      <c r="V51" s="59"/>
      <c r="W51" s="59"/>
      <c r="X51" s="59"/>
      <c r="Y51" s="59"/>
      <c r="Z51" s="59"/>
      <c r="AA51" s="59"/>
      <c r="AB51" s="59"/>
      <c r="AC51" s="59"/>
      <c r="AD51" s="59"/>
      <c r="AE51" s="59"/>
      <c r="AF51" s="59"/>
      <c r="AG51" s="59"/>
      <c r="AH51" s="59"/>
      <c r="AI51" s="59"/>
      <c r="AJ51" s="82"/>
      <c r="AK51" s="59" t="s">
        <v>1049</v>
      </c>
      <c r="AL51" s="59" t="s">
        <v>331</v>
      </c>
      <c r="AM51" s="59" t="s">
        <v>332</v>
      </c>
      <c r="AN51" s="59" t="s">
        <v>333</v>
      </c>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82"/>
      <c r="BM51" s="59" t="s">
        <v>1050</v>
      </c>
      <c r="BN51" s="59" t="s">
        <v>331</v>
      </c>
      <c r="BO51" s="59" t="s">
        <v>335</v>
      </c>
      <c r="BP51" s="59" t="s">
        <v>336</v>
      </c>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82"/>
      <c r="CO51" s="59" t="s">
        <v>1051</v>
      </c>
      <c r="CP51" s="59" t="s">
        <v>338</v>
      </c>
      <c r="CQ51" s="59" t="s">
        <v>339</v>
      </c>
      <c r="CR51" s="59" t="s">
        <v>340</v>
      </c>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82"/>
      <c r="DQ51" s="59" t="s">
        <v>1052</v>
      </c>
      <c r="DR51" s="59" t="s">
        <v>342</v>
      </c>
      <c r="DS51" s="59" t="s">
        <v>343</v>
      </c>
      <c r="DT51" s="59" t="s">
        <v>344</v>
      </c>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82"/>
      <c r="ES51" s="59" t="s">
        <v>1053</v>
      </c>
      <c r="ET51" s="59" t="s">
        <v>346</v>
      </c>
      <c r="EU51" s="59" t="s">
        <v>347</v>
      </c>
      <c r="EV51" s="59" t="s">
        <v>348</v>
      </c>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82"/>
      <c r="FU51" s="59" t="s">
        <v>1054</v>
      </c>
      <c r="FV51" s="59" t="s">
        <v>350</v>
      </c>
      <c r="FW51" s="59" t="s">
        <v>351</v>
      </c>
      <c r="FX51" s="59" t="s">
        <v>352</v>
      </c>
      <c r="FY51" s="59"/>
      <c r="FZ51" s="59"/>
      <c r="GA51" s="59"/>
      <c r="GB51" s="59"/>
      <c r="GC51" s="59"/>
      <c r="GD51" s="59"/>
      <c r="GE51" s="59"/>
      <c r="GF51" s="59"/>
      <c r="GG51" s="59"/>
      <c r="GH51" s="59"/>
      <c r="GI51" s="59"/>
      <c r="GJ51" s="59"/>
      <c r="GK51" s="59"/>
      <c r="GL51" s="59"/>
      <c r="GM51" s="59"/>
      <c r="GN51" s="59"/>
      <c r="GO51" s="59"/>
      <c r="GP51" s="59"/>
      <c r="GQ51" s="59"/>
      <c r="GR51" s="59"/>
      <c r="GS51" s="59"/>
      <c r="GT51" s="59"/>
      <c r="GU51" s="59"/>
      <c r="GV51" s="82"/>
      <c r="GW51" s="59" t="s">
        <v>1055</v>
      </c>
      <c r="GX51" s="59" t="s">
        <v>354</v>
      </c>
      <c r="GY51" s="59" t="s">
        <v>355</v>
      </c>
      <c r="GZ51" s="59" t="s">
        <v>356</v>
      </c>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82"/>
    </row>
    <row r="52" spans="1:252" ht="15.75" customHeight="1" x14ac:dyDescent="0.25">
      <c r="A52" s="70" t="s">
        <v>251</v>
      </c>
      <c r="B52" s="71"/>
      <c r="C52" s="71"/>
      <c r="D52" s="71"/>
      <c r="E52" s="71"/>
      <c r="F52" s="71"/>
      <c r="G52" s="72"/>
      <c r="H52" s="71"/>
      <c r="I52" s="71"/>
      <c r="J52" s="74"/>
      <c r="K52" s="74"/>
      <c r="L52" s="74"/>
      <c r="M52" s="74"/>
      <c r="N52" s="71"/>
      <c r="O52" s="71"/>
      <c r="P52" s="71"/>
      <c r="Q52" s="71"/>
      <c r="R52" s="71"/>
      <c r="S52" s="71"/>
      <c r="T52" s="71"/>
      <c r="U52" s="71"/>
      <c r="V52" s="71"/>
      <c r="W52" s="71"/>
      <c r="X52" s="71"/>
      <c r="Y52" s="71"/>
      <c r="Z52" s="71"/>
      <c r="AA52" s="71"/>
      <c r="AB52" s="71"/>
      <c r="AC52" s="71"/>
      <c r="AD52" s="71"/>
      <c r="AE52" s="71"/>
      <c r="AF52" s="71"/>
      <c r="AG52" s="71"/>
      <c r="AH52" s="71"/>
      <c r="AI52" s="71"/>
      <c r="AJ52" s="73"/>
      <c r="AK52" s="71"/>
      <c r="AL52" s="74"/>
      <c r="AM52" s="74"/>
      <c r="AN52" s="74"/>
      <c r="AO52" s="74"/>
      <c r="AP52" s="71"/>
      <c r="AQ52" s="71"/>
      <c r="AR52" s="71"/>
      <c r="AS52" s="71"/>
      <c r="AT52" s="71"/>
      <c r="AU52" s="71"/>
      <c r="AV52" s="71"/>
      <c r="AW52" s="71"/>
      <c r="AX52" s="71"/>
      <c r="AY52" s="71"/>
      <c r="AZ52" s="71"/>
      <c r="BA52" s="71"/>
      <c r="BB52" s="71"/>
      <c r="BC52" s="71"/>
      <c r="BD52" s="71"/>
      <c r="BE52" s="71"/>
      <c r="BF52" s="71"/>
      <c r="BG52" s="71"/>
      <c r="BH52" s="71"/>
      <c r="BI52" s="71"/>
      <c r="BJ52" s="71"/>
      <c r="BK52" s="71"/>
      <c r="BL52" s="73"/>
      <c r="BM52" s="71"/>
      <c r="BN52" s="74"/>
      <c r="BO52" s="74"/>
      <c r="BP52" s="74"/>
      <c r="BQ52" s="74"/>
      <c r="BR52" s="71"/>
      <c r="BS52" s="71"/>
      <c r="BT52" s="71"/>
      <c r="BU52" s="71"/>
      <c r="BV52" s="71"/>
      <c r="BW52" s="71"/>
      <c r="BX52" s="71"/>
      <c r="BY52" s="71"/>
      <c r="BZ52" s="71"/>
      <c r="CA52" s="71"/>
      <c r="CB52" s="71"/>
      <c r="CC52" s="71"/>
      <c r="CD52" s="71"/>
      <c r="CE52" s="71"/>
      <c r="CF52" s="71"/>
      <c r="CG52" s="71"/>
      <c r="CH52" s="71"/>
      <c r="CI52" s="71"/>
      <c r="CJ52" s="71"/>
      <c r="CK52" s="71"/>
      <c r="CL52" s="71"/>
      <c r="CM52" s="71"/>
      <c r="CN52" s="73"/>
      <c r="CO52" s="71"/>
      <c r="CP52" s="74"/>
      <c r="CQ52" s="74"/>
      <c r="CR52" s="74"/>
      <c r="CS52" s="74"/>
      <c r="CT52" s="71"/>
      <c r="CU52" s="71"/>
      <c r="CV52" s="71"/>
      <c r="CW52" s="71"/>
      <c r="CX52" s="71"/>
      <c r="CY52" s="71"/>
      <c r="CZ52" s="71"/>
      <c r="DA52" s="71"/>
      <c r="DB52" s="71"/>
      <c r="DC52" s="71"/>
      <c r="DD52" s="71"/>
      <c r="DE52" s="71"/>
      <c r="DF52" s="71"/>
      <c r="DG52" s="71"/>
      <c r="DH52" s="71"/>
      <c r="DI52" s="71"/>
      <c r="DJ52" s="71"/>
      <c r="DK52" s="71"/>
      <c r="DL52" s="71"/>
      <c r="DM52" s="71"/>
      <c r="DN52" s="71"/>
      <c r="DO52" s="71"/>
      <c r="DP52" s="73"/>
      <c r="DQ52" s="71"/>
      <c r="DR52" s="74"/>
      <c r="DS52" s="74"/>
      <c r="DT52" s="74"/>
      <c r="DU52" s="74"/>
      <c r="DV52" s="71"/>
      <c r="DW52" s="71"/>
      <c r="DX52" s="71"/>
      <c r="DY52" s="71"/>
      <c r="DZ52" s="71"/>
      <c r="EA52" s="71"/>
      <c r="EB52" s="71"/>
      <c r="EC52" s="71"/>
      <c r="ED52" s="71"/>
      <c r="EE52" s="71"/>
      <c r="EF52" s="71"/>
      <c r="EG52" s="71"/>
      <c r="EH52" s="71"/>
      <c r="EI52" s="71"/>
      <c r="EJ52" s="71"/>
      <c r="EK52" s="71"/>
      <c r="EL52" s="71"/>
      <c r="EM52" s="71"/>
      <c r="EN52" s="71"/>
      <c r="EO52" s="71"/>
      <c r="EP52" s="71"/>
      <c r="EQ52" s="71"/>
      <c r="ER52" s="73"/>
      <c r="ES52" s="71"/>
      <c r="ET52" s="74"/>
      <c r="EU52" s="74"/>
      <c r="EV52" s="74"/>
      <c r="EW52" s="74"/>
      <c r="EX52" s="71"/>
      <c r="EY52" s="71"/>
      <c r="EZ52" s="71"/>
      <c r="FA52" s="71"/>
      <c r="FB52" s="71"/>
      <c r="FC52" s="71"/>
      <c r="FD52" s="71"/>
      <c r="FE52" s="71"/>
      <c r="FF52" s="71"/>
      <c r="FG52" s="71"/>
      <c r="FH52" s="71"/>
      <c r="FI52" s="71"/>
      <c r="FJ52" s="71"/>
      <c r="FK52" s="71"/>
      <c r="FL52" s="71"/>
      <c r="FM52" s="71"/>
      <c r="FN52" s="71"/>
      <c r="FO52" s="71"/>
      <c r="FP52" s="71"/>
      <c r="FQ52" s="71"/>
      <c r="FR52" s="71"/>
      <c r="FS52" s="71"/>
      <c r="FT52" s="73"/>
      <c r="FU52" s="71"/>
      <c r="FV52" s="74"/>
      <c r="FW52" s="74"/>
      <c r="FX52" s="74"/>
      <c r="FY52" s="74"/>
      <c r="FZ52" s="71"/>
      <c r="GA52" s="71"/>
      <c r="GB52" s="71"/>
      <c r="GC52" s="71"/>
      <c r="GD52" s="71"/>
      <c r="GE52" s="71"/>
      <c r="GF52" s="71"/>
      <c r="GG52" s="71"/>
      <c r="GH52" s="71"/>
      <c r="GI52" s="71"/>
      <c r="GJ52" s="71"/>
      <c r="GK52" s="71"/>
      <c r="GL52" s="71"/>
      <c r="GM52" s="71"/>
      <c r="GN52" s="71"/>
      <c r="GO52" s="71"/>
      <c r="GP52" s="71"/>
      <c r="GQ52" s="71"/>
      <c r="GR52" s="71"/>
      <c r="GS52" s="71"/>
      <c r="GT52" s="71"/>
      <c r="GU52" s="71"/>
      <c r="GV52" s="73"/>
      <c r="GW52" s="71"/>
      <c r="GX52" s="74"/>
      <c r="GY52" s="74"/>
      <c r="GZ52" s="74"/>
      <c r="HA52" s="74"/>
      <c r="HB52" s="71"/>
      <c r="HC52" s="71"/>
      <c r="HD52" s="71"/>
      <c r="HE52" s="71"/>
      <c r="HF52" s="71"/>
      <c r="HG52" s="71"/>
      <c r="HH52" s="71"/>
      <c r="HI52" s="71"/>
      <c r="HJ52" s="71"/>
      <c r="HK52" s="71"/>
      <c r="HL52" s="71"/>
      <c r="HM52" s="71"/>
      <c r="HN52" s="71"/>
      <c r="HO52" s="71"/>
      <c r="HP52" s="71"/>
      <c r="HQ52" s="71"/>
      <c r="HR52" s="71"/>
      <c r="HS52" s="71"/>
      <c r="HT52" s="71"/>
      <c r="HU52" s="71"/>
      <c r="HV52" s="71"/>
      <c r="HW52" s="71"/>
      <c r="HX52" s="73"/>
      <c r="HY52" s="74"/>
      <c r="HZ52" s="74"/>
      <c r="IA52" s="74"/>
      <c r="IB52" s="74"/>
      <c r="IC52" s="74"/>
      <c r="ID52" s="74"/>
      <c r="IE52" s="74"/>
      <c r="IF52" s="74"/>
      <c r="IG52" s="74"/>
      <c r="IH52" s="74"/>
      <c r="II52" s="74"/>
      <c r="IJ52" s="74"/>
      <c r="IK52" s="74"/>
      <c r="IL52" s="74"/>
      <c r="IM52" s="74"/>
      <c r="IN52" s="74"/>
      <c r="IO52" s="74"/>
      <c r="IP52" s="74"/>
      <c r="IQ52" s="74"/>
      <c r="IR52" s="74"/>
    </row>
    <row r="53" spans="1:252" ht="15.75" customHeight="1" x14ac:dyDescent="0.25">
      <c r="A53" s="44" t="s">
        <v>240</v>
      </c>
      <c r="B53" s="45"/>
      <c r="C53" s="45"/>
      <c r="D53" s="45"/>
      <c r="E53" s="45"/>
      <c r="F53" s="45"/>
      <c r="G53" s="63"/>
      <c r="H53" s="45"/>
      <c r="I53" s="78" t="s">
        <v>1056</v>
      </c>
      <c r="J53" s="45"/>
      <c r="K53" s="45"/>
      <c r="L53" s="45"/>
      <c r="M53" s="45"/>
      <c r="N53" s="76"/>
      <c r="O53" s="76"/>
      <c r="P53" s="76"/>
      <c r="Q53" s="76"/>
      <c r="R53" s="76"/>
      <c r="S53" s="45"/>
      <c r="T53" s="45"/>
      <c r="U53" s="45"/>
      <c r="V53" s="45"/>
      <c r="W53" s="45"/>
      <c r="X53" s="45"/>
      <c r="Y53" s="45"/>
      <c r="Z53" s="45"/>
      <c r="AA53" s="45"/>
      <c r="AB53" s="45"/>
      <c r="AC53" s="45"/>
      <c r="AD53" s="45"/>
      <c r="AE53" s="45"/>
      <c r="AF53" s="45"/>
      <c r="AG53" s="45"/>
      <c r="AH53" s="45"/>
      <c r="AI53" s="45"/>
      <c r="AJ53" s="79"/>
      <c r="AK53" s="78" t="s">
        <v>1057</v>
      </c>
      <c r="AL53" s="45"/>
      <c r="AM53" s="45"/>
      <c r="AN53" s="45"/>
      <c r="AO53" s="76"/>
      <c r="AP53" s="76"/>
      <c r="AQ53" s="76"/>
      <c r="AR53" s="76"/>
      <c r="AS53" s="76"/>
      <c r="AT53" s="76"/>
      <c r="AU53" s="45"/>
      <c r="AV53" s="45"/>
      <c r="AW53" s="45"/>
      <c r="AX53" s="45"/>
      <c r="AY53" s="45"/>
      <c r="AZ53" s="45"/>
      <c r="BA53" s="45"/>
      <c r="BB53" s="45"/>
      <c r="BC53" s="45"/>
      <c r="BD53" s="45"/>
      <c r="BE53" s="45"/>
      <c r="BF53" s="45"/>
      <c r="BG53" s="45"/>
      <c r="BH53" s="45"/>
      <c r="BI53" s="45"/>
      <c r="BJ53" s="45"/>
      <c r="BK53" s="45"/>
      <c r="BL53" s="79"/>
      <c r="BM53" s="78" t="s">
        <v>1058</v>
      </c>
      <c r="BN53" s="45"/>
      <c r="BO53" s="45"/>
      <c r="BP53" s="45"/>
      <c r="BQ53" s="76"/>
      <c r="BR53" s="76"/>
      <c r="BS53" s="76"/>
      <c r="BT53" s="76"/>
      <c r="BU53" s="76"/>
      <c r="BV53" s="76"/>
      <c r="BW53" s="45"/>
      <c r="BX53" s="45"/>
      <c r="BY53" s="45"/>
      <c r="BZ53" s="45"/>
      <c r="CA53" s="45"/>
      <c r="CB53" s="45"/>
      <c r="CC53" s="45"/>
      <c r="CD53" s="45"/>
      <c r="CE53" s="45"/>
      <c r="CF53" s="45"/>
      <c r="CG53" s="45"/>
      <c r="CH53" s="45"/>
      <c r="CI53" s="45"/>
      <c r="CJ53" s="45"/>
      <c r="CK53" s="45"/>
      <c r="CL53" s="45"/>
      <c r="CM53" s="45"/>
      <c r="CN53" s="79"/>
      <c r="CO53" s="78" t="s">
        <v>1059</v>
      </c>
      <c r="CP53" s="45"/>
      <c r="CQ53" s="45"/>
      <c r="CR53" s="45"/>
      <c r="CS53" s="76"/>
      <c r="CT53" s="76"/>
      <c r="CU53" s="76"/>
      <c r="CV53" s="76"/>
      <c r="CW53" s="76"/>
      <c r="CX53" s="76"/>
      <c r="CY53" s="45"/>
      <c r="CZ53" s="45"/>
      <c r="DA53" s="45"/>
      <c r="DB53" s="45"/>
      <c r="DC53" s="45"/>
      <c r="DD53" s="45"/>
      <c r="DE53" s="45"/>
      <c r="DF53" s="45"/>
      <c r="DG53" s="45"/>
      <c r="DH53" s="45"/>
      <c r="DI53" s="45"/>
      <c r="DJ53" s="45"/>
      <c r="DK53" s="45"/>
      <c r="DL53" s="45"/>
      <c r="DM53" s="45"/>
      <c r="DN53" s="45"/>
      <c r="DO53" s="45"/>
      <c r="DP53" s="79"/>
      <c r="DQ53" s="78" t="s">
        <v>1060</v>
      </c>
      <c r="DR53" s="45"/>
      <c r="DS53" s="45"/>
      <c r="DT53" s="45"/>
      <c r="DU53" s="76"/>
      <c r="DV53" s="76"/>
      <c r="DW53" s="76"/>
      <c r="DX53" s="76"/>
      <c r="DY53" s="76"/>
      <c r="DZ53" s="76"/>
      <c r="EA53" s="45"/>
      <c r="EB53" s="45"/>
      <c r="EC53" s="45"/>
      <c r="ED53" s="45"/>
      <c r="EE53" s="45"/>
      <c r="EF53" s="45"/>
      <c r="EG53" s="45"/>
      <c r="EH53" s="45"/>
      <c r="EI53" s="45"/>
      <c r="EJ53" s="45"/>
      <c r="EK53" s="45"/>
      <c r="EL53" s="45"/>
      <c r="EM53" s="45"/>
      <c r="EN53" s="45"/>
      <c r="EO53" s="45"/>
      <c r="EP53" s="45"/>
      <c r="EQ53" s="45"/>
      <c r="ER53" s="79"/>
      <c r="ES53" s="78" t="s">
        <v>1061</v>
      </c>
      <c r="ET53" s="45"/>
      <c r="EU53" s="45"/>
      <c r="EV53" s="45"/>
      <c r="EW53" s="76"/>
      <c r="EX53" s="76"/>
      <c r="EY53" s="76"/>
      <c r="EZ53" s="76"/>
      <c r="FA53" s="76"/>
      <c r="FB53" s="76"/>
      <c r="FC53" s="45"/>
      <c r="FD53" s="45"/>
      <c r="FE53" s="45"/>
      <c r="FF53" s="45"/>
      <c r="FG53" s="45"/>
      <c r="FH53" s="45"/>
      <c r="FI53" s="45"/>
      <c r="FJ53" s="45"/>
      <c r="FK53" s="45"/>
      <c r="FL53" s="45"/>
      <c r="FM53" s="45"/>
      <c r="FN53" s="45"/>
      <c r="FO53" s="45"/>
      <c r="FP53" s="45"/>
      <c r="FQ53" s="45"/>
      <c r="FR53" s="45"/>
      <c r="FS53" s="45"/>
      <c r="FT53" s="79"/>
      <c r="FU53" s="78" t="s">
        <v>1062</v>
      </c>
      <c r="FV53" s="45"/>
      <c r="FW53" s="45"/>
      <c r="FX53" s="45"/>
      <c r="FY53" s="76"/>
      <c r="FZ53" s="76"/>
      <c r="GA53" s="76"/>
      <c r="GB53" s="76"/>
      <c r="GC53" s="76"/>
      <c r="GD53" s="76"/>
      <c r="GE53" s="45"/>
      <c r="GF53" s="45"/>
      <c r="GG53" s="45"/>
      <c r="GH53" s="45"/>
      <c r="GI53" s="45"/>
      <c r="GJ53" s="45"/>
      <c r="GK53" s="45"/>
      <c r="GL53" s="45"/>
      <c r="GM53" s="45"/>
      <c r="GN53" s="45"/>
      <c r="GO53" s="45"/>
      <c r="GP53" s="45"/>
      <c r="GQ53" s="45"/>
      <c r="GR53" s="45"/>
      <c r="GS53" s="45"/>
      <c r="GT53" s="45"/>
      <c r="GU53" s="45"/>
      <c r="GV53" s="79"/>
      <c r="GW53" s="78" t="s">
        <v>1063</v>
      </c>
      <c r="GX53" s="45"/>
      <c r="GY53" s="45"/>
      <c r="GZ53" s="45"/>
      <c r="HA53" s="76"/>
      <c r="HB53" s="76"/>
      <c r="HC53" s="76"/>
      <c r="HD53" s="76"/>
      <c r="HE53" s="76"/>
      <c r="HF53" s="76"/>
      <c r="HG53" s="45"/>
      <c r="HH53" s="45"/>
      <c r="HI53" s="45"/>
      <c r="HJ53" s="45"/>
      <c r="HK53" s="45"/>
      <c r="HL53" s="45"/>
      <c r="HM53" s="45"/>
      <c r="HN53" s="45"/>
      <c r="HO53" s="45"/>
      <c r="HP53" s="45"/>
      <c r="HQ53" s="45"/>
      <c r="HR53" s="45"/>
      <c r="HS53" s="45"/>
      <c r="HT53" s="45"/>
      <c r="HU53" s="45"/>
      <c r="HV53" s="45"/>
      <c r="HW53" s="45"/>
      <c r="HX53" s="79"/>
      <c r="HY53" s="2"/>
      <c r="HZ53" s="2"/>
      <c r="IA53" s="2"/>
      <c r="IB53" s="2"/>
      <c r="IC53" s="2"/>
      <c r="ID53" s="2"/>
      <c r="IE53" s="2"/>
      <c r="IF53" s="2"/>
      <c r="IG53" s="2"/>
      <c r="IH53" s="2"/>
      <c r="II53" s="2"/>
      <c r="IJ53" s="2"/>
      <c r="IK53" s="2"/>
      <c r="IL53" s="2"/>
      <c r="IM53" s="2"/>
      <c r="IN53" s="2"/>
      <c r="IO53" s="2"/>
      <c r="IP53" s="2"/>
      <c r="IQ53" s="2"/>
      <c r="IR53" s="2"/>
    </row>
    <row r="54" spans="1:252" ht="15.75" customHeight="1" x14ac:dyDescent="0.25">
      <c r="A54" s="65" t="s">
        <v>252</v>
      </c>
      <c r="B54" s="59" t="s">
        <v>273</v>
      </c>
      <c r="C54" s="59">
        <v>0</v>
      </c>
      <c r="D54" s="59">
        <v>1200</v>
      </c>
      <c r="E54" s="59">
        <v>30</v>
      </c>
      <c r="F54" s="59" t="s">
        <v>254</v>
      </c>
      <c r="G54" s="66" t="s">
        <v>1064</v>
      </c>
      <c r="H54" s="59"/>
      <c r="I54" s="59" t="s">
        <v>1065</v>
      </c>
      <c r="J54" s="59" t="s">
        <v>1066</v>
      </c>
      <c r="K54" s="59" t="s">
        <v>1067</v>
      </c>
      <c r="L54" s="59" t="s">
        <v>1068</v>
      </c>
      <c r="M54" s="59" t="s">
        <v>1069</v>
      </c>
      <c r="N54" s="59" t="s">
        <v>1070</v>
      </c>
      <c r="O54" s="59" t="s">
        <v>329</v>
      </c>
      <c r="P54" s="59"/>
      <c r="Q54" s="59"/>
      <c r="R54" s="59"/>
      <c r="S54" s="59"/>
      <c r="T54" s="59"/>
      <c r="U54" s="59"/>
      <c r="V54" s="59"/>
      <c r="W54" s="59"/>
      <c r="X54" s="59"/>
      <c r="Y54" s="59"/>
      <c r="Z54" s="59"/>
      <c r="AA54" s="59"/>
      <c r="AB54" s="59"/>
      <c r="AC54" s="59"/>
      <c r="AD54" s="59"/>
      <c r="AE54" s="59"/>
      <c r="AF54" s="59"/>
      <c r="AG54" s="59"/>
      <c r="AH54" s="59"/>
      <c r="AI54" s="59"/>
      <c r="AJ54" s="59"/>
      <c r="AK54" s="59" t="s">
        <v>1071</v>
      </c>
      <c r="AL54" s="59" t="s">
        <v>1072</v>
      </c>
      <c r="AM54" s="59" t="s">
        <v>1073</v>
      </c>
      <c r="AN54" s="59" t="s">
        <v>1074</v>
      </c>
      <c r="AO54" s="59" t="s">
        <v>1075</v>
      </c>
      <c r="AP54" s="59" t="s">
        <v>1076</v>
      </c>
      <c r="AQ54" s="59" t="s">
        <v>333</v>
      </c>
      <c r="AR54" s="59"/>
      <c r="AS54" s="59"/>
      <c r="AT54" s="59"/>
      <c r="AU54" s="59"/>
      <c r="AV54" s="59"/>
      <c r="AW54" s="59"/>
      <c r="AX54" s="59"/>
      <c r="AY54" s="59"/>
      <c r="AZ54" s="59"/>
      <c r="BA54" s="59"/>
      <c r="BB54" s="59"/>
      <c r="BC54" s="59"/>
      <c r="BD54" s="59"/>
      <c r="BE54" s="59"/>
      <c r="BF54" s="59"/>
      <c r="BG54" s="59"/>
      <c r="BH54" s="59"/>
      <c r="BI54" s="59"/>
      <c r="BJ54" s="59"/>
      <c r="BK54" s="59"/>
      <c r="BL54" s="59"/>
      <c r="BM54" s="59" t="s">
        <v>1077</v>
      </c>
      <c r="BN54" s="59" t="s">
        <v>1078</v>
      </c>
      <c r="BO54" s="59" t="s">
        <v>1079</v>
      </c>
      <c r="BP54" s="59" t="s">
        <v>1080</v>
      </c>
      <c r="BQ54" s="59" t="s">
        <v>1081</v>
      </c>
      <c r="BR54" s="59" t="s">
        <v>1082</v>
      </c>
      <c r="BS54" s="59" t="s">
        <v>336</v>
      </c>
      <c r="BT54" s="59"/>
      <c r="BU54" s="59"/>
      <c r="BV54" s="59"/>
      <c r="BW54" s="59"/>
      <c r="BX54" s="59"/>
      <c r="BY54" s="59"/>
      <c r="BZ54" s="59"/>
      <c r="CA54" s="59"/>
      <c r="CB54" s="59"/>
      <c r="CC54" s="59"/>
      <c r="CD54" s="59"/>
      <c r="CE54" s="59"/>
      <c r="CF54" s="59"/>
      <c r="CG54" s="59"/>
      <c r="CH54" s="59"/>
      <c r="CI54" s="59"/>
      <c r="CJ54" s="59"/>
      <c r="CK54" s="59"/>
      <c r="CL54" s="59"/>
      <c r="CM54" s="59"/>
      <c r="CN54" s="59"/>
      <c r="CO54" s="59" t="s">
        <v>1083</v>
      </c>
      <c r="CP54" s="59" t="s">
        <v>1084</v>
      </c>
      <c r="CQ54" s="59" t="s">
        <v>1085</v>
      </c>
      <c r="CR54" s="59" t="s">
        <v>1086</v>
      </c>
      <c r="CS54" s="59" t="s">
        <v>1087</v>
      </c>
      <c r="CT54" s="59" t="s">
        <v>1088</v>
      </c>
      <c r="CU54" s="59" t="s">
        <v>340</v>
      </c>
      <c r="CV54" s="59"/>
      <c r="CW54" s="59"/>
      <c r="CX54" s="59"/>
      <c r="CY54" s="59"/>
      <c r="CZ54" s="59"/>
      <c r="DA54" s="59"/>
      <c r="DB54" s="59"/>
      <c r="DC54" s="59"/>
      <c r="DD54" s="59"/>
      <c r="DE54" s="59"/>
      <c r="DF54" s="59"/>
      <c r="DG54" s="59"/>
      <c r="DH54" s="59"/>
      <c r="DI54" s="59"/>
      <c r="DJ54" s="59"/>
      <c r="DK54" s="59"/>
      <c r="DL54" s="59"/>
      <c r="DM54" s="59"/>
      <c r="DN54" s="59"/>
      <c r="DO54" s="59"/>
      <c r="DP54" s="59"/>
      <c r="DQ54" s="59" t="s">
        <v>1089</v>
      </c>
      <c r="DR54" s="59" t="s">
        <v>1090</v>
      </c>
      <c r="DS54" s="59" t="s">
        <v>1091</v>
      </c>
      <c r="DT54" s="59" t="s">
        <v>1092</v>
      </c>
      <c r="DU54" s="59" t="s">
        <v>1093</v>
      </c>
      <c r="DV54" s="59" t="s">
        <v>1094</v>
      </c>
      <c r="DW54" s="59" t="s">
        <v>344</v>
      </c>
      <c r="DX54" s="59"/>
      <c r="DY54" s="59"/>
      <c r="DZ54" s="59"/>
      <c r="EA54" s="59"/>
      <c r="EB54" s="59"/>
      <c r="EC54" s="59"/>
      <c r="ED54" s="59"/>
      <c r="EE54" s="59"/>
      <c r="EF54" s="59"/>
      <c r="EG54" s="59"/>
      <c r="EH54" s="59"/>
      <c r="EI54" s="59"/>
      <c r="EJ54" s="59"/>
      <c r="EK54" s="59"/>
      <c r="EL54" s="59"/>
      <c r="EM54" s="59"/>
      <c r="EN54" s="59"/>
      <c r="EO54" s="59"/>
      <c r="EP54" s="59"/>
      <c r="EQ54" s="59"/>
      <c r="ER54" s="59"/>
      <c r="ES54" s="59" t="s">
        <v>1095</v>
      </c>
      <c r="ET54" s="59" t="s">
        <v>1096</v>
      </c>
      <c r="EU54" s="59" t="s">
        <v>1097</v>
      </c>
      <c r="EV54" s="59" t="s">
        <v>1098</v>
      </c>
      <c r="EW54" s="59" t="s">
        <v>1099</v>
      </c>
      <c r="EX54" s="59" t="s">
        <v>1100</v>
      </c>
      <c r="EY54" s="59" t="s">
        <v>348</v>
      </c>
      <c r="EZ54" s="59"/>
      <c r="FA54" s="59"/>
      <c r="FB54" s="59"/>
      <c r="FC54" s="59"/>
      <c r="FD54" s="59"/>
      <c r="FE54" s="59"/>
      <c r="FF54" s="59"/>
      <c r="FG54" s="59"/>
      <c r="FH54" s="59"/>
      <c r="FI54" s="59"/>
      <c r="FJ54" s="59"/>
      <c r="FK54" s="59"/>
      <c r="FL54" s="59"/>
      <c r="FM54" s="59"/>
      <c r="FN54" s="59"/>
      <c r="FO54" s="59"/>
      <c r="FP54" s="59"/>
      <c r="FQ54" s="59"/>
      <c r="FR54" s="59"/>
      <c r="FS54" s="59"/>
      <c r="FT54" s="59"/>
      <c r="FU54" s="59" t="s">
        <v>1101</v>
      </c>
      <c r="FV54" s="59" t="s">
        <v>1102</v>
      </c>
      <c r="FW54" s="59" t="s">
        <v>1103</v>
      </c>
      <c r="FX54" s="59" t="s">
        <v>1104</v>
      </c>
      <c r="FY54" s="59" t="s">
        <v>1105</v>
      </c>
      <c r="FZ54" s="59" t="s">
        <v>1106</v>
      </c>
      <c r="GA54" s="59" t="s">
        <v>352</v>
      </c>
      <c r="GB54" s="59"/>
      <c r="GC54" s="59"/>
      <c r="GD54" s="59"/>
      <c r="GE54" s="59"/>
      <c r="GF54" s="59"/>
      <c r="GG54" s="59"/>
      <c r="GH54" s="59"/>
      <c r="GI54" s="59"/>
      <c r="GJ54" s="59"/>
      <c r="GK54" s="59"/>
      <c r="GL54" s="59"/>
      <c r="GM54" s="59"/>
      <c r="GN54" s="59"/>
      <c r="GO54" s="59"/>
      <c r="GP54" s="59"/>
      <c r="GQ54" s="59"/>
      <c r="GR54" s="59"/>
      <c r="GS54" s="59"/>
      <c r="GT54" s="59"/>
      <c r="GU54" s="59"/>
      <c r="GV54" s="59"/>
      <c r="GW54" s="59" t="s">
        <v>1107</v>
      </c>
      <c r="GX54" s="59" t="s">
        <v>1108</v>
      </c>
      <c r="GY54" s="59" t="s">
        <v>1109</v>
      </c>
      <c r="GZ54" s="59" t="s">
        <v>1110</v>
      </c>
      <c r="HA54" s="59" t="s">
        <v>1111</v>
      </c>
      <c r="HB54" s="59" t="s">
        <v>1112</v>
      </c>
      <c r="HC54" s="59" t="s">
        <v>356</v>
      </c>
      <c r="HD54" s="59"/>
      <c r="HE54" s="59"/>
      <c r="HF54" s="59"/>
      <c r="HG54" s="59"/>
      <c r="HH54" s="59"/>
      <c r="HI54" s="59"/>
      <c r="HJ54" s="59"/>
      <c r="HK54" s="59"/>
      <c r="HL54" s="59"/>
      <c r="HM54" s="59"/>
      <c r="HN54" s="59"/>
      <c r="HO54" s="59"/>
      <c r="HP54" s="59"/>
      <c r="HQ54" s="59"/>
      <c r="HR54" s="59"/>
      <c r="HS54" s="59"/>
      <c r="HT54" s="59"/>
      <c r="HU54" s="59"/>
      <c r="HV54" s="59"/>
      <c r="HW54" s="59"/>
      <c r="HX54" s="59"/>
    </row>
    <row r="55" spans="1:252" ht="15.75" customHeight="1" x14ac:dyDescent="0.25">
      <c r="A55" s="59" t="s">
        <v>252</v>
      </c>
      <c r="B55" s="59" t="s">
        <v>273</v>
      </c>
      <c r="C55" s="59">
        <v>0</v>
      </c>
      <c r="D55" s="59">
        <v>1200</v>
      </c>
      <c r="E55" s="59">
        <v>30</v>
      </c>
      <c r="F55" s="59" t="s">
        <v>254</v>
      </c>
      <c r="G55" s="66" t="s">
        <v>1113</v>
      </c>
      <c r="H55" s="59"/>
      <c r="I55" s="59" t="s">
        <v>1114</v>
      </c>
      <c r="J55" s="59" t="s">
        <v>1115</v>
      </c>
      <c r="K55" s="59" t="s">
        <v>1067</v>
      </c>
      <c r="L55" s="59" t="s">
        <v>1068</v>
      </c>
      <c r="M55" s="59" t="s">
        <v>1069</v>
      </c>
      <c r="N55" s="59" t="s">
        <v>1070</v>
      </c>
      <c r="O55" s="59" t="s">
        <v>329</v>
      </c>
      <c r="P55" s="59"/>
      <c r="Q55" s="59"/>
      <c r="R55" s="59"/>
      <c r="S55" s="59"/>
      <c r="T55" s="59"/>
      <c r="U55" s="59"/>
      <c r="V55" s="59"/>
      <c r="W55" s="59"/>
      <c r="X55" s="59"/>
      <c r="Y55" s="59"/>
      <c r="Z55" s="59"/>
      <c r="AA55" s="59"/>
      <c r="AB55" s="59"/>
      <c r="AC55" s="59"/>
      <c r="AD55" s="59"/>
      <c r="AE55" s="59"/>
      <c r="AF55" s="59"/>
      <c r="AG55" s="59"/>
      <c r="AH55" s="59"/>
      <c r="AI55" s="59"/>
      <c r="AJ55" s="59"/>
      <c r="AK55" s="59" t="s">
        <v>1116</v>
      </c>
      <c r="AL55" s="59" t="s">
        <v>1072</v>
      </c>
      <c r="AM55" s="59" t="s">
        <v>1073</v>
      </c>
      <c r="AN55" s="59" t="s">
        <v>1074</v>
      </c>
      <c r="AO55" s="59" t="s">
        <v>1075</v>
      </c>
      <c r="AP55" s="59" t="s">
        <v>1076</v>
      </c>
      <c r="AQ55" s="59" t="s">
        <v>333</v>
      </c>
      <c r="AR55" s="59"/>
      <c r="AS55" s="59"/>
      <c r="AT55" s="59"/>
      <c r="AU55" s="59"/>
      <c r="AV55" s="59"/>
      <c r="AW55" s="59"/>
      <c r="AX55" s="59"/>
      <c r="AY55" s="59"/>
      <c r="AZ55" s="59"/>
      <c r="BA55" s="59"/>
      <c r="BB55" s="59"/>
      <c r="BC55" s="59"/>
      <c r="BD55" s="59"/>
      <c r="BE55" s="59"/>
      <c r="BF55" s="59"/>
      <c r="BG55" s="59"/>
      <c r="BH55" s="59"/>
      <c r="BI55" s="59"/>
      <c r="BJ55" s="59"/>
      <c r="BK55" s="59"/>
      <c r="BL55" s="59"/>
      <c r="BM55" s="59" t="s">
        <v>1117</v>
      </c>
      <c r="BN55" s="59" t="s">
        <v>1118</v>
      </c>
      <c r="BO55" s="59" t="s">
        <v>1079</v>
      </c>
      <c r="BP55" s="59" t="s">
        <v>1080</v>
      </c>
      <c r="BQ55" s="59" t="s">
        <v>1081</v>
      </c>
      <c r="BR55" s="59" t="s">
        <v>1082</v>
      </c>
      <c r="BS55" s="59" t="s">
        <v>336</v>
      </c>
      <c r="BT55" s="59"/>
      <c r="BU55" s="59"/>
      <c r="BV55" s="59"/>
      <c r="BW55" s="59"/>
      <c r="BX55" s="59"/>
      <c r="BY55" s="59"/>
      <c r="BZ55" s="59"/>
      <c r="CA55" s="59"/>
      <c r="CB55" s="59"/>
      <c r="CC55" s="59"/>
      <c r="CD55" s="59"/>
      <c r="CE55" s="59"/>
      <c r="CF55" s="59"/>
      <c r="CG55" s="59"/>
      <c r="CH55" s="59"/>
      <c r="CI55" s="59"/>
      <c r="CJ55" s="59"/>
      <c r="CK55" s="59"/>
      <c r="CL55" s="59"/>
      <c r="CM55" s="59"/>
      <c r="CN55" s="59"/>
      <c r="CO55" s="59" t="s">
        <v>1119</v>
      </c>
      <c r="CP55" s="59" t="s">
        <v>1120</v>
      </c>
      <c r="CQ55" s="59" t="s">
        <v>1085</v>
      </c>
      <c r="CR55" s="59" t="s">
        <v>1086</v>
      </c>
      <c r="CS55" s="59" t="s">
        <v>1087</v>
      </c>
      <c r="CT55" s="59" t="s">
        <v>1088</v>
      </c>
      <c r="CU55" s="59" t="s">
        <v>340</v>
      </c>
      <c r="CV55" s="59"/>
      <c r="CW55" s="59"/>
      <c r="CX55" s="59"/>
      <c r="CY55" s="59"/>
      <c r="CZ55" s="59"/>
      <c r="DA55" s="59"/>
      <c r="DB55" s="59"/>
      <c r="DC55" s="59"/>
      <c r="DD55" s="59"/>
      <c r="DE55" s="59"/>
      <c r="DF55" s="59"/>
      <c r="DG55" s="59"/>
      <c r="DH55" s="59"/>
      <c r="DI55" s="59"/>
      <c r="DJ55" s="59"/>
      <c r="DK55" s="59"/>
      <c r="DL55" s="59"/>
      <c r="DM55" s="59"/>
      <c r="DN55" s="59"/>
      <c r="DO55" s="59"/>
      <c r="DP55" s="59"/>
      <c r="DQ55" s="59" t="s">
        <v>1121</v>
      </c>
      <c r="DR55" s="59" t="s">
        <v>1122</v>
      </c>
      <c r="DS55" s="59" t="s">
        <v>1091</v>
      </c>
      <c r="DT55" s="59" t="s">
        <v>1092</v>
      </c>
      <c r="DU55" s="59" t="s">
        <v>1093</v>
      </c>
      <c r="DV55" s="59" t="s">
        <v>1094</v>
      </c>
      <c r="DW55" s="59" t="s">
        <v>344</v>
      </c>
      <c r="DX55" s="59"/>
      <c r="DY55" s="59"/>
      <c r="DZ55" s="59"/>
      <c r="EA55" s="59"/>
      <c r="EB55" s="59"/>
      <c r="EC55" s="59"/>
      <c r="ED55" s="59"/>
      <c r="EE55" s="59"/>
      <c r="EF55" s="59"/>
      <c r="EG55" s="59"/>
      <c r="EH55" s="59"/>
      <c r="EI55" s="59"/>
      <c r="EJ55" s="59"/>
      <c r="EK55" s="59"/>
      <c r="EL55" s="59"/>
      <c r="EM55" s="59"/>
      <c r="EN55" s="59"/>
      <c r="EO55" s="59"/>
      <c r="EP55" s="59"/>
      <c r="EQ55" s="59"/>
      <c r="ER55" s="59"/>
      <c r="ES55" s="59" t="s">
        <v>1123</v>
      </c>
      <c r="ET55" s="59" t="s">
        <v>1124</v>
      </c>
      <c r="EU55" s="59" t="s">
        <v>1097</v>
      </c>
      <c r="EV55" s="59" t="s">
        <v>1098</v>
      </c>
      <c r="EW55" s="59" t="s">
        <v>1099</v>
      </c>
      <c r="EX55" s="59" t="s">
        <v>1100</v>
      </c>
      <c r="EY55" s="59" t="s">
        <v>348</v>
      </c>
      <c r="EZ55" s="59"/>
      <c r="FA55" s="59"/>
      <c r="FB55" s="59"/>
      <c r="FC55" s="59"/>
      <c r="FD55" s="59"/>
      <c r="FE55" s="59"/>
      <c r="FF55" s="59"/>
      <c r="FG55" s="59"/>
      <c r="FH55" s="59"/>
      <c r="FI55" s="59"/>
      <c r="FJ55" s="59"/>
      <c r="FK55" s="59"/>
      <c r="FL55" s="59"/>
      <c r="FM55" s="59"/>
      <c r="FN55" s="59"/>
      <c r="FO55" s="59"/>
      <c r="FP55" s="59"/>
      <c r="FQ55" s="59"/>
      <c r="FR55" s="59"/>
      <c r="FS55" s="59"/>
      <c r="FT55" s="59"/>
      <c r="FU55" s="59" t="s">
        <v>1125</v>
      </c>
      <c r="FV55" s="59" t="s">
        <v>1126</v>
      </c>
      <c r="FW55" s="59" t="s">
        <v>1103</v>
      </c>
      <c r="FX55" s="59" t="s">
        <v>1104</v>
      </c>
      <c r="FY55" s="59" t="s">
        <v>1105</v>
      </c>
      <c r="FZ55" s="59" t="s">
        <v>1106</v>
      </c>
      <c r="GA55" s="59" t="s">
        <v>352</v>
      </c>
      <c r="GB55" s="59"/>
      <c r="GC55" s="59"/>
      <c r="GD55" s="59"/>
      <c r="GE55" s="59"/>
      <c r="GF55" s="59"/>
      <c r="GG55" s="59"/>
      <c r="GH55" s="59"/>
      <c r="GI55" s="59"/>
      <c r="GJ55" s="59"/>
      <c r="GK55" s="59"/>
      <c r="GL55" s="59"/>
      <c r="GM55" s="59"/>
      <c r="GN55" s="59"/>
      <c r="GO55" s="59"/>
      <c r="GP55" s="59"/>
      <c r="GQ55" s="59"/>
      <c r="GR55" s="59"/>
      <c r="GS55" s="59"/>
      <c r="GT55" s="59"/>
      <c r="GU55" s="59"/>
      <c r="GV55" s="59"/>
      <c r="GW55" s="59" t="s">
        <v>1127</v>
      </c>
      <c r="GX55" s="59" t="s">
        <v>1128</v>
      </c>
      <c r="GY55" s="59" t="s">
        <v>1109</v>
      </c>
      <c r="GZ55" s="59" t="s">
        <v>1110</v>
      </c>
      <c r="HA55" s="59" t="s">
        <v>1111</v>
      </c>
      <c r="HB55" s="59" t="s">
        <v>1112</v>
      </c>
      <c r="HC55" s="59" t="s">
        <v>356</v>
      </c>
      <c r="HD55" s="59"/>
      <c r="HE55" s="59"/>
      <c r="HF55" s="59"/>
      <c r="HG55" s="59"/>
      <c r="HH55" s="59"/>
      <c r="HI55" s="59"/>
      <c r="HJ55" s="59"/>
      <c r="HK55" s="59"/>
      <c r="HL55" s="59"/>
      <c r="HM55" s="59"/>
      <c r="HN55" s="59"/>
      <c r="HO55" s="59"/>
      <c r="HP55" s="59"/>
      <c r="HQ55" s="59"/>
      <c r="HR55" s="59"/>
      <c r="HS55" s="59"/>
      <c r="HT55" s="59"/>
      <c r="HU55" s="59"/>
      <c r="HV55" s="59"/>
      <c r="HW55" s="59"/>
      <c r="HX55" s="59"/>
    </row>
    <row r="56" spans="1:252" ht="15.75" customHeight="1" x14ac:dyDescent="0.25">
      <c r="A56" s="59" t="s">
        <v>252</v>
      </c>
      <c r="B56" s="59" t="s">
        <v>273</v>
      </c>
      <c r="C56" s="59"/>
      <c r="D56" s="59"/>
      <c r="E56" s="59"/>
      <c r="F56" s="59" t="s">
        <v>254</v>
      </c>
      <c r="G56" s="66" t="s">
        <v>1129</v>
      </c>
      <c r="H56" s="59"/>
      <c r="I56" s="59" t="s">
        <v>1130</v>
      </c>
      <c r="J56" s="59" t="s">
        <v>1131</v>
      </c>
      <c r="K56" s="59" t="s">
        <v>1132</v>
      </c>
      <c r="L56" s="59" t="s">
        <v>1133</v>
      </c>
      <c r="M56" s="59" t="s">
        <v>329</v>
      </c>
      <c r="N56" s="59"/>
      <c r="O56" s="59"/>
      <c r="P56" s="59"/>
      <c r="Q56" s="59"/>
      <c r="R56" s="59"/>
      <c r="S56" s="59"/>
      <c r="T56" s="59"/>
      <c r="U56" s="59"/>
      <c r="V56" s="59"/>
      <c r="W56" s="59"/>
      <c r="X56" s="59"/>
      <c r="Y56" s="59"/>
      <c r="Z56" s="59"/>
      <c r="AA56" s="59"/>
      <c r="AB56" s="59"/>
      <c r="AC56" s="59"/>
      <c r="AD56" s="59"/>
      <c r="AE56" s="59"/>
      <c r="AF56" s="59"/>
      <c r="AG56" s="59"/>
      <c r="AH56" s="59"/>
      <c r="AI56" s="59"/>
      <c r="AJ56" s="59"/>
      <c r="AK56" s="52" t="s">
        <v>1134</v>
      </c>
      <c r="AL56" s="59" t="s">
        <v>1135</v>
      </c>
      <c r="AM56" s="59" t="s">
        <v>1136</v>
      </c>
      <c r="AN56" s="59" t="s">
        <v>1137</v>
      </c>
      <c r="AO56" s="59" t="s">
        <v>333</v>
      </c>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2" t="s">
        <v>1138</v>
      </c>
      <c r="BN56" s="59" t="s">
        <v>1139</v>
      </c>
      <c r="BO56" s="59" t="s">
        <v>1140</v>
      </c>
      <c r="BP56" s="59" t="s">
        <v>1141</v>
      </c>
      <c r="BQ56" s="59" t="s">
        <v>336</v>
      </c>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2" t="s">
        <v>1142</v>
      </c>
      <c r="CP56" s="59" t="s">
        <v>1143</v>
      </c>
      <c r="CQ56" s="59" t="s">
        <v>1144</v>
      </c>
      <c r="CR56" s="59" t="s">
        <v>1145</v>
      </c>
      <c r="CS56" s="59" t="s">
        <v>340</v>
      </c>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2" t="s">
        <v>1146</v>
      </c>
      <c r="DR56" s="59" t="s">
        <v>1147</v>
      </c>
      <c r="DS56" s="59" t="s">
        <v>1148</v>
      </c>
      <c r="DT56" s="59" t="s">
        <v>1149</v>
      </c>
      <c r="DU56" s="59" t="s">
        <v>344</v>
      </c>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2" t="s">
        <v>1150</v>
      </c>
      <c r="ET56" s="59" t="s">
        <v>1151</v>
      </c>
      <c r="EU56" s="59" t="s">
        <v>1152</v>
      </c>
      <c r="EV56" s="59" t="s">
        <v>1153</v>
      </c>
      <c r="EW56" s="59" t="s">
        <v>348</v>
      </c>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2" t="s">
        <v>1154</v>
      </c>
      <c r="FV56" s="59" t="s">
        <v>1155</v>
      </c>
      <c r="FW56" s="59" t="s">
        <v>1156</v>
      </c>
      <c r="FX56" s="59" t="s">
        <v>1157</v>
      </c>
      <c r="FY56" s="59" t="s">
        <v>352</v>
      </c>
      <c r="FZ56" s="59"/>
      <c r="GA56" s="59"/>
      <c r="GB56" s="59"/>
      <c r="GC56" s="59"/>
      <c r="GD56" s="59"/>
      <c r="GE56" s="59"/>
      <c r="GF56" s="59"/>
      <c r="GG56" s="59"/>
      <c r="GH56" s="59"/>
      <c r="GI56" s="59"/>
      <c r="GJ56" s="59"/>
      <c r="GK56" s="59"/>
      <c r="GL56" s="59"/>
      <c r="GM56" s="59"/>
      <c r="GN56" s="59"/>
      <c r="GO56" s="59"/>
      <c r="GP56" s="59"/>
      <c r="GQ56" s="59"/>
      <c r="GR56" s="59"/>
      <c r="GS56" s="59"/>
      <c r="GT56" s="59"/>
      <c r="GU56" s="59"/>
      <c r="GV56" s="59"/>
      <c r="GW56" s="52" t="s">
        <v>1158</v>
      </c>
      <c r="GX56" s="59" t="s">
        <v>1159</v>
      </c>
      <c r="GY56" s="59" t="s">
        <v>1160</v>
      </c>
      <c r="GZ56" s="59" t="s">
        <v>1161</v>
      </c>
      <c r="HA56" s="59" t="s">
        <v>356</v>
      </c>
      <c r="HB56" s="59"/>
      <c r="HC56" s="59"/>
      <c r="HD56" s="59"/>
      <c r="HE56" s="59"/>
      <c r="HF56" s="59"/>
      <c r="HG56" s="59"/>
      <c r="HH56" s="59"/>
      <c r="HI56" s="59"/>
      <c r="HJ56" s="59"/>
      <c r="HK56" s="59"/>
      <c r="HL56" s="59"/>
      <c r="HM56" s="59"/>
      <c r="HN56" s="59"/>
      <c r="HO56" s="59"/>
      <c r="HP56" s="59"/>
      <c r="HQ56" s="59"/>
      <c r="HR56" s="59"/>
      <c r="HS56" s="59"/>
      <c r="HT56" s="59"/>
      <c r="HU56" s="59"/>
      <c r="HV56" s="59"/>
      <c r="HW56" s="59"/>
      <c r="HX56" s="59"/>
    </row>
    <row r="57" spans="1:252" ht="15.75" customHeight="1" x14ac:dyDescent="0.25">
      <c r="A57" s="59" t="s">
        <v>252</v>
      </c>
      <c r="B57" s="59" t="s">
        <v>273</v>
      </c>
      <c r="C57" s="59"/>
      <c r="D57" s="59"/>
      <c r="E57" s="59"/>
      <c r="F57" s="59" t="s">
        <v>254</v>
      </c>
      <c r="G57" s="66" t="s">
        <v>1162</v>
      </c>
      <c r="H57" s="59"/>
      <c r="I57" s="59" t="s">
        <v>1163</v>
      </c>
      <c r="J57" s="59" t="s">
        <v>327</v>
      </c>
      <c r="K57" s="59" t="s">
        <v>328</v>
      </c>
      <c r="L57" s="59" t="s">
        <v>329</v>
      </c>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t="s">
        <v>1164</v>
      </c>
      <c r="AL57" s="59" t="s">
        <v>331</v>
      </c>
      <c r="AM57" s="59" t="s">
        <v>332</v>
      </c>
      <c r="AN57" s="59" t="s">
        <v>333</v>
      </c>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t="s">
        <v>1165</v>
      </c>
      <c r="BN57" s="59" t="s">
        <v>331</v>
      </c>
      <c r="BO57" s="59" t="s">
        <v>335</v>
      </c>
      <c r="BP57" s="59" t="s">
        <v>336</v>
      </c>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t="s">
        <v>1166</v>
      </c>
      <c r="CP57" s="59" t="s">
        <v>338</v>
      </c>
      <c r="CQ57" s="59" t="s">
        <v>339</v>
      </c>
      <c r="CR57" s="59" t="s">
        <v>340</v>
      </c>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t="s">
        <v>1167</v>
      </c>
      <c r="DR57" s="59" t="s">
        <v>342</v>
      </c>
      <c r="DS57" s="59" t="s">
        <v>343</v>
      </c>
      <c r="DT57" s="59" t="s">
        <v>344</v>
      </c>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t="s">
        <v>1168</v>
      </c>
      <c r="ET57" s="59" t="s">
        <v>346</v>
      </c>
      <c r="EU57" s="59" t="s">
        <v>347</v>
      </c>
      <c r="EV57" s="59" t="s">
        <v>348</v>
      </c>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t="s">
        <v>1169</v>
      </c>
      <c r="FV57" s="59" t="s">
        <v>350</v>
      </c>
      <c r="FW57" s="59" t="s">
        <v>351</v>
      </c>
      <c r="FX57" s="59" t="s">
        <v>352</v>
      </c>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t="s">
        <v>1170</v>
      </c>
      <c r="GX57" s="59" t="s">
        <v>354</v>
      </c>
      <c r="GY57" s="59" t="s">
        <v>355</v>
      </c>
      <c r="GZ57" s="59" t="s">
        <v>356</v>
      </c>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row>
    <row r="58" spans="1:252" ht="15.75" customHeight="1" x14ac:dyDescent="0.25">
      <c r="A58" s="59" t="s">
        <v>252</v>
      </c>
      <c r="B58" s="59" t="s">
        <v>972</v>
      </c>
      <c r="C58" s="59"/>
      <c r="D58" s="59"/>
      <c r="E58" s="59"/>
      <c r="F58" s="59" t="s">
        <v>254</v>
      </c>
      <c r="G58" s="66" t="s">
        <v>1171</v>
      </c>
      <c r="H58" s="59"/>
      <c r="I58" s="59" t="s">
        <v>1172</v>
      </c>
      <c r="J58" s="59" t="s">
        <v>1173</v>
      </c>
      <c r="K58" s="59" t="s">
        <v>1174</v>
      </c>
      <c r="L58" s="59" t="s">
        <v>1175</v>
      </c>
      <c r="M58" s="59" t="s">
        <v>1176</v>
      </c>
      <c r="N58" s="59" t="s">
        <v>1177</v>
      </c>
      <c r="O58" s="59" t="s">
        <v>1178</v>
      </c>
      <c r="P58" s="59"/>
      <c r="Q58" s="59"/>
      <c r="R58" s="59"/>
      <c r="S58" s="59"/>
      <c r="T58" s="59"/>
      <c r="U58" s="59"/>
      <c r="V58" s="59"/>
      <c r="W58" s="59"/>
      <c r="X58" s="59"/>
      <c r="Y58" s="59"/>
      <c r="Z58" s="59"/>
      <c r="AA58" s="59"/>
      <c r="AB58" s="59"/>
      <c r="AC58" s="59"/>
      <c r="AD58" s="59"/>
      <c r="AE58" s="59"/>
      <c r="AF58" s="59"/>
      <c r="AG58" s="59"/>
      <c r="AH58" s="59"/>
      <c r="AI58" s="59"/>
      <c r="AJ58" s="59"/>
      <c r="AK58" s="59" t="s">
        <v>1179</v>
      </c>
      <c r="AL58" s="59" t="s">
        <v>1173</v>
      </c>
      <c r="AM58" s="59" t="s">
        <v>1180</v>
      </c>
      <c r="AN58" s="59" t="s">
        <v>1181</v>
      </c>
      <c r="AO58" s="59" t="s">
        <v>1176</v>
      </c>
      <c r="AP58" s="59" t="s">
        <v>1182</v>
      </c>
      <c r="AQ58" s="59" t="s">
        <v>1183</v>
      </c>
      <c r="AR58" s="59"/>
      <c r="AS58" s="59"/>
      <c r="AT58" s="59"/>
      <c r="AU58" s="59"/>
      <c r="AV58" s="59"/>
      <c r="AW58" s="59"/>
      <c r="AX58" s="59"/>
      <c r="AY58" s="59"/>
      <c r="AZ58" s="59"/>
      <c r="BA58" s="59"/>
      <c r="BB58" s="59"/>
      <c r="BC58" s="59"/>
      <c r="BD58" s="59"/>
      <c r="BE58" s="59"/>
      <c r="BF58" s="59"/>
      <c r="BG58" s="59"/>
      <c r="BH58" s="59"/>
      <c r="BI58" s="59"/>
      <c r="BJ58" s="59"/>
      <c r="BK58" s="59"/>
      <c r="BL58" s="59"/>
      <c r="BM58" s="59" t="s">
        <v>1184</v>
      </c>
      <c r="BN58" s="59" t="s">
        <v>1173</v>
      </c>
      <c r="BO58" s="59" t="s">
        <v>1185</v>
      </c>
      <c r="BP58" s="59" t="s">
        <v>1175</v>
      </c>
      <c r="BQ58" s="59" t="s">
        <v>1176</v>
      </c>
      <c r="BR58" s="59" t="s">
        <v>1186</v>
      </c>
      <c r="BS58" s="59" t="s">
        <v>1187</v>
      </c>
      <c r="BT58" s="59"/>
      <c r="BU58" s="59"/>
      <c r="BV58" s="59"/>
      <c r="BW58" s="59"/>
      <c r="BX58" s="59"/>
      <c r="BY58" s="59"/>
      <c r="BZ58" s="59"/>
      <c r="CA58" s="59"/>
      <c r="CB58" s="59"/>
      <c r="CC58" s="59"/>
      <c r="CD58" s="59"/>
      <c r="CE58" s="59"/>
      <c r="CF58" s="59"/>
      <c r="CG58" s="59"/>
      <c r="CH58" s="59"/>
      <c r="CI58" s="59"/>
      <c r="CJ58" s="59"/>
      <c r="CK58" s="59"/>
      <c r="CL58" s="59"/>
      <c r="CM58" s="59"/>
      <c r="CN58" s="59"/>
      <c r="CO58" s="59" t="s">
        <v>1188</v>
      </c>
      <c r="CP58" s="59" t="s">
        <v>1173</v>
      </c>
      <c r="CQ58" s="59" t="s">
        <v>1189</v>
      </c>
      <c r="CR58" s="59" t="s">
        <v>1190</v>
      </c>
      <c r="CS58" s="59" t="s">
        <v>1191</v>
      </c>
      <c r="CT58" s="59" t="s">
        <v>1192</v>
      </c>
      <c r="CU58" s="59" t="s">
        <v>1193</v>
      </c>
      <c r="CV58" s="59"/>
      <c r="CW58" s="59"/>
      <c r="CX58" s="59"/>
      <c r="CY58" s="59"/>
      <c r="CZ58" s="59"/>
      <c r="DA58" s="59"/>
      <c r="DB58" s="59"/>
      <c r="DC58" s="59"/>
      <c r="DD58" s="59"/>
      <c r="DE58" s="59"/>
      <c r="DF58" s="59"/>
      <c r="DG58" s="59"/>
      <c r="DH58" s="59"/>
      <c r="DI58" s="59"/>
      <c r="DJ58" s="59"/>
      <c r="DK58" s="59"/>
      <c r="DL58" s="59"/>
      <c r="DM58" s="59"/>
      <c r="DN58" s="59"/>
      <c r="DO58" s="59"/>
      <c r="DP58" s="59"/>
      <c r="DQ58" s="59" t="s">
        <v>1194</v>
      </c>
      <c r="DR58" s="59" t="s">
        <v>1173</v>
      </c>
      <c r="DS58" s="59" t="s">
        <v>1195</v>
      </c>
      <c r="DT58" s="59" t="s">
        <v>1196</v>
      </c>
      <c r="DU58" s="59" t="s">
        <v>1197</v>
      </c>
      <c r="DV58" s="59" t="s">
        <v>1198</v>
      </c>
      <c r="DW58" s="59" t="s">
        <v>1199</v>
      </c>
      <c r="DX58" s="59"/>
      <c r="DY58" s="59"/>
      <c r="DZ58" s="59"/>
      <c r="EA58" s="59"/>
      <c r="EB58" s="59"/>
      <c r="EC58" s="59"/>
      <c r="ED58" s="59"/>
      <c r="EE58" s="59"/>
      <c r="EF58" s="59"/>
      <c r="EG58" s="59"/>
      <c r="EH58" s="59"/>
      <c r="EI58" s="59"/>
      <c r="EJ58" s="59"/>
      <c r="EK58" s="59"/>
      <c r="EL58" s="59"/>
      <c r="EM58" s="59"/>
      <c r="EN58" s="59"/>
      <c r="EO58" s="59"/>
      <c r="EP58" s="59"/>
      <c r="EQ58" s="59"/>
      <c r="ER58" s="59"/>
      <c r="ES58" s="59" t="s">
        <v>1200</v>
      </c>
      <c r="ET58" s="59" t="s">
        <v>1173</v>
      </c>
      <c r="EU58" s="59" t="s">
        <v>1201</v>
      </c>
      <c r="EV58" s="59" t="s">
        <v>1202</v>
      </c>
      <c r="EW58" s="59" t="s">
        <v>1203</v>
      </c>
      <c r="EX58" s="59" t="s">
        <v>1204</v>
      </c>
      <c r="EY58" s="59" t="s">
        <v>1205</v>
      </c>
      <c r="EZ58" s="59"/>
      <c r="FA58" s="59"/>
      <c r="FB58" s="59"/>
      <c r="FC58" s="59"/>
      <c r="FD58" s="59"/>
      <c r="FE58" s="59"/>
      <c r="FF58" s="59"/>
      <c r="FG58" s="59"/>
      <c r="FH58" s="59"/>
      <c r="FI58" s="59"/>
      <c r="FJ58" s="59"/>
      <c r="FK58" s="59"/>
      <c r="FL58" s="59"/>
      <c r="FM58" s="59"/>
      <c r="FN58" s="59"/>
      <c r="FO58" s="59"/>
      <c r="FP58" s="59"/>
      <c r="FQ58" s="59"/>
      <c r="FR58" s="59"/>
      <c r="FS58" s="59"/>
      <c r="FT58" s="59"/>
      <c r="FU58" s="59" t="s">
        <v>1206</v>
      </c>
      <c r="FV58" s="59" t="s">
        <v>1173</v>
      </c>
      <c r="FW58" s="59" t="s">
        <v>1207</v>
      </c>
      <c r="FX58" s="59" t="s">
        <v>1208</v>
      </c>
      <c r="FY58" s="59" t="s">
        <v>1209</v>
      </c>
      <c r="FZ58" s="59" t="s">
        <v>1210</v>
      </c>
      <c r="GA58" s="59" t="s">
        <v>1211</v>
      </c>
      <c r="GB58" s="59"/>
      <c r="GC58" s="59"/>
      <c r="GD58" s="59"/>
      <c r="GE58" s="59"/>
      <c r="GF58" s="59"/>
      <c r="GG58" s="59"/>
      <c r="GH58" s="59"/>
      <c r="GI58" s="59"/>
      <c r="GJ58" s="59"/>
      <c r="GK58" s="59"/>
      <c r="GL58" s="59"/>
      <c r="GM58" s="59"/>
      <c r="GN58" s="59"/>
      <c r="GO58" s="59"/>
      <c r="GP58" s="59"/>
      <c r="GQ58" s="59"/>
      <c r="GR58" s="59"/>
      <c r="GS58" s="59"/>
      <c r="GT58" s="59"/>
      <c r="GU58" s="59"/>
      <c r="GV58" s="59"/>
      <c r="GW58" s="59" t="s">
        <v>1212</v>
      </c>
      <c r="GX58" s="59" t="s">
        <v>1173</v>
      </c>
      <c r="GY58" s="59" t="s">
        <v>1213</v>
      </c>
      <c r="GZ58" s="59" t="s">
        <v>1214</v>
      </c>
      <c r="HA58" s="59" t="s">
        <v>1215</v>
      </c>
      <c r="HB58" s="59" t="s">
        <v>1216</v>
      </c>
      <c r="HC58" s="59" t="s">
        <v>1217</v>
      </c>
      <c r="HD58" s="59"/>
      <c r="HE58" s="59"/>
      <c r="HF58" s="59"/>
      <c r="HG58" s="59"/>
      <c r="HH58" s="59"/>
      <c r="HI58" s="59"/>
      <c r="HJ58" s="59"/>
      <c r="HK58" s="59"/>
      <c r="HL58" s="59"/>
      <c r="HM58" s="59"/>
      <c r="HN58" s="59"/>
      <c r="HO58" s="59"/>
      <c r="HP58" s="59"/>
      <c r="HQ58" s="59"/>
      <c r="HR58" s="59"/>
      <c r="HS58" s="59"/>
      <c r="HT58" s="59"/>
      <c r="HU58" s="59"/>
      <c r="HV58" s="59"/>
      <c r="HW58" s="59"/>
      <c r="HX58" s="59"/>
    </row>
    <row r="59" spans="1:252" ht="15.75" customHeight="1" x14ac:dyDescent="0.25">
      <c r="A59" s="70" t="s">
        <v>251</v>
      </c>
      <c r="B59" s="71"/>
      <c r="C59" s="71"/>
      <c r="D59" s="71"/>
      <c r="E59" s="71"/>
      <c r="F59" s="71"/>
      <c r="G59" s="72"/>
      <c r="H59" s="71"/>
      <c r="I59" s="71"/>
      <c r="J59" s="74"/>
      <c r="K59" s="74"/>
      <c r="L59" s="74"/>
      <c r="M59" s="74"/>
      <c r="N59" s="83"/>
      <c r="O59" s="83"/>
      <c r="P59" s="83"/>
      <c r="Q59" s="83"/>
      <c r="R59" s="83"/>
      <c r="S59" s="83"/>
      <c r="T59" s="83"/>
      <c r="U59" s="83"/>
      <c r="V59" s="83"/>
      <c r="W59" s="83"/>
      <c r="X59" s="83"/>
      <c r="Y59" s="83"/>
      <c r="Z59" s="83"/>
      <c r="AA59" s="83"/>
      <c r="AB59" s="83"/>
      <c r="AC59" s="83"/>
      <c r="AD59" s="83"/>
      <c r="AE59" s="83"/>
      <c r="AF59" s="83"/>
      <c r="AG59" s="83"/>
      <c r="AH59" s="83"/>
      <c r="AI59" s="83"/>
      <c r="AJ59" s="84"/>
      <c r="AK59" s="83"/>
      <c r="AL59" s="74"/>
      <c r="AM59" s="74"/>
      <c r="AN59" s="74"/>
      <c r="AO59" s="74"/>
      <c r="AP59" s="83"/>
      <c r="AQ59" s="83"/>
      <c r="AR59" s="71"/>
      <c r="AS59" s="71"/>
      <c r="AT59" s="71"/>
      <c r="AU59" s="71"/>
      <c r="AV59" s="71"/>
      <c r="AW59" s="71"/>
      <c r="AX59" s="71"/>
      <c r="AY59" s="71"/>
      <c r="AZ59" s="71"/>
      <c r="BA59" s="71"/>
      <c r="BB59" s="71"/>
      <c r="BC59" s="71"/>
      <c r="BD59" s="71"/>
      <c r="BE59" s="71"/>
      <c r="BF59" s="71"/>
      <c r="BG59" s="71"/>
      <c r="BH59" s="71"/>
      <c r="BI59" s="71"/>
      <c r="BJ59" s="71"/>
      <c r="BK59" s="71"/>
      <c r="BL59" s="73"/>
      <c r="BM59" s="83"/>
      <c r="BN59" s="74"/>
      <c r="BO59" s="74"/>
      <c r="BP59" s="74"/>
      <c r="BQ59" s="74"/>
      <c r="BR59" s="83"/>
      <c r="BS59" s="83"/>
      <c r="BT59" s="71"/>
      <c r="BU59" s="71"/>
      <c r="BV59" s="71"/>
      <c r="BW59" s="71"/>
      <c r="BX59" s="71"/>
      <c r="BY59" s="71"/>
      <c r="BZ59" s="71"/>
      <c r="CA59" s="71"/>
      <c r="CB59" s="71"/>
      <c r="CC59" s="71"/>
      <c r="CD59" s="71"/>
      <c r="CE59" s="71"/>
      <c r="CF59" s="71"/>
      <c r="CG59" s="71"/>
      <c r="CH59" s="71"/>
      <c r="CI59" s="71"/>
      <c r="CJ59" s="71"/>
      <c r="CK59" s="71"/>
      <c r="CL59" s="71"/>
      <c r="CM59" s="71"/>
      <c r="CN59" s="73"/>
      <c r="CO59" s="83"/>
      <c r="CP59" s="74"/>
      <c r="CQ59" s="74"/>
      <c r="CR59" s="74"/>
      <c r="CS59" s="74"/>
      <c r="CT59" s="83"/>
      <c r="CU59" s="83"/>
      <c r="CV59" s="71"/>
      <c r="CW59" s="71"/>
      <c r="CX59" s="71"/>
      <c r="CY59" s="71"/>
      <c r="CZ59" s="71"/>
      <c r="DA59" s="71"/>
      <c r="DB59" s="71"/>
      <c r="DC59" s="71"/>
      <c r="DD59" s="71"/>
      <c r="DE59" s="71"/>
      <c r="DF59" s="71"/>
      <c r="DG59" s="71"/>
      <c r="DH59" s="71"/>
      <c r="DI59" s="71"/>
      <c r="DJ59" s="71"/>
      <c r="DK59" s="71"/>
      <c r="DL59" s="71"/>
      <c r="DM59" s="71"/>
      <c r="DN59" s="71"/>
      <c r="DO59" s="71"/>
      <c r="DP59" s="73"/>
      <c r="DQ59" s="83"/>
      <c r="DR59" s="74"/>
      <c r="DS59" s="74"/>
      <c r="DT59" s="74"/>
      <c r="DU59" s="74"/>
      <c r="DV59" s="83"/>
      <c r="DW59" s="83"/>
      <c r="DX59" s="71"/>
      <c r="DY59" s="71"/>
      <c r="DZ59" s="71"/>
      <c r="EA59" s="71"/>
      <c r="EB59" s="71"/>
      <c r="EC59" s="71"/>
      <c r="ED59" s="71"/>
      <c r="EE59" s="71"/>
      <c r="EF59" s="71"/>
      <c r="EG59" s="71"/>
      <c r="EH59" s="71"/>
      <c r="EI59" s="71"/>
      <c r="EJ59" s="71"/>
      <c r="EK59" s="71"/>
      <c r="EL59" s="71"/>
      <c r="EM59" s="71"/>
      <c r="EN59" s="71"/>
      <c r="EO59" s="71"/>
      <c r="EP59" s="71"/>
      <c r="EQ59" s="71"/>
      <c r="ER59" s="73"/>
      <c r="ES59" s="83"/>
      <c r="ET59" s="74"/>
      <c r="EU59" s="74"/>
      <c r="EV59" s="74"/>
      <c r="EW59" s="74"/>
      <c r="EX59" s="83"/>
      <c r="EY59" s="83"/>
      <c r="EZ59" s="71"/>
      <c r="FA59" s="71"/>
      <c r="FB59" s="71"/>
      <c r="FC59" s="71"/>
      <c r="FD59" s="71"/>
      <c r="FE59" s="71"/>
      <c r="FF59" s="71"/>
      <c r="FG59" s="71"/>
      <c r="FH59" s="71"/>
      <c r="FI59" s="71"/>
      <c r="FJ59" s="71"/>
      <c r="FK59" s="71"/>
      <c r="FL59" s="71"/>
      <c r="FM59" s="71"/>
      <c r="FN59" s="71"/>
      <c r="FO59" s="71"/>
      <c r="FP59" s="71"/>
      <c r="FQ59" s="71"/>
      <c r="FR59" s="71"/>
      <c r="FS59" s="71"/>
      <c r="FT59" s="73"/>
      <c r="FU59" s="83"/>
      <c r="FV59" s="74"/>
      <c r="FW59" s="74"/>
      <c r="FX59" s="74"/>
      <c r="FY59" s="74"/>
      <c r="FZ59" s="83"/>
      <c r="GA59" s="83"/>
      <c r="GB59" s="71"/>
      <c r="GC59" s="71"/>
      <c r="GD59" s="71"/>
      <c r="GE59" s="71"/>
      <c r="GF59" s="71"/>
      <c r="GG59" s="71"/>
      <c r="GH59" s="71"/>
      <c r="GI59" s="71"/>
      <c r="GJ59" s="71"/>
      <c r="GK59" s="71"/>
      <c r="GL59" s="71"/>
      <c r="GM59" s="71"/>
      <c r="GN59" s="71"/>
      <c r="GO59" s="71"/>
      <c r="GP59" s="71"/>
      <c r="GQ59" s="71"/>
      <c r="GR59" s="71"/>
      <c r="GS59" s="71"/>
      <c r="GT59" s="71"/>
      <c r="GU59" s="71"/>
      <c r="GV59" s="73"/>
      <c r="GW59" s="83"/>
      <c r="GX59" s="74"/>
      <c r="GY59" s="74"/>
      <c r="GZ59" s="74"/>
      <c r="HA59" s="74"/>
      <c r="HB59" s="83"/>
      <c r="HC59" s="83"/>
      <c r="HD59" s="71"/>
      <c r="HE59" s="71"/>
      <c r="HF59" s="71"/>
      <c r="HG59" s="71"/>
      <c r="HH59" s="71"/>
      <c r="HI59" s="71"/>
      <c r="HJ59" s="71"/>
      <c r="HK59" s="71"/>
      <c r="HL59" s="71"/>
      <c r="HM59" s="71"/>
      <c r="HN59" s="71"/>
      <c r="HO59" s="71"/>
      <c r="HP59" s="71"/>
      <c r="HQ59" s="71"/>
      <c r="HR59" s="71"/>
      <c r="HS59" s="71"/>
      <c r="HT59" s="71"/>
      <c r="HU59" s="71"/>
      <c r="HV59" s="71"/>
      <c r="HW59" s="71"/>
      <c r="HX59" s="73"/>
      <c r="HY59" s="74"/>
      <c r="HZ59" s="74"/>
      <c r="IA59" s="74"/>
      <c r="IB59" s="74"/>
      <c r="IC59" s="74"/>
      <c r="ID59" s="74"/>
      <c r="IE59" s="74"/>
      <c r="IF59" s="74"/>
      <c r="IG59" s="74"/>
      <c r="IH59" s="74"/>
      <c r="II59" s="74"/>
      <c r="IJ59" s="74"/>
      <c r="IK59" s="74"/>
      <c r="IL59" s="74"/>
      <c r="IM59" s="74"/>
      <c r="IN59" s="74"/>
      <c r="IO59" s="74"/>
      <c r="IP59" s="74"/>
      <c r="IQ59" s="74"/>
      <c r="IR59" s="74"/>
    </row>
    <row r="60" spans="1:252" ht="15.75" customHeight="1" x14ac:dyDescent="0.25">
      <c r="A60" s="85" t="s">
        <v>240</v>
      </c>
      <c r="B60" s="76"/>
      <c r="C60" s="76"/>
      <c r="D60" s="76"/>
      <c r="E60" s="76"/>
      <c r="F60" s="76"/>
      <c r="G60" s="77"/>
      <c r="H60" s="76"/>
      <c r="I60" s="86" t="s">
        <v>1218</v>
      </c>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87"/>
      <c r="AK60" s="86" t="s">
        <v>1219</v>
      </c>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87"/>
      <c r="BM60" s="86" t="s">
        <v>1220</v>
      </c>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87"/>
      <c r="CO60" s="86" t="s">
        <v>1221</v>
      </c>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87"/>
      <c r="DQ60" s="86" t="s">
        <v>1222</v>
      </c>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87"/>
      <c r="ES60" s="86" t="s">
        <v>1223</v>
      </c>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87"/>
      <c r="FU60" s="86" t="s">
        <v>1224</v>
      </c>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87"/>
      <c r="GW60" s="86" t="s">
        <v>1225</v>
      </c>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87"/>
      <c r="HY60" s="2"/>
      <c r="HZ60" s="2"/>
      <c r="IA60" s="2"/>
      <c r="IB60" s="2"/>
      <c r="IC60" s="2"/>
      <c r="ID60" s="2"/>
      <c r="IE60" s="2"/>
      <c r="IF60" s="2"/>
      <c r="IG60" s="2"/>
      <c r="IH60" s="2"/>
      <c r="II60" s="2"/>
      <c r="IJ60" s="2"/>
      <c r="IK60" s="2"/>
      <c r="IL60" s="2"/>
      <c r="IM60" s="2"/>
      <c r="IN60" s="2"/>
      <c r="IO60" s="2"/>
      <c r="IP60" s="2"/>
      <c r="IQ60" s="2"/>
      <c r="IR60" s="2"/>
    </row>
    <row r="61" spans="1:252" ht="15.75" customHeight="1" x14ac:dyDescent="0.25">
      <c r="A61" s="59" t="s">
        <v>252</v>
      </c>
      <c r="B61" s="59" t="s">
        <v>253</v>
      </c>
      <c r="C61" s="59">
        <v>120</v>
      </c>
      <c r="D61" s="59">
        <v>220</v>
      </c>
      <c r="E61" s="59">
        <v>1</v>
      </c>
      <c r="F61" s="59" t="s">
        <v>1226</v>
      </c>
      <c r="G61" s="59" t="s">
        <v>1227</v>
      </c>
      <c r="H61" s="59"/>
      <c r="I61" s="59" t="s">
        <v>1228</v>
      </c>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t="s">
        <v>1229</v>
      </c>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t="s">
        <v>1230</v>
      </c>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t="s">
        <v>1231</v>
      </c>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t="s">
        <v>1232</v>
      </c>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t="s">
        <v>1233</v>
      </c>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t="s">
        <v>1234</v>
      </c>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t="s">
        <v>1235</v>
      </c>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row>
    <row r="62" spans="1:252" ht="15.75" customHeight="1" x14ac:dyDescent="0.25">
      <c r="A62" s="59" t="s">
        <v>252</v>
      </c>
      <c r="B62" s="59" t="s">
        <v>253</v>
      </c>
      <c r="C62" s="59">
        <v>40</v>
      </c>
      <c r="D62" s="59">
        <v>250</v>
      </c>
      <c r="E62" s="59">
        <v>1</v>
      </c>
      <c r="F62" s="59" t="s">
        <v>1226</v>
      </c>
      <c r="G62" s="59" t="s">
        <v>1236</v>
      </c>
      <c r="H62" s="59"/>
      <c r="I62" s="59" t="s">
        <v>1237</v>
      </c>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t="s">
        <v>1238</v>
      </c>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t="s">
        <v>1239</v>
      </c>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t="s">
        <v>1240</v>
      </c>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t="s">
        <v>1241</v>
      </c>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t="s">
        <v>1242</v>
      </c>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t="s">
        <v>1243</v>
      </c>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t="s">
        <v>1244</v>
      </c>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row>
    <row r="63" spans="1:252" ht="15.75" customHeight="1" x14ac:dyDescent="0.25">
      <c r="A63" s="59" t="s">
        <v>252</v>
      </c>
      <c r="B63" s="59" t="s">
        <v>273</v>
      </c>
      <c r="C63" s="59"/>
      <c r="D63" s="59"/>
      <c r="E63" s="59"/>
      <c r="F63" s="59" t="s">
        <v>254</v>
      </c>
      <c r="G63" s="59" t="s">
        <v>1245</v>
      </c>
      <c r="H63" s="59"/>
      <c r="I63" s="59" t="s">
        <v>1246</v>
      </c>
      <c r="J63" s="59" t="s">
        <v>1247</v>
      </c>
      <c r="K63" s="59" t="s">
        <v>1248</v>
      </c>
      <c r="L63" s="2" t="s">
        <v>1249</v>
      </c>
      <c r="M63" s="59" t="s">
        <v>329</v>
      </c>
      <c r="N63" s="59"/>
      <c r="O63" s="59"/>
      <c r="P63" s="59"/>
      <c r="Q63" s="59"/>
      <c r="R63" s="59"/>
      <c r="S63" s="59"/>
      <c r="T63" s="59"/>
      <c r="U63" s="59"/>
      <c r="V63" s="59"/>
      <c r="W63" s="59"/>
      <c r="X63" s="59"/>
      <c r="Y63" s="59"/>
      <c r="Z63" s="59"/>
      <c r="AA63" s="59"/>
      <c r="AB63" s="59"/>
      <c r="AC63" s="59"/>
      <c r="AD63" s="59"/>
      <c r="AE63" s="59"/>
      <c r="AF63" s="59"/>
      <c r="AG63" s="59"/>
      <c r="AH63" s="59"/>
      <c r="AI63" s="59"/>
      <c r="AJ63" s="59"/>
      <c r="AK63" s="59" t="s">
        <v>1250</v>
      </c>
      <c r="AL63" s="49" t="s">
        <v>1135</v>
      </c>
      <c r="AM63" s="49" t="s">
        <v>1251</v>
      </c>
      <c r="AN63" s="49" t="s">
        <v>1252</v>
      </c>
      <c r="AO63" s="2" t="s">
        <v>333</v>
      </c>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t="s">
        <v>1253</v>
      </c>
      <c r="BN63" s="49" t="s">
        <v>1254</v>
      </c>
      <c r="BO63" s="49" t="s">
        <v>1255</v>
      </c>
      <c r="BP63" s="49" t="s">
        <v>1256</v>
      </c>
      <c r="BQ63" s="2" t="s">
        <v>1257</v>
      </c>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t="s">
        <v>1258</v>
      </c>
      <c r="CP63" s="49" t="s">
        <v>1259</v>
      </c>
      <c r="CQ63" s="49" t="s">
        <v>1260</v>
      </c>
      <c r="CR63" s="49" t="s">
        <v>1261</v>
      </c>
      <c r="CS63" s="2" t="s">
        <v>340</v>
      </c>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t="s">
        <v>1262</v>
      </c>
      <c r="DR63" s="49" t="s">
        <v>1263</v>
      </c>
      <c r="DS63" s="49" t="s">
        <v>1264</v>
      </c>
      <c r="DT63" s="49" t="s">
        <v>1265</v>
      </c>
      <c r="DU63" s="2" t="s">
        <v>344</v>
      </c>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t="s">
        <v>1266</v>
      </c>
      <c r="ET63" s="49" t="s">
        <v>1267</v>
      </c>
      <c r="EU63" s="49" t="s">
        <v>1268</v>
      </c>
      <c r="EV63" s="49" t="s">
        <v>1269</v>
      </c>
      <c r="EW63" s="2" t="s">
        <v>348</v>
      </c>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U63" s="59" t="s">
        <v>1270</v>
      </c>
      <c r="FV63" s="49" t="s">
        <v>1155</v>
      </c>
      <c r="FW63" s="49" t="s">
        <v>1271</v>
      </c>
      <c r="FX63" s="49" t="s">
        <v>1272</v>
      </c>
      <c r="FY63" s="2" t="s">
        <v>352</v>
      </c>
      <c r="FZ63" s="59"/>
      <c r="GA63" s="59"/>
      <c r="GB63" s="59"/>
      <c r="GC63" s="59"/>
      <c r="GD63" s="59"/>
      <c r="GE63" s="59"/>
      <c r="GF63" s="59"/>
      <c r="GG63" s="59"/>
      <c r="GH63" s="59"/>
      <c r="GI63" s="59"/>
      <c r="GJ63" s="59"/>
      <c r="GK63" s="59"/>
      <c r="GL63" s="59"/>
      <c r="GM63" s="59"/>
      <c r="GN63" s="59"/>
      <c r="GO63" s="59"/>
      <c r="GP63" s="59"/>
      <c r="GQ63" s="59"/>
      <c r="GR63" s="59"/>
      <c r="GS63" s="59"/>
      <c r="GT63" s="59"/>
      <c r="GU63" s="59"/>
      <c r="GV63" s="59"/>
      <c r="GW63" s="59" t="s">
        <v>1273</v>
      </c>
      <c r="GX63" s="49" t="s">
        <v>1274</v>
      </c>
      <c r="GY63" s="49" t="s">
        <v>1275</v>
      </c>
      <c r="GZ63" s="49" t="s">
        <v>1276</v>
      </c>
      <c r="HA63" s="2" t="s">
        <v>356</v>
      </c>
      <c r="HB63" s="59"/>
      <c r="HC63" s="59"/>
      <c r="HD63" s="59"/>
      <c r="HE63" s="59"/>
      <c r="HF63" s="59"/>
      <c r="HG63" s="59"/>
      <c r="HH63" s="59"/>
      <c r="HI63" s="59"/>
      <c r="HJ63" s="59"/>
      <c r="HK63" s="59"/>
      <c r="HL63" s="59"/>
      <c r="HM63" s="59"/>
      <c r="HN63" s="59"/>
      <c r="HO63" s="59"/>
      <c r="HP63" s="59"/>
      <c r="HQ63" s="59"/>
      <c r="HR63" s="59"/>
      <c r="HS63" s="59"/>
      <c r="HT63" s="59"/>
      <c r="HU63" s="59"/>
      <c r="HV63" s="59"/>
      <c r="HW63" s="59"/>
      <c r="HX63" s="59"/>
    </row>
    <row r="64" spans="1:252" ht="15.75" customHeight="1" x14ac:dyDescent="0.25">
      <c r="A64" s="70" t="s">
        <v>251</v>
      </c>
      <c r="B64" s="71"/>
      <c r="C64" s="71"/>
      <c r="D64" s="71"/>
      <c r="E64" s="71"/>
      <c r="F64" s="71"/>
      <c r="G64" s="72"/>
      <c r="H64" s="71"/>
      <c r="I64" s="71"/>
      <c r="J64" s="74"/>
      <c r="K64" s="74"/>
      <c r="L64" s="74"/>
      <c r="M64" s="74"/>
      <c r="N64" s="71"/>
      <c r="O64" s="71"/>
      <c r="P64" s="71"/>
      <c r="Q64" s="71"/>
      <c r="R64" s="71"/>
      <c r="S64" s="71"/>
      <c r="T64" s="71"/>
      <c r="U64" s="71"/>
      <c r="V64" s="71"/>
      <c r="W64" s="71"/>
      <c r="X64" s="71"/>
      <c r="Y64" s="71"/>
      <c r="Z64" s="71"/>
      <c r="AA64" s="71"/>
      <c r="AB64" s="71"/>
      <c r="AC64" s="71"/>
      <c r="AD64" s="71"/>
      <c r="AE64" s="71"/>
      <c r="AF64" s="71"/>
      <c r="AG64" s="71"/>
      <c r="AH64" s="71"/>
      <c r="AI64" s="71"/>
      <c r="AJ64" s="73"/>
      <c r="AK64" s="71"/>
      <c r="AL64" s="74"/>
      <c r="AM64" s="74"/>
      <c r="AN64" s="74"/>
      <c r="AO64" s="74"/>
      <c r="AP64" s="71"/>
      <c r="AQ64" s="71"/>
      <c r="AR64" s="71"/>
      <c r="AS64" s="71"/>
      <c r="AT64" s="71"/>
      <c r="AU64" s="71"/>
      <c r="AV64" s="71"/>
      <c r="AW64" s="71"/>
      <c r="AX64" s="71"/>
      <c r="AY64" s="71"/>
      <c r="AZ64" s="71"/>
      <c r="BA64" s="71"/>
      <c r="BB64" s="71"/>
      <c r="BC64" s="71"/>
      <c r="BD64" s="71"/>
      <c r="BE64" s="71"/>
      <c r="BF64" s="71"/>
      <c r="BG64" s="71"/>
      <c r="BH64" s="71"/>
      <c r="BI64" s="71"/>
      <c r="BJ64" s="71"/>
      <c r="BK64" s="71"/>
      <c r="BL64" s="73"/>
      <c r="BM64" s="71"/>
      <c r="BN64" s="74"/>
      <c r="BO64" s="74"/>
      <c r="BP64" s="74"/>
      <c r="BQ64" s="74"/>
      <c r="BR64" s="71"/>
      <c r="BS64" s="71"/>
      <c r="BT64" s="71"/>
      <c r="BU64" s="71"/>
      <c r="BV64" s="71"/>
      <c r="BW64" s="71"/>
      <c r="BX64" s="71"/>
      <c r="BY64" s="71"/>
      <c r="BZ64" s="71"/>
      <c r="CA64" s="71"/>
      <c r="CB64" s="71"/>
      <c r="CC64" s="71"/>
      <c r="CD64" s="71"/>
      <c r="CE64" s="71"/>
      <c r="CF64" s="71"/>
      <c r="CG64" s="71"/>
      <c r="CH64" s="71"/>
      <c r="CI64" s="71"/>
      <c r="CJ64" s="71"/>
      <c r="CK64" s="71"/>
      <c r="CL64" s="71"/>
      <c r="CM64" s="71"/>
      <c r="CN64" s="73"/>
      <c r="CO64" s="71"/>
      <c r="CP64" s="74"/>
      <c r="CQ64" s="74"/>
      <c r="CR64" s="74"/>
      <c r="CS64" s="74"/>
      <c r="CT64" s="71"/>
      <c r="CU64" s="71"/>
      <c r="CV64" s="71"/>
      <c r="CW64" s="71"/>
      <c r="CX64" s="71"/>
      <c r="CY64" s="71"/>
      <c r="CZ64" s="71"/>
      <c r="DA64" s="71"/>
      <c r="DB64" s="71"/>
      <c r="DC64" s="71"/>
      <c r="DD64" s="71"/>
      <c r="DE64" s="71"/>
      <c r="DF64" s="71"/>
      <c r="DG64" s="71"/>
      <c r="DH64" s="71"/>
      <c r="DI64" s="71"/>
      <c r="DJ64" s="71"/>
      <c r="DK64" s="71"/>
      <c r="DL64" s="71"/>
      <c r="DM64" s="71"/>
      <c r="DN64" s="71"/>
      <c r="DO64" s="71"/>
      <c r="DP64" s="73"/>
      <c r="DQ64" s="71"/>
      <c r="DR64" s="74"/>
      <c r="DS64" s="74"/>
      <c r="DT64" s="74"/>
      <c r="DU64" s="74"/>
      <c r="DV64" s="71"/>
      <c r="DW64" s="71"/>
      <c r="DX64" s="71"/>
      <c r="DY64" s="71"/>
      <c r="DZ64" s="71"/>
      <c r="EA64" s="71"/>
      <c r="EB64" s="71"/>
      <c r="EC64" s="71"/>
      <c r="ED64" s="71"/>
      <c r="EE64" s="71"/>
      <c r="EF64" s="71"/>
      <c r="EG64" s="71"/>
      <c r="EH64" s="71"/>
      <c r="EI64" s="71"/>
      <c r="EJ64" s="71"/>
      <c r="EK64" s="71"/>
      <c r="EL64" s="71"/>
      <c r="EM64" s="71"/>
      <c r="EN64" s="71"/>
      <c r="EO64" s="71"/>
      <c r="EP64" s="71"/>
      <c r="EQ64" s="71"/>
      <c r="ER64" s="73"/>
      <c r="ES64" s="71"/>
      <c r="ET64" s="74"/>
      <c r="EU64" s="74"/>
      <c r="EV64" s="74"/>
      <c r="EW64" s="74"/>
      <c r="EX64" s="71"/>
      <c r="EY64" s="71"/>
      <c r="EZ64" s="71"/>
      <c r="FA64" s="71"/>
      <c r="FB64" s="71"/>
      <c r="FC64" s="71"/>
      <c r="FD64" s="71"/>
      <c r="FE64" s="71"/>
      <c r="FF64" s="71"/>
      <c r="FG64" s="71"/>
      <c r="FH64" s="71"/>
      <c r="FI64" s="71"/>
      <c r="FJ64" s="71"/>
      <c r="FK64" s="71"/>
      <c r="FL64" s="71"/>
      <c r="FM64" s="71"/>
      <c r="FN64" s="71"/>
      <c r="FO64" s="71"/>
      <c r="FP64" s="71"/>
      <c r="FQ64" s="71"/>
      <c r="FR64" s="71"/>
      <c r="FS64" s="71"/>
      <c r="FT64" s="73"/>
      <c r="FU64" s="71"/>
      <c r="FV64" s="74"/>
      <c r="FW64" s="74"/>
      <c r="FX64" s="74"/>
      <c r="FY64" s="74"/>
      <c r="FZ64" s="71"/>
      <c r="GA64" s="71"/>
      <c r="GB64" s="71"/>
      <c r="GC64" s="71"/>
      <c r="GD64" s="71"/>
      <c r="GE64" s="71"/>
      <c r="GF64" s="71"/>
      <c r="GG64" s="71"/>
      <c r="GH64" s="71"/>
      <c r="GI64" s="71"/>
      <c r="GJ64" s="71"/>
      <c r="GK64" s="71"/>
      <c r="GL64" s="71"/>
      <c r="GM64" s="71"/>
      <c r="GN64" s="71"/>
      <c r="GO64" s="71"/>
      <c r="GP64" s="71"/>
      <c r="GQ64" s="71"/>
      <c r="GR64" s="71"/>
      <c r="GS64" s="71"/>
      <c r="GT64" s="71"/>
      <c r="GU64" s="71"/>
      <c r="GV64" s="73"/>
      <c r="GW64" s="71"/>
      <c r="GX64" s="74"/>
      <c r="GY64" s="74"/>
      <c r="GZ64" s="74"/>
      <c r="HA64" s="74"/>
      <c r="HB64" s="71"/>
      <c r="HC64" s="71"/>
      <c r="HD64" s="71"/>
      <c r="HE64" s="71"/>
      <c r="HF64" s="71"/>
      <c r="HG64" s="71"/>
      <c r="HH64" s="71"/>
      <c r="HI64" s="71"/>
      <c r="HJ64" s="71"/>
      <c r="HK64" s="71"/>
      <c r="HL64" s="71"/>
      <c r="HM64" s="71"/>
      <c r="HN64" s="71"/>
      <c r="HO64" s="71"/>
      <c r="HP64" s="71"/>
      <c r="HQ64" s="71"/>
      <c r="HR64" s="71"/>
      <c r="HS64" s="71"/>
      <c r="HT64" s="71"/>
      <c r="HU64" s="71"/>
      <c r="HV64" s="71"/>
      <c r="HW64" s="71"/>
      <c r="HX64" s="73"/>
      <c r="HY64" s="74"/>
      <c r="HZ64" s="74"/>
      <c r="IA64" s="74"/>
      <c r="IB64" s="74"/>
      <c r="IC64" s="74"/>
      <c r="ID64" s="74"/>
      <c r="IE64" s="74"/>
      <c r="IF64" s="74"/>
      <c r="IG64" s="74"/>
      <c r="IH64" s="74"/>
      <c r="II64" s="74"/>
      <c r="IJ64" s="74"/>
      <c r="IK64" s="74"/>
      <c r="IL64" s="74"/>
      <c r="IM64" s="74"/>
      <c r="IN64" s="74"/>
      <c r="IO64" s="74"/>
      <c r="IP64" s="74"/>
      <c r="IQ64" s="74"/>
      <c r="IR64" s="74"/>
    </row>
    <row r="65" spans="1:252" ht="15.75" customHeight="1" x14ac:dyDescent="0.25">
      <c r="A65" s="85" t="s">
        <v>240</v>
      </c>
      <c r="B65" s="76"/>
      <c r="C65" s="76"/>
      <c r="D65" s="76"/>
      <c r="E65" s="76"/>
      <c r="F65" s="76"/>
      <c r="G65" s="77"/>
      <c r="H65" s="76"/>
      <c r="I65" s="76" t="s">
        <v>1277</v>
      </c>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87"/>
      <c r="AK65" s="76" t="s">
        <v>1278</v>
      </c>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87"/>
      <c r="BM65" s="76" t="s">
        <v>1279</v>
      </c>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87"/>
      <c r="CO65" s="76" t="s">
        <v>1280</v>
      </c>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87"/>
      <c r="DQ65" s="76" t="s">
        <v>1281</v>
      </c>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87"/>
      <c r="ES65" s="76" t="s">
        <v>1282</v>
      </c>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87"/>
      <c r="FU65" s="76" t="s">
        <v>1283</v>
      </c>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87"/>
      <c r="GW65" s="76" t="s">
        <v>1284</v>
      </c>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87"/>
      <c r="HY65" s="2"/>
      <c r="HZ65" s="2"/>
      <c r="IA65" s="2"/>
      <c r="IB65" s="2"/>
      <c r="IC65" s="2"/>
      <c r="ID65" s="2"/>
      <c r="IE65" s="2"/>
      <c r="IF65" s="2"/>
      <c r="IG65" s="2"/>
      <c r="IH65" s="2"/>
      <c r="II65" s="2"/>
      <c r="IJ65" s="2"/>
      <c r="IK65" s="2"/>
      <c r="IL65" s="2"/>
      <c r="IM65" s="2"/>
      <c r="IN65" s="2"/>
      <c r="IO65" s="2"/>
      <c r="IP65" s="2"/>
      <c r="IQ65" s="2"/>
      <c r="IR65" s="2"/>
    </row>
    <row r="66" spans="1:252" ht="15.75" customHeight="1" x14ac:dyDescent="0.25">
      <c r="A66" s="59" t="s">
        <v>252</v>
      </c>
      <c r="B66" s="59" t="s">
        <v>273</v>
      </c>
      <c r="C66" s="59"/>
      <c r="D66" s="59"/>
      <c r="E66" s="59"/>
      <c r="F66" s="59" t="s">
        <v>254</v>
      </c>
      <c r="G66" s="59" t="s">
        <v>1285</v>
      </c>
      <c r="H66" s="59"/>
      <c r="I66" s="88" t="s">
        <v>1286</v>
      </c>
      <c r="J66" s="59" t="s">
        <v>327</v>
      </c>
      <c r="K66" s="59" t="s">
        <v>328</v>
      </c>
      <c r="L66" s="59" t="s">
        <v>560</v>
      </c>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t="s">
        <v>1287</v>
      </c>
      <c r="AL66" s="59" t="s">
        <v>331</v>
      </c>
      <c r="AM66" s="59" t="s">
        <v>332</v>
      </c>
      <c r="AN66" s="59" t="s">
        <v>566</v>
      </c>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t="s">
        <v>1288</v>
      </c>
      <c r="BN66" s="59" t="s">
        <v>331</v>
      </c>
      <c r="BO66" s="59" t="s">
        <v>335</v>
      </c>
      <c r="BP66" s="59" t="s">
        <v>572</v>
      </c>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t="s">
        <v>1289</v>
      </c>
      <c r="CP66" s="59" t="s">
        <v>338</v>
      </c>
      <c r="CQ66" s="59" t="s">
        <v>339</v>
      </c>
      <c r="CR66" s="59" t="s">
        <v>578</v>
      </c>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t="s">
        <v>1290</v>
      </c>
      <c r="DR66" s="59" t="s">
        <v>342</v>
      </c>
      <c r="DS66" s="59" t="s">
        <v>343</v>
      </c>
      <c r="DT66" s="59" t="s">
        <v>584</v>
      </c>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t="s">
        <v>1291</v>
      </c>
      <c r="ET66" s="59" t="s">
        <v>346</v>
      </c>
      <c r="EU66" s="59" t="s">
        <v>347</v>
      </c>
      <c r="EV66" s="59" t="s">
        <v>590</v>
      </c>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U66" s="59" t="s">
        <v>1292</v>
      </c>
      <c r="FV66" s="59" t="s">
        <v>350</v>
      </c>
      <c r="FW66" s="59" t="s">
        <v>351</v>
      </c>
      <c r="FX66" s="59" t="s">
        <v>596</v>
      </c>
      <c r="FY66" s="59"/>
      <c r="FZ66" s="59"/>
      <c r="GA66" s="59"/>
      <c r="GB66" s="59"/>
      <c r="GC66" s="59"/>
      <c r="GD66" s="59"/>
      <c r="GE66" s="59"/>
      <c r="GF66" s="59"/>
      <c r="GG66" s="59"/>
      <c r="GH66" s="59"/>
      <c r="GI66" s="59"/>
      <c r="GJ66" s="59"/>
      <c r="GK66" s="59"/>
      <c r="GL66" s="59"/>
      <c r="GM66" s="59"/>
      <c r="GN66" s="59"/>
      <c r="GO66" s="59"/>
      <c r="GP66" s="59"/>
      <c r="GQ66" s="59"/>
      <c r="GR66" s="59"/>
      <c r="GS66" s="59"/>
      <c r="GT66" s="59"/>
      <c r="GU66" s="59"/>
      <c r="GV66" s="59"/>
      <c r="GW66" s="59" t="s">
        <v>1293</v>
      </c>
      <c r="GX66" s="59" t="s">
        <v>354</v>
      </c>
      <c r="GY66" s="59" t="s">
        <v>355</v>
      </c>
      <c r="GZ66" s="59" t="s">
        <v>602</v>
      </c>
      <c r="HA66" s="59"/>
      <c r="HB66" s="59"/>
      <c r="HC66" s="59"/>
      <c r="HD66" s="59"/>
      <c r="HE66" s="59"/>
      <c r="HF66" s="59"/>
      <c r="HG66" s="59"/>
      <c r="HH66" s="59"/>
      <c r="HI66" s="59"/>
      <c r="HJ66" s="59"/>
      <c r="HK66" s="59"/>
      <c r="HL66" s="59"/>
      <c r="HM66" s="59"/>
      <c r="HN66" s="59"/>
      <c r="HO66" s="59"/>
      <c r="HP66" s="59"/>
      <c r="HQ66" s="59"/>
      <c r="HR66" s="59"/>
      <c r="HS66" s="59"/>
      <c r="HT66" s="59"/>
      <c r="HU66" s="59"/>
      <c r="HV66" s="59"/>
      <c r="HW66" s="59"/>
      <c r="HX66" s="59"/>
    </row>
    <row r="67" spans="1:252" ht="15.75" customHeight="1" x14ac:dyDescent="0.25">
      <c r="A67" s="59" t="s">
        <v>252</v>
      </c>
      <c r="B67" s="59" t="s">
        <v>273</v>
      </c>
      <c r="C67" s="59"/>
      <c r="D67" s="59"/>
      <c r="E67" s="59"/>
      <c r="F67" s="59" t="s">
        <v>254</v>
      </c>
      <c r="G67" s="59" t="s">
        <v>1294</v>
      </c>
      <c r="H67" s="59"/>
      <c r="I67" s="88" t="s">
        <v>1295</v>
      </c>
      <c r="J67" s="59" t="s">
        <v>327</v>
      </c>
      <c r="K67" s="59" t="s">
        <v>328</v>
      </c>
      <c r="L67" s="59" t="s">
        <v>560</v>
      </c>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t="s">
        <v>1296</v>
      </c>
      <c r="AL67" s="59" t="s">
        <v>331</v>
      </c>
      <c r="AM67" s="59" t="s">
        <v>332</v>
      </c>
      <c r="AN67" s="59" t="s">
        <v>566</v>
      </c>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t="s">
        <v>1297</v>
      </c>
      <c r="BN67" s="59" t="s">
        <v>331</v>
      </c>
      <c r="BO67" s="59" t="s">
        <v>335</v>
      </c>
      <c r="BP67" s="59" t="s">
        <v>572</v>
      </c>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t="s">
        <v>1298</v>
      </c>
      <c r="CP67" s="59" t="s">
        <v>338</v>
      </c>
      <c r="CQ67" s="59" t="s">
        <v>339</v>
      </c>
      <c r="CR67" s="59" t="s">
        <v>578</v>
      </c>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t="s">
        <v>1299</v>
      </c>
      <c r="DR67" s="59" t="s">
        <v>342</v>
      </c>
      <c r="DS67" s="59" t="s">
        <v>343</v>
      </c>
      <c r="DT67" s="59" t="s">
        <v>584</v>
      </c>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t="s">
        <v>1300</v>
      </c>
      <c r="ET67" s="59" t="s">
        <v>346</v>
      </c>
      <c r="EU67" s="59" t="s">
        <v>347</v>
      </c>
      <c r="EV67" s="59" t="s">
        <v>590</v>
      </c>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U67" s="59" t="s">
        <v>1301</v>
      </c>
      <c r="FV67" s="59" t="s">
        <v>350</v>
      </c>
      <c r="FW67" s="59" t="s">
        <v>351</v>
      </c>
      <c r="FX67" s="59" t="s">
        <v>596</v>
      </c>
      <c r="FY67" s="59"/>
      <c r="FZ67" s="59"/>
      <c r="GA67" s="59"/>
      <c r="GB67" s="59"/>
      <c r="GC67" s="59"/>
      <c r="GD67" s="59"/>
      <c r="GE67" s="59"/>
      <c r="GF67" s="59"/>
      <c r="GG67" s="59"/>
      <c r="GH67" s="59"/>
      <c r="GI67" s="59"/>
      <c r="GJ67" s="59"/>
      <c r="GK67" s="59"/>
      <c r="GL67" s="59"/>
      <c r="GM67" s="59"/>
      <c r="GN67" s="59"/>
      <c r="GO67" s="59"/>
      <c r="GP67" s="59"/>
      <c r="GQ67" s="59"/>
      <c r="GR67" s="59"/>
      <c r="GS67" s="59"/>
      <c r="GT67" s="59"/>
      <c r="GU67" s="59"/>
      <c r="GV67" s="59"/>
      <c r="GW67" s="59" t="s">
        <v>1302</v>
      </c>
      <c r="GX67" s="59" t="s">
        <v>354</v>
      </c>
      <c r="GY67" s="59" t="s">
        <v>355</v>
      </c>
      <c r="GZ67" s="59" t="s">
        <v>602</v>
      </c>
      <c r="HA67" s="59"/>
      <c r="HB67" s="59"/>
      <c r="HC67" s="59"/>
      <c r="HD67" s="59"/>
      <c r="HE67" s="59"/>
      <c r="HF67" s="59"/>
      <c r="HG67" s="59"/>
      <c r="HH67" s="59"/>
      <c r="HI67" s="59"/>
      <c r="HJ67" s="59"/>
      <c r="HK67" s="59"/>
      <c r="HL67" s="59"/>
      <c r="HM67" s="59"/>
      <c r="HN67" s="59"/>
      <c r="HO67" s="59"/>
      <c r="HP67" s="59"/>
      <c r="HQ67" s="59"/>
      <c r="HR67" s="59"/>
      <c r="HS67" s="59"/>
      <c r="HT67" s="59"/>
      <c r="HU67" s="59"/>
      <c r="HV67" s="59"/>
      <c r="HW67" s="59"/>
      <c r="HX67" s="59"/>
    </row>
    <row r="68" spans="1:252" ht="15.75" customHeight="1" x14ac:dyDescent="0.25">
      <c r="A68" s="59" t="s">
        <v>252</v>
      </c>
      <c r="B68" s="59" t="s">
        <v>273</v>
      </c>
      <c r="C68" s="59"/>
      <c r="D68" s="59"/>
      <c r="E68" s="59"/>
      <c r="F68" s="59" t="s">
        <v>254</v>
      </c>
      <c r="G68" s="59" t="s">
        <v>1303</v>
      </c>
      <c r="H68" s="59"/>
      <c r="I68" s="88" t="s">
        <v>1304</v>
      </c>
      <c r="J68" s="59" t="s">
        <v>327</v>
      </c>
      <c r="K68" s="59" t="s">
        <v>328</v>
      </c>
      <c r="L68" s="59" t="s">
        <v>560</v>
      </c>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t="s">
        <v>1305</v>
      </c>
      <c r="AL68" s="59" t="s">
        <v>331</v>
      </c>
      <c r="AM68" s="59" t="s">
        <v>332</v>
      </c>
      <c r="AN68" s="59" t="s">
        <v>1306</v>
      </c>
      <c r="AO68" s="2"/>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t="s">
        <v>1307</v>
      </c>
      <c r="BN68" s="59" t="s">
        <v>331</v>
      </c>
      <c r="BO68" s="59" t="s">
        <v>335</v>
      </c>
      <c r="BP68" s="59" t="s">
        <v>572</v>
      </c>
      <c r="BQ68" s="2"/>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t="s">
        <v>1308</v>
      </c>
      <c r="CP68" s="59" t="s">
        <v>338</v>
      </c>
      <c r="CQ68" s="59" t="s">
        <v>339</v>
      </c>
      <c r="CR68" s="59" t="s">
        <v>578</v>
      </c>
      <c r="CS68" s="2"/>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t="s">
        <v>1309</v>
      </c>
      <c r="DR68" s="59" t="s">
        <v>342</v>
      </c>
      <c r="DS68" s="59" t="s">
        <v>343</v>
      </c>
      <c r="DT68" s="59" t="s">
        <v>584</v>
      </c>
      <c r="DU68" s="2"/>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t="s">
        <v>1310</v>
      </c>
      <c r="ET68" s="59" t="s">
        <v>346</v>
      </c>
      <c r="EU68" s="59" t="s">
        <v>347</v>
      </c>
      <c r="EV68" s="59" t="s">
        <v>590</v>
      </c>
      <c r="EW68" s="2"/>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U68" s="59" t="s">
        <v>1311</v>
      </c>
      <c r="FV68" s="59" t="s">
        <v>350</v>
      </c>
      <c r="FW68" s="59" t="s">
        <v>351</v>
      </c>
      <c r="FX68" s="59" t="s">
        <v>596</v>
      </c>
      <c r="FY68" s="2"/>
      <c r="FZ68" s="59"/>
      <c r="GA68" s="59"/>
      <c r="GB68" s="59"/>
      <c r="GC68" s="59"/>
      <c r="GD68" s="59"/>
      <c r="GE68" s="59"/>
      <c r="GF68" s="59"/>
      <c r="GG68" s="59"/>
      <c r="GH68" s="59"/>
      <c r="GI68" s="59"/>
      <c r="GJ68" s="59"/>
      <c r="GK68" s="59"/>
      <c r="GL68" s="59"/>
      <c r="GM68" s="59"/>
      <c r="GN68" s="59"/>
      <c r="GO68" s="59"/>
      <c r="GP68" s="59"/>
      <c r="GQ68" s="59"/>
      <c r="GR68" s="59"/>
      <c r="GS68" s="59"/>
      <c r="GT68" s="59"/>
      <c r="GU68" s="59"/>
      <c r="GV68" s="59"/>
      <c r="GW68" s="59" t="s">
        <v>1312</v>
      </c>
      <c r="GX68" s="59" t="s">
        <v>354</v>
      </c>
      <c r="GY68" s="59" t="s">
        <v>355</v>
      </c>
      <c r="GZ68" s="59" t="s">
        <v>602</v>
      </c>
      <c r="HA68" s="2"/>
      <c r="HB68" s="59"/>
      <c r="HC68" s="59"/>
      <c r="HD68" s="59"/>
      <c r="HE68" s="59"/>
      <c r="HF68" s="59"/>
      <c r="HG68" s="59"/>
      <c r="HH68" s="59"/>
      <c r="HI68" s="59"/>
      <c r="HJ68" s="59"/>
      <c r="HK68" s="59"/>
      <c r="HL68" s="59"/>
      <c r="HM68" s="59"/>
      <c r="HN68" s="59"/>
      <c r="HO68" s="59"/>
      <c r="HP68" s="59"/>
      <c r="HQ68" s="59"/>
      <c r="HR68" s="59"/>
      <c r="HS68" s="59"/>
      <c r="HT68" s="59"/>
      <c r="HU68" s="59"/>
      <c r="HV68" s="59"/>
      <c r="HW68" s="59"/>
      <c r="HX68" s="59"/>
    </row>
    <row r="69" spans="1:252" ht="15.75" customHeight="1" x14ac:dyDescent="0.25">
      <c r="A69" s="59" t="s">
        <v>252</v>
      </c>
      <c r="B69" s="59" t="s">
        <v>273</v>
      </c>
      <c r="C69" s="59"/>
      <c r="D69" s="59"/>
      <c r="E69" s="59"/>
      <c r="F69" s="59" t="s">
        <v>254</v>
      </c>
      <c r="G69" s="59" t="s">
        <v>1313</v>
      </c>
      <c r="H69" s="59"/>
      <c r="I69" s="88" t="s">
        <v>1314</v>
      </c>
      <c r="J69" s="59" t="s">
        <v>327</v>
      </c>
      <c r="K69" s="59" t="s">
        <v>328</v>
      </c>
      <c r="L69" s="59" t="s">
        <v>560</v>
      </c>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t="s">
        <v>1315</v>
      </c>
      <c r="AL69" s="59" t="s">
        <v>331</v>
      </c>
      <c r="AM69" s="59" t="s">
        <v>332</v>
      </c>
      <c r="AN69" s="59" t="s">
        <v>1306</v>
      </c>
      <c r="AO69" s="2"/>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t="s">
        <v>1316</v>
      </c>
      <c r="BN69" s="59" t="s">
        <v>331</v>
      </c>
      <c r="BO69" s="59" t="s">
        <v>335</v>
      </c>
      <c r="BP69" s="59" t="s">
        <v>572</v>
      </c>
      <c r="BQ69" s="2"/>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t="s">
        <v>1317</v>
      </c>
      <c r="CP69" s="59" t="s">
        <v>338</v>
      </c>
      <c r="CQ69" s="59" t="s">
        <v>339</v>
      </c>
      <c r="CR69" s="59" t="s">
        <v>578</v>
      </c>
      <c r="CS69" s="2"/>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t="s">
        <v>1318</v>
      </c>
      <c r="DR69" s="59" t="s">
        <v>342</v>
      </c>
      <c r="DS69" s="59" t="s">
        <v>343</v>
      </c>
      <c r="DT69" s="59" t="s">
        <v>584</v>
      </c>
      <c r="DU69" s="2"/>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t="s">
        <v>1319</v>
      </c>
      <c r="ET69" s="59" t="s">
        <v>346</v>
      </c>
      <c r="EU69" s="59" t="s">
        <v>347</v>
      </c>
      <c r="EV69" s="59" t="s">
        <v>590</v>
      </c>
      <c r="EW69" s="2"/>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U69" s="59" t="s">
        <v>1320</v>
      </c>
      <c r="FV69" s="59" t="s">
        <v>350</v>
      </c>
      <c r="FW69" s="59" t="s">
        <v>351</v>
      </c>
      <c r="FX69" s="59" t="s">
        <v>596</v>
      </c>
      <c r="FY69" s="2"/>
      <c r="FZ69" s="59"/>
      <c r="GA69" s="59"/>
      <c r="GB69" s="59"/>
      <c r="GC69" s="59"/>
      <c r="GD69" s="59"/>
      <c r="GE69" s="59"/>
      <c r="GF69" s="59"/>
      <c r="GG69" s="59"/>
      <c r="GH69" s="59"/>
      <c r="GI69" s="59"/>
      <c r="GJ69" s="59"/>
      <c r="GK69" s="59"/>
      <c r="GL69" s="59"/>
      <c r="GM69" s="59"/>
      <c r="GN69" s="59"/>
      <c r="GO69" s="59"/>
      <c r="GP69" s="59"/>
      <c r="GQ69" s="59"/>
      <c r="GR69" s="59"/>
      <c r="GS69" s="59"/>
      <c r="GT69" s="59"/>
      <c r="GU69" s="59"/>
      <c r="GV69" s="59"/>
      <c r="GW69" s="59" t="s">
        <v>1321</v>
      </c>
      <c r="GX69" s="59" t="s">
        <v>354</v>
      </c>
      <c r="GY69" s="59" t="s">
        <v>355</v>
      </c>
      <c r="GZ69" s="59" t="s">
        <v>602</v>
      </c>
      <c r="HA69" s="2"/>
      <c r="HB69" s="59"/>
      <c r="HC69" s="59"/>
      <c r="HD69" s="59"/>
      <c r="HE69" s="59"/>
      <c r="HF69" s="59"/>
      <c r="HG69" s="59"/>
      <c r="HH69" s="59"/>
      <c r="HI69" s="59"/>
      <c r="HJ69" s="59"/>
      <c r="HK69" s="59"/>
      <c r="HL69" s="59"/>
      <c r="HM69" s="59"/>
      <c r="HN69" s="59"/>
      <c r="HO69" s="59"/>
      <c r="HP69" s="59"/>
      <c r="HQ69" s="59"/>
      <c r="HR69" s="59"/>
      <c r="HS69" s="59"/>
      <c r="HT69" s="59"/>
      <c r="HU69" s="59"/>
      <c r="HV69" s="59"/>
      <c r="HW69" s="59"/>
      <c r="HX69" s="59"/>
    </row>
    <row r="70" spans="1:252" ht="15.75" customHeight="1" x14ac:dyDescent="0.25">
      <c r="A70" s="45" t="s">
        <v>252</v>
      </c>
      <c r="B70" s="45" t="s">
        <v>273</v>
      </c>
      <c r="C70" s="45"/>
      <c r="D70" s="45"/>
      <c r="E70" s="45"/>
      <c r="F70" s="59" t="s">
        <v>254</v>
      </c>
      <c r="G70" s="45" t="s">
        <v>1322</v>
      </c>
      <c r="H70" s="45"/>
      <c r="I70" s="89" t="s">
        <v>1323</v>
      </c>
      <c r="J70" s="59" t="s">
        <v>1131</v>
      </c>
      <c r="K70" s="59" t="s">
        <v>1324</v>
      </c>
      <c r="L70" s="59" t="s">
        <v>1325</v>
      </c>
      <c r="M70" s="59" t="s">
        <v>329</v>
      </c>
      <c r="N70" s="59" t="s">
        <v>560</v>
      </c>
      <c r="O70" s="45"/>
      <c r="P70" s="45"/>
      <c r="Q70" s="45"/>
      <c r="R70" s="45"/>
      <c r="S70" s="45"/>
      <c r="T70" s="45"/>
      <c r="U70" s="45"/>
      <c r="V70" s="45"/>
      <c r="W70" s="45"/>
      <c r="X70" s="45"/>
      <c r="Y70" s="45"/>
      <c r="Z70" s="45"/>
      <c r="AA70" s="45"/>
      <c r="AB70" s="45"/>
      <c r="AC70" s="45"/>
      <c r="AD70" s="45"/>
      <c r="AE70" s="45"/>
      <c r="AF70" s="45"/>
      <c r="AG70" s="45"/>
      <c r="AH70" s="45"/>
      <c r="AI70" s="45"/>
      <c r="AJ70" s="45"/>
      <c r="AK70" s="45" t="s">
        <v>1326</v>
      </c>
      <c r="AL70" s="49" t="s">
        <v>1135</v>
      </c>
      <c r="AM70" s="49" t="s">
        <v>1251</v>
      </c>
      <c r="AN70" s="49" t="s">
        <v>1252</v>
      </c>
      <c r="AO70" s="2" t="s">
        <v>333</v>
      </c>
      <c r="AP70" s="59" t="s">
        <v>566</v>
      </c>
      <c r="AQ70" s="45"/>
      <c r="AR70" s="45"/>
      <c r="AS70" s="45"/>
      <c r="AT70" s="45"/>
      <c r="AU70" s="45"/>
      <c r="AV70" s="45"/>
      <c r="AW70" s="45"/>
      <c r="AX70" s="45"/>
      <c r="AY70" s="45"/>
      <c r="AZ70" s="45"/>
      <c r="BA70" s="45"/>
      <c r="BB70" s="45"/>
      <c r="BC70" s="45"/>
      <c r="BD70" s="45"/>
      <c r="BE70" s="45"/>
      <c r="BF70" s="45"/>
      <c r="BG70" s="45"/>
      <c r="BH70" s="45"/>
      <c r="BI70" s="45"/>
      <c r="BJ70" s="45"/>
      <c r="BK70" s="45"/>
      <c r="BL70" s="45"/>
      <c r="BM70" s="45" t="s">
        <v>1327</v>
      </c>
      <c r="BN70" s="49" t="s">
        <v>1139</v>
      </c>
      <c r="BO70" s="49" t="s">
        <v>1328</v>
      </c>
      <c r="BP70" s="49" t="s">
        <v>1329</v>
      </c>
      <c r="BQ70" s="2" t="s">
        <v>336</v>
      </c>
      <c r="BR70" s="59" t="s">
        <v>572</v>
      </c>
      <c r="BS70" s="45"/>
      <c r="BT70" s="45"/>
      <c r="BU70" s="45"/>
      <c r="BV70" s="45"/>
      <c r="BW70" s="45"/>
      <c r="BX70" s="45"/>
      <c r="BY70" s="45"/>
      <c r="BZ70" s="45"/>
      <c r="CA70" s="45"/>
      <c r="CB70" s="45"/>
      <c r="CC70" s="45"/>
      <c r="CD70" s="45"/>
      <c r="CE70" s="45"/>
      <c r="CF70" s="45"/>
      <c r="CG70" s="45"/>
      <c r="CH70" s="45"/>
      <c r="CI70" s="45"/>
      <c r="CJ70" s="45"/>
      <c r="CK70" s="45"/>
      <c r="CL70" s="45"/>
      <c r="CM70" s="45"/>
      <c r="CN70" s="45"/>
      <c r="CO70" s="45" t="s">
        <v>1330</v>
      </c>
      <c r="CP70" s="49" t="s">
        <v>1143</v>
      </c>
      <c r="CQ70" s="49" t="s">
        <v>1331</v>
      </c>
      <c r="CR70" s="49" t="s">
        <v>1332</v>
      </c>
      <c r="CS70" s="2" t="s">
        <v>340</v>
      </c>
      <c r="CT70" s="59" t="s">
        <v>578</v>
      </c>
      <c r="CU70" s="45"/>
      <c r="CV70" s="45"/>
      <c r="CW70" s="45"/>
      <c r="CX70" s="45"/>
      <c r="CY70" s="45"/>
      <c r="CZ70" s="45"/>
      <c r="DA70" s="45"/>
      <c r="DB70" s="45"/>
      <c r="DC70" s="45"/>
      <c r="DD70" s="45"/>
      <c r="DE70" s="45"/>
      <c r="DF70" s="45"/>
      <c r="DG70" s="45"/>
      <c r="DH70" s="45"/>
      <c r="DI70" s="45"/>
      <c r="DJ70" s="45"/>
      <c r="DK70" s="45"/>
      <c r="DL70" s="45"/>
      <c r="DM70" s="45"/>
      <c r="DN70" s="45"/>
      <c r="DO70" s="45"/>
      <c r="DP70" s="45"/>
      <c r="DQ70" s="45" t="s">
        <v>1333</v>
      </c>
      <c r="DR70" s="49" t="s">
        <v>1263</v>
      </c>
      <c r="DS70" s="49" t="s">
        <v>1264</v>
      </c>
      <c r="DT70" s="49" t="s">
        <v>1334</v>
      </c>
      <c r="DU70" s="2" t="s">
        <v>344</v>
      </c>
      <c r="DV70" s="59" t="s">
        <v>584</v>
      </c>
      <c r="DW70" s="45"/>
      <c r="DX70" s="45"/>
      <c r="DY70" s="45"/>
      <c r="DZ70" s="45"/>
      <c r="EA70" s="45"/>
      <c r="EB70" s="45"/>
      <c r="EC70" s="45"/>
      <c r="ED70" s="45"/>
      <c r="EE70" s="45"/>
      <c r="EF70" s="45"/>
      <c r="EG70" s="45"/>
      <c r="EH70" s="45"/>
      <c r="EI70" s="45"/>
      <c r="EJ70" s="45"/>
      <c r="EK70" s="45"/>
      <c r="EL70" s="45"/>
      <c r="EM70" s="45"/>
      <c r="EN70" s="45"/>
      <c r="EO70" s="45"/>
      <c r="EP70" s="45"/>
      <c r="EQ70" s="45"/>
      <c r="ER70" s="45"/>
      <c r="ES70" s="45" t="s">
        <v>1335</v>
      </c>
      <c r="ET70" s="49" t="s">
        <v>1336</v>
      </c>
      <c r="EU70" s="49" t="s">
        <v>1337</v>
      </c>
      <c r="EV70" s="49" t="s">
        <v>1338</v>
      </c>
      <c r="EW70" s="2" t="s">
        <v>348</v>
      </c>
      <c r="EX70" s="59" t="s">
        <v>590</v>
      </c>
      <c r="EY70" s="45"/>
      <c r="EZ70" s="45"/>
      <c r="FA70" s="45"/>
      <c r="FB70" s="45"/>
      <c r="FC70" s="45"/>
      <c r="FD70" s="45"/>
      <c r="FE70" s="45"/>
      <c r="FF70" s="45"/>
      <c r="FG70" s="45"/>
      <c r="FH70" s="45"/>
      <c r="FI70" s="45"/>
      <c r="FJ70" s="45"/>
      <c r="FK70" s="45"/>
      <c r="FL70" s="45"/>
      <c r="FM70" s="45"/>
      <c r="FN70" s="45"/>
      <c r="FO70" s="45"/>
      <c r="FP70" s="45"/>
      <c r="FQ70" s="45"/>
      <c r="FR70" s="45"/>
      <c r="FS70" s="45"/>
      <c r="FT70" s="45"/>
      <c r="FU70" s="45" t="s">
        <v>1339</v>
      </c>
      <c r="FV70" s="49" t="s">
        <v>1340</v>
      </c>
      <c r="FW70" s="49" t="s">
        <v>1341</v>
      </c>
      <c r="FX70" s="49" t="s">
        <v>1272</v>
      </c>
      <c r="FY70" s="2" t="s">
        <v>352</v>
      </c>
      <c r="FZ70" s="59" t="s">
        <v>596</v>
      </c>
      <c r="GA70" s="45"/>
      <c r="GB70" s="45"/>
      <c r="GC70" s="45"/>
      <c r="GD70" s="45"/>
      <c r="GE70" s="45"/>
      <c r="GF70" s="45"/>
      <c r="GG70" s="45"/>
      <c r="GH70" s="45"/>
      <c r="GI70" s="45"/>
      <c r="GJ70" s="45"/>
      <c r="GK70" s="45"/>
      <c r="GL70" s="45"/>
      <c r="GM70" s="45"/>
      <c r="GN70" s="45"/>
      <c r="GO70" s="45"/>
      <c r="GP70" s="45"/>
      <c r="GQ70" s="45"/>
      <c r="GR70" s="45"/>
      <c r="GS70" s="45"/>
      <c r="GT70" s="45"/>
      <c r="GU70" s="45"/>
      <c r="GV70" s="45"/>
      <c r="GW70" s="45" t="s">
        <v>1342</v>
      </c>
      <c r="GX70" s="49" t="s">
        <v>1343</v>
      </c>
      <c r="GY70" s="49" t="s">
        <v>1344</v>
      </c>
      <c r="GZ70" s="49" t="s">
        <v>1345</v>
      </c>
      <c r="HA70" s="2" t="s">
        <v>356</v>
      </c>
      <c r="HB70" s="59" t="s">
        <v>602</v>
      </c>
      <c r="HC70" s="45"/>
      <c r="HD70" s="45"/>
      <c r="HE70" s="45"/>
      <c r="HF70" s="45"/>
      <c r="HG70" s="45"/>
      <c r="HH70" s="45"/>
      <c r="HI70" s="45"/>
      <c r="HJ70" s="45"/>
      <c r="HK70" s="45"/>
      <c r="HL70" s="45"/>
      <c r="HM70" s="45"/>
      <c r="HN70" s="45"/>
      <c r="HO70" s="45"/>
      <c r="HP70" s="45"/>
      <c r="HQ70" s="45"/>
      <c r="HR70" s="45"/>
      <c r="HS70" s="45"/>
      <c r="HT70" s="45"/>
      <c r="HU70" s="45"/>
      <c r="HV70" s="45"/>
      <c r="HW70" s="45"/>
      <c r="HX70" s="45"/>
    </row>
    <row r="71" spans="1:252" ht="15.75" customHeight="1" x14ac:dyDescent="0.25">
      <c r="A71" s="70" t="s">
        <v>251</v>
      </c>
      <c r="B71" s="71"/>
      <c r="C71" s="71"/>
      <c r="D71" s="71"/>
      <c r="E71" s="71"/>
      <c r="F71" s="71"/>
      <c r="G71" s="72"/>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3"/>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3"/>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73"/>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71"/>
      <c r="DM71" s="71"/>
      <c r="DN71" s="71"/>
      <c r="DO71" s="71"/>
      <c r="DP71" s="73"/>
      <c r="DQ71" s="71"/>
      <c r="DR71" s="71"/>
      <c r="DS71" s="71"/>
      <c r="DT71" s="71"/>
      <c r="DU71" s="71"/>
      <c r="DV71" s="71"/>
      <c r="DW71" s="71"/>
      <c r="DX71" s="71"/>
      <c r="DY71" s="71"/>
      <c r="DZ71" s="71"/>
      <c r="EA71" s="71"/>
      <c r="EB71" s="71"/>
      <c r="EC71" s="71"/>
      <c r="ED71" s="71"/>
      <c r="EE71" s="71"/>
      <c r="EF71" s="71"/>
      <c r="EG71" s="71"/>
      <c r="EH71" s="71"/>
      <c r="EI71" s="71"/>
      <c r="EJ71" s="71"/>
      <c r="EK71" s="71"/>
      <c r="EL71" s="71"/>
      <c r="EM71" s="71"/>
      <c r="EN71" s="71"/>
      <c r="EO71" s="71"/>
      <c r="EP71" s="71"/>
      <c r="EQ71" s="71"/>
      <c r="ER71" s="73"/>
      <c r="ES71" s="71"/>
      <c r="ET71" s="71"/>
      <c r="EU71" s="71"/>
      <c r="EV71" s="71"/>
      <c r="EW71" s="71"/>
      <c r="EX71" s="71"/>
      <c r="EY71" s="71"/>
      <c r="EZ71" s="71"/>
      <c r="FA71" s="71"/>
      <c r="FB71" s="71"/>
      <c r="FC71" s="71"/>
      <c r="FD71" s="71"/>
      <c r="FE71" s="71"/>
      <c r="FF71" s="71"/>
      <c r="FG71" s="71"/>
      <c r="FH71" s="71"/>
      <c r="FI71" s="71"/>
      <c r="FJ71" s="71"/>
      <c r="FK71" s="71"/>
      <c r="FL71" s="71"/>
      <c r="FM71" s="71"/>
      <c r="FN71" s="71"/>
      <c r="FO71" s="71"/>
      <c r="FP71" s="71"/>
      <c r="FQ71" s="71"/>
      <c r="FR71" s="71"/>
      <c r="FS71" s="71"/>
      <c r="FT71" s="73"/>
      <c r="FU71" s="71"/>
      <c r="FV71" s="71"/>
      <c r="FW71" s="71"/>
      <c r="FX71" s="71"/>
      <c r="FY71" s="71"/>
      <c r="FZ71" s="71"/>
      <c r="GA71" s="71"/>
      <c r="GB71" s="71"/>
      <c r="GC71" s="71"/>
      <c r="GD71" s="71"/>
      <c r="GE71" s="71"/>
      <c r="GF71" s="71"/>
      <c r="GG71" s="71"/>
      <c r="GH71" s="71"/>
      <c r="GI71" s="71"/>
      <c r="GJ71" s="71"/>
      <c r="GK71" s="71"/>
      <c r="GL71" s="71"/>
      <c r="GM71" s="71"/>
      <c r="GN71" s="71"/>
      <c r="GO71" s="71"/>
      <c r="GP71" s="71"/>
      <c r="GQ71" s="71"/>
      <c r="GR71" s="71"/>
      <c r="GS71" s="71"/>
      <c r="GT71" s="71"/>
      <c r="GU71" s="71"/>
      <c r="GV71" s="73"/>
      <c r="GW71" s="71"/>
      <c r="GX71" s="71"/>
      <c r="GY71" s="71"/>
      <c r="GZ71" s="71"/>
      <c r="HA71" s="71"/>
      <c r="HB71" s="71"/>
      <c r="HC71" s="71"/>
      <c r="HD71" s="71"/>
      <c r="HE71" s="71"/>
      <c r="HF71" s="71"/>
      <c r="HG71" s="71"/>
      <c r="HH71" s="71"/>
      <c r="HI71" s="71"/>
      <c r="HJ71" s="71"/>
      <c r="HK71" s="71"/>
      <c r="HL71" s="71"/>
      <c r="HM71" s="71"/>
      <c r="HN71" s="71"/>
      <c r="HO71" s="71"/>
      <c r="HP71" s="71"/>
      <c r="HQ71" s="71"/>
      <c r="HR71" s="71"/>
      <c r="HS71" s="71"/>
      <c r="HT71" s="71"/>
      <c r="HU71" s="71"/>
      <c r="HV71" s="71"/>
      <c r="HW71" s="71"/>
      <c r="HX71" s="73"/>
      <c r="HY71" s="74"/>
      <c r="HZ71" s="74"/>
      <c r="IA71" s="74"/>
      <c r="IB71" s="74"/>
      <c r="IC71" s="74"/>
      <c r="ID71" s="74"/>
      <c r="IE71" s="74"/>
      <c r="IF71" s="74"/>
      <c r="IG71" s="74"/>
      <c r="IH71" s="74"/>
      <c r="II71" s="74"/>
      <c r="IJ71" s="74"/>
      <c r="IK71" s="74"/>
      <c r="IL71" s="74"/>
      <c r="IM71" s="74"/>
      <c r="IN71" s="74"/>
      <c r="IO71" s="74"/>
      <c r="IP71" s="74"/>
      <c r="IQ71" s="74"/>
      <c r="IR71" s="74"/>
    </row>
    <row r="72" spans="1:252" ht="15.75" customHeight="1" x14ac:dyDescent="0.25">
      <c r="A72" s="85" t="s">
        <v>240</v>
      </c>
      <c r="B72" s="76"/>
      <c r="C72" s="76"/>
      <c r="D72" s="76"/>
      <c r="E72" s="76"/>
      <c r="F72" s="76"/>
      <c r="G72" s="77"/>
      <c r="H72" s="76"/>
      <c r="I72" s="86" t="s">
        <v>1346</v>
      </c>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87"/>
      <c r="AK72" s="86" t="s">
        <v>1346</v>
      </c>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87"/>
      <c r="BM72" s="86" t="s">
        <v>1346</v>
      </c>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87"/>
      <c r="CO72" s="86" t="s">
        <v>1347</v>
      </c>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87"/>
      <c r="DQ72" s="86" t="s">
        <v>1348</v>
      </c>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87"/>
      <c r="ES72" s="86" t="s">
        <v>1349</v>
      </c>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87"/>
      <c r="FU72" s="86" t="s">
        <v>1350</v>
      </c>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87"/>
      <c r="GW72" s="86" t="s">
        <v>1351</v>
      </c>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87"/>
      <c r="HY72" s="2"/>
      <c r="HZ72" s="2"/>
      <c r="IA72" s="2"/>
      <c r="IB72" s="2"/>
      <c r="IC72" s="2"/>
      <c r="ID72" s="2"/>
      <c r="IE72" s="2"/>
      <c r="IF72" s="2"/>
      <c r="IG72" s="2"/>
      <c r="IH72" s="2"/>
      <c r="II72" s="2"/>
      <c r="IJ72" s="2"/>
      <c r="IK72" s="2"/>
      <c r="IL72" s="2"/>
      <c r="IM72" s="2"/>
      <c r="IN72" s="2"/>
      <c r="IO72" s="2"/>
      <c r="IP72" s="2"/>
      <c r="IQ72" s="2"/>
      <c r="IR72" s="2"/>
    </row>
    <row r="73" spans="1:252" ht="15.75" customHeight="1" x14ac:dyDescent="0.25">
      <c r="A73" s="59" t="s">
        <v>252</v>
      </c>
      <c r="B73" s="59" t="s">
        <v>273</v>
      </c>
      <c r="C73" s="59"/>
      <c r="D73" s="59"/>
      <c r="E73" s="59"/>
      <c r="F73" s="59" t="s">
        <v>254</v>
      </c>
      <c r="G73" s="59" t="s">
        <v>1352</v>
      </c>
      <c r="H73" s="59"/>
      <c r="I73" s="59" t="s">
        <v>1353</v>
      </c>
      <c r="J73" s="59" t="s">
        <v>327</v>
      </c>
      <c r="K73" s="59" t="s">
        <v>328</v>
      </c>
      <c r="L73" s="59" t="s">
        <v>560</v>
      </c>
      <c r="M73" s="59"/>
      <c r="N73" s="59"/>
      <c r="O73" s="59"/>
      <c r="P73" s="59"/>
      <c r="Q73" s="59"/>
      <c r="R73" s="59"/>
      <c r="S73" s="59"/>
      <c r="T73" s="59"/>
      <c r="U73" s="59"/>
      <c r="V73" s="59"/>
      <c r="W73" s="59"/>
      <c r="X73" s="59"/>
      <c r="Y73" s="59"/>
      <c r="Z73" s="59"/>
      <c r="AA73" s="59"/>
      <c r="AB73" s="59"/>
      <c r="AC73" s="59"/>
      <c r="AD73" s="59"/>
      <c r="AE73" s="59"/>
      <c r="AF73" s="59"/>
      <c r="AG73" s="59"/>
      <c r="AH73" s="59"/>
      <c r="AI73" s="59"/>
      <c r="AJ73" s="82"/>
      <c r="AK73" s="59" t="s">
        <v>1354</v>
      </c>
      <c r="AL73" s="59" t="s">
        <v>331</v>
      </c>
      <c r="AM73" s="59" t="s">
        <v>332</v>
      </c>
      <c r="AN73" s="80" t="s">
        <v>566</v>
      </c>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82"/>
      <c r="BM73" s="59" t="s">
        <v>1355</v>
      </c>
      <c r="BN73" s="59" t="s">
        <v>331</v>
      </c>
      <c r="BO73" s="59" t="s">
        <v>335</v>
      </c>
      <c r="BP73" s="80" t="s">
        <v>572</v>
      </c>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82"/>
      <c r="CO73" s="59" t="s">
        <v>1356</v>
      </c>
      <c r="CP73" s="59" t="s">
        <v>338</v>
      </c>
      <c r="CQ73" s="59" t="s">
        <v>339</v>
      </c>
      <c r="CR73" s="80" t="s">
        <v>578</v>
      </c>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82"/>
      <c r="DQ73" s="59" t="s">
        <v>1357</v>
      </c>
      <c r="DR73" s="59" t="s">
        <v>342</v>
      </c>
      <c r="DS73" s="59" t="s">
        <v>343</v>
      </c>
      <c r="DT73" s="80" t="s">
        <v>584</v>
      </c>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82"/>
      <c r="ES73" s="59" t="s">
        <v>1358</v>
      </c>
      <c r="ET73" s="59" t="s">
        <v>346</v>
      </c>
      <c r="EU73" s="59" t="s">
        <v>347</v>
      </c>
      <c r="EV73" s="80" t="s">
        <v>590</v>
      </c>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82"/>
      <c r="FU73" s="59" t="s">
        <v>1359</v>
      </c>
      <c r="FV73" s="59" t="s">
        <v>350</v>
      </c>
      <c r="FW73" s="59" t="s">
        <v>351</v>
      </c>
      <c r="FX73" s="80" t="s">
        <v>596</v>
      </c>
      <c r="FY73" s="59"/>
      <c r="FZ73" s="59"/>
      <c r="GA73" s="59"/>
      <c r="GB73" s="59"/>
      <c r="GC73" s="59"/>
      <c r="GD73" s="59"/>
      <c r="GE73" s="59"/>
      <c r="GF73" s="59"/>
      <c r="GG73" s="59"/>
      <c r="GH73" s="59"/>
      <c r="GI73" s="59"/>
      <c r="GJ73" s="59"/>
      <c r="GK73" s="59"/>
      <c r="GL73" s="59"/>
      <c r="GM73" s="59"/>
      <c r="GN73" s="59"/>
      <c r="GO73" s="59"/>
      <c r="GP73" s="59"/>
      <c r="GQ73" s="59"/>
      <c r="GR73" s="59"/>
      <c r="GS73" s="59"/>
      <c r="GT73" s="59"/>
      <c r="GU73" s="59"/>
      <c r="GV73" s="82"/>
      <c r="GW73" s="59" t="s">
        <v>1360</v>
      </c>
      <c r="GX73" s="59" t="s">
        <v>354</v>
      </c>
      <c r="GY73" s="59" t="s">
        <v>355</v>
      </c>
      <c r="GZ73" s="80" t="s">
        <v>602</v>
      </c>
      <c r="HA73" s="59"/>
      <c r="HB73" s="59"/>
      <c r="HC73" s="59"/>
      <c r="HD73" s="59"/>
      <c r="HE73" s="59"/>
      <c r="HF73" s="59"/>
      <c r="HG73" s="59"/>
      <c r="HH73" s="59"/>
      <c r="HI73" s="59"/>
      <c r="HJ73" s="59"/>
      <c r="HK73" s="59"/>
      <c r="HL73" s="59"/>
      <c r="HM73" s="59"/>
      <c r="HN73" s="59"/>
      <c r="HO73" s="59"/>
      <c r="HP73" s="59"/>
      <c r="HQ73" s="59"/>
      <c r="HR73" s="59"/>
      <c r="HS73" s="59"/>
      <c r="HT73" s="59"/>
      <c r="HU73" s="59"/>
      <c r="HV73" s="59"/>
      <c r="HW73" s="59"/>
      <c r="HX73" s="82"/>
    </row>
    <row r="74" spans="1:252" ht="15.75" customHeight="1" x14ac:dyDescent="0.25">
      <c r="A74" s="59" t="s">
        <v>252</v>
      </c>
      <c r="B74" s="59" t="s">
        <v>273</v>
      </c>
      <c r="C74" s="59"/>
      <c r="D74" s="59"/>
      <c r="E74" s="59"/>
      <c r="F74" s="59" t="s">
        <v>254</v>
      </c>
      <c r="G74" s="59" t="s">
        <v>1361</v>
      </c>
      <c r="H74" s="59"/>
      <c r="I74" s="88" t="s">
        <v>1362</v>
      </c>
      <c r="J74" s="59" t="s">
        <v>327</v>
      </c>
      <c r="K74" s="59" t="s">
        <v>328</v>
      </c>
      <c r="L74" s="59" t="s">
        <v>560</v>
      </c>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88" t="s">
        <v>1363</v>
      </c>
      <c r="AL74" s="59" t="s">
        <v>331</v>
      </c>
      <c r="AM74" s="59" t="s">
        <v>332</v>
      </c>
      <c r="AN74" s="80" t="s">
        <v>566</v>
      </c>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88" t="s">
        <v>1364</v>
      </c>
      <c r="BN74" s="59" t="s">
        <v>331</v>
      </c>
      <c r="BO74" s="59" t="s">
        <v>335</v>
      </c>
      <c r="BP74" s="80" t="s">
        <v>572</v>
      </c>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88" t="s">
        <v>1365</v>
      </c>
      <c r="CP74" s="59" t="s">
        <v>338</v>
      </c>
      <c r="CQ74" s="59" t="s">
        <v>339</v>
      </c>
      <c r="CR74" s="80" t="s">
        <v>578</v>
      </c>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88" t="s">
        <v>1366</v>
      </c>
      <c r="DR74" s="59" t="s">
        <v>342</v>
      </c>
      <c r="DS74" s="59" t="s">
        <v>343</v>
      </c>
      <c r="DT74" s="80" t="s">
        <v>584</v>
      </c>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88" t="s">
        <v>1367</v>
      </c>
      <c r="ET74" s="59" t="s">
        <v>346</v>
      </c>
      <c r="EU74" s="59" t="s">
        <v>347</v>
      </c>
      <c r="EV74" s="80" t="s">
        <v>590</v>
      </c>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U74" s="88" t="s">
        <v>1368</v>
      </c>
      <c r="FV74" s="59" t="s">
        <v>350</v>
      </c>
      <c r="FW74" s="59" t="s">
        <v>351</v>
      </c>
      <c r="FX74" s="80" t="s">
        <v>596</v>
      </c>
      <c r="FY74" s="59"/>
      <c r="FZ74" s="59"/>
      <c r="GA74" s="59"/>
      <c r="GB74" s="59"/>
      <c r="GC74" s="59"/>
      <c r="GD74" s="59"/>
      <c r="GE74" s="59"/>
      <c r="GF74" s="59"/>
      <c r="GG74" s="59"/>
      <c r="GH74" s="59"/>
      <c r="GI74" s="59"/>
      <c r="GJ74" s="59"/>
      <c r="GK74" s="59"/>
      <c r="GL74" s="59"/>
      <c r="GM74" s="59"/>
      <c r="GN74" s="59"/>
      <c r="GO74" s="59"/>
      <c r="GP74" s="59"/>
      <c r="GQ74" s="59"/>
      <c r="GR74" s="59"/>
      <c r="GS74" s="59"/>
      <c r="GT74" s="59"/>
      <c r="GU74" s="59"/>
      <c r="GV74" s="59"/>
      <c r="GW74" s="88" t="s">
        <v>1369</v>
      </c>
      <c r="GX74" s="59" t="s">
        <v>354</v>
      </c>
      <c r="GY74" s="59" t="s">
        <v>355</v>
      </c>
      <c r="GZ74" s="80" t="s">
        <v>602</v>
      </c>
      <c r="HA74" s="59"/>
      <c r="HB74" s="59"/>
      <c r="HC74" s="59"/>
      <c r="HD74" s="59"/>
      <c r="HE74" s="59"/>
      <c r="HF74" s="59"/>
      <c r="HG74" s="59"/>
      <c r="HH74" s="59"/>
      <c r="HI74" s="59"/>
      <c r="HJ74" s="59"/>
      <c r="HK74" s="59"/>
      <c r="HL74" s="59"/>
      <c r="HM74" s="59"/>
      <c r="HN74" s="59"/>
      <c r="HO74" s="59"/>
      <c r="HP74" s="59"/>
      <c r="HQ74" s="59"/>
      <c r="HR74" s="59"/>
      <c r="HS74" s="59"/>
      <c r="HT74" s="59"/>
      <c r="HU74" s="59"/>
      <c r="HV74" s="59"/>
      <c r="HW74" s="59"/>
      <c r="HX74" s="59"/>
    </row>
    <row r="75" spans="1:252" ht="15.75" customHeight="1" x14ac:dyDescent="0.25">
      <c r="A75" s="59" t="s">
        <v>252</v>
      </c>
      <c r="B75" s="59" t="s">
        <v>273</v>
      </c>
      <c r="C75" s="59"/>
      <c r="D75" s="59"/>
      <c r="E75" s="59"/>
      <c r="F75" s="59" t="s">
        <v>254</v>
      </c>
      <c r="G75" s="59" t="s">
        <v>1370</v>
      </c>
      <c r="H75" s="59"/>
      <c r="I75" s="88" t="s">
        <v>1371</v>
      </c>
      <c r="J75" s="59" t="s">
        <v>327</v>
      </c>
      <c r="K75" s="59" t="s">
        <v>328</v>
      </c>
      <c r="L75" s="59" t="s">
        <v>560</v>
      </c>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88" t="s">
        <v>1372</v>
      </c>
      <c r="AL75" s="59" t="s">
        <v>331</v>
      </c>
      <c r="AM75" s="59" t="s">
        <v>332</v>
      </c>
      <c r="AN75" s="80" t="s">
        <v>566</v>
      </c>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88" t="s">
        <v>1373</v>
      </c>
      <c r="BN75" s="59" t="s">
        <v>331</v>
      </c>
      <c r="BO75" s="59" t="s">
        <v>335</v>
      </c>
      <c r="BP75" s="80" t="s">
        <v>572</v>
      </c>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88" t="s">
        <v>1374</v>
      </c>
      <c r="CP75" s="59" t="s">
        <v>338</v>
      </c>
      <c r="CQ75" s="59" t="s">
        <v>339</v>
      </c>
      <c r="CR75" s="80" t="s">
        <v>578</v>
      </c>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88" t="s">
        <v>1375</v>
      </c>
      <c r="DR75" s="59" t="s">
        <v>342</v>
      </c>
      <c r="DS75" s="59" t="s">
        <v>343</v>
      </c>
      <c r="DT75" s="80" t="s">
        <v>584</v>
      </c>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88" t="s">
        <v>1376</v>
      </c>
      <c r="ET75" s="59" t="s">
        <v>346</v>
      </c>
      <c r="EU75" s="59" t="s">
        <v>347</v>
      </c>
      <c r="EV75" s="80" t="s">
        <v>590</v>
      </c>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U75" s="88" t="s">
        <v>1377</v>
      </c>
      <c r="FV75" s="59" t="s">
        <v>350</v>
      </c>
      <c r="FW75" s="59" t="s">
        <v>351</v>
      </c>
      <c r="FX75" s="80" t="s">
        <v>596</v>
      </c>
      <c r="FY75" s="59"/>
      <c r="FZ75" s="59"/>
      <c r="GA75" s="59"/>
      <c r="GB75" s="59"/>
      <c r="GC75" s="59"/>
      <c r="GD75" s="59"/>
      <c r="GE75" s="59"/>
      <c r="GF75" s="59"/>
      <c r="GG75" s="59"/>
      <c r="GH75" s="59"/>
      <c r="GI75" s="59"/>
      <c r="GJ75" s="59"/>
      <c r="GK75" s="59"/>
      <c r="GL75" s="59"/>
      <c r="GM75" s="59"/>
      <c r="GN75" s="59"/>
      <c r="GO75" s="59"/>
      <c r="GP75" s="59"/>
      <c r="GQ75" s="59"/>
      <c r="GR75" s="59"/>
      <c r="GS75" s="59"/>
      <c r="GT75" s="59"/>
      <c r="GU75" s="59"/>
      <c r="GV75" s="59"/>
      <c r="GW75" s="88" t="s">
        <v>1378</v>
      </c>
      <c r="GX75" s="59" t="s">
        <v>354</v>
      </c>
      <c r="GY75" s="59" t="s">
        <v>355</v>
      </c>
      <c r="GZ75" s="80" t="s">
        <v>602</v>
      </c>
      <c r="HA75" s="59"/>
      <c r="HB75" s="59"/>
      <c r="HC75" s="59"/>
      <c r="HD75" s="59"/>
      <c r="HE75" s="59"/>
      <c r="HF75" s="59"/>
      <c r="HG75" s="59"/>
      <c r="HH75" s="59"/>
      <c r="HI75" s="59"/>
      <c r="HJ75" s="59"/>
      <c r="HK75" s="59"/>
      <c r="HL75" s="59"/>
      <c r="HM75" s="59"/>
      <c r="HN75" s="59"/>
      <c r="HO75" s="59"/>
      <c r="HP75" s="59"/>
      <c r="HQ75" s="59"/>
      <c r="HR75" s="59"/>
      <c r="HS75" s="59"/>
      <c r="HT75" s="59"/>
      <c r="HU75" s="59"/>
      <c r="HV75" s="59"/>
      <c r="HW75" s="59"/>
      <c r="HX75" s="59"/>
    </row>
    <row r="76" spans="1:252" ht="15.75" customHeight="1" x14ac:dyDescent="0.25">
      <c r="A76" s="59" t="s">
        <v>252</v>
      </c>
      <c r="B76" s="59" t="s">
        <v>273</v>
      </c>
      <c r="C76" s="59"/>
      <c r="D76" s="59"/>
      <c r="E76" s="59"/>
      <c r="F76" s="59" t="s">
        <v>254</v>
      </c>
      <c r="G76" s="59" t="s">
        <v>1379</v>
      </c>
      <c r="H76" s="59"/>
      <c r="I76" s="88" t="s">
        <v>1380</v>
      </c>
      <c r="J76" s="59" t="s">
        <v>327</v>
      </c>
      <c r="K76" s="59" t="s">
        <v>328</v>
      </c>
      <c r="L76" s="59" t="s">
        <v>560</v>
      </c>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88" t="s">
        <v>1381</v>
      </c>
      <c r="AL76" s="59" t="s">
        <v>331</v>
      </c>
      <c r="AM76" s="59" t="s">
        <v>332</v>
      </c>
      <c r="AN76" s="80" t="s">
        <v>566</v>
      </c>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88" t="s">
        <v>1382</v>
      </c>
      <c r="BN76" s="59" t="s">
        <v>331</v>
      </c>
      <c r="BO76" s="59" t="s">
        <v>335</v>
      </c>
      <c r="BP76" s="80" t="s">
        <v>572</v>
      </c>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88" t="s">
        <v>1383</v>
      </c>
      <c r="CP76" s="59" t="s">
        <v>338</v>
      </c>
      <c r="CQ76" s="59" t="s">
        <v>339</v>
      </c>
      <c r="CR76" s="80" t="s">
        <v>578</v>
      </c>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88" t="s">
        <v>1384</v>
      </c>
      <c r="DR76" s="59" t="s">
        <v>342</v>
      </c>
      <c r="DS76" s="59" t="s">
        <v>343</v>
      </c>
      <c r="DT76" s="80" t="s">
        <v>584</v>
      </c>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88" t="s">
        <v>1385</v>
      </c>
      <c r="ET76" s="59" t="s">
        <v>346</v>
      </c>
      <c r="EU76" s="59" t="s">
        <v>347</v>
      </c>
      <c r="EV76" s="80" t="s">
        <v>590</v>
      </c>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U76" s="88" t="s">
        <v>1386</v>
      </c>
      <c r="FV76" s="59" t="s">
        <v>350</v>
      </c>
      <c r="FW76" s="59" t="s">
        <v>351</v>
      </c>
      <c r="FX76" s="80" t="s">
        <v>596</v>
      </c>
      <c r="FY76" s="59"/>
      <c r="FZ76" s="59"/>
      <c r="GA76" s="59"/>
      <c r="GB76" s="59"/>
      <c r="GC76" s="59"/>
      <c r="GD76" s="59"/>
      <c r="GE76" s="59"/>
      <c r="GF76" s="59"/>
      <c r="GG76" s="59"/>
      <c r="GH76" s="59"/>
      <c r="GI76" s="59"/>
      <c r="GJ76" s="59"/>
      <c r="GK76" s="59"/>
      <c r="GL76" s="59"/>
      <c r="GM76" s="59"/>
      <c r="GN76" s="59"/>
      <c r="GO76" s="59"/>
      <c r="GP76" s="59"/>
      <c r="GQ76" s="59"/>
      <c r="GR76" s="59"/>
      <c r="GS76" s="59"/>
      <c r="GT76" s="59"/>
      <c r="GU76" s="59"/>
      <c r="GV76" s="59"/>
      <c r="GW76" s="88" t="s">
        <v>1387</v>
      </c>
      <c r="GX76" s="59" t="s">
        <v>354</v>
      </c>
      <c r="GY76" s="59" t="s">
        <v>355</v>
      </c>
      <c r="GZ76" s="80" t="s">
        <v>602</v>
      </c>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row>
    <row r="77" spans="1:252" ht="15.75" customHeight="1" x14ac:dyDescent="0.25">
      <c r="A77" s="59" t="s">
        <v>252</v>
      </c>
      <c r="B77" s="59" t="s">
        <v>273</v>
      </c>
      <c r="C77" s="59"/>
      <c r="D77" s="59"/>
      <c r="E77" s="59"/>
      <c r="F77" s="59" t="s">
        <v>254</v>
      </c>
      <c r="G77" s="59" t="s">
        <v>1388</v>
      </c>
      <c r="H77" s="59"/>
      <c r="I77" s="88" t="s">
        <v>1389</v>
      </c>
      <c r="J77" s="59" t="s">
        <v>1131</v>
      </c>
      <c r="K77" s="59" t="s">
        <v>1324</v>
      </c>
      <c r="L77" s="59" t="s">
        <v>1325</v>
      </c>
      <c r="M77" s="59" t="s">
        <v>329</v>
      </c>
      <c r="N77" s="59" t="s">
        <v>560</v>
      </c>
      <c r="O77" s="59"/>
      <c r="P77" s="59"/>
      <c r="Q77" s="59"/>
      <c r="R77" s="59"/>
      <c r="S77" s="59"/>
      <c r="T77" s="59"/>
      <c r="U77" s="59"/>
      <c r="V77" s="59"/>
      <c r="W77" s="59"/>
      <c r="X77" s="59"/>
      <c r="Y77" s="59"/>
      <c r="Z77" s="59"/>
      <c r="AA77" s="59"/>
      <c r="AB77" s="59"/>
      <c r="AC77" s="59"/>
      <c r="AD77" s="59"/>
      <c r="AE77" s="59"/>
      <c r="AF77" s="59"/>
      <c r="AG77" s="59"/>
      <c r="AH77" s="59"/>
      <c r="AI77" s="59"/>
      <c r="AJ77" s="59"/>
      <c r="AK77" s="89" t="s">
        <v>1390</v>
      </c>
      <c r="AL77" s="49" t="s">
        <v>1135</v>
      </c>
      <c r="AM77" s="49" t="s">
        <v>1251</v>
      </c>
      <c r="AN77" s="49" t="s">
        <v>1252</v>
      </c>
      <c r="AO77" s="2" t="s">
        <v>333</v>
      </c>
      <c r="AP77" s="59" t="s">
        <v>566</v>
      </c>
      <c r="AQ77" s="59"/>
      <c r="AR77" s="59"/>
      <c r="AS77" s="59"/>
      <c r="AT77" s="59"/>
      <c r="AU77" s="59"/>
      <c r="AV77" s="59"/>
      <c r="AW77" s="59"/>
      <c r="AX77" s="59"/>
      <c r="AY77" s="59"/>
      <c r="AZ77" s="59"/>
      <c r="BA77" s="59"/>
      <c r="BB77" s="59"/>
      <c r="BC77" s="59"/>
      <c r="BD77" s="59"/>
      <c r="BE77" s="59"/>
      <c r="BF77" s="59"/>
      <c r="BG77" s="59"/>
      <c r="BH77" s="59"/>
      <c r="BI77" s="59"/>
      <c r="BJ77" s="59"/>
      <c r="BK77" s="59"/>
      <c r="BL77" s="59"/>
      <c r="BM77" s="89" t="s">
        <v>1391</v>
      </c>
      <c r="BN77" s="49" t="s">
        <v>1139</v>
      </c>
      <c r="BO77" s="49" t="s">
        <v>1328</v>
      </c>
      <c r="BP77" s="49" t="s">
        <v>1256</v>
      </c>
      <c r="BQ77" s="2" t="s">
        <v>336</v>
      </c>
      <c r="BR77" s="59" t="s">
        <v>572</v>
      </c>
      <c r="BS77" s="59"/>
      <c r="BT77" s="59"/>
      <c r="BU77" s="59"/>
      <c r="BV77" s="59"/>
      <c r="BW77" s="59"/>
      <c r="BX77" s="59"/>
      <c r="BY77" s="59"/>
      <c r="BZ77" s="59"/>
      <c r="CA77" s="59"/>
      <c r="CB77" s="59"/>
      <c r="CC77" s="59"/>
      <c r="CD77" s="59"/>
      <c r="CE77" s="59"/>
      <c r="CF77" s="59"/>
      <c r="CG77" s="59"/>
      <c r="CH77" s="59"/>
      <c r="CI77" s="59"/>
      <c r="CJ77" s="59"/>
      <c r="CK77" s="59"/>
      <c r="CL77" s="59"/>
      <c r="CM77" s="59"/>
      <c r="CN77" s="59"/>
      <c r="CO77" s="89" t="s">
        <v>1392</v>
      </c>
      <c r="CP77" s="49" t="s">
        <v>1143</v>
      </c>
      <c r="CQ77" s="49" t="s">
        <v>1331</v>
      </c>
      <c r="CR77" s="49" t="s">
        <v>1332</v>
      </c>
      <c r="CS77" s="2" t="s">
        <v>340</v>
      </c>
      <c r="CT77" s="59" t="s">
        <v>578</v>
      </c>
      <c r="CU77" s="59"/>
      <c r="CV77" s="59"/>
      <c r="CW77" s="59"/>
      <c r="CX77" s="59"/>
      <c r="CY77" s="59"/>
      <c r="CZ77" s="59"/>
      <c r="DA77" s="59"/>
      <c r="DB77" s="59"/>
      <c r="DC77" s="59"/>
      <c r="DD77" s="59"/>
      <c r="DE77" s="59"/>
      <c r="DF77" s="59"/>
      <c r="DG77" s="59"/>
      <c r="DH77" s="59"/>
      <c r="DI77" s="59"/>
      <c r="DJ77" s="59"/>
      <c r="DK77" s="59"/>
      <c r="DL77" s="59"/>
      <c r="DM77" s="59"/>
      <c r="DN77" s="59"/>
      <c r="DO77" s="59"/>
      <c r="DP77" s="59"/>
      <c r="DQ77" s="89" t="s">
        <v>1393</v>
      </c>
      <c r="DR77" s="49" t="s">
        <v>1263</v>
      </c>
      <c r="DS77" s="49" t="s">
        <v>1264</v>
      </c>
      <c r="DT77" s="49" t="s">
        <v>1334</v>
      </c>
      <c r="DU77" s="2" t="s">
        <v>344</v>
      </c>
      <c r="DV77" s="59" t="s">
        <v>584</v>
      </c>
      <c r="DW77" s="59"/>
      <c r="DX77" s="59"/>
      <c r="DY77" s="59"/>
      <c r="DZ77" s="59"/>
      <c r="EA77" s="59"/>
      <c r="EB77" s="59"/>
      <c r="EC77" s="59"/>
      <c r="ED77" s="59"/>
      <c r="EE77" s="59"/>
      <c r="EF77" s="59"/>
      <c r="EG77" s="59"/>
      <c r="EH77" s="59"/>
      <c r="EI77" s="59"/>
      <c r="EJ77" s="59"/>
      <c r="EK77" s="59"/>
      <c r="EL77" s="59"/>
      <c r="EM77" s="59"/>
      <c r="EN77" s="59"/>
      <c r="EO77" s="59"/>
      <c r="EP77" s="59"/>
      <c r="EQ77" s="59"/>
      <c r="ER77" s="59"/>
      <c r="ES77" s="89" t="s">
        <v>1394</v>
      </c>
      <c r="ET77" s="49" t="s">
        <v>1336</v>
      </c>
      <c r="EU77" s="49" t="s">
        <v>1337</v>
      </c>
      <c r="EV77" s="49" t="s">
        <v>1338</v>
      </c>
      <c r="EW77" s="2" t="s">
        <v>348</v>
      </c>
      <c r="EX77" s="59" t="s">
        <v>590</v>
      </c>
      <c r="EY77" s="59"/>
      <c r="EZ77" s="59"/>
      <c r="FA77" s="59"/>
      <c r="FB77" s="59"/>
      <c r="FC77" s="59"/>
      <c r="FD77" s="59"/>
      <c r="FE77" s="59"/>
      <c r="FF77" s="59"/>
      <c r="FG77" s="59"/>
      <c r="FH77" s="59"/>
      <c r="FI77" s="59"/>
      <c r="FJ77" s="59"/>
      <c r="FK77" s="59"/>
      <c r="FL77" s="59"/>
      <c r="FM77" s="59"/>
      <c r="FN77" s="59"/>
      <c r="FO77" s="59"/>
      <c r="FP77" s="59"/>
      <c r="FQ77" s="59"/>
      <c r="FR77" s="59"/>
      <c r="FS77" s="59"/>
      <c r="FT77" s="59"/>
      <c r="FU77" s="89" t="s">
        <v>1395</v>
      </c>
      <c r="FV77" s="49" t="s">
        <v>1155</v>
      </c>
      <c r="FW77" s="49" t="s">
        <v>1341</v>
      </c>
      <c r="FX77" s="49" t="s">
        <v>1272</v>
      </c>
      <c r="FY77" s="2" t="s">
        <v>352</v>
      </c>
      <c r="FZ77" s="59" t="s">
        <v>596</v>
      </c>
      <c r="GA77" s="59"/>
      <c r="GB77" s="59"/>
      <c r="GC77" s="59"/>
      <c r="GD77" s="59"/>
      <c r="GE77" s="59"/>
      <c r="GF77" s="59"/>
      <c r="GG77" s="59"/>
      <c r="GH77" s="59"/>
      <c r="GI77" s="59"/>
      <c r="GJ77" s="59"/>
      <c r="GK77" s="59"/>
      <c r="GL77" s="59"/>
      <c r="GM77" s="59"/>
      <c r="GN77" s="59"/>
      <c r="GO77" s="59"/>
      <c r="GP77" s="59"/>
      <c r="GQ77" s="59"/>
      <c r="GR77" s="59"/>
      <c r="GS77" s="59"/>
      <c r="GT77" s="59"/>
      <c r="GU77" s="59"/>
      <c r="GV77" s="59"/>
      <c r="GW77" s="89" t="s">
        <v>1396</v>
      </c>
      <c r="GX77" s="49" t="s">
        <v>1343</v>
      </c>
      <c r="GY77" s="49" t="s">
        <v>1344</v>
      </c>
      <c r="GZ77" s="49" t="s">
        <v>1345</v>
      </c>
      <c r="HA77" s="2" t="s">
        <v>356</v>
      </c>
      <c r="HB77" s="59" t="s">
        <v>602</v>
      </c>
      <c r="HC77" s="59"/>
      <c r="HD77" s="59"/>
      <c r="HE77" s="59"/>
      <c r="HF77" s="59"/>
      <c r="HG77" s="59"/>
      <c r="HH77" s="59"/>
      <c r="HI77" s="59"/>
      <c r="HJ77" s="59"/>
      <c r="HK77" s="59"/>
      <c r="HL77" s="59"/>
      <c r="HM77" s="59"/>
      <c r="HN77" s="59"/>
      <c r="HO77" s="59"/>
      <c r="HP77" s="59"/>
      <c r="HQ77" s="59"/>
      <c r="HR77" s="59"/>
      <c r="HS77" s="59"/>
      <c r="HT77" s="59"/>
      <c r="HU77" s="59"/>
      <c r="HV77" s="59"/>
      <c r="HW77" s="59"/>
      <c r="HX77" s="59"/>
    </row>
    <row r="78" spans="1:252" ht="15.75" customHeight="1" x14ac:dyDescent="0.25">
      <c r="A78" s="70" t="s">
        <v>251</v>
      </c>
      <c r="B78" s="71"/>
      <c r="C78" s="71"/>
      <c r="D78" s="71"/>
      <c r="E78" s="71"/>
      <c r="F78" s="71"/>
      <c r="G78" s="72"/>
      <c r="H78" s="71"/>
      <c r="I78" s="71"/>
      <c r="J78" s="74"/>
      <c r="K78" s="74"/>
      <c r="L78" s="74"/>
      <c r="M78" s="74"/>
      <c r="N78" s="71"/>
      <c r="O78" s="71"/>
      <c r="P78" s="71"/>
      <c r="Q78" s="71"/>
      <c r="R78" s="71"/>
      <c r="S78" s="71"/>
      <c r="T78" s="71"/>
      <c r="U78" s="71"/>
      <c r="V78" s="71"/>
      <c r="W78" s="71"/>
      <c r="X78" s="71"/>
      <c r="Y78" s="71"/>
      <c r="Z78" s="71"/>
      <c r="AA78" s="71"/>
      <c r="AB78" s="71"/>
      <c r="AC78" s="71"/>
      <c r="AD78" s="71"/>
      <c r="AE78" s="71"/>
      <c r="AF78" s="71"/>
      <c r="AG78" s="71"/>
      <c r="AH78" s="71"/>
      <c r="AI78" s="71"/>
      <c r="AJ78" s="73"/>
      <c r="AK78" s="71"/>
      <c r="AL78" s="74"/>
      <c r="AM78" s="74"/>
      <c r="AN78" s="74"/>
      <c r="AO78" s="74"/>
      <c r="AP78" s="71"/>
      <c r="AQ78" s="71"/>
      <c r="AR78" s="71"/>
      <c r="AS78" s="71"/>
      <c r="AT78" s="71"/>
      <c r="AU78" s="71"/>
      <c r="AV78" s="71"/>
      <c r="AW78" s="71"/>
      <c r="AX78" s="71"/>
      <c r="AY78" s="71"/>
      <c r="AZ78" s="71"/>
      <c r="BA78" s="71"/>
      <c r="BB78" s="71"/>
      <c r="BC78" s="71"/>
      <c r="BD78" s="71"/>
      <c r="BE78" s="71"/>
      <c r="BF78" s="71"/>
      <c r="BG78" s="71"/>
      <c r="BH78" s="71"/>
      <c r="BI78" s="71"/>
      <c r="BJ78" s="71"/>
      <c r="BK78" s="71"/>
      <c r="BL78" s="73"/>
      <c r="BM78" s="71"/>
      <c r="BN78" s="74"/>
      <c r="BO78" s="74"/>
      <c r="BP78" s="74"/>
      <c r="BQ78" s="74"/>
      <c r="BR78" s="71"/>
      <c r="BS78" s="71"/>
      <c r="BT78" s="71"/>
      <c r="BU78" s="71"/>
      <c r="BV78" s="71"/>
      <c r="BW78" s="71"/>
      <c r="BX78" s="71"/>
      <c r="BY78" s="71"/>
      <c r="BZ78" s="71"/>
      <c r="CA78" s="71"/>
      <c r="CB78" s="71"/>
      <c r="CC78" s="71"/>
      <c r="CD78" s="71"/>
      <c r="CE78" s="71"/>
      <c r="CF78" s="71"/>
      <c r="CG78" s="71"/>
      <c r="CH78" s="71"/>
      <c r="CI78" s="71"/>
      <c r="CJ78" s="71"/>
      <c r="CK78" s="71"/>
      <c r="CL78" s="71"/>
      <c r="CM78" s="71"/>
      <c r="CN78" s="73"/>
      <c r="CO78" s="71"/>
      <c r="CP78" s="74"/>
      <c r="CQ78" s="74"/>
      <c r="CR78" s="74"/>
      <c r="CS78" s="74"/>
      <c r="CT78" s="71"/>
      <c r="CU78" s="71"/>
      <c r="CV78" s="71"/>
      <c r="CW78" s="71"/>
      <c r="CX78" s="71"/>
      <c r="CY78" s="71"/>
      <c r="CZ78" s="71"/>
      <c r="DA78" s="71"/>
      <c r="DB78" s="71"/>
      <c r="DC78" s="71"/>
      <c r="DD78" s="71"/>
      <c r="DE78" s="71"/>
      <c r="DF78" s="71"/>
      <c r="DG78" s="71"/>
      <c r="DH78" s="71"/>
      <c r="DI78" s="71"/>
      <c r="DJ78" s="71"/>
      <c r="DK78" s="71"/>
      <c r="DL78" s="71"/>
      <c r="DM78" s="71"/>
      <c r="DN78" s="71"/>
      <c r="DO78" s="71"/>
      <c r="DP78" s="73"/>
      <c r="DQ78" s="71"/>
      <c r="DR78" s="74"/>
      <c r="DS78" s="74"/>
      <c r="DT78" s="74"/>
      <c r="DU78" s="74"/>
      <c r="DV78" s="71"/>
      <c r="DW78" s="71"/>
      <c r="DX78" s="71"/>
      <c r="DY78" s="71"/>
      <c r="DZ78" s="71"/>
      <c r="EA78" s="71"/>
      <c r="EB78" s="71"/>
      <c r="EC78" s="71"/>
      <c r="ED78" s="71"/>
      <c r="EE78" s="71"/>
      <c r="EF78" s="71"/>
      <c r="EG78" s="71"/>
      <c r="EH78" s="71"/>
      <c r="EI78" s="71"/>
      <c r="EJ78" s="71"/>
      <c r="EK78" s="71"/>
      <c r="EL78" s="71"/>
      <c r="EM78" s="71"/>
      <c r="EN78" s="71"/>
      <c r="EO78" s="71"/>
      <c r="EP78" s="71"/>
      <c r="EQ78" s="71"/>
      <c r="ER78" s="73"/>
      <c r="ES78" s="71"/>
      <c r="ET78" s="74"/>
      <c r="EU78" s="74"/>
      <c r="EV78" s="74"/>
      <c r="EW78" s="74"/>
      <c r="EX78" s="71"/>
      <c r="EY78" s="71"/>
      <c r="EZ78" s="71"/>
      <c r="FA78" s="71"/>
      <c r="FB78" s="71"/>
      <c r="FC78" s="71"/>
      <c r="FD78" s="71"/>
      <c r="FE78" s="71"/>
      <c r="FF78" s="71"/>
      <c r="FG78" s="71"/>
      <c r="FH78" s="71"/>
      <c r="FI78" s="71"/>
      <c r="FJ78" s="71"/>
      <c r="FK78" s="71"/>
      <c r="FL78" s="71"/>
      <c r="FM78" s="71"/>
      <c r="FN78" s="71"/>
      <c r="FO78" s="71"/>
      <c r="FP78" s="71"/>
      <c r="FQ78" s="71"/>
      <c r="FR78" s="71"/>
      <c r="FS78" s="71"/>
      <c r="FT78" s="73"/>
      <c r="FU78" s="71"/>
      <c r="FV78" s="74"/>
      <c r="FW78" s="74"/>
      <c r="FX78" s="74"/>
      <c r="FY78" s="74"/>
      <c r="FZ78" s="71"/>
      <c r="GA78" s="71"/>
      <c r="GB78" s="71"/>
      <c r="GC78" s="71"/>
      <c r="GD78" s="71"/>
      <c r="GE78" s="71"/>
      <c r="GF78" s="71"/>
      <c r="GG78" s="71"/>
      <c r="GH78" s="71"/>
      <c r="GI78" s="71"/>
      <c r="GJ78" s="71"/>
      <c r="GK78" s="71"/>
      <c r="GL78" s="71"/>
      <c r="GM78" s="71"/>
      <c r="GN78" s="71"/>
      <c r="GO78" s="71"/>
      <c r="GP78" s="71"/>
      <c r="GQ78" s="71"/>
      <c r="GR78" s="71"/>
      <c r="GS78" s="71"/>
      <c r="GT78" s="71"/>
      <c r="GU78" s="71"/>
      <c r="GV78" s="73"/>
      <c r="GW78" s="71"/>
      <c r="GX78" s="74"/>
      <c r="GY78" s="74"/>
      <c r="GZ78" s="74"/>
      <c r="HA78" s="74"/>
      <c r="HB78" s="71"/>
      <c r="HC78" s="71"/>
      <c r="HD78" s="71"/>
      <c r="HE78" s="71"/>
      <c r="HF78" s="71"/>
      <c r="HG78" s="71"/>
      <c r="HH78" s="71"/>
      <c r="HI78" s="71"/>
      <c r="HJ78" s="71"/>
      <c r="HK78" s="71"/>
      <c r="HL78" s="71"/>
      <c r="HM78" s="71"/>
      <c r="HN78" s="71"/>
      <c r="HO78" s="71"/>
      <c r="HP78" s="71"/>
      <c r="HQ78" s="71"/>
      <c r="HR78" s="71"/>
      <c r="HS78" s="71"/>
      <c r="HT78" s="71"/>
      <c r="HU78" s="71"/>
      <c r="HV78" s="71"/>
      <c r="HW78" s="71"/>
      <c r="HX78" s="73"/>
      <c r="HY78" s="74"/>
      <c r="HZ78" s="74"/>
      <c r="IA78" s="74"/>
      <c r="IB78" s="74"/>
      <c r="IC78" s="74"/>
      <c r="ID78" s="74"/>
      <c r="IE78" s="74"/>
      <c r="IF78" s="74"/>
      <c r="IG78" s="74"/>
      <c r="IH78" s="74"/>
      <c r="II78" s="74"/>
      <c r="IJ78" s="74"/>
      <c r="IK78" s="74"/>
      <c r="IL78" s="74"/>
      <c r="IM78" s="74"/>
      <c r="IN78" s="74"/>
      <c r="IO78" s="74"/>
      <c r="IP78" s="74"/>
      <c r="IQ78" s="74"/>
      <c r="IR78" s="74"/>
    </row>
    <row r="79" spans="1:252" ht="15.75" customHeight="1" x14ac:dyDescent="0.25">
      <c r="A79" s="85" t="s">
        <v>240</v>
      </c>
      <c r="B79" s="76"/>
      <c r="C79" s="76"/>
      <c r="D79" s="76"/>
      <c r="E79" s="76"/>
      <c r="F79" s="76"/>
      <c r="G79" s="77"/>
      <c r="H79" s="76"/>
      <c r="I79" s="86" t="s">
        <v>1397</v>
      </c>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87"/>
      <c r="AK79" s="86" t="s">
        <v>1398</v>
      </c>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87"/>
      <c r="BM79" s="86" t="s">
        <v>1399</v>
      </c>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87"/>
      <c r="CO79" s="86" t="s">
        <v>1400</v>
      </c>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87"/>
      <c r="DQ79" s="86" t="s">
        <v>1401</v>
      </c>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87"/>
      <c r="ES79" s="86" t="s">
        <v>1402</v>
      </c>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87"/>
      <c r="FU79" s="86" t="s">
        <v>1403</v>
      </c>
      <c r="FV79" s="76"/>
      <c r="FW79" s="76"/>
      <c r="FX79" s="76"/>
      <c r="FY79" s="76"/>
      <c r="FZ79" s="76"/>
      <c r="GA79" s="76"/>
      <c r="GB79" s="76"/>
      <c r="GC79" s="76"/>
      <c r="GD79" s="76"/>
      <c r="GE79" s="76"/>
      <c r="GF79" s="76"/>
      <c r="GG79" s="76"/>
      <c r="GH79" s="76"/>
      <c r="GI79" s="76"/>
      <c r="GJ79" s="76"/>
      <c r="GK79" s="76"/>
      <c r="GL79" s="76"/>
      <c r="GM79" s="76"/>
      <c r="GN79" s="76"/>
      <c r="GO79" s="76"/>
      <c r="GP79" s="76"/>
      <c r="GQ79" s="76"/>
      <c r="GR79" s="76"/>
      <c r="GS79" s="76"/>
      <c r="GT79" s="76"/>
      <c r="GU79" s="76"/>
      <c r="GV79" s="87"/>
      <c r="GW79" s="86" t="s">
        <v>1404</v>
      </c>
      <c r="GX79" s="76"/>
      <c r="GY79" s="76"/>
      <c r="GZ79" s="76"/>
      <c r="HA79" s="76"/>
      <c r="HB79" s="76"/>
      <c r="HC79" s="76"/>
      <c r="HD79" s="76"/>
      <c r="HE79" s="76"/>
      <c r="HF79" s="76"/>
      <c r="HG79" s="76"/>
      <c r="HH79" s="76"/>
      <c r="HI79" s="76"/>
      <c r="HJ79" s="76"/>
      <c r="HK79" s="76"/>
      <c r="HL79" s="76"/>
      <c r="HM79" s="76"/>
      <c r="HN79" s="76"/>
      <c r="HO79" s="76"/>
      <c r="HP79" s="76"/>
      <c r="HQ79" s="76"/>
      <c r="HR79" s="76"/>
      <c r="HS79" s="76"/>
      <c r="HT79" s="76"/>
      <c r="HU79" s="76"/>
      <c r="HV79" s="76"/>
      <c r="HW79" s="76"/>
      <c r="HX79" s="87"/>
      <c r="HY79" s="2"/>
      <c r="HZ79" s="2"/>
      <c r="IA79" s="2"/>
      <c r="IB79" s="2"/>
      <c r="IC79" s="2"/>
      <c r="ID79" s="2"/>
      <c r="IE79" s="2"/>
      <c r="IF79" s="2"/>
      <c r="IG79" s="2"/>
      <c r="IH79" s="2"/>
      <c r="II79" s="2"/>
      <c r="IJ79" s="2"/>
      <c r="IK79" s="2"/>
      <c r="IL79" s="2"/>
      <c r="IM79" s="2"/>
      <c r="IN79" s="2"/>
      <c r="IO79" s="2"/>
      <c r="IP79" s="2"/>
      <c r="IQ79" s="2"/>
      <c r="IR79" s="2"/>
    </row>
    <row r="80" spans="1:252" ht="15.75" customHeight="1" x14ac:dyDescent="0.25">
      <c r="A80" s="59" t="s">
        <v>252</v>
      </c>
      <c r="B80" s="59" t="s">
        <v>273</v>
      </c>
      <c r="C80" s="59"/>
      <c r="D80" s="59"/>
      <c r="E80" s="59"/>
      <c r="F80" s="59" t="s">
        <v>254</v>
      </c>
      <c r="G80" s="59" t="s">
        <v>1405</v>
      </c>
      <c r="H80" s="59"/>
      <c r="I80" s="88" t="s">
        <v>1406</v>
      </c>
      <c r="J80" s="59" t="s">
        <v>327</v>
      </c>
      <c r="K80" s="59" t="s">
        <v>328</v>
      </c>
      <c r="L80" s="59" t="s">
        <v>560</v>
      </c>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t="s">
        <v>1407</v>
      </c>
      <c r="AL80" s="59" t="s">
        <v>331</v>
      </c>
      <c r="AM80" s="59" t="s">
        <v>332</v>
      </c>
      <c r="AN80" s="80" t="s">
        <v>566</v>
      </c>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t="s">
        <v>1408</v>
      </c>
      <c r="BN80" s="59" t="s">
        <v>331</v>
      </c>
      <c r="BO80" s="59" t="s">
        <v>335</v>
      </c>
      <c r="BP80" s="80" t="s">
        <v>572</v>
      </c>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t="s">
        <v>1409</v>
      </c>
      <c r="CP80" s="59" t="s">
        <v>338</v>
      </c>
      <c r="CQ80" s="59" t="s">
        <v>339</v>
      </c>
      <c r="CR80" s="80" t="s">
        <v>578</v>
      </c>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t="s">
        <v>1410</v>
      </c>
      <c r="DR80" s="59" t="s">
        <v>342</v>
      </c>
      <c r="DS80" s="59" t="s">
        <v>343</v>
      </c>
      <c r="DT80" s="80" t="s">
        <v>584</v>
      </c>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t="s">
        <v>1411</v>
      </c>
      <c r="ET80" s="59" t="s">
        <v>346</v>
      </c>
      <c r="EU80" s="59" t="s">
        <v>347</v>
      </c>
      <c r="EV80" s="80" t="s">
        <v>590</v>
      </c>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U80" s="59" t="s">
        <v>1412</v>
      </c>
      <c r="FV80" s="59" t="s">
        <v>350</v>
      </c>
      <c r="FW80" s="59" t="s">
        <v>351</v>
      </c>
      <c r="FX80" s="80" t="s">
        <v>596</v>
      </c>
      <c r="FY80" s="59"/>
      <c r="FZ80" s="59"/>
      <c r="GA80" s="59"/>
      <c r="GB80" s="59"/>
      <c r="GC80" s="59"/>
      <c r="GD80" s="59"/>
      <c r="GE80" s="59"/>
      <c r="GF80" s="59"/>
      <c r="GG80" s="59"/>
      <c r="GH80" s="59"/>
      <c r="GI80" s="59"/>
      <c r="GJ80" s="59"/>
      <c r="GK80" s="59"/>
      <c r="GL80" s="59"/>
      <c r="GM80" s="59"/>
      <c r="GN80" s="59"/>
      <c r="GO80" s="59"/>
      <c r="GP80" s="59"/>
      <c r="GQ80" s="59"/>
      <c r="GR80" s="59"/>
      <c r="GS80" s="59"/>
      <c r="GT80" s="59"/>
      <c r="GU80" s="59"/>
      <c r="GV80" s="59"/>
      <c r="GW80" s="59" t="s">
        <v>1413</v>
      </c>
      <c r="GX80" s="59" t="s">
        <v>354</v>
      </c>
      <c r="GY80" s="59" t="s">
        <v>355</v>
      </c>
      <c r="GZ80" s="80" t="s">
        <v>602</v>
      </c>
      <c r="HA80" s="59"/>
      <c r="HB80" s="59"/>
      <c r="HC80" s="59"/>
      <c r="HD80" s="59"/>
      <c r="HE80" s="59"/>
      <c r="HF80" s="59"/>
      <c r="HG80" s="59"/>
      <c r="HH80" s="59"/>
      <c r="HI80" s="59"/>
      <c r="HJ80" s="59"/>
      <c r="HK80" s="59"/>
      <c r="HL80" s="59"/>
      <c r="HM80" s="59"/>
      <c r="HN80" s="59"/>
      <c r="HO80" s="59"/>
      <c r="HP80" s="59"/>
      <c r="HQ80" s="59"/>
      <c r="HR80" s="59"/>
      <c r="HS80" s="59"/>
      <c r="HT80" s="59"/>
      <c r="HU80" s="59"/>
      <c r="HV80" s="59"/>
      <c r="HW80" s="59"/>
      <c r="HX80" s="59"/>
    </row>
    <row r="81" spans="1:252" ht="15.75" customHeight="1" x14ac:dyDescent="0.25">
      <c r="A81" s="59" t="s">
        <v>252</v>
      </c>
      <c r="B81" s="59" t="s">
        <v>273</v>
      </c>
      <c r="C81" s="59"/>
      <c r="D81" s="59"/>
      <c r="E81" s="59"/>
      <c r="F81" s="59" t="s">
        <v>254</v>
      </c>
      <c r="G81" s="59" t="s">
        <v>1414</v>
      </c>
      <c r="H81" s="59"/>
      <c r="I81" s="88" t="s">
        <v>1415</v>
      </c>
      <c r="J81" s="59" t="s">
        <v>327</v>
      </c>
      <c r="K81" s="59" t="s">
        <v>328</v>
      </c>
      <c r="L81" s="59" t="s">
        <v>560</v>
      </c>
      <c r="M81" s="59"/>
      <c r="N81" s="59"/>
      <c r="O81" s="59"/>
      <c r="P81" s="59"/>
      <c r="Q81" s="59"/>
      <c r="R81" s="59"/>
      <c r="S81" s="59"/>
      <c r="T81" s="59"/>
      <c r="U81" s="59"/>
      <c r="V81" s="59"/>
      <c r="W81" s="59"/>
      <c r="X81" s="59"/>
      <c r="Y81" s="59"/>
      <c r="Z81" s="59"/>
      <c r="AA81" s="59"/>
      <c r="AB81" s="59"/>
      <c r="AC81" s="59"/>
      <c r="AD81" s="59"/>
      <c r="AE81" s="59"/>
      <c r="AF81" s="59"/>
      <c r="AG81" s="59"/>
      <c r="AH81" s="59"/>
      <c r="AI81" s="59"/>
      <c r="AJ81" s="59"/>
      <c r="AK81" s="59" t="s">
        <v>1416</v>
      </c>
      <c r="AL81" s="59" t="s">
        <v>331</v>
      </c>
      <c r="AM81" s="59" t="s">
        <v>332</v>
      </c>
      <c r="AN81" s="80" t="s">
        <v>566</v>
      </c>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t="s">
        <v>1417</v>
      </c>
      <c r="BN81" s="59" t="s">
        <v>331</v>
      </c>
      <c r="BO81" s="59" t="s">
        <v>335</v>
      </c>
      <c r="BP81" s="80" t="s">
        <v>572</v>
      </c>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t="s">
        <v>1418</v>
      </c>
      <c r="CP81" s="59" t="s">
        <v>338</v>
      </c>
      <c r="CQ81" s="59" t="s">
        <v>339</v>
      </c>
      <c r="CR81" s="80" t="s">
        <v>578</v>
      </c>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t="s">
        <v>1419</v>
      </c>
      <c r="DR81" s="59" t="s">
        <v>342</v>
      </c>
      <c r="DS81" s="59" t="s">
        <v>343</v>
      </c>
      <c r="DT81" s="80" t="s">
        <v>584</v>
      </c>
      <c r="DU81" s="59"/>
      <c r="DV81" s="59"/>
      <c r="DW81" s="59"/>
      <c r="DX81" s="59"/>
      <c r="DY81" s="59"/>
      <c r="DZ81" s="59"/>
      <c r="EA81" s="59"/>
      <c r="EB81" s="59"/>
      <c r="EC81" s="59"/>
      <c r="ED81" s="59"/>
      <c r="EE81" s="59"/>
      <c r="EF81" s="59"/>
      <c r="EG81" s="59"/>
      <c r="EH81" s="59"/>
      <c r="EI81" s="59"/>
      <c r="EJ81" s="59"/>
      <c r="EK81" s="59"/>
      <c r="EL81" s="59"/>
      <c r="EM81" s="59"/>
      <c r="EN81" s="59"/>
      <c r="EO81" s="59"/>
      <c r="EP81" s="59"/>
      <c r="EQ81" s="59"/>
      <c r="ER81" s="59"/>
      <c r="ES81" s="59" t="s">
        <v>1420</v>
      </c>
      <c r="ET81" s="59" t="s">
        <v>346</v>
      </c>
      <c r="EU81" s="59" t="s">
        <v>347</v>
      </c>
      <c r="EV81" s="80" t="s">
        <v>590</v>
      </c>
      <c r="EW81" s="59"/>
      <c r="EX81" s="59"/>
      <c r="EY81" s="59"/>
      <c r="EZ81" s="59"/>
      <c r="FA81" s="59"/>
      <c r="FB81" s="59"/>
      <c r="FC81" s="59"/>
      <c r="FD81" s="59"/>
      <c r="FE81" s="59"/>
      <c r="FF81" s="59"/>
      <c r="FG81" s="59"/>
      <c r="FH81" s="59"/>
      <c r="FI81" s="59"/>
      <c r="FJ81" s="59"/>
      <c r="FK81" s="59"/>
      <c r="FL81" s="59"/>
      <c r="FM81" s="59"/>
      <c r="FN81" s="59"/>
      <c r="FO81" s="59"/>
      <c r="FP81" s="59"/>
      <c r="FQ81" s="59"/>
      <c r="FR81" s="59"/>
      <c r="FS81" s="59"/>
      <c r="FT81" s="59"/>
      <c r="FU81" s="59" t="s">
        <v>1421</v>
      </c>
      <c r="FV81" s="59" t="s">
        <v>350</v>
      </c>
      <c r="FW81" s="59" t="s">
        <v>351</v>
      </c>
      <c r="FX81" s="80" t="s">
        <v>596</v>
      </c>
      <c r="FY81" s="59"/>
      <c r="FZ81" s="59"/>
      <c r="GA81" s="59"/>
      <c r="GB81" s="59"/>
      <c r="GC81" s="59"/>
      <c r="GD81" s="59"/>
      <c r="GE81" s="59"/>
      <c r="GF81" s="59"/>
      <c r="GG81" s="59"/>
      <c r="GH81" s="59"/>
      <c r="GI81" s="59"/>
      <c r="GJ81" s="59"/>
      <c r="GK81" s="59"/>
      <c r="GL81" s="59"/>
      <c r="GM81" s="59"/>
      <c r="GN81" s="59"/>
      <c r="GO81" s="59"/>
      <c r="GP81" s="59"/>
      <c r="GQ81" s="59"/>
      <c r="GR81" s="59"/>
      <c r="GS81" s="59"/>
      <c r="GT81" s="59"/>
      <c r="GU81" s="59"/>
      <c r="GV81" s="59"/>
      <c r="GW81" s="59" t="s">
        <v>1422</v>
      </c>
      <c r="GX81" s="59" t="s">
        <v>354</v>
      </c>
      <c r="GY81" s="59" t="s">
        <v>355</v>
      </c>
      <c r="GZ81" s="80" t="s">
        <v>602</v>
      </c>
      <c r="HA81" s="59"/>
      <c r="HB81" s="59"/>
      <c r="HC81" s="59"/>
      <c r="HD81" s="59"/>
      <c r="HE81" s="59"/>
      <c r="HF81" s="59"/>
      <c r="HG81" s="59"/>
      <c r="HH81" s="59"/>
      <c r="HI81" s="59"/>
      <c r="HJ81" s="59"/>
      <c r="HK81" s="59"/>
      <c r="HL81" s="59"/>
      <c r="HM81" s="59"/>
      <c r="HN81" s="59"/>
      <c r="HO81" s="59"/>
      <c r="HP81" s="59"/>
      <c r="HQ81" s="59"/>
      <c r="HR81" s="59"/>
      <c r="HS81" s="59"/>
      <c r="HT81" s="59"/>
      <c r="HU81" s="59"/>
      <c r="HV81" s="59"/>
      <c r="HW81" s="59"/>
      <c r="HX81" s="59"/>
    </row>
    <row r="82" spans="1:252" ht="15.75" customHeight="1" x14ac:dyDescent="0.25">
      <c r="A82" s="59" t="s">
        <v>252</v>
      </c>
      <c r="B82" s="59" t="s">
        <v>273</v>
      </c>
      <c r="C82" s="59"/>
      <c r="D82" s="59"/>
      <c r="E82" s="59"/>
      <c r="F82" s="59" t="s">
        <v>254</v>
      </c>
      <c r="G82" s="59" t="s">
        <v>1423</v>
      </c>
      <c r="H82" s="59"/>
      <c r="I82" s="88" t="s">
        <v>1424</v>
      </c>
      <c r="J82" s="59" t="s">
        <v>1131</v>
      </c>
      <c r="K82" s="59" t="s">
        <v>1324</v>
      </c>
      <c r="L82" s="59" t="s">
        <v>1325</v>
      </c>
      <c r="M82" s="59" t="s">
        <v>329</v>
      </c>
      <c r="N82" s="59" t="s">
        <v>560</v>
      </c>
      <c r="O82" s="59"/>
      <c r="P82" s="59"/>
      <c r="Q82" s="59"/>
      <c r="R82" s="59"/>
      <c r="S82" s="59"/>
      <c r="T82" s="59"/>
      <c r="U82" s="59"/>
      <c r="V82" s="59"/>
      <c r="W82" s="59"/>
      <c r="X82" s="59"/>
      <c r="Y82" s="59"/>
      <c r="Z82" s="59"/>
      <c r="AA82" s="59"/>
      <c r="AB82" s="59"/>
      <c r="AC82" s="59"/>
      <c r="AD82" s="59"/>
      <c r="AE82" s="59"/>
      <c r="AF82" s="59"/>
      <c r="AG82" s="59"/>
      <c r="AH82" s="59"/>
      <c r="AI82" s="59"/>
      <c r="AJ82" s="59"/>
      <c r="AK82" s="45" t="s">
        <v>1425</v>
      </c>
      <c r="AL82" s="49" t="s">
        <v>1135</v>
      </c>
      <c r="AM82" s="49" t="s">
        <v>1251</v>
      </c>
      <c r="AN82" s="49" t="s">
        <v>1252</v>
      </c>
      <c r="AO82" s="2" t="s">
        <v>333</v>
      </c>
      <c r="AP82" s="59" t="s">
        <v>566</v>
      </c>
      <c r="AQ82" s="59"/>
      <c r="AR82" s="59"/>
      <c r="AS82" s="59"/>
      <c r="AT82" s="59"/>
      <c r="AU82" s="59"/>
      <c r="AV82" s="59"/>
      <c r="AW82" s="59"/>
      <c r="AX82" s="59"/>
      <c r="AY82" s="59"/>
      <c r="AZ82" s="59"/>
      <c r="BA82" s="59"/>
      <c r="BB82" s="59"/>
      <c r="BC82" s="59"/>
      <c r="BD82" s="59"/>
      <c r="BE82" s="59"/>
      <c r="BF82" s="59"/>
      <c r="BG82" s="59"/>
      <c r="BH82" s="59"/>
      <c r="BI82" s="59"/>
      <c r="BJ82" s="59"/>
      <c r="BK82" s="59"/>
      <c r="BL82" s="59"/>
      <c r="BM82" s="45" t="s">
        <v>1426</v>
      </c>
      <c r="BN82" s="49" t="s">
        <v>1139</v>
      </c>
      <c r="BO82" s="49" t="s">
        <v>1328</v>
      </c>
      <c r="BP82" s="49" t="s">
        <v>1256</v>
      </c>
      <c r="BQ82" s="2" t="s">
        <v>336</v>
      </c>
      <c r="BR82" s="59" t="s">
        <v>572</v>
      </c>
      <c r="BS82" s="59"/>
      <c r="BT82" s="59"/>
      <c r="BU82" s="59"/>
      <c r="BV82" s="59"/>
      <c r="BW82" s="59"/>
      <c r="BX82" s="59"/>
      <c r="BY82" s="59"/>
      <c r="BZ82" s="59"/>
      <c r="CA82" s="59"/>
      <c r="CB82" s="59"/>
      <c r="CC82" s="59"/>
      <c r="CD82" s="59"/>
      <c r="CE82" s="59"/>
      <c r="CF82" s="59"/>
      <c r="CG82" s="59"/>
      <c r="CH82" s="59"/>
      <c r="CI82" s="59"/>
      <c r="CJ82" s="59"/>
      <c r="CK82" s="59"/>
      <c r="CL82" s="59"/>
      <c r="CM82" s="59"/>
      <c r="CN82" s="59"/>
      <c r="CO82" s="45" t="s">
        <v>1427</v>
      </c>
      <c r="CP82" s="49" t="s">
        <v>1143</v>
      </c>
      <c r="CQ82" s="49" t="s">
        <v>1331</v>
      </c>
      <c r="CR82" s="49" t="s">
        <v>1332</v>
      </c>
      <c r="CS82" s="2" t="s">
        <v>340</v>
      </c>
      <c r="CT82" s="59" t="s">
        <v>578</v>
      </c>
      <c r="CU82" s="59"/>
      <c r="CV82" s="59"/>
      <c r="CW82" s="59"/>
      <c r="CX82" s="59"/>
      <c r="CY82" s="59"/>
      <c r="CZ82" s="59"/>
      <c r="DA82" s="59"/>
      <c r="DB82" s="59"/>
      <c r="DC82" s="59"/>
      <c r="DD82" s="59"/>
      <c r="DE82" s="59"/>
      <c r="DF82" s="59"/>
      <c r="DG82" s="59"/>
      <c r="DH82" s="59"/>
      <c r="DI82" s="59"/>
      <c r="DJ82" s="59"/>
      <c r="DK82" s="59"/>
      <c r="DL82" s="59"/>
      <c r="DM82" s="59"/>
      <c r="DN82" s="59"/>
      <c r="DO82" s="59"/>
      <c r="DP82" s="59"/>
      <c r="DQ82" s="45" t="s">
        <v>1428</v>
      </c>
      <c r="DR82" s="49" t="s">
        <v>1263</v>
      </c>
      <c r="DS82" s="49" t="s">
        <v>1264</v>
      </c>
      <c r="DT82" s="49" t="s">
        <v>1334</v>
      </c>
      <c r="DU82" s="2" t="s">
        <v>344</v>
      </c>
      <c r="DV82" s="59" t="s">
        <v>584</v>
      </c>
      <c r="DW82" s="59"/>
      <c r="DX82" s="59"/>
      <c r="DY82" s="59"/>
      <c r="DZ82" s="59"/>
      <c r="EA82" s="59"/>
      <c r="EB82" s="59"/>
      <c r="EC82" s="59"/>
      <c r="ED82" s="59"/>
      <c r="EE82" s="59"/>
      <c r="EF82" s="59"/>
      <c r="EG82" s="59"/>
      <c r="EH82" s="59"/>
      <c r="EI82" s="59"/>
      <c r="EJ82" s="59"/>
      <c r="EK82" s="59"/>
      <c r="EL82" s="59"/>
      <c r="EM82" s="59"/>
      <c r="EN82" s="59"/>
      <c r="EO82" s="59"/>
      <c r="EP82" s="59"/>
      <c r="EQ82" s="59"/>
      <c r="ER82" s="59"/>
      <c r="ES82" s="45" t="s">
        <v>1429</v>
      </c>
      <c r="ET82" s="49" t="s">
        <v>1336</v>
      </c>
      <c r="EU82" s="49" t="s">
        <v>1337</v>
      </c>
      <c r="EV82" s="49" t="s">
        <v>1338</v>
      </c>
      <c r="EW82" s="2" t="s">
        <v>348</v>
      </c>
      <c r="EX82" s="59" t="s">
        <v>590</v>
      </c>
      <c r="EY82" s="59"/>
      <c r="EZ82" s="59"/>
      <c r="FA82" s="59"/>
      <c r="FB82" s="59"/>
      <c r="FC82" s="59"/>
      <c r="FD82" s="59"/>
      <c r="FE82" s="59"/>
      <c r="FF82" s="59"/>
      <c r="FG82" s="59"/>
      <c r="FH82" s="59"/>
      <c r="FI82" s="59"/>
      <c r="FJ82" s="59"/>
      <c r="FK82" s="59"/>
      <c r="FL82" s="59"/>
      <c r="FM82" s="59"/>
      <c r="FN82" s="59"/>
      <c r="FO82" s="59"/>
      <c r="FP82" s="59"/>
      <c r="FQ82" s="59"/>
      <c r="FR82" s="59"/>
      <c r="FS82" s="59"/>
      <c r="FT82" s="59"/>
      <c r="FU82" s="45" t="s">
        <v>1430</v>
      </c>
      <c r="FV82" s="49" t="s">
        <v>1155</v>
      </c>
      <c r="FW82" s="49" t="s">
        <v>1341</v>
      </c>
      <c r="FX82" s="49" t="s">
        <v>1272</v>
      </c>
      <c r="FY82" s="2" t="s">
        <v>352</v>
      </c>
      <c r="FZ82" s="59" t="s">
        <v>596</v>
      </c>
      <c r="GA82" s="59"/>
      <c r="GB82" s="59"/>
      <c r="GC82" s="59"/>
      <c r="GD82" s="59"/>
      <c r="GE82" s="59"/>
      <c r="GF82" s="59"/>
      <c r="GG82" s="59"/>
      <c r="GH82" s="59"/>
      <c r="GI82" s="59"/>
      <c r="GJ82" s="59"/>
      <c r="GK82" s="59"/>
      <c r="GL82" s="59"/>
      <c r="GM82" s="59"/>
      <c r="GN82" s="59"/>
      <c r="GO82" s="59"/>
      <c r="GP82" s="59"/>
      <c r="GQ82" s="59"/>
      <c r="GR82" s="59"/>
      <c r="GS82" s="59"/>
      <c r="GT82" s="59"/>
      <c r="GU82" s="59"/>
      <c r="GV82" s="59"/>
      <c r="GW82" s="45" t="s">
        <v>1431</v>
      </c>
      <c r="GX82" s="49" t="s">
        <v>1432</v>
      </c>
      <c r="GY82" s="49" t="s">
        <v>1433</v>
      </c>
      <c r="GZ82" s="49" t="s">
        <v>1434</v>
      </c>
      <c r="HA82" s="2" t="s">
        <v>356</v>
      </c>
      <c r="HB82" s="59" t="s">
        <v>602</v>
      </c>
      <c r="HC82" s="59"/>
      <c r="HD82" s="59"/>
      <c r="HE82" s="59"/>
      <c r="HF82" s="59"/>
      <c r="HG82" s="59"/>
      <c r="HH82" s="59"/>
      <c r="HI82" s="59"/>
      <c r="HJ82" s="59"/>
      <c r="HK82" s="59"/>
      <c r="HL82" s="59"/>
      <c r="HM82" s="59"/>
      <c r="HN82" s="59"/>
      <c r="HO82" s="59"/>
      <c r="HP82" s="59"/>
      <c r="HQ82" s="59"/>
      <c r="HR82" s="59"/>
      <c r="HS82" s="59"/>
      <c r="HT82" s="59"/>
      <c r="HU82" s="59"/>
      <c r="HV82" s="59"/>
      <c r="HW82" s="59"/>
      <c r="HX82" s="59"/>
    </row>
    <row r="83" spans="1:252" ht="15.75" customHeight="1" x14ac:dyDescent="0.25">
      <c r="A83" s="70" t="s">
        <v>251</v>
      </c>
      <c r="B83" s="71"/>
      <c r="C83" s="71"/>
      <c r="D83" s="71"/>
      <c r="E83" s="71"/>
      <c r="F83" s="71"/>
      <c r="G83" s="72"/>
      <c r="H83" s="71"/>
      <c r="I83" s="71"/>
      <c r="J83" s="74"/>
      <c r="K83" s="74"/>
      <c r="L83" s="74"/>
      <c r="M83" s="74"/>
      <c r="N83" s="71"/>
      <c r="O83" s="71"/>
      <c r="P83" s="71"/>
      <c r="Q83" s="71"/>
      <c r="R83" s="71"/>
      <c r="S83" s="71"/>
      <c r="T83" s="71"/>
      <c r="U83" s="71"/>
      <c r="V83" s="71"/>
      <c r="W83" s="71"/>
      <c r="X83" s="71"/>
      <c r="Y83" s="71"/>
      <c r="Z83" s="71"/>
      <c r="AA83" s="71"/>
      <c r="AB83" s="71"/>
      <c r="AC83" s="71"/>
      <c r="AD83" s="71"/>
      <c r="AE83" s="71"/>
      <c r="AF83" s="71"/>
      <c r="AG83" s="71"/>
      <c r="AH83" s="71"/>
      <c r="AI83" s="71"/>
      <c r="AJ83" s="73"/>
      <c r="AK83" s="71"/>
      <c r="AL83" s="74"/>
      <c r="AM83" s="74"/>
      <c r="AN83" s="74"/>
      <c r="AO83" s="74"/>
      <c r="AP83" s="71"/>
      <c r="AQ83" s="71"/>
      <c r="AR83" s="71"/>
      <c r="AS83" s="71"/>
      <c r="AT83" s="71"/>
      <c r="AU83" s="71"/>
      <c r="AV83" s="71"/>
      <c r="AW83" s="71"/>
      <c r="AX83" s="71"/>
      <c r="AY83" s="71"/>
      <c r="AZ83" s="71"/>
      <c r="BA83" s="71"/>
      <c r="BB83" s="71"/>
      <c r="BC83" s="71"/>
      <c r="BD83" s="71"/>
      <c r="BE83" s="71"/>
      <c r="BF83" s="71"/>
      <c r="BG83" s="71"/>
      <c r="BH83" s="71"/>
      <c r="BI83" s="71"/>
      <c r="BJ83" s="71"/>
      <c r="BK83" s="71"/>
      <c r="BL83" s="73"/>
      <c r="BM83" s="71"/>
      <c r="BN83" s="74"/>
      <c r="BO83" s="74"/>
      <c r="BP83" s="74"/>
      <c r="BQ83" s="74"/>
      <c r="BR83" s="71"/>
      <c r="BS83" s="71"/>
      <c r="BT83" s="71"/>
      <c r="BU83" s="71"/>
      <c r="BV83" s="71"/>
      <c r="BW83" s="71"/>
      <c r="BX83" s="71"/>
      <c r="BY83" s="71"/>
      <c r="BZ83" s="71"/>
      <c r="CA83" s="71"/>
      <c r="CB83" s="71"/>
      <c r="CC83" s="71"/>
      <c r="CD83" s="71"/>
      <c r="CE83" s="71"/>
      <c r="CF83" s="71"/>
      <c r="CG83" s="71"/>
      <c r="CH83" s="71"/>
      <c r="CI83" s="71"/>
      <c r="CJ83" s="71"/>
      <c r="CK83" s="71"/>
      <c r="CL83" s="71"/>
      <c r="CM83" s="71"/>
      <c r="CN83" s="73"/>
      <c r="CO83" s="71"/>
      <c r="CP83" s="74"/>
      <c r="CQ83" s="74"/>
      <c r="CR83" s="74"/>
      <c r="CS83" s="74"/>
      <c r="CT83" s="71"/>
      <c r="CU83" s="71"/>
      <c r="CV83" s="71"/>
      <c r="CW83" s="71"/>
      <c r="CX83" s="71"/>
      <c r="CY83" s="71"/>
      <c r="CZ83" s="71"/>
      <c r="DA83" s="71"/>
      <c r="DB83" s="71"/>
      <c r="DC83" s="71"/>
      <c r="DD83" s="71"/>
      <c r="DE83" s="71"/>
      <c r="DF83" s="71"/>
      <c r="DG83" s="71"/>
      <c r="DH83" s="71"/>
      <c r="DI83" s="71"/>
      <c r="DJ83" s="71"/>
      <c r="DK83" s="71"/>
      <c r="DL83" s="71"/>
      <c r="DM83" s="71"/>
      <c r="DN83" s="71"/>
      <c r="DO83" s="71"/>
      <c r="DP83" s="73"/>
      <c r="DQ83" s="71"/>
      <c r="DR83" s="74"/>
      <c r="DS83" s="74"/>
      <c r="DT83" s="74"/>
      <c r="DU83" s="74"/>
      <c r="DV83" s="71"/>
      <c r="DW83" s="71"/>
      <c r="DX83" s="71"/>
      <c r="DY83" s="71"/>
      <c r="DZ83" s="71"/>
      <c r="EA83" s="71"/>
      <c r="EB83" s="71"/>
      <c r="EC83" s="71"/>
      <c r="ED83" s="71"/>
      <c r="EE83" s="71"/>
      <c r="EF83" s="71"/>
      <c r="EG83" s="71"/>
      <c r="EH83" s="71"/>
      <c r="EI83" s="71"/>
      <c r="EJ83" s="71"/>
      <c r="EK83" s="71"/>
      <c r="EL83" s="71"/>
      <c r="EM83" s="71"/>
      <c r="EN83" s="71"/>
      <c r="EO83" s="71"/>
      <c r="EP83" s="71"/>
      <c r="EQ83" s="71"/>
      <c r="ER83" s="73"/>
      <c r="ES83" s="71"/>
      <c r="ET83" s="74"/>
      <c r="EU83" s="74"/>
      <c r="EV83" s="74"/>
      <c r="EW83" s="74"/>
      <c r="EX83" s="71"/>
      <c r="EY83" s="71"/>
      <c r="EZ83" s="71"/>
      <c r="FA83" s="71"/>
      <c r="FB83" s="71"/>
      <c r="FC83" s="71"/>
      <c r="FD83" s="71"/>
      <c r="FE83" s="71"/>
      <c r="FF83" s="71"/>
      <c r="FG83" s="71"/>
      <c r="FH83" s="71"/>
      <c r="FI83" s="71"/>
      <c r="FJ83" s="71"/>
      <c r="FK83" s="71"/>
      <c r="FL83" s="71"/>
      <c r="FM83" s="71"/>
      <c r="FN83" s="71"/>
      <c r="FO83" s="71"/>
      <c r="FP83" s="71"/>
      <c r="FQ83" s="71"/>
      <c r="FR83" s="71"/>
      <c r="FS83" s="71"/>
      <c r="FT83" s="73"/>
      <c r="FU83" s="71"/>
      <c r="FV83" s="74"/>
      <c r="FW83" s="74"/>
      <c r="FX83" s="74"/>
      <c r="FY83" s="74"/>
      <c r="FZ83" s="71"/>
      <c r="GA83" s="71"/>
      <c r="GB83" s="71"/>
      <c r="GC83" s="71"/>
      <c r="GD83" s="71"/>
      <c r="GE83" s="71"/>
      <c r="GF83" s="71"/>
      <c r="GG83" s="71"/>
      <c r="GH83" s="71"/>
      <c r="GI83" s="71"/>
      <c r="GJ83" s="71"/>
      <c r="GK83" s="71"/>
      <c r="GL83" s="71"/>
      <c r="GM83" s="71"/>
      <c r="GN83" s="71"/>
      <c r="GO83" s="71"/>
      <c r="GP83" s="71"/>
      <c r="GQ83" s="71"/>
      <c r="GR83" s="71"/>
      <c r="GS83" s="71"/>
      <c r="GT83" s="71"/>
      <c r="GU83" s="71"/>
      <c r="GV83" s="73"/>
      <c r="GW83" s="71"/>
      <c r="GX83" s="74"/>
      <c r="GY83" s="74"/>
      <c r="GZ83" s="74"/>
      <c r="HA83" s="74"/>
      <c r="HB83" s="71"/>
      <c r="HC83" s="71"/>
      <c r="HD83" s="71"/>
      <c r="HE83" s="71"/>
      <c r="HF83" s="71"/>
      <c r="HG83" s="71"/>
      <c r="HH83" s="71"/>
      <c r="HI83" s="71"/>
      <c r="HJ83" s="71"/>
      <c r="HK83" s="71"/>
      <c r="HL83" s="71"/>
      <c r="HM83" s="71"/>
      <c r="HN83" s="71"/>
      <c r="HO83" s="71"/>
      <c r="HP83" s="71"/>
      <c r="HQ83" s="71"/>
      <c r="HR83" s="71"/>
      <c r="HS83" s="71"/>
      <c r="HT83" s="71"/>
      <c r="HU83" s="71"/>
      <c r="HV83" s="71"/>
      <c r="HW83" s="71"/>
      <c r="HX83" s="73"/>
      <c r="HY83" s="74"/>
      <c r="HZ83" s="74"/>
      <c r="IA83" s="74"/>
      <c r="IB83" s="74"/>
      <c r="IC83" s="74"/>
      <c r="ID83" s="74"/>
      <c r="IE83" s="74"/>
      <c r="IF83" s="74"/>
      <c r="IG83" s="74"/>
      <c r="IH83" s="74"/>
      <c r="II83" s="74"/>
      <c r="IJ83" s="74"/>
      <c r="IK83" s="74"/>
      <c r="IL83" s="74"/>
      <c r="IM83" s="74"/>
      <c r="IN83" s="74"/>
      <c r="IO83" s="74"/>
      <c r="IP83" s="74"/>
      <c r="IQ83" s="74"/>
      <c r="IR83" s="74"/>
    </row>
    <row r="84" spans="1:252" ht="15.75" customHeight="1" x14ac:dyDescent="0.25">
      <c r="A84" s="85" t="s">
        <v>240</v>
      </c>
      <c r="B84" s="76"/>
      <c r="C84" s="76"/>
      <c r="D84" s="76"/>
      <c r="E84" s="76"/>
      <c r="F84" s="76"/>
      <c r="G84" s="77"/>
      <c r="H84" s="76"/>
      <c r="I84" s="86" t="s">
        <v>1435</v>
      </c>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87"/>
      <c r="AK84" s="86" t="s">
        <v>1436</v>
      </c>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87"/>
      <c r="BM84" s="86" t="s">
        <v>1437</v>
      </c>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87"/>
      <c r="CO84" s="86" t="s">
        <v>1438</v>
      </c>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87"/>
      <c r="DQ84" s="86" t="s">
        <v>1439</v>
      </c>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87"/>
      <c r="ES84" s="86" t="s">
        <v>1440</v>
      </c>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87"/>
      <c r="FU84" s="86" t="s">
        <v>1441</v>
      </c>
      <c r="FV84" s="76"/>
      <c r="FW84" s="76"/>
      <c r="FX84" s="76"/>
      <c r="FY84" s="76"/>
      <c r="FZ84" s="76"/>
      <c r="GA84" s="76"/>
      <c r="GB84" s="76"/>
      <c r="GC84" s="76"/>
      <c r="GD84" s="76"/>
      <c r="GE84" s="76"/>
      <c r="GF84" s="76"/>
      <c r="GG84" s="76"/>
      <c r="GH84" s="76"/>
      <c r="GI84" s="76"/>
      <c r="GJ84" s="76"/>
      <c r="GK84" s="76"/>
      <c r="GL84" s="76"/>
      <c r="GM84" s="76"/>
      <c r="GN84" s="76"/>
      <c r="GO84" s="76"/>
      <c r="GP84" s="76"/>
      <c r="GQ84" s="76"/>
      <c r="GR84" s="76"/>
      <c r="GS84" s="76"/>
      <c r="GT84" s="76"/>
      <c r="GU84" s="76"/>
      <c r="GV84" s="87"/>
      <c r="GW84" s="86" t="s">
        <v>1442</v>
      </c>
      <c r="GX84" s="76"/>
      <c r="GY84" s="76"/>
      <c r="GZ84" s="76"/>
      <c r="HA84" s="76"/>
      <c r="HB84" s="76"/>
      <c r="HC84" s="76"/>
      <c r="HD84" s="76"/>
      <c r="HE84" s="76"/>
      <c r="HF84" s="76"/>
      <c r="HG84" s="76"/>
      <c r="HH84" s="76"/>
      <c r="HI84" s="76"/>
      <c r="HJ84" s="76"/>
      <c r="HK84" s="76"/>
      <c r="HL84" s="76"/>
      <c r="HM84" s="76"/>
      <c r="HN84" s="76"/>
      <c r="HO84" s="76"/>
      <c r="HP84" s="76"/>
      <c r="HQ84" s="76"/>
      <c r="HR84" s="76"/>
      <c r="HS84" s="76"/>
      <c r="HT84" s="76"/>
      <c r="HU84" s="76"/>
      <c r="HV84" s="76"/>
      <c r="HW84" s="76"/>
      <c r="HX84" s="87"/>
      <c r="HY84" s="2"/>
      <c r="HZ84" s="2"/>
      <c r="IA84" s="2"/>
      <c r="IB84" s="2"/>
      <c r="IC84" s="2"/>
      <c r="ID84" s="2"/>
      <c r="IE84" s="2"/>
      <c r="IF84" s="2"/>
      <c r="IG84" s="2"/>
      <c r="IH84" s="2"/>
      <c r="II84" s="2"/>
      <c r="IJ84" s="2"/>
      <c r="IK84" s="2"/>
      <c r="IL84" s="2"/>
      <c r="IM84" s="2"/>
      <c r="IN84" s="2"/>
      <c r="IO84" s="2"/>
      <c r="IP84" s="2"/>
      <c r="IQ84" s="2"/>
      <c r="IR84" s="2"/>
    </row>
    <row r="85" spans="1:252" ht="15.75" customHeight="1" x14ac:dyDescent="0.25">
      <c r="A85" s="59" t="s">
        <v>252</v>
      </c>
      <c r="B85" s="59" t="s">
        <v>273</v>
      </c>
      <c r="C85" s="59"/>
      <c r="D85" s="59"/>
      <c r="E85" s="59"/>
      <c r="F85" s="59" t="s">
        <v>254</v>
      </c>
      <c r="G85" s="59" t="s">
        <v>1443</v>
      </c>
      <c r="H85" s="59"/>
      <c r="I85" s="59" t="s">
        <v>1444</v>
      </c>
      <c r="J85" s="59" t="s">
        <v>327</v>
      </c>
      <c r="K85" s="59" t="s">
        <v>328</v>
      </c>
      <c r="L85" s="59" t="s">
        <v>1445</v>
      </c>
      <c r="M85" s="59" t="s">
        <v>329</v>
      </c>
      <c r="N85" s="59"/>
      <c r="O85" s="59"/>
      <c r="P85" s="59"/>
      <c r="Q85" s="59"/>
      <c r="R85" s="59"/>
      <c r="S85" s="59"/>
      <c r="T85" s="59"/>
      <c r="U85" s="59"/>
      <c r="V85" s="59"/>
      <c r="W85" s="59"/>
      <c r="X85" s="59"/>
      <c r="Y85" s="59"/>
      <c r="Z85" s="59"/>
      <c r="AA85" s="59"/>
      <c r="AB85" s="59"/>
      <c r="AC85" s="59"/>
      <c r="AD85" s="59"/>
      <c r="AE85" s="59"/>
      <c r="AF85" s="59"/>
      <c r="AG85" s="59"/>
      <c r="AH85" s="59"/>
      <c r="AI85" s="59"/>
      <c r="AJ85" s="59"/>
      <c r="AK85" s="59" t="s">
        <v>1446</v>
      </c>
      <c r="AL85" s="59" t="s">
        <v>331</v>
      </c>
      <c r="AM85" s="59" t="s">
        <v>332</v>
      </c>
      <c r="AN85" s="59" t="s">
        <v>1447</v>
      </c>
      <c r="AO85" s="59" t="s">
        <v>333</v>
      </c>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t="s">
        <v>1448</v>
      </c>
      <c r="BN85" s="59" t="s">
        <v>331</v>
      </c>
      <c r="BO85" s="59" t="s">
        <v>335</v>
      </c>
      <c r="BP85" s="59" t="s">
        <v>1449</v>
      </c>
      <c r="BQ85" s="59" t="s">
        <v>336</v>
      </c>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t="s">
        <v>1450</v>
      </c>
      <c r="CP85" s="59" t="s">
        <v>338</v>
      </c>
      <c r="CQ85" s="59" t="s">
        <v>339</v>
      </c>
      <c r="CR85" s="59" t="s">
        <v>1451</v>
      </c>
      <c r="CS85" s="59" t="s">
        <v>340</v>
      </c>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t="s">
        <v>1452</v>
      </c>
      <c r="DR85" s="59" t="s">
        <v>342</v>
      </c>
      <c r="DS85" s="59" t="s">
        <v>343</v>
      </c>
      <c r="DT85" s="59" t="s">
        <v>1453</v>
      </c>
      <c r="DU85" s="59" t="s">
        <v>344</v>
      </c>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t="s">
        <v>1454</v>
      </c>
      <c r="ET85" s="59" t="s">
        <v>346</v>
      </c>
      <c r="EU85" s="59" t="s">
        <v>347</v>
      </c>
      <c r="EV85" s="59" t="s">
        <v>1455</v>
      </c>
      <c r="EW85" s="59" t="s">
        <v>348</v>
      </c>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U85" s="59" t="s">
        <v>1456</v>
      </c>
      <c r="FV85" s="59" t="s">
        <v>350</v>
      </c>
      <c r="FW85" s="59" t="s">
        <v>351</v>
      </c>
      <c r="FX85" s="59" t="s">
        <v>1457</v>
      </c>
      <c r="FY85" s="59" t="s">
        <v>352</v>
      </c>
      <c r="FZ85" s="59"/>
      <c r="GA85" s="59"/>
      <c r="GB85" s="59"/>
      <c r="GC85" s="59"/>
      <c r="GD85" s="59"/>
      <c r="GE85" s="59"/>
      <c r="GF85" s="59"/>
      <c r="GG85" s="59"/>
      <c r="GH85" s="59"/>
      <c r="GI85" s="59"/>
      <c r="GJ85" s="59"/>
      <c r="GK85" s="59"/>
      <c r="GL85" s="59"/>
      <c r="GM85" s="59"/>
      <c r="GN85" s="59"/>
      <c r="GO85" s="59"/>
      <c r="GP85" s="59"/>
      <c r="GQ85" s="59"/>
      <c r="GR85" s="59"/>
      <c r="GS85" s="59"/>
      <c r="GT85" s="59"/>
      <c r="GU85" s="59"/>
      <c r="GV85" s="59"/>
      <c r="GW85" s="59" t="s">
        <v>1458</v>
      </c>
      <c r="GX85" s="59" t="s">
        <v>354</v>
      </c>
      <c r="GY85" s="59" t="s">
        <v>355</v>
      </c>
      <c r="GZ85" s="59" t="s">
        <v>1459</v>
      </c>
      <c r="HA85" s="59" t="s">
        <v>356</v>
      </c>
      <c r="HB85" s="59"/>
      <c r="HC85" s="59"/>
      <c r="HD85" s="59"/>
      <c r="HE85" s="59"/>
      <c r="HF85" s="59"/>
      <c r="HG85" s="59"/>
      <c r="HH85" s="59"/>
      <c r="HI85" s="59"/>
      <c r="HJ85" s="59"/>
      <c r="HK85" s="59"/>
      <c r="HL85" s="59"/>
      <c r="HM85" s="59"/>
      <c r="HN85" s="59"/>
      <c r="HO85" s="59"/>
      <c r="HP85" s="59"/>
      <c r="HQ85" s="59"/>
      <c r="HR85" s="59"/>
      <c r="HS85" s="59"/>
      <c r="HT85" s="59"/>
      <c r="HU85" s="59"/>
      <c r="HV85" s="59"/>
      <c r="HW85" s="59"/>
      <c r="HX85" s="59"/>
    </row>
    <row r="86" spans="1:252" ht="15.75" customHeight="1" x14ac:dyDescent="0.25">
      <c r="A86" s="59" t="s">
        <v>252</v>
      </c>
      <c r="B86" s="59" t="s">
        <v>273</v>
      </c>
      <c r="C86" s="59"/>
      <c r="D86" s="59"/>
      <c r="E86" s="59"/>
      <c r="F86" s="59" t="s">
        <v>1226</v>
      </c>
      <c r="G86" s="59" t="s">
        <v>1460</v>
      </c>
      <c r="H86" s="59"/>
      <c r="I86" s="59" t="s">
        <v>1461</v>
      </c>
      <c r="J86" s="59" t="s">
        <v>1462</v>
      </c>
      <c r="K86" s="59" t="s">
        <v>1463</v>
      </c>
      <c r="L86" s="59" t="s">
        <v>1464</v>
      </c>
      <c r="M86" s="59" t="s">
        <v>560</v>
      </c>
      <c r="N86" s="2"/>
      <c r="O86" s="59"/>
      <c r="P86" s="59"/>
      <c r="Q86" s="59"/>
      <c r="R86" s="59"/>
      <c r="S86" s="59"/>
      <c r="T86" s="59"/>
      <c r="U86" s="59"/>
      <c r="V86" s="59"/>
      <c r="W86" s="59"/>
      <c r="X86" s="59"/>
      <c r="Y86" s="59"/>
      <c r="Z86" s="59"/>
      <c r="AA86" s="59"/>
      <c r="AB86" s="59"/>
      <c r="AC86" s="59"/>
      <c r="AD86" s="59"/>
      <c r="AE86" s="59"/>
      <c r="AF86" s="59"/>
      <c r="AG86" s="59"/>
      <c r="AH86" s="59"/>
      <c r="AI86" s="59"/>
      <c r="AJ86" s="59"/>
      <c r="AK86" s="59" t="s">
        <v>1465</v>
      </c>
      <c r="AL86" s="59" t="s">
        <v>1466</v>
      </c>
      <c r="AM86" s="59" t="s">
        <v>1467</v>
      </c>
      <c r="AN86" s="59" t="s">
        <v>1468</v>
      </c>
      <c r="AO86" s="80" t="s">
        <v>566</v>
      </c>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t="s">
        <v>1469</v>
      </c>
      <c r="BN86" s="59" t="s">
        <v>1470</v>
      </c>
      <c r="BO86" s="59" t="s">
        <v>1471</v>
      </c>
      <c r="BP86" s="59" t="s">
        <v>1472</v>
      </c>
      <c r="BQ86" s="80" t="s">
        <v>572</v>
      </c>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t="s">
        <v>1473</v>
      </c>
      <c r="CP86" s="59" t="s">
        <v>1474</v>
      </c>
      <c r="CQ86" s="59" t="s">
        <v>1475</v>
      </c>
      <c r="CR86" s="59" t="s">
        <v>1476</v>
      </c>
      <c r="CS86" s="80" t="s">
        <v>578</v>
      </c>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t="s">
        <v>1477</v>
      </c>
      <c r="DR86" s="59" t="s">
        <v>1478</v>
      </c>
      <c r="DS86" s="59" t="s">
        <v>1479</v>
      </c>
      <c r="DT86" s="59" t="s">
        <v>1480</v>
      </c>
      <c r="DU86" s="80" t="s">
        <v>584</v>
      </c>
      <c r="DV86" s="59"/>
      <c r="DW86" s="59"/>
      <c r="DX86" s="59"/>
      <c r="DY86" s="59"/>
      <c r="DZ86" s="59"/>
      <c r="EA86" s="59"/>
      <c r="EB86" s="59"/>
      <c r="EC86" s="59"/>
      <c r="ED86" s="59"/>
      <c r="EE86" s="59"/>
      <c r="EF86" s="59"/>
      <c r="EG86" s="59"/>
      <c r="EH86" s="59"/>
      <c r="EI86" s="59"/>
      <c r="EJ86" s="59"/>
      <c r="EK86" s="59"/>
      <c r="EL86" s="59"/>
      <c r="EM86" s="59"/>
      <c r="EN86" s="59"/>
      <c r="EO86" s="59"/>
      <c r="EP86" s="59"/>
      <c r="EQ86" s="59"/>
      <c r="ER86" s="59"/>
      <c r="ES86" s="59" t="s">
        <v>1481</v>
      </c>
      <c r="ET86" s="59" t="s">
        <v>1482</v>
      </c>
      <c r="EU86" s="59" t="s">
        <v>1483</v>
      </c>
      <c r="EV86" s="59" t="s">
        <v>1484</v>
      </c>
      <c r="EW86" s="80" t="s">
        <v>590</v>
      </c>
      <c r="EX86" s="59"/>
      <c r="EY86" s="59"/>
      <c r="EZ86" s="59"/>
      <c r="FA86" s="59"/>
      <c r="FB86" s="59"/>
      <c r="FC86" s="59"/>
      <c r="FD86" s="59"/>
      <c r="FE86" s="59"/>
      <c r="FF86" s="59"/>
      <c r="FG86" s="59"/>
      <c r="FH86" s="59"/>
      <c r="FI86" s="59"/>
      <c r="FJ86" s="59"/>
      <c r="FK86" s="59"/>
      <c r="FL86" s="59"/>
      <c r="FM86" s="59"/>
      <c r="FN86" s="59"/>
      <c r="FO86" s="59"/>
      <c r="FP86" s="59"/>
      <c r="FQ86" s="59"/>
      <c r="FR86" s="59"/>
      <c r="FS86" s="59"/>
      <c r="FT86" s="59"/>
      <c r="FU86" s="59" t="s">
        <v>1485</v>
      </c>
      <c r="FV86" s="59" t="s">
        <v>1486</v>
      </c>
      <c r="FW86" s="59" t="s">
        <v>1487</v>
      </c>
      <c r="FX86" s="59" t="s">
        <v>1488</v>
      </c>
      <c r="FY86" s="80" t="s">
        <v>596</v>
      </c>
      <c r="FZ86" s="59"/>
      <c r="GA86" s="59"/>
      <c r="GB86" s="59"/>
      <c r="GC86" s="59"/>
      <c r="GD86" s="59"/>
      <c r="GE86" s="59"/>
      <c r="GF86" s="59"/>
      <c r="GG86" s="59"/>
      <c r="GH86" s="59"/>
      <c r="GI86" s="59"/>
      <c r="GJ86" s="59"/>
      <c r="GK86" s="59"/>
      <c r="GL86" s="59"/>
      <c r="GM86" s="59"/>
      <c r="GN86" s="59"/>
      <c r="GO86" s="59"/>
      <c r="GP86" s="59"/>
      <c r="GQ86" s="59"/>
      <c r="GR86" s="59"/>
      <c r="GS86" s="59"/>
      <c r="GT86" s="59"/>
      <c r="GU86" s="59"/>
      <c r="GV86" s="59"/>
      <c r="GW86" s="59" t="s">
        <v>1489</v>
      </c>
      <c r="GX86" s="59" t="s">
        <v>1490</v>
      </c>
      <c r="GY86" s="59" t="s">
        <v>1491</v>
      </c>
      <c r="GZ86" s="59" t="s">
        <v>1492</v>
      </c>
      <c r="HA86" s="80" t="s">
        <v>602</v>
      </c>
      <c r="HB86" s="59"/>
      <c r="HC86" s="59"/>
      <c r="HD86" s="59"/>
      <c r="HE86" s="59"/>
      <c r="HF86" s="59"/>
      <c r="HG86" s="59"/>
      <c r="HH86" s="59"/>
      <c r="HI86" s="59"/>
      <c r="HJ86" s="59"/>
      <c r="HK86" s="59"/>
      <c r="HL86" s="59"/>
      <c r="HM86" s="59"/>
      <c r="HN86" s="59"/>
      <c r="HO86" s="59"/>
      <c r="HP86" s="59"/>
      <c r="HQ86" s="59"/>
      <c r="HR86" s="59"/>
      <c r="HS86" s="59"/>
      <c r="HT86" s="59"/>
      <c r="HU86" s="59"/>
      <c r="HV86" s="59"/>
      <c r="HW86" s="59"/>
      <c r="HX86" s="59"/>
    </row>
    <row r="87" spans="1:252" ht="15.75" customHeight="1" x14ac:dyDescent="0.25">
      <c r="A87" s="59" t="s">
        <v>252</v>
      </c>
      <c r="B87" s="59" t="s">
        <v>273</v>
      </c>
      <c r="C87" s="59"/>
      <c r="D87" s="59"/>
      <c r="E87" s="59"/>
      <c r="F87" s="59" t="s">
        <v>254</v>
      </c>
      <c r="G87" s="59" t="s">
        <v>1493</v>
      </c>
      <c r="H87" s="59"/>
      <c r="I87" s="59" t="s">
        <v>1494</v>
      </c>
      <c r="J87" s="59" t="s">
        <v>327</v>
      </c>
      <c r="K87" s="59" t="s">
        <v>328</v>
      </c>
      <c r="L87" s="59" t="s">
        <v>1495</v>
      </c>
      <c r="M87" s="59" t="s">
        <v>329</v>
      </c>
      <c r="N87" s="2"/>
      <c r="O87" s="59"/>
      <c r="P87" s="59"/>
      <c r="Q87" s="59"/>
      <c r="R87" s="59"/>
      <c r="S87" s="59"/>
      <c r="T87" s="59"/>
      <c r="U87" s="59"/>
      <c r="V87" s="59"/>
      <c r="W87" s="59"/>
      <c r="X87" s="59"/>
      <c r="Y87" s="59"/>
      <c r="Z87" s="59"/>
      <c r="AA87" s="59"/>
      <c r="AB87" s="59"/>
      <c r="AC87" s="59"/>
      <c r="AD87" s="59"/>
      <c r="AE87" s="59"/>
      <c r="AF87" s="59"/>
      <c r="AG87" s="59"/>
      <c r="AH87" s="59"/>
      <c r="AI87" s="59"/>
      <c r="AJ87" s="59"/>
      <c r="AK87" s="59" t="s">
        <v>1496</v>
      </c>
      <c r="AL87" s="59" t="s">
        <v>331</v>
      </c>
      <c r="AM87" s="59" t="s">
        <v>332</v>
      </c>
      <c r="AN87" s="59" t="s">
        <v>1497</v>
      </c>
      <c r="AO87" s="59" t="s">
        <v>333</v>
      </c>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t="s">
        <v>1498</v>
      </c>
      <c r="BN87" s="59" t="s">
        <v>331</v>
      </c>
      <c r="BO87" s="59" t="s">
        <v>335</v>
      </c>
      <c r="BP87" s="59" t="s">
        <v>1499</v>
      </c>
      <c r="BQ87" s="59" t="s">
        <v>336</v>
      </c>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t="s">
        <v>1500</v>
      </c>
      <c r="CP87" s="59" t="s">
        <v>338</v>
      </c>
      <c r="CQ87" s="59" t="s">
        <v>339</v>
      </c>
      <c r="CR87" s="59" t="s">
        <v>1501</v>
      </c>
      <c r="CS87" s="59" t="s">
        <v>340</v>
      </c>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t="s">
        <v>1502</v>
      </c>
      <c r="DR87" s="59" t="s">
        <v>342</v>
      </c>
      <c r="DS87" s="59" t="s">
        <v>343</v>
      </c>
      <c r="DT87" s="59" t="s">
        <v>1503</v>
      </c>
      <c r="DU87" s="59" t="s">
        <v>344</v>
      </c>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t="s">
        <v>1504</v>
      </c>
      <c r="ET87" s="59" t="s">
        <v>346</v>
      </c>
      <c r="EU87" s="59" t="s">
        <v>347</v>
      </c>
      <c r="EV87" s="59" t="s">
        <v>1505</v>
      </c>
      <c r="EW87" s="59" t="s">
        <v>348</v>
      </c>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U87" s="59" t="s">
        <v>1506</v>
      </c>
      <c r="FV87" s="59" t="s">
        <v>350</v>
      </c>
      <c r="FW87" s="59" t="s">
        <v>351</v>
      </c>
      <c r="FX87" s="59" t="s">
        <v>1507</v>
      </c>
      <c r="FY87" s="59" t="s">
        <v>352</v>
      </c>
      <c r="FZ87" s="59"/>
      <c r="GA87" s="59"/>
      <c r="GB87" s="59"/>
      <c r="GC87" s="59"/>
      <c r="GD87" s="59"/>
      <c r="GE87" s="59"/>
      <c r="GF87" s="59"/>
      <c r="GG87" s="59"/>
      <c r="GH87" s="59"/>
      <c r="GI87" s="59"/>
      <c r="GJ87" s="59"/>
      <c r="GK87" s="59"/>
      <c r="GL87" s="59"/>
      <c r="GM87" s="59"/>
      <c r="GN87" s="59"/>
      <c r="GO87" s="59"/>
      <c r="GP87" s="59"/>
      <c r="GQ87" s="59"/>
      <c r="GR87" s="59"/>
      <c r="GS87" s="59"/>
      <c r="GT87" s="59"/>
      <c r="GU87" s="59"/>
      <c r="GV87" s="59"/>
      <c r="GW87" s="59" t="s">
        <v>1508</v>
      </c>
      <c r="GX87" s="59" t="s">
        <v>354</v>
      </c>
      <c r="GY87" s="59" t="s">
        <v>355</v>
      </c>
      <c r="GZ87" s="59" t="s">
        <v>1509</v>
      </c>
      <c r="HA87" s="59" t="s">
        <v>356</v>
      </c>
      <c r="HB87" s="59"/>
      <c r="HC87" s="59"/>
      <c r="HD87" s="59"/>
      <c r="HE87" s="59"/>
      <c r="HF87" s="59"/>
      <c r="HG87" s="59"/>
      <c r="HH87" s="59"/>
      <c r="HI87" s="59"/>
      <c r="HJ87" s="59"/>
      <c r="HK87" s="59"/>
      <c r="HL87" s="59"/>
      <c r="HM87" s="59"/>
      <c r="HN87" s="59"/>
      <c r="HO87" s="59"/>
      <c r="HP87" s="59"/>
      <c r="HQ87" s="59"/>
      <c r="HR87" s="59"/>
      <c r="HS87" s="59"/>
      <c r="HT87" s="59"/>
      <c r="HU87" s="59"/>
      <c r="HV87" s="59"/>
      <c r="HW87" s="59"/>
      <c r="HX87" s="59"/>
    </row>
    <row r="88" spans="1:252" ht="15.75" customHeight="1" x14ac:dyDescent="0.25">
      <c r="A88" s="59" t="s">
        <v>252</v>
      </c>
      <c r="B88" s="59" t="s">
        <v>273</v>
      </c>
      <c r="C88" s="59"/>
      <c r="D88" s="59"/>
      <c r="E88" s="59"/>
      <c r="F88" s="59" t="s">
        <v>1226</v>
      </c>
      <c r="G88" s="59" t="s">
        <v>1510</v>
      </c>
      <c r="H88" s="59"/>
      <c r="I88" s="59" t="s">
        <v>1461</v>
      </c>
      <c r="J88" s="59" t="s">
        <v>1462</v>
      </c>
      <c r="K88" s="59" t="s">
        <v>1463</v>
      </c>
      <c r="L88" s="59" t="s">
        <v>1464</v>
      </c>
      <c r="M88" s="59" t="s">
        <v>560</v>
      </c>
      <c r="N88" s="59"/>
      <c r="O88" s="59"/>
      <c r="P88" s="59"/>
      <c r="Q88" s="59"/>
      <c r="R88" s="59"/>
      <c r="S88" s="59"/>
      <c r="T88" s="59"/>
      <c r="U88" s="59"/>
      <c r="V88" s="59"/>
      <c r="W88" s="59"/>
      <c r="X88" s="59"/>
      <c r="Y88" s="59"/>
      <c r="Z88" s="59"/>
      <c r="AA88" s="59"/>
      <c r="AB88" s="59"/>
      <c r="AC88" s="59"/>
      <c r="AD88" s="59"/>
      <c r="AE88" s="59"/>
      <c r="AF88" s="59"/>
      <c r="AG88" s="59"/>
      <c r="AH88" s="59"/>
      <c r="AI88" s="59"/>
      <c r="AJ88" s="59"/>
      <c r="AK88" s="59" t="s">
        <v>1465</v>
      </c>
      <c r="AL88" s="59" t="s">
        <v>1466</v>
      </c>
      <c r="AM88" s="59" t="s">
        <v>1467</v>
      </c>
      <c r="AN88" s="59" t="s">
        <v>1468</v>
      </c>
      <c r="AO88" s="80" t="s">
        <v>566</v>
      </c>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t="s">
        <v>1511</v>
      </c>
      <c r="BN88" s="59" t="s">
        <v>1470</v>
      </c>
      <c r="BO88" s="59" t="s">
        <v>1471</v>
      </c>
      <c r="BP88" s="59" t="s">
        <v>1472</v>
      </c>
      <c r="BQ88" s="80" t="s">
        <v>572</v>
      </c>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t="s">
        <v>1512</v>
      </c>
      <c r="CP88" s="59" t="s">
        <v>1474</v>
      </c>
      <c r="CQ88" s="59" t="s">
        <v>1475</v>
      </c>
      <c r="CR88" s="59" t="s">
        <v>1476</v>
      </c>
      <c r="CS88" s="80" t="s">
        <v>578</v>
      </c>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t="s">
        <v>1513</v>
      </c>
      <c r="DR88" s="59" t="s">
        <v>1478</v>
      </c>
      <c r="DS88" s="59" t="s">
        <v>1479</v>
      </c>
      <c r="DT88" s="59" t="s">
        <v>1480</v>
      </c>
      <c r="DU88" s="80" t="s">
        <v>584</v>
      </c>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t="s">
        <v>1514</v>
      </c>
      <c r="ET88" s="59" t="s">
        <v>1482</v>
      </c>
      <c r="EU88" s="59" t="s">
        <v>1483</v>
      </c>
      <c r="EV88" s="59" t="s">
        <v>1484</v>
      </c>
      <c r="EW88" s="80" t="s">
        <v>590</v>
      </c>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U88" s="59" t="s">
        <v>1515</v>
      </c>
      <c r="FV88" s="59" t="s">
        <v>1486</v>
      </c>
      <c r="FW88" s="59" t="s">
        <v>1487</v>
      </c>
      <c r="FX88" s="59" t="s">
        <v>1488</v>
      </c>
      <c r="FY88" s="80" t="s">
        <v>596</v>
      </c>
      <c r="FZ88" s="59"/>
      <c r="GA88" s="59"/>
      <c r="GB88" s="59"/>
      <c r="GC88" s="59"/>
      <c r="GD88" s="59"/>
      <c r="GE88" s="59"/>
      <c r="GF88" s="59"/>
      <c r="GG88" s="59"/>
      <c r="GH88" s="59"/>
      <c r="GI88" s="59"/>
      <c r="GJ88" s="59"/>
      <c r="GK88" s="59"/>
      <c r="GL88" s="59"/>
      <c r="GM88" s="59"/>
      <c r="GN88" s="59"/>
      <c r="GO88" s="59"/>
      <c r="GP88" s="59"/>
      <c r="GQ88" s="59"/>
      <c r="GR88" s="59"/>
      <c r="GS88" s="59"/>
      <c r="GT88" s="59"/>
      <c r="GU88" s="59"/>
      <c r="GV88" s="59"/>
      <c r="GW88" s="59" t="s">
        <v>1516</v>
      </c>
      <c r="GX88" s="59" t="s">
        <v>1490</v>
      </c>
      <c r="GY88" s="59" t="s">
        <v>1491</v>
      </c>
      <c r="GZ88" s="59" t="s">
        <v>1492</v>
      </c>
      <c r="HA88" s="80" t="s">
        <v>602</v>
      </c>
      <c r="HB88" s="59"/>
      <c r="HC88" s="59"/>
      <c r="HD88" s="59"/>
      <c r="HE88" s="59"/>
      <c r="HF88" s="59"/>
      <c r="HG88" s="59"/>
      <c r="HH88" s="59"/>
      <c r="HI88" s="59"/>
      <c r="HJ88" s="59"/>
      <c r="HK88" s="59"/>
      <c r="HL88" s="59"/>
      <c r="HM88" s="59"/>
      <c r="HN88" s="59"/>
      <c r="HO88" s="59"/>
      <c r="HP88" s="59"/>
      <c r="HQ88" s="59"/>
      <c r="HR88" s="59"/>
      <c r="HS88" s="59"/>
      <c r="HT88" s="59"/>
      <c r="HU88" s="59"/>
      <c r="HV88" s="59"/>
      <c r="HW88" s="59"/>
      <c r="HX88" s="59"/>
    </row>
    <row r="89" spans="1:252" ht="15.75" customHeight="1" x14ac:dyDescent="0.25">
      <c r="A89" s="59" t="s">
        <v>252</v>
      </c>
      <c r="B89" s="59" t="s">
        <v>273</v>
      </c>
      <c r="C89" s="59"/>
      <c r="D89" s="59"/>
      <c r="E89" s="59"/>
      <c r="F89" s="59" t="s">
        <v>254</v>
      </c>
      <c r="G89" s="59" t="s">
        <v>1517</v>
      </c>
      <c r="H89" s="59"/>
      <c r="I89" s="59" t="s">
        <v>1518</v>
      </c>
      <c r="J89" s="59" t="s">
        <v>327</v>
      </c>
      <c r="K89" s="59" t="s">
        <v>328</v>
      </c>
      <c r="L89" s="59" t="s">
        <v>1519</v>
      </c>
      <c r="M89" s="59" t="s">
        <v>329</v>
      </c>
      <c r="N89" s="2"/>
      <c r="O89" s="59"/>
      <c r="P89" s="59"/>
      <c r="Q89" s="59"/>
      <c r="R89" s="59"/>
      <c r="S89" s="59"/>
      <c r="T89" s="59"/>
      <c r="U89" s="59"/>
      <c r="V89" s="59"/>
      <c r="W89" s="59"/>
      <c r="X89" s="59"/>
      <c r="Y89" s="59"/>
      <c r="Z89" s="59"/>
      <c r="AA89" s="59"/>
      <c r="AB89" s="59"/>
      <c r="AC89" s="59"/>
      <c r="AD89" s="59"/>
      <c r="AE89" s="59"/>
      <c r="AF89" s="59"/>
      <c r="AG89" s="59"/>
      <c r="AH89" s="59"/>
      <c r="AI89" s="59"/>
      <c r="AJ89" s="59"/>
      <c r="AK89" s="59" t="s">
        <v>1520</v>
      </c>
      <c r="AL89" s="59" t="s">
        <v>331</v>
      </c>
      <c r="AM89" s="59" t="s">
        <v>332</v>
      </c>
      <c r="AN89" s="59" t="s">
        <v>1521</v>
      </c>
      <c r="AO89" s="59" t="s">
        <v>333</v>
      </c>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t="s">
        <v>1522</v>
      </c>
      <c r="BN89" s="59" t="s">
        <v>331</v>
      </c>
      <c r="BO89" s="59" t="s">
        <v>335</v>
      </c>
      <c r="BP89" s="59" t="s">
        <v>1523</v>
      </c>
      <c r="BQ89" s="59" t="s">
        <v>336</v>
      </c>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t="s">
        <v>1524</v>
      </c>
      <c r="CP89" s="59" t="s">
        <v>338</v>
      </c>
      <c r="CQ89" s="59" t="s">
        <v>339</v>
      </c>
      <c r="CR89" s="59" t="s">
        <v>1525</v>
      </c>
      <c r="CS89" s="59" t="s">
        <v>340</v>
      </c>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t="s">
        <v>1526</v>
      </c>
      <c r="DR89" s="59" t="s">
        <v>342</v>
      </c>
      <c r="DS89" s="59" t="s">
        <v>343</v>
      </c>
      <c r="DT89" s="59" t="s">
        <v>1527</v>
      </c>
      <c r="DU89" s="59" t="s">
        <v>344</v>
      </c>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t="s">
        <v>1528</v>
      </c>
      <c r="ET89" s="59" t="s">
        <v>346</v>
      </c>
      <c r="EU89" s="59" t="s">
        <v>347</v>
      </c>
      <c r="EV89" s="59" t="s">
        <v>1529</v>
      </c>
      <c r="EW89" s="59" t="s">
        <v>348</v>
      </c>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U89" s="59" t="s">
        <v>1530</v>
      </c>
      <c r="FV89" s="59" t="s">
        <v>350</v>
      </c>
      <c r="FW89" s="59" t="s">
        <v>351</v>
      </c>
      <c r="FX89" s="59" t="s">
        <v>1531</v>
      </c>
      <c r="FY89" s="59" t="s">
        <v>352</v>
      </c>
      <c r="FZ89" s="59"/>
      <c r="GA89" s="59"/>
      <c r="GB89" s="59"/>
      <c r="GC89" s="59"/>
      <c r="GD89" s="59"/>
      <c r="GE89" s="59"/>
      <c r="GF89" s="59"/>
      <c r="GG89" s="59"/>
      <c r="GH89" s="59"/>
      <c r="GI89" s="59"/>
      <c r="GJ89" s="59"/>
      <c r="GK89" s="59"/>
      <c r="GL89" s="59"/>
      <c r="GM89" s="59"/>
      <c r="GN89" s="59"/>
      <c r="GO89" s="59"/>
      <c r="GP89" s="59"/>
      <c r="GQ89" s="59"/>
      <c r="GR89" s="59"/>
      <c r="GS89" s="59"/>
      <c r="GT89" s="59"/>
      <c r="GU89" s="59"/>
      <c r="GV89" s="59"/>
      <c r="GW89" s="59" t="s">
        <v>1532</v>
      </c>
      <c r="GX89" s="59" t="s">
        <v>354</v>
      </c>
      <c r="GY89" s="59" t="s">
        <v>355</v>
      </c>
      <c r="GZ89" s="59" t="s">
        <v>1533</v>
      </c>
      <c r="HA89" s="59" t="s">
        <v>356</v>
      </c>
      <c r="HB89" s="59"/>
      <c r="HC89" s="59"/>
      <c r="HD89" s="59"/>
      <c r="HE89" s="59"/>
      <c r="HF89" s="59"/>
      <c r="HG89" s="59"/>
      <c r="HH89" s="59"/>
      <c r="HI89" s="59"/>
      <c r="HJ89" s="59"/>
      <c r="HK89" s="59"/>
      <c r="HL89" s="59"/>
      <c r="HM89" s="59"/>
      <c r="HN89" s="59"/>
      <c r="HO89" s="59"/>
      <c r="HP89" s="59"/>
      <c r="HQ89" s="59"/>
      <c r="HR89" s="59"/>
      <c r="HS89" s="59"/>
      <c r="HT89" s="59"/>
      <c r="HU89" s="59"/>
      <c r="HV89" s="59"/>
      <c r="HW89" s="59"/>
      <c r="HX89" s="59"/>
    </row>
    <row r="90" spans="1:252" ht="15.75" customHeight="1" x14ac:dyDescent="0.25">
      <c r="A90" s="59" t="s">
        <v>252</v>
      </c>
      <c r="B90" s="59" t="s">
        <v>273</v>
      </c>
      <c r="C90" s="59"/>
      <c r="D90" s="59"/>
      <c r="E90" s="59"/>
      <c r="F90" s="59" t="s">
        <v>1226</v>
      </c>
      <c r="G90" s="59" t="s">
        <v>1534</v>
      </c>
      <c r="H90" s="59"/>
      <c r="I90" s="59" t="s">
        <v>1461</v>
      </c>
      <c r="J90" s="59" t="s">
        <v>1462</v>
      </c>
      <c r="K90" s="59" t="s">
        <v>1463</v>
      </c>
      <c r="L90" s="59" t="s">
        <v>1464</v>
      </c>
      <c r="M90" s="59" t="s">
        <v>560</v>
      </c>
      <c r="N90" s="59"/>
      <c r="O90" s="59"/>
      <c r="P90" s="59"/>
      <c r="Q90" s="59"/>
      <c r="R90" s="59"/>
      <c r="S90" s="59"/>
      <c r="T90" s="59"/>
      <c r="U90" s="59"/>
      <c r="V90" s="59"/>
      <c r="W90" s="59"/>
      <c r="X90" s="59"/>
      <c r="Y90" s="59"/>
      <c r="Z90" s="59"/>
      <c r="AA90" s="59"/>
      <c r="AB90" s="59"/>
      <c r="AC90" s="59"/>
      <c r="AD90" s="59"/>
      <c r="AE90" s="59"/>
      <c r="AF90" s="59"/>
      <c r="AG90" s="59"/>
      <c r="AH90" s="59"/>
      <c r="AI90" s="59"/>
      <c r="AJ90" s="59"/>
      <c r="AK90" s="59" t="s">
        <v>1465</v>
      </c>
      <c r="AL90" s="59" t="s">
        <v>1466</v>
      </c>
      <c r="AM90" s="59" t="s">
        <v>1467</v>
      </c>
      <c r="AN90" s="59" t="s">
        <v>1468</v>
      </c>
      <c r="AO90" s="80" t="s">
        <v>566</v>
      </c>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t="s">
        <v>1535</v>
      </c>
      <c r="BN90" s="59" t="s">
        <v>1470</v>
      </c>
      <c r="BO90" s="59" t="s">
        <v>1471</v>
      </c>
      <c r="BP90" s="59" t="s">
        <v>1472</v>
      </c>
      <c r="BQ90" s="80" t="s">
        <v>572</v>
      </c>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t="s">
        <v>1536</v>
      </c>
      <c r="CP90" s="59" t="s">
        <v>1474</v>
      </c>
      <c r="CQ90" s="59" t="s">
        <v>1475</v>
      </c>
      <c r="CR90" s="59" t="s">
        <v>1476</v>
      </c>
      <c r="CS90" s="80" t="s">
        <v>578</v>
      </c>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t="s">
        <v>1537</v>
      </c>
      <c r="DR90" s="59" t="s">
        <v>1478</v>
      </c>
      <c r="DS90" s="59" t="s">
        <v>1479</v>
      </c>
      <c r="DT90" s="59" t="s">
        <v>1480</v>
      </c>
      <c r="DU90" s="80" t="s">
        <v>584</v>
      </c>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t="s">
        <v>1538</v>
      </c>
      <c r="ET90" s="59" t="s">
        <v>1482</v>
      </c>
      <c r="EU90" s="59" t="s">
        <v>1483</v>
      </c>
      <c r="EV90" s="59" t="s">
        <v>1484</v>
      </c>
      <c r="EW90" s="80" t="s">
        <v>590</v>
      </c>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U90" s="59" t="s">
        <v>1539</v>
      </c>
      <c r="FV90" s="59" t="s">
        <v>1486</v>
      </c>
      <c r="FW90" s="59" t="s">
        <v>1487</v>
      </c>
      <c r="FX90" s="59" t="s">
        <v>1488</v>
      </c>
      <c r="FY90" s="80" t="s">
        <v>596</v>
      </c>
      <c r="FZ90" s="59"/>
      <c r="GA90" s="59"/>
      <c r="GB90" s="59"/>
      <c r="GC90" s="59"/>
      <c r="GD90" s="59"/>
      <c r="GE90" s="59"/>
      <c r="GF90" s="59"/>
      <c r="GG90" s="59"/>
      <c r="GH90" s="59"/>
      <c r="GI90" s="59"/>
      <c r="GJ90" s="59"/>
      <c r="GK90" s="59"/>
      <c r="GL90" s="59"/>
      <c r="GM90" s="59"/>
      <c r="GN90" s="59"/>
      <c r="GO90" s="59"/>
      <c r="GP90" s="59"/>
      <c r="GQ90" s="59"/>
      <c r="GR90" s="59"/>
      <c r="GS90" s="59"/>
      <c r="GT90" s="59"/>
      <c r="GU90" s="59"/>
      <c r="GV90" s="59"/>
      <c r="GW90" s="59" t="s">
        <v>1516</v>
      </c>
      <c r="GX90" s="59" t="s">
        <v>1490</v>
      </c>
      <c r="GY90" s="59" t="s">
        <v>1491</v>
      </c>
      <c r="GZ90" s="59" t="s">
        <v>1492</v>
      </c>
      <c r="HA90" s="80" t="s">
        <v>602</v>
      </c>
      <c r="HB90" s="59"/>
      <c r="HC90" s="59"/>
      <c r="HD90" s="59"/>
      <c r="HE90" s="59"/>
      <c r="HF90" s="59"/>
      <c r="HG90" s="59"/>
      <c r="HH90" s="59"/>
      <c r="HI90" s="59"/>
      <c r="HJ90" s="59"/>
      <c r="HK90" s="59"/>
      <c r="HL90" s="59"/>
      <c r="HM90" s="59"/>
      <c r="HN90" s="59"/>
      <c r="HO90" s="59"/>
      <c r="HP90" s="59"/>
      <c r="HQ90" s="59"/>
      <c r="HR90" s="59"/>
      <c r="HS90" s="59"/>
      <c r="HT90" s="59"/>
      <c r="HU90" s="59"/>
      <c r="HV90" s="59"/>
      <c r="HW90" s="59"/>
      <c r="HX90" s="59"/>
    </row>
    <row r="91" spans="1:252" ht="15.75" customHeight="1" x14ac:dyDescent="0.25">
      <c r="A91" s="59" t="s">
        <v>252</v>
      </c>
      <c r="B91" s="59" t="s">
        <v>273</v>
      </c>
      <c r="C91" s="59"/>
      <c r="D91" s="59"/>
      <c r="E91" s="59"/>
      <c r="F91" s="59" t="s">
        <v>254</v>
      </c>
      <c r="G91" s="59" t="s">
        <v>1540</v>
      </c>
      <c r="H91" s="59"/>
      <c r="I91" s="59" t="s">
        <v>1541</v>
      </c>
      <c r="J91" s="59" t="s">
        <v>327</v>
      </c>
      <c r="K91" s="59" t="s">
        <v>328</v>
      </c>
      <c r="L91" s="59" t="s">
        <v>1542</v>
      </c>
      <c r="M91" s="59" t="s">
        <v>329</v>
      </c>
      <c r="N91" s="59"/>
      <c r="O91" s="59"/>
      <c r="P91" s="59"/>
      <c r="Q91" s="59"/>
      <c r="R91" s="59"/>
      <c r="S91" s="59"/>
      <c r="T91" s="59"/>
      <c r="U91" s="59"/>
      <c r="V91" s="59"/>
      <c r="W91" s="59"/>
      <c r="X91" s="59"/>
      <c r="Y91" s="59"/>
      <c r="Z91" s="59"/>
      <c r="AA91" s="59"/>
      <c r="AB91" s="59"/>
      <c r="AC91" s="59"/>
      <c r="AD91" s="59"/>
      <c r="AE91" s="59"/>
      <c r="AF91" s="59"/>
      <c r="AG91" s="59"/>
      <c r="AH91" s="59"/>
      <c r="AI91" s="59"/>
      <c r="AJ91" s="59"/>
      <c r="AK91" s="59" t="s">
        <v>1543</v>
      </c>
      <c r="AL91" s="59" t="s">
        <v>331</v>
      </c>
      <c r="AM91" s="59" t="s">
        <v>332</v>
      </c>
      <c r="AN91" s="59" t="s">
        <v>1544</v>
      </c>
      <c r="AO91" s="59" t="s">
        <v>333</v>
      </c>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t="s">
        <v>1545</v>
      </c>
      <c r="BN91" s="59" t="s">
        <v>331</v>
      </c>
      <c r="BO91" s="59" t="s">
        <v>335</v>
      </c>
      <c r="BP91" s="59" t="s">
        <v>1546</v>
      </c>
      <c r="BQ91" s="59" t="s">
        <v>336</v>
      </c>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t="s">
        <v>1547</v>
      </c>
      <c r="CP91" s="59" t="s">
        <v>338</v>
      </c>
      <c r="CQ91" s="59" t="s">
        <v>339</v>
      </c>
      <c r="CR91" s="59" t="s">
        <v>1548</v>
      </c>
      <c r="CS91" s="59" t="s">
        <v>340</v>
      </c>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t="s">
        <v>1549</v>
      </c>
      <c r="DR91" s="59" t="s">
        <v>342</v>
      </c>
      <c r="DS91" s="59" t="s">
        <v>343</v>
      </c>
      <c r="DT91" s="59" t="s">
        <v>1550</v>
      </c>
      <c r="DU91" s="59" t="s">
        <v>344</v>
      </c>
      <c r="DV91" s="59"/>
      <c r="DW91" s="59"/>
      <c r="DX91" s="59"/>
      <c r="DY91" s="59"/>
      <c r="DZ91" s="59"/>
      <c r="EA91" s="59"/>
      <c r="EB91" s="59"/>
      <c r="EC91" s="59"/>
      <c r="ED91" s="59"/>
      <c r="EE91" s="59"/>
      <c r="EF91" s="59"/>
      <c r="EG91" s="59"/>
      <c r="EH91" s="59"/>
      <c r="EI91" s="59"/>
      <c r="EJ91" s="59"/>
      <c r="EK91" s="59"/>
      <c r="EL91" s="59"/>
      <c r="EM91" s="59"/>
      <c r="EN91" s="59"/>
      <c r="EO91" s="59"/>
      <c r="EP91" s="59"/>
      <c r="EQ91" s="59"/>
      <c r="ER91" s="59"/>
      <c r="ES91" s="59" t="s">
        <v>1551</v>
      </c>
      <c r="ET91" s="59" t="s">
        <v>346</v>
      </c>
      <c r="EU91" s="59" t="s">
        <v>347</v>
      </c>
      <c r="EV91" s="59" t="s">
        <v>1552</v>
      </c>
      <c r="EW91" s="59" t="s">
        <v>348</v>
      </c>
      <c r="EX91" s="59"/>
      <c r="EY91" s="59"/>
      <c r="EZ91" s="59"/>
      <c r="FA91" s="59"/>
      <c r="FB91" s="59"/>
      <c r="FC91" s="59"/>
      <c r="FD91" s="59"/>
      <c r="FE91" s="59"/>
      <c r="FF91" s="59"/>
      <c r="FG91" s="59"/>
      <c r="FH91" s="59"/>
      <c r="FI91" s="59"/>
      <c r="FJ91" s="59"/>
      <c r="FK91" s="59"/>
      <c r="FL91" s="59"/>
      <c r="FM91" s="59"/>
      <c r="FN91" s="59"/>
      <c r="FO91" s="59"/>
      <c r="FP91" s="59"/>
      <c r="FQ91" s="59"/>
      <c r="FR91" s="59"/>
      <c r="FS91" s="59"/>
      <c r="FT91" s="59"/>
      <c r="FU91" s="59" t="s">
        <v>1553</v>
      </c>
      <c r="FV91" s="59" t="s">
        <v>350</v>
      </c>
      <c r="FW91" s="59" t="s">
        <v>351</v>
      </c>
      <c r="FX91" s="59" t="s">
        <v>1554</v>
      </c>
      <c r="FY91" s="59" t="s">
        <v>352</v>
      </c>
      <c r="FZ91" s="59"/>
      <c r="GA91" s="59"/>
      <c r="GB91" s="59"/>
      <c r="GC91" s="59"/>
      <c r="GD91" s="59"/>
      <c r="GE91" s="59"/>
      <c r="GF91" s="59"/>
      <c r="GG91" s="59"/>
      <c r="GH91" s="59"/>
      <c r="GI91" s="59"/>
      <c r="GJ91" s="59"/>
      <c r="GK91" s="59"/>
      <c r="GL91" s="59"/>
      <c r="GM91" s="59"/>
      <c r="GN91" s="59"/>
      <c r="GO91" s="59"/>
      <c r="GP91" s="59"/>
      <c r="GQ91" s="59"/>
      <c r="GR91" s="59"/>
      <c r="GS91" s="59"/>
      <c r="GT91" s="59"/>
      <c r="GU91" s="59"/>
      <c r="GV91" s="59"/>
      <c r="GW91" s="59" t="s">
        <v>1555</v>
      </c>
      <c r="GX91" s="59" t="s">
        <v>354</v>
      </c>
      <c r="GY91" s="59" t="s">
        <v>355</v>
      </c>
      <c r="GZ91" s="59" t="s">
        <v>1556</v>
      </c>
      <c r="HA91" s="59" t="s">
        <v>356</v>
      </c>
      <c r="HB91" s="59"/>
      <c r="HC91" s="59"/>
      <c r="HD91" s="59"/>
      <c r="HE91" s="59"/>
      <c r="HF91" s="59"/>
      <c r="HG91" s="59"/>
      <c r="HH91" s="59"/>
      <c r="HI91" s="59"/>
      <c r="HJ91" s="59"/>
      <c r="HK91" s="59"/>
      <c r="HL91" s="59"/>
      <c r="HM91" s="59"/>
      <c r="HN91" s="59"/>
      <c r="HO91" s="59"/>
      <c r="HP91" s="59"/>
      <c r="HQ91" s="59"/>
      <c r="HR91" s="59"/>
      <c r="HS91" s="59"/>
      <c r="HT91" s="59"/>
      <c r="HU91" s="59"/>
      <c r="HV91" s="59"/>
      <c r="HW91" s="59"/>
      <c r="HX91" s="59"/>
    </row>
    <row r="92" spans="1:252" ht="15.75" customHeight="1" x14ac:dyDescent="0.25">
      <c r="A92" s="71" t="s">
        <v>251</v>
      </c>
      <c r="B92" s="71"/>
      <c r="C92" s="71"/>
      <c r="D92" s="71"/>
      <c r="E92" s="71"/>
      <c r="F92" s="71"/>
      <c r="G92" s="71"/>
      <c r="H92" s="71"/>
      <c r="I92" s="49"/>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49"/>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49"/>
      <c r="BN92" s="71"/>
      <c r="BO92" s="71"/>
      <c r="BP92" s="71"/>
      <c r="BQ92" s="71"/>
      <c r="BR92" s="71"/>
      <c r="BS92" s="71"/>
      <c r="BT92" s="71"/>
      <c r="BU92" s="71"/>
      <c r="BV92" s="71"/>
      <c r="BW92" s="71"/>
      <c r="BX92" s="71"/>
      <c r="BY92" s="71"/>
      <c r="BZ92" s="71"/>
      <c r="CA92" s="71"/>
      <c r="CB92" s="71"/>
      <c r="CC92" s="71"/>
      <c r="CD92" s="71"/>
      <c r="CE92" s="71"/>
      <c r="CF92" s="71"/>
      <c r="CG92" s="71"/>
      <c r="CH92" s="71"/>
      <c r="CI92" s="71"/>
      <c r="CJ92" s="71"/>
      <c r="CK92" s="71"/>
      <c r="CL92" s="71"/>
      <c r="CM92" s="71"/>
      <c r="CN92" s="71"/>
      <c r="CO92" s="49"/>
      <c r="CP92" s="71"/>
      <c r="CQ92" s="71"/>
      <c r="CR92" s="71"/>
      <c r="CS92" s="71"/>
      <c r="CT92" s="71"/>
      <c r="CU92" s="71"/>
      <c r="CV92" s="71"/>
      <c r="CW92" s="71"/>
      <c r="CX92" s="71"/>
      <c r="CY92" s="71"/>
      <c r="CZ92" s="71"/>
      <c r="DA92" s="71"/>
      <c r="DB92" s="71"/>
      <c r="DC92" s="71"/>
      <c r="DD92" s="71"/>
      <c r="DE92" s="71"/>
      <c r="DF92" s="71"/>
      <c r="DG92" s="71"/>
      <c r="DH92" s="71"/>
      <c r="DI92" s="71"/>
      <c r="DJ92" s="71"/>
      <c r="DK92" s="71"/>
      <c r="DL92" s="71"/>
      <c r="DM92" s="71"/>
      <c r="DN92" s="71"/>
      <c r="DO92" s="71"/>
      <c r="DP92" s="71"/>
      <c r="DQ92" s="49"/>
      <c r="DR92" s="71"/>
      <c r="DS92" s="71"/>
      <c r="DT92" s="71"/>
      <c r="DU92" s="71"/>
      <c r="DV92" s="71"/>
      <c r="DW92" s="71"/>
      <c r="DX92" s="71"/>
      <c r="DY92" s="71"/>
      <c r="DZ92" s="71"/>
      <c r="EA92" s="71"/>
      <c r="EB92" s="71"/>
      <c r="EC92" s="71"/>
      <c r="ED92" s="71"/>
      <c r="EE92" s="71"/>
      <c r="EF92" s="71"/>
      <c r="EG92" s="71"/>
      <c r="EH92" s="71"/>
      <c r="EI92" s="71"/>
      <c r="EJ92" s="71"/>
      <c r="EK92" s="71"/>
      <c r="EL92" s="71"/>
      <c r="EM92" s="71"/>
      <c r="EN92" s="71"/>
      <c r="EO92" s="71"/>
      <c r="EP92" s="71"/>
      <c r="EQ92" s="71"/>
      <c r="ER92" s="71"/>
      <c r="ES92" s="49"/>
      <c r="ET92" s="71"/>
      <c r="EU92" s="71"/>
      <c r="EV92" s="71"/>
      <c r="EW92" s="71"/>
      <c r="EX92" s="71"/>
      <c r="EY92" s="71"/>
      <c r="EZ92" s="71"/>
      <c r="FA92" s="71"/>
      <c r="FB92" s="71"/>
      <c r="FC92" s="71"/>
      <c r="FD92" s="71"/>
      <c r="FE92" s="71"/>
      <c r="FF92" s="71"/>
      <c r="FG92" s="71"/>
      <c r="FH92" s="71"/>
      <c r="FI92" s="71"/>
      <c r="FJ92" s="71"/>
      <c r="FK92" s="71"/>
      <c r="FL92" s="71"/>
      <c r="FM92" s="71"/>
      <c r="FN92" s="71"/>
      <c r="FO92" s="71"/>
      <c r="FP92" s="71"/>
      <c r="FQ92" s="71"/>
      <c r="FR92" s="71"/>
      <c r="FS92" s="71"/>
      <c r="FT92" s="71"/>
      <c r="FU92" s="49"/>
      <c r="FV92" s="71"/>
      <c r="FW92" s="71"/>
      <c r="FX92" s="71"/>
      <c r="FY92" s="71"/>
      <c r="FZ92" s="71"/>
      <c r="GA92" s="71"/>
      <c r="GB92" s="71"/>
      <c r="GC92" s="71"/>
      <c r="GD92" s="71"/>
      <c r="GE92" s="71"/>
      <c r="GF92" s="71"/>
      <c r="GG92" s="71"/>
      <c r="GH92" s="71"/>
      <c r="GI92" s="71"/>
      <c r="GJ92" s="71"/>
      <c r="GK92" s="71"/>
      <c r="GL92" s="71"/>
      <c r="GM92" s="71"/>
      <c r="GN92" s="71"/>
      <c r="GO92" s="71"/>
      <c r="GP92" s="71"/>
      <c r="GQ92" s="71"/>
      <c r="GR92" s="71"/>
      <c r="GS92" s="71"/>
      <c r="GT92" s="71"/>
      <c r="GU92" s="71"/>
      <c r="GV92" s="71"/>
      <c r="GW92" s="49"/>
      <c r="GX92" s="71"/>
      <c r="GY92" s="71"/>
      <c r="GZ92" s="71"/>
      <c r="HA92" s="71"/>
      <c r="HB92" s="71"/>
      <c r="HC92" s="71"/>
      <c r="HD92" s="71"/>
      <c r="HE92" s="71"/>
      <c r="HF92" s="71"/>
      <c r="HG92" s="71"/>
      <c r="HH92" s="71"/>
      <c r="HI92" s="71"/>
      <c r="HJ92" s="71"/>
      <c r="HK92" s="71"/>
      <c r="HL92" s="71"/>
      <c r="HM92" s="71"/>
      <c r="HN92" s="71"/>
      <c r="HO92" s="71"/>
      <c r="HP92" s="71"/>
      <c r="HQ92" s="71"/>
      <c r="HR92" s="71"/>
      <c r="HS92" s="71"/>
      <c r="HT92" s="71"/>
      <c r="HU92" s="71"/>
      <c r="HV92" s="71"/>
      <c r="HW92" s="71"/>
      <c r="HX92" s="71"/>
      <c r="HY92" s="74"/>
      <c r="HZ92" s="74"/>
      <c r="IA92" s="74"/>
      <c r="IB92" s="74"/>
      <c r="IC92" s="74"/>
      <c r="ID92" s="74"/>
      <c r="IE92" s="74"/>
      <c r="IF92" s="74"/>
      <c r="IG92" s="74"/>
      <c r="IH92" s="74"/>
      <c r="II92" s="74"/>
      <c r="IJ92" s="74"/>
      <c r="IK92" s="74"/>
      <c r="IL92" s="74"/>
      <c r="IM92" s="74"/>
      <c r="IN92" s="74"/>
      <c r="IO92" s="74"/>
      <c r="IP92" s="74"/>
      <c r="IQ92" s="74"/>
      <c r="IR92" s="74"/>
    </row>
    <row r="93" spans="1:252" ht="15.75" customHeight="1" x14ac:dyDescent="0.25">
      <c r="A93" s="85" t="s">
        <v>240</v>
      </c>
      <c r="B93" s="49"/>
      <c r="C93" s="49"/>
      <c r="D93" s="49"/>
      <c r="E93" s="49"/>
      <c r="F93" s="49"/>
      <c r="G93" s="49"/>
      <c r="H93" s="49"/>
      <c r="I93" s="59" t="s">
        <v>1557</v>
      </c>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59" t="s">
        <v>1558</v>
      </c>
      <c r="AL93" s="49"/>
      <c r="AM93" s="49"/>
      <c r="AN93" s="49"/>
      <c r="AO93" s="49"/>
      <c r="AP93" s="49"/>
      <c r="AQ93" s="49"/>
      <c r="AR93" s="49"/>
      <c r="AS93" s="49"/>
      <c r="AT93" s="49"/>
      <c r="AU93" s="49"/>
      <c r="AV93" s="49"/>
      <c r="AW93" s="49"/>
      <c r="AX93" s="49"/>
      <c r="AY93" s="49"/>
      <c r="AZ93" s="49"/>
      <c r="BA93" s="49"/>
      <c r="BB93" s="49"/>
      <c r="BC93" s="49"/>
      <c r="BD93" s="49"/>
      <c r="BE93" s="49"/>
      <c r="BF93" s="49"/>
      <c r="BG93" s="49"/>
      <c r="BH93" s="49"/>
      <c r="BI93" s="49"/>
      <c r="BJ93" s="49"/>
      <c r="BK93" s="49"/>
      <c r="BL93" s="49"/>
      <c r="BM93" s="59" t="s">
        <v>1559</v>
      </c>
      <c r="BN93" s="49"/>
      <c r="BO93" s="49"/>
      <c r="BP93" s="49"/>
      <c r="BQ93" s="49"/>
      <c r="BR93" s="49"/>
      <c r="BS93" s="49"/>
      <c r="BT93" s="49"/>
      <c r="BU93" s="49"/>
      <c r="BV93" s="49"/>
      <c r="BW93" s="49"/>
      <c r="BX93" s="49"/>
      <c r="BY93" s="49"/>
      <c r="BZ93" s="49"/>
      <c r="CA93" s="49"/>
      <c r="CB93" s="49"/>
      <c r="CC93" s="49"/>
      <c r="CD93" s="49"/>
      <c r="CE93" s="49"/>
      <c r="CF93" s="49"/>
      <c r="CG93" s="49"/>
      <c r="CH93" s="49"/>
      <c r="CI93" s="49"/>
      <c r="CJ93" s="49"/>
      <c r="CK93" s="49"/>
      <c r="CL93" s="49"/>
      <c r="CM93" s="49"/>
      <c r="CN93" s="49"/>
      <c r="CO93" s="59" t="s">
        <v>1560</v>
      </c>
      <c r="CP93" s="49"/>
      <c r="CQ93" s="49"/>
      <c r="CR93" s="49"/>
      <c r="CS93" s="49"/>
      <c r="CT93" s="49"/>
      <c r="CU93" s="49"/>
      <c r="CV93" s="49"/>
      <c r="CW93" s="49"/>
      <c r="CX93" s="49"/>
      <c r="CY93" s="49"/>
      <c r="CZ93" s="49"/>
      <c r="DA93" s="49"/>
      <c r="DB93" s="49"/>
      <c r="DC93" s="49"/>
      <c r="DD93" s="49"/>
      <c r="DE93" s="49"/>
      <c r="DF93" s="49"/>
      <c r="DG93" s="49"/>
      <c r="DH93" s="49"/>
      <c r="DI93" s="49"/>
      <c r="DJ93" s="49"/>
      <c r="DK93" s="49"/>
      <c r="DL93" s="49"/>
      <c r="DM93" s="49"/>
      <c r="DN93" s="49"/>
      <c r="DO93" s="49"/>
      <c r="DP93" s="49"/>
      <c r="DQ93" s="59" t="s">
        <v>1561</v>
      </c>
      <c r="DR93" s="49"/>
      <c r="DS93" s="49"/>
      <c r="DT93" s="49"/>
      <c r="DU93" s="49"/>
      <c r="DV93" s="49"/>
      <c r="DW93" s="49"/>
      <c r="DX93" s="49"/>
      <c r="DY93" s="49"/>
      <c r="DZ93" s="49"/>
      <c r="EA93" s="49"/>
      <c r="EB93" s="49"/>
      <c r="EC93" s="49"/>
      <c r="ED93" s="49"/>
      <c r="EE93" s="49"/>
      <c r="EF93" s="49"/>
      <c r="EG93" s="49"/>
      <c r="EH93" s="49"/>
      <c r="EI93" s="49"/>
      <c r="EJ93" s="49"/>
      <c r="EK93" s="49"/>
      <c r="EL93" s="49"/>
      <c r="EM93" s="49"/>
      <c r="EN93" s="49"/>
      <c r="EO93" s="49"/>
      <c r="EP93" s="49"/>
      <c r="EQ93" s="49"/>
      <c r="ER93" s="49"/>
      <c r="ES93" s="59" t="s">
        <v>1562</v>
      </c>
      <c r="ET93" s="49"/>
      <c r="EU93" s="49"/>
      <c r="EV93" s="49"/>
      <c r="EW93" s="49"/>
      <c r="EX93" s="49"/>
      <c r="EY93" s="49"/>
      <c r="EZ93" s="49"/>
      <c r="FA93" s="49"/>
      <c r="FB93" s="49"/>
      <c r="FC93" s="49"/>
      <c r="FD93" s="49"/>
      <c r="FE93" s="49"/>
      <c r="FF93" s="49"/>
      <c r="FG93" s="49"/>
      <c r="FH93" s="49"/>
      <c r="FI93" s="49"/>
      <c r="FJ93" s="49"/>
      <c r="FK93" s="49"/>
      <c r="FL93" s="49"/>
      <c r="FM93" s="49"/>
      <c r="FN93" s="49"/>
      <c r="FO93" s="49"/>
      <c r="FP93" s="49"/>
      <c r="FQ93" s="49"/>
      <c r="FR93" s="49"/>
      <c r="FS93" s="49"/>
      <c r="FT93" s="49"/>
      <c r="FU93" s="59" t="s">
        <v>1563</v>
      </c>
      <c r="FV93" s="49"/>
      <c r="FW93" s="49"/>
      <c r="FX93" s="49"/>
      <c r="FY93" s="49"/>
      <c r="FZ93" s="49"/>
      <c r="GA93" s="49"/>
      <c r="GB93" s="49"/>
      <c r="GC93" s="49"/>
      <c r="GD93" s="49"/>
      <c r="GE93" s="49"/>
      <c r="GF93" s="49"/>
      <c r="GG93" s="49"/>
      <c r="GH93" s="49"/>
      <c r="GI93" s="49"/>
      <c r="GJ93" s="49"/>
      <c r="GK93" s="49"/>
      <c r="GL93" s="49"/>
      <c r="GM93" s="49"/>
      <c r="GN93" s="49"/>
      <c r="GO93" s="49"/>
      <c r="GP93" s="49"/>
      <c r="GQ93" s="49"/>
      <c r="GR93" s="49"/>
      <c r="GS93" s="49"/>
      <c r="GT93" s="49"/>
      <c r="GU93" s="49"/>
      <c r="GV93" s="49"/>
      <c r="GW93" s="59" t="s">
        <v>1564</v>
      </c>
      <c r="GX93" s="49"/>
      <c r="GY93" s="49"/>
      <c r="GZ93" s="49"/>
      <c r="HA93" s="49"/>
      <c r="HB93" s="49"/>
      <c r="HC93" s="49"/>
      <c r="HD93" s="49"/>
      <c r="HE93" s="49"/>
      <c r="HF93" s="49"/>
      <c r="HG93" s="49"/>
      <c r="HH93" s="49"/>
      <c r="HI93" s="49"/>
      <c r="HJ93" s="49"/>
      <c r="HK93" s="49"/>
      <c r="HL93" s="49"/>
      <c r="HM93" s="49"/>
      <c r="HN93" s="49"/>
      <c r="HO93" s="49"/>
      <c r="HP93" s="49"/>
      <c r="HQ93" s="49"/>
      <c r="HR93" s="49"/>
      <c r="HS93" s="49"/>
      <c r="HT93" s="49"/>
      <c r="HU93" s="49"/>
      <c r="HV93" s="49"/>
      <c r="HW93" s="49"/>
      <c r="HX93" s="49"/>
      <c r="HY93" s="2"/>
      <c r="HZ93" s="2"/>
      <c r="IA93" s="2"/>
      <c r="IB93" s="2"/>
      <c r="IC93" s="2"/>
      <c r="ID93" s="2"/>
      <c r="IE93" s="2"/>
      <c r="IF93" s="2"/>
      <c r="IG93" s="2"/>
      <c r="IH93" s="2"/>
      <c r="II93" s="2"/>
      <c r="IJ93" s="2"/>
      <c r="IK93" s="2"/>
      <c r="IL93" s="2"/>
      <c r="IM93" s="2"/>
      <c r="IN93" s="2"/>
      <c r="IO93" s="2"/>
      <c r="IP93" s="2"/>
      <c r="IQ93" s="2"/>
      <c r="IR93" s="2"/>
    </row>
    <row r="94" spans="1:252" ht="15.75" customHeight="1" x14ac:dyDescent="0.25">
      <c r="A94" s="59" t="s">
        <v>252</v>
      </c>
      <c r="B94" s="59" t="s">
        <v>273</v>
      </c>
      <c r="C94" s="59"/>
      <c r="D94" s="59"/>
      <c r="E94" s="59"/>
      <c r="F94" s="59" t="s">
        <v>254</v>
      </c>
      <c r="G94" s="59" t="s">
        <v>1565</v>
      </c>
      <c r="H94" s="59"/>
      <c r="I94" s="59" t="s">
        <v>1566</v>
      </c>
      <c r="J94" s="59" t="s">
        <v>1567</v>
      </c>
      <c r="K94" s="59" t="s">
        <v>1568</v>
      </c>
      <c r="L94" s="59" t="s">
        <v>1569</v>
      </c>
      <c r="M94" s="59" t="s">
        <v>560</v>
      </c>
      <c r="N94" s="59"/>
      <c r="O94" s="59"/>
      <c r="P94" s="59"/>
      <c r="Q94" s="59"/>
      <c r="R94" s="59"/>
      <c r="S94" s="59"/>
      <c r="T94" s="59"/>
      <c r="U94" s="59"/>
      <c r="V94" s="59"/>
      <c r="W94" s="59"/>
      <c r="X94" s="59"/>
      <c r="Y94" s="59"/>
      <c r="Z94" s="59"/>
      <c r="AA94" s="59"/>
      <c r="AB94" s="59"/>
      <c r="AC94" s="59"/>
      <c r="AD94" s="59"/>
      <c r="AE94" s="59"/>
      <c r="AF94" s="59"/>
      <c r="AG94" s="59"/>
      <c r="AH94" s="59"/>
      <c r="AI94" s="59"/>
      <c r="AJ94" s="59"/>
      <c r="AK94" s="59" t="s">
        <v>1570</v>
      </c>
      <c r="AL94" s="59" t="s">
        <v>1571</v>
      </c>
      <c r="AM94" s="59" t="s">
        <v>1572</v>
      </c>
      <c r="AN94" s="59" t="s">
        <v>1573</v>
      </c>
      <c r="AO94" s="80" t="s">
        <v>566</v>
      </c>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t="s">
        <v>1574</v>
      </c>
      <c r="BN94" s="59" t="s">
        <v>1575</v>
      </c>
      <c r="BO94" s="59" t="s">
        <v>1576</v>
      </c>
      <c r="BP94" s="59" t="s">
        <v>1577</v>
      </c>
      <c r="BQ94" s="80" t="s">
        <v>572</v>
      </c>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t="s">
        <v>1578</v>
      </c>
      <c r="CP94" s="59" t="s">
        <v>1579</v>
      </c>
      <c r="CQ94" s="59" t="s">
        <v>1580</v>
      </c>
      <c r="CR94" s="59" t="s">
        <v>1581</v>
      </c>
      <c r="CS94" s="80" t="s">
        <v>578</v>
      </c>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t="s">
        <v>1582</v>
      </c>
      <c r="DR94" s="59" t="s">
        <v>1583</v>
      </c>
      <c r="DS94" s="59" t="s">
        <v>1584</v>
      </c>
      <c r="DT94" s="59" t="s">
        <v>1585</v>
      </c>
      <c r="DU94" s="80" t="s">
        <v>584</v>
      </c>
      <c r="DV94" s="59"/>
      <c r="DW94" s="59"/>
      <c r="DX94" s="59"/>
      <c r="DY94" s="59"/>
      <c r="DZ94" s="59"/>
      <c r="EA94" s="59"/>
      <c r="EB94" s="59"/>
      <c r="EC94" s="59"/>
      <c r="ED94" s="59"/>
      <c r="EE94" s="59"/>
      <c r="EF94" s="59"/>
      <c r="EG94" s="59"/>
      <c r="EH94" s="59"/>
      <c r="EI94" s="59"/>
      <c r="EJ94" s="59"/>
      <c r="EK94" s="59"/>
      <c r="EL94" s="59"/>
      <c r="EM94" s="59"/>
      <c r="EN94" s="59"/>
      <c r="EO94" s="59"/>
      <c r="EP94" s="59"/>
      <c r="EQ94" s="59"/>
      <c r="ER94" s="59"/>
      <c r="ES94" s="59" t="s">
        <v>1586</v>
      </c>
      <c r="ET94" s="59" t="s">
        <v>1587</v>
      </c>
      <c r="EU94" s="59" t="s">
        <v>1588</v>
      </c>
      <c r="EV94" s="59" t="s">
        <v>1589</v>
      </c>
      <c r="EW94" s="80" t="s">
        <v>590</v>
      </c>
      <c r="EX94" s="59"/>
      <c r="EY94" s="59"/>
      <c r="EZ94" s="59"/>
      <c r="FA94" s="59"/>
      <c r="FB94" s="59"/>
      <c r="FC94" s="59"/>
      <c r="FD94" s="59"/>
      <c r="FE94" s="59"/>
      <c r="FF94" s="59"/>
      <c r="FG94" s="59"/>
      <c r="FH94" s="59"/>
      <c r="FI94" s="59"/>
      <c r="FJ94" s="59"/>
      <c r="FK94" s="59"/>
      <c r="FL94" s="59"/>
      <c r="FM94" s="59"/>
      <c r="FN94" s="59"/>
      <c r="FO94" s="59"/>
      <c r="FP94" s="59"/>
      <c r="FQ94" s="59"/>
      <c r="FR94" s="59"/>
      <c r="FS94" s="59"/>
      <c r="FT94" s="59"/>
      <c r="FU94" s="59" t="s">
        <v>1590</v>
      </c>
      <c r="FV94" s="59" t="s">
        <v>1591</v>
      </c>
      <c r="FW94" s="59" t="s">
        <v>1592</v>
      </c>
      <c r="FX94" s="59" t="s">
        <v>1593</v>
      </c>
      <c r="FY94" s="80" t="s">
        <v>596</v>
      </c>
      <c r="FZ94" s="59"/>
      <c r="GA94" s="59"/>
      <c r="GB94" s="59"/>
      <c r="GC94" s="59"/>
      <c r="GD94" s="59"/>
      <c r="GE94" s="59"/>
      <c r="GF94" s="59"/>
      <c r="GG94" s="59"/>
      <c r="GH94" s="59"/>
      <c r="GI94" s="59"/>
      <c r="GJ94" s="59"/>
      <c r="GK94" s="59"/>
      <c r="GL94" s="59"/>
      <c r="GM94" s="59"/>
      <c r="GN94" s="59"/>
      <c r="GO94" s="59"/>
      <c r="GP94" s="59"/>
      <c r="GQ94" s="59"/>
      <c r="GR94" s="59"/>
      <c r="GS94" s="59"/>
      <c r="GT94" s="59"/>
      <c r="GU94" s="59"/>
      <c r="GV94" s="59"/>
      <c r="GW94" s="59" t="s">
        <v>1594</v>
      </c>
      <c r="GX94" s="59" t="s">
        <v>1595</v>
      </c>
      <c r="GY94" s="59" t="s">
        <v>1596</v>
      </c>
      <c r="GZ94" s="59" t="s">
        <v>1597</v>
      </c>
      <c r="HA94" s="80" t="s">
        <v>602</v>
      </c>
      <c r="HB94" s="59"/>
      <c r="HC94" s="59"/>
      <c r="HD94" s="59"/>
      <c r="HE94" s="59"/>
      <c r="HF94" s="59"/>
      <c r="HG94" s="59"/>
      <c r="HH94" s="59"/>
      <c r="HI94" s="59"/>
      <c r="HJ94" s="59"/>
      <c r="HK94" s="59"/>
      <c r="HL94" s="59"/>
      <c r="HM94" s="59"/>
      <c r="HN94" s="59"/>
      <c r="HO94" s="59"/>
      <c r="HP94" s="59"/>
      <c r="HQ94" s="59"/>
      <c r="HR94" s="59"/>
      <c r="HS94" s="59"/>
      <c r="HT94" s="59"/>
      <c r="HU94" s="59"/>
      <c r="HV94" s="59"/>
      <c r="HW94" s="59"/>
      <c r="HX94" s="59"/>
    </row>
    <row r="95" spans="1:252" ht="15.75" customHeight="1" x14ac:dyDescent="0.25">
      <c r="A95" s="59" t="s">
        <v>252</v>
      </c>
      <c r="B95" s="59" t="s">
        <v>273</v>
      </c>
      <c r="C95" s="59"/>
      <c r="D95" s="59"/>
      <c r="E95" s="59"/>
      <c r="F95" s="59" t="s">
        <v>254</v>
      </c>
      <c r="G95" s="59" t="s">
        <v>1598</v>
      </c>
      <c r="H95" s="59"/>
      <c r="I95" s="59" t="s">
        <v>1599</v>
      </c>
      <c r="J95" s="59" t="s">
        <v>1600</v>
      </c>
      <c r="K95" s="59" t="s">
        <v>1601</v>
      </c>
      <c r="L95" s="59" t="s">
        <v>1602</v>
      </c>
      <c r="M95" s="2" t="s">
        <v>1603</v>
      </c>
      <c r="N95" s="59" t="s">
        <v>560</v>
      </c>
      <c r="O95" s="59"/>
      <c r="P95" s="2"/>
      <c r="Q95" s="59"/>
      <c r="R95" s="59"/>
      <c r="S95" s="59"/>
      <c r="T95" s="59"/>
      <c r="U95" s="59"/>
      <c r="V95" s="59"/>
      <c r="W95" s="59"/>
      <c r="X95" s="59"/>
      <c r="Y95" s="59"/>
      <c r="Z95" s="59"/>
      <c r="AA95" s="59"/>
      <c r="AB95" s="59"/>
      <c r="AC95" s="59"/>
      <c r="AD95" s="59"/>
      <c r="AE95" s="59"/>
      <c r="AF95" s="59"/>
      <c r="AG95" s="59"/>
      <c r="AH95" s="59"/>
      <c r="AI95" s="59"/>
      <c r="AJ95" s="59"/>
      <c r="AK95" s="59" t="s">
        <v>1604</v>
      </c>
      <c r="AL95" s="59" t="s">
        <v>1605</v>
      </c>
      <c r="AM95" s="59" t="s">
        <v>1606</v>
      </c>
      <c r="AN95" s="59" t="s">
        <v>1607</v>
      </c>
      <c r="AO95" s="2" t="s">
        <v>1608</v>
      </c>
      <c r="AP95" s="80" t="s">
        <v>566</v>
      </c>
      <c r="AQ95" s="59"/>
      <c r="AR95" s="2"/>
      <c r="AS95" s="59"/>
      <c r="AT95" s="59"/>
      <c r="AU95" s="59"/>
      <c r="AV95" s="59"/>
      <c r="AW95" s="59"/>
      <c r="AX95" s="59"/>
      <c r="AY95" s="59"/>
      <c r="AZ95" s="59"/>
      <c r="BA95" s="59"/>
      <c r="BB95" s="59"/>
      <c r="BC95" s="59"/>
      <c r="BD95" s="59"/>
      <c r="BE95" s="59"/>
      <c r="BF95" s="59"/>
      <c r="BG95" s="59"/>
      <c r="BH95" s="59"/>
      <c r="BI95" s="59"/>
      <c r="BJ95" s="59"/>
      <c r="BK95" s="59"/>
      <c r="BL95" s="59"/>
      <c r="BM95" s="59" t="s">
        <v>1609</v>
      </c>
      <c r="BN95" s="59" t="s">
        <v>1610</v>
      </c>
      <c r="BO95" s="59" t="s">
        <v>1611</v>
      </c>
      <c r="BP95" s="59" t="s">
        <v>1612</v>
      </c>
      <c r="BQ95" s="2" t="s">
        <v>1613</v>
      </c>
      <c r="BR95" s="80" t="s">
        <v>572</v>
      </c>
      <c r="BS95" s="59"/>
      <c r="BT95" s="2"/>
      <c r="BU95" s="59"/>
      <c r="BV95" s="59"/>
      <c r="BW95" s="59"/>
      <c r="BX95" s="59"/>
      <c r="BY95" s="59"/>
      <c r="BZ95" s="59"/>
      <c r="CA95" s="59"/>
      <c r="CB95" s="59"/>
      <c r="CC95" s="59"/>
      <c r="CD95" s="59"/>
      <c r="CE95" s="59"/>
      <c r="CF95" s="59"/>
      <c r="CG95" s="59"/>
      <c r="CH95" s="59"/>
      <c r="CI95" s="59"/>
      <c r="CJ95" s="59"/>
      <c r="CK95" s="59"/>
      <c r="CL95" s="59"/>
      <c r="CM95" s="59"/>
      <c r="CN95" s="59"/>
      <c r="CO95" s="59" t="s">
        <v>1614</v>
      </c>
      <c r="CP95" s="59" t="s">
        <v>1615</v>
      </c>
      <c r="CQ95" s="59" t="s">
        <v>1616</v>
      </c>
      <c r="CR95" s="59" t="s">
        <v>1617</v>
      </c>
      <c r="CS95" s="2" t="s">
        <v>1618</v>
      </c>
      <c r="CT95" s="80" t="s">
        <v>578</v>
      </c>
      <c r="CU95" s="59"/>
      <c r="CV95" s="2"/>
      <c r="CW95" s="59"/>
      <c r="CX95" s="59"/>
      <c r="CY95" s="59"/>
      <c r="CZ95" s="59"/>
      <c r="DA95" s="59"/>
      <c r="DB95" s="59"/>
      <c r="DC95" s="59"/>
      <c r="DD95" s="59"/>
      <c r="DE95" s="59"/>
      <c r="DF95" s="59"/>
      <c r="DG95" s="59"/>
      <c r="DH95" s="59"/>
      <c r="DI95" s="59"/>
      <c r="DJ95" s="59"/>
      <c r="DK95" s="59"/>
      <c r="DL95" s="59"/>
      <c r="DM95" s="59"/>
      <c r="DN95" s="59"/>
      <c r="DO95" s="59"/>
      <c r="DP95" s="59"/>
      <c r="DQ95" s="59" t="s">
        <v>1619</v>
      </c>
      <c r="DR95" s="59" t="s">
        <v>1620</v>
      </c>
      <c r="DS95" s="59" t="s">
        <v>1621</v>
      </c>
      <c r="DT95" s="59" t="s">
        <v>1622</v>
      </c>
      <c r="DU95" s="2" t="s">
        <v>1623</v>
      </c>
      <c r="DV95" s="80" t="s">
        <v>584</v>
      </c>
      <c r="DW95" s="59"/>
      <c r="DX95" s="2"/>
      <c r="DY95" s="59"/>
      <c r="DZ95" s="59"/>
      <c r="EA95" s="59"/>
      <c r="EB95" s="59"/>
      <c r="EC95" s="59"/>
      <c r="ED95" s="59"/>
      <c r="EE95" s="59"/>
      <c r="EF95" s="59"/>
      <c r="EG95" s="59"/>
      <c r="EH95" s="59"/>
      <c r="EI95" s="59"/>
      <c r="EJ95" s="59"/>
      <c r="EK95" s="59"/>
      <c r="EL95" s="59"/>
      <c r="EM95" s="59"/>
      <c r="EN95" s="59"/>
      <c r="EO95" s="59"/>
      <c r="EP95" s="59"/>
      <c r="EQ95" s="59"/>
      <c r="ER95" s="59"/>
      <c r="ES95" s="59" t="s">
        <v>1624</v>
      </c>
      <c r="ET95" s="59" t="s">
        <v>1625</v>
      </c>
      <c r="EU95" s="59" t="s">
        <v>1626</v>
      </c>
      <c r="EV95" s="59" t="s">
        <v>1627</v>
      </c>
      <c r="EW95" s="2" t="s">
        <v>1628</v>
      </c>
      <c r="EX95" s="80" t="s">
        <v>590</v>
      </c>
      <c r="EY95" s="59"/>
      <c r="EZ95" s="2"/>
      <c r="FA95" s="59"/>
      <c r="FB95" s="59"/>
      <c r="FC95" s="59"/>
      <c r="FD95" s="59"/>
      <c r="FE95" s="59"/>
      <c r="FF95" s="59"/>
      <c r="FG95" s="59"/>
      <c r="FH95" s="59"/>
      <c r="FI95" s="59"/>
      <c r="FJ95" s="59"/>
      <c r="FK95" s="59"/>
      <c r="FL95" s="59"/>
      <c r="FM95" s="59"/>
      <c r="FN95" s="59"/>
      <c r="FO95" s="59"/>
      <c r="FP95" s="59"/>
      <c r="FQ95" s="59"/>
      <c r="FR95" s="59"/>
      <c r="FS95" s="59"/>
      <c r="FT95" s="59"/>
      <c r="FU95" s="59" t="s">
        <v>1629</v>
      </c>
      <c r="FV95" s="59" t="s">
        <v>1630</v>
      </c>
      <c r="FW95" s="59" t="s">
        <v>1631</v>
      </c>
      <c r="FX95" s="59" t="s">
        <v>1632</v>
      </c>
      <c r="FY95" s="2" t="s">
        <v>1633</v>
      </c>
      <c r="FZ95" s="80" t="s">
        <v>596</v>
      </c>
      <c r="GA95" s="59"/>
      <c r="GB95" s="2"/>
      <c r="GC95" s="59"/>
      <c r="GD95" s="59"/>
      <c r="GE95" s="59"/>
      <c r="GF95" s="59"/>
      <c r="GG95" s="59"/>
      <c r="GH95" s="59"/>
      <c r="GI95" s="59"/>
      <c r="GJ95" s="59"/>
      <c r="GK95" s="59"/>
      <c r="GL95" s="59"/>
      <c r="GM95" s="59"/>
      <c r="GN95" s="59"/>
      <c r="GO95" s="59"/>
      <c r="GP95" s="59"/>
      <c r="GQ95" s="59"/>
      <c r="GR95" s="59"/>
      <c r="GS95" s="59"/>
      <c r="GT95" s="59"/>
      <c r="GU95" s="59"/>
      <c r="GV95" s="59"/>
      <c r="GW95" s="59" t="s">
        <v>1634</v>
      </c>
      <c r="GX95" s="59" t="s">
        <v>1635</v>
      </c>
      <c r="GY95" s="59" t="s">
        <v>1636</v>
      </c>
      <c r="GZ95" s="59" t="s">
        <v>1637</v>
      </c>
      <c r="HA95" s="2" t="s">
        <v>1638</v>
      </c>
      <c r="HB95" s="80" t="s">
        <v>602</v>
      </c>
      <c r="HC95" s="59"/>
      <c r="HD95" s="2"/>
      <c r="HE95" s="59"/>
      <c r="HF95" s="59"/>
      <c r="HG95" s="59"/>
      <c r="HH95" s="59"/>
      <c r="HI95" s="59"/>
      <c r="HJ95" s="59"/>
      <c r="HK95" s="59"/>
      <c r="HL95" s="59"/>
      <c r="HM95" s="59"/>
      <c r="HN95" s="59"/>
      <c r="HO95" s="59"/>
      <c r="HP95" s="59"/>
      <c r="HQ95" s="59"/>
      <c r="HR95" s="59"/>
      <c r="HS95" s="59"/>
      <c r="HT95" s="59"/>
      <c r="HU95" s="59"/>
      <c r="HV95" s="59"/>
      <c r="HW95" s="59"/>
      <c r="HX95" s="59"/>
    </row>
    <row r="96" spans="1:252" ht="15.75" customHeight="1" x14ac:dyDescent="0.25">
      <c r="A96" s="71" t="s">
        <v>251</v>
      </c>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c r="CD96" s="71"/>
      <c r="CE96" s="71"/>
      <c r="CF96" s="71"/>
      <c r="CG96" s="71"/>
      <c r="CH96" s="71"/>
      <c r="CI96" s="71"/>
      <c r="CJ96" s="71"/>
      <c r="CK96" s="71"/>
      <c r="CL96" s="71"/>
      <c r="CM96" s="71"/>
      <c r="CN96" s="71"/>
      <c r="CO96" s="71"/>
      <c r="CP96" s="71"/>
      <c r="CQ96" s="71"/>
      <c r="CR96" s="71"/>
      <c r="CS96" s="71"/>
      <c r="CT96" s="71"/>
      <c r="CU96" s="71"/>
      <c r="CV96" s="71"/>
      <c r="CW96" s="71"/>
      <c r="CX96" s="71"/>
      <c r="CY96" s="71"/>
      <c r="CZ96" s="71"/>
      <c r="DA96" s="71"/>
      <c r="DB96" s="71"/>
      <c r="DC96" s="71"/>
      <c r="DD96" s="71"/>
      <c r="DE96" s="71"/>
      <c r="DF96" s="71"/>
      <c r="DG96" s="71"/>
      <c r="DH96" s="71"/>
      <c r="DI96" s="71"/>
      <c r="DJ96" s="71"/>
      <c r="DK96" s="71"/>
      <c r="DL96" s="71"/>
      <c r="DM96" s="71"/>
      <c r="DN96" s="71"/>
      <c r="DO96" s="71"/>
      <c r="DP96" s="71"/>
      <c r="DQ96" s="71"/>
      <c r="DR96" s="71"/>
      <c r="DS96" s="71"/>
      <c r="DT96" s="71"/>
      <c r="DU96" s="71"/>
      <c r="DV96" s="71"/>
      <c r="DW96" s="71"/>
      <c r="DX96" s="71"/>
      <c r="DY96" s="71"/>
      <c r="DZ96" s="71"/>
      <c r="EA96" s="71"/>
      <c r="EB96" s="71"/>
      <c r="EC96" s="71"/>
      <c r="ED96" s="71"/>
      <c r="EE96" s="71"/>
      <c r="EF96" s="71"/>
      <c r="EG96" s="71"/>
      <c r="EH96" s="71"/>
      <c r="EI96" s="71"/>
      <c r="EJ96" s="71"/>
      <c r="EK96" s="71"/>
      <c r="EL96" s="71"/>
      <c r="EM96" s="71"/>
      <c r="EN96" s="71"/>
      <c r="EO96" s="71"/>
      <c r="EP96" s="71"/>
      <c r="EQ96" s="71"/>
      <c r="ER96" s="71"/>
      <c r="ES96" s="71"/>
      <c r="ET96" s="71"/>
      <c r="EU96" s="71"/>
      <c r="EV96" s="71"/>
      <c r="EW96" s="71"/>
      <c r="EX96" s="71"/>
      <c r="EY96" s="71"/>
      <c r="EZ96" s="71"/>
      <c r="FA96" s="71"/>
      <c r="FB96" s="71"/>
      <c r="FC96" s="71"/>
      <c r="FD96" s="71"/>
      <c r="FE96" s="71"/>
      <c r="FF96" s="71"/>
      <c r="FG96" s="71"/>
      <c r="FH96" s="71"/>
      <c r="FI96" s="71"/>
      <c r="FJ96" s="71"/>
      <c r="FK96" s="71"/>
      <c r="FL96" s="71"/>
      <c r="FM96" s="71"/>
      <c r="FN96" s="71"/>
      <c r="FO96" s="71"/>
      <c r="FP96" s="71"/>
      <c r="FQ96" s="71"/>
      <c r="FR96" s="71"/>
      <c r="FS96" s="71"/>
      <c r="FT96" s="71"/>
      <c r="FU96" s="71"/>
      <c r="FV96" s="71"/>
      <c r="FW96" s="71"/>
      <c r="FX96" s="71"/>
      <c r="FY96" s="71"/>
      <c r="FZ96" s="71"/>
      <c r="GA96" s="71"/>
      <c r="GB96" s="71"/>
      <c r="GC96" s="71"/>
      <c r="GD96" s="71"/>
      <c r="GE96" s="71"/>
      <c r="GF96" s="71"/>
      <c r="GG96" s="71"/>
      <c r="GH96" s="71"/>
      <c r="GI96" s="71"/>
      <c r="GJ96" s="71"/>
      <c r="GK96" s="71"/>
      <c r="GL96" s="71"/>
      <c r="GM96" s="71"/>
      <c r="GN96" s="71"/>
      <c r="GO96" s="71"/>
      <c r="GP96" s="71"/>
      <c r="GQ96" s="71"/>
      <c r="GR96" s="71"/>
      <c r="GS96" s="71"/>
      <c r="GT96" s="71"/>
      <c r="GU96" s="71"/>
      <c r="GV96" s="71"/>
      <c r="GW96" s="71"/>
      <c r="GX96" s="71"/>
      <c r="GY96" s="71"/>
      <c r="GZ96" s="71"/>
      <c r="HA96" s="71"/>
      <c r="HB96" s="71"/>
      <c r="HC96" s="71"/>
      <c r="HD96" s="71"/>
      <c r="HE96" s="71"/>
      <c r="HF96" s="71"/>
      <c r="HG96" s="71"/>
      <c r="HH96" s="71"/>
      <c r="HI96" s="71"/>
      <c r="HJ96" s="71"/>
      <c r="HK96" s="71"/>
      <c r="HL96" s="71"/>
      <c r="HM96" s="71"/>
      <c r="HN96" s="71"/>
      <c r="HO96" s="71"/>
      <c r="HP96" s="71"/>
      <c r="HQ96" s="71"/>
      <c r="HR96" s="71"/>
      <c r="HS96" s="71"/>
      <c r="HT96" s="71"/>
      <c r="HU96" s="71"/>
      <c r="HV96" s="71"/>
      <c r="HW96" s="71"/>
      <c r="HX96" s="71"/>
      <c r="HY96" s="74"/>
      <c r="HZ96" s="74"/>
      <c r="IA96" s="74"/>
      <c r="IB96" s="74"/>
      <c r="IC96" s="74"/>
      <c r="ID96" s="74"/>
      <c r="IE96" s="74"/>
      <c r="IF96" s="74"/>
      <c r="IG96" s="74"/>
      <c r="IH96" s="74"/>
      <c r="II96" s="74"/>
      <c r="IJ96" s="74"/>
      <c r="IK96" s="74"/>
      <c r="IL96" s="74"/>
      <c r="IM96" s="74"/>
      <c r="IN96" s="74"/>
      <c r="IO96" s="74"/>
      <c r="IP96" s="74"/>
      <c r="IQ96" s="74"/>
      <c r="IR96" s="74"/>
    </row>
    <row r="97" spans="1:252" ht="15.75" customHeight="1" x14ac:dyDescent="0.25">
      <c r="A97" s="45" t="s">
        <v>240</v>
      </c>
      <c r="B97" s="45" t="s">
        <v>273</v>
      </c>
      <c r="C97" s="45"/>
      <c r="D97" s="45"/>
      <c r="E97" s="45"/>
      <c r="F97" s="45" t="s">
        <v>254</v>
      </c>
      <c r="G97" s="45"/>
      <c r="H97" s="45"/>
      <c r="I97" s="45" t="s">
        <v>1639</v>
      </c>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t="s">
        <v>1640</v>
      </c>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t="s">
        <v>1641</v>
      </c>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t="s">
        <v>1642</v>
      </c>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t="s">
        <v>1643</v>
      </c>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t="s">
        <v>1644</v>
      </c>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t="s">
        <v>1645</v>
      </c>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t="s">
        <v>1646</v>
      </c>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2"/>
      <c r="HZ97" s="2"/>
      <c r="IA97" s="2"/>
      <c r="IB97" s="2"/>
      <c r="IC97" s="2"/>
      <c r="ID97" s="2"/>
      <c r="IE97" s="2"/>
      <c r="IF97" s="2"/>
      <c r="IG97" s="2"/>
      <c r="IH97" s="2"/>
      <c r="II97" s="2"/>
      <c r="IJ97" s="2"/>
      <c r="IK97" s="2"/>
      <c r="IL97" s="2"/>
      <c r="IM97" s="2"/>
      <c r="IN97" s="2"/>
      <c r="IO97" s="2"/>
      <c r="IP97" s="2"/>
      <c r="IQ97" s="2"/>
      <c r="IR97" s="2"/>
    </row>
    <row r="98" spans="1:252"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row>
    <row r="99" spans="1:252"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row>
    <row r="100" spans="1:252"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row>
    <row r="101" spans="1:252"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row>
    <row r="102" spans="1:252"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row>
    <row r="103" spans="1:252"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row>
    <row r="104" spans="1:252"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row>
    <row r="105" spans="1:252"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row>
    <row r="106" spans="1:252"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row>
    <row r="107" spans="1:252"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row>
    <row r="108" spans="1:252"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row>
    <row r="109" spans="1:252"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row>
    <row r="110" spans="1:252"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row>
    <row r="111" spans="1:252"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row>
    <row r="112" spans="1:252"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row>
    <row r="113" spans="1:252"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row>
    <row r="114" spans="1:252"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row>
    <row r="115" spans="1:252"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row>
    <row r="116" spans="1:252"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row>
    <row r="117" spans="1:252"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row>
    <row r="118" spans="1:252"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row>
    <row r="119" spans="1:252"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row>
    <row r="120" spans="1:252"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row>
    <row r="121" spans="1:252"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row>
    <row r="122" spans="1:252"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row>
    <row r="123" spans="1:252"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row>
    <row r="124" spans="1:252"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row>
    <row r="125" spans="1:252"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row>
    <row r="126" spans="1:252"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row>
    <row r="127" spans="1:252"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row>
    <row r="128" spans="1:252"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row>
    <row r="129" spans="1:252"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row>
    <row r="130" spans="1:252"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row>
    <row r="131" spans="1:252"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row>
    <row r="132" spans="1:252"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row>
    <row r="133" spans="1:252"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row>
    <row r="134" spans="1:252"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row>
    <row r="135" spans="1:252"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row>
    <row r="136" spans="1:252"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row>
    <row r="137" spans="1:252"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row>
    <row r="138" spans="1:252"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row>
    <row r="139" spans="1:252"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row>
    <row r="140" spans="1:252"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row>
    <row r="141" spans="1:252"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row>
    <row r="142" spans="1:252"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row>
    <row r="143" spans="1:252"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row>
    <row r="144" spans="1:252"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row>
    <row r="145" spans="1:252"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row>
    <row r="146" spans="1:252"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row>
    <row r="147" spans="1:252"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row>
    <row r="148" spans="1:252"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row>
    <row r="149" spans="1:252"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row>
    <row r="150" spans="1:252"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row>
    <row r="151" spans="1:252"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row>
    <row r="152" spans="1:252"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row>
    <row r="153" spans="1:252"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row>
    <row r="154" spans="1:252"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row>
    <row r="155" spans="1:252"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row>
    <row r="156" spans="1:252"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row>
    <row r="157" spans="1:252"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row>
    <row r="158" spans="1:252"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row>
    <row r="159" spans="1:252"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row>
    <row r="160" spans="1:252"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row>
    <row r="161" spans="1:252"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row>
    <row r="162" spans="1:252"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row>
    <row r="163" spans="1:252"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row>
    <row r="164" spans="1:252"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row>
    <row r="165" spans="1:252"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row>
    <row r="166" spans="1:252"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row>
    <row r="167" spans="1:252"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row>
    <row r="168" spans="1:252"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row>
    <row r="169" spans="1:252"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row>
    <row r="170" spans="1:252"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row>
    <row r="171" spans="1:252"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row>
    <row r="172" spans="1:252"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row>
    <row r="173" spans="1:252"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row>
    <row r="174" spans="1:252"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row>
    <row r="175" spans="1:252"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row>
    <row r="176" spans="1:252"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row>
    <row r="177" spans="1:252"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row>
    <row r="178" spans="1:252"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row>
    <row r="179" spans="1:252"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row>
    <row r="180" spans="1:252"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row>
    <row r="181" spans="1:252"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row>
    <row r="182" spans="1:252"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row>
    <row r="183" spans="1:252"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row>
    <row r="184" spans="1:252"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row>
    <row r="185" spans="1:252"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row>
    <row r="186" spans="1:252"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row>
    <row r="187" spans="1:252"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row>
    <row r="188" spans="1:252"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row>
    <row r="189" spans="1:252"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row>
    <row r="190" spans="1:252"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row>
    <row r="191" spans="1:252"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row>
    <row r="192" spans="1:252"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row>
    <row r="193" spans="1:252"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row>
    <row r="194" spans="1:252"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row>
    <row r="195" spans="1:252"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row>
    <row r="196" spans="1:252"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row>
    <row r="197" spans="1:252"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row>
    <row r="198" spans="1:252"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row>
    <row r="199" spans="1:252"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row>
    <row r="200" spans="1:252"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row>
    <row r="201" spans="1:252"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row>
    <row r="202" spans="1:252"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row>
    <row r="203" spans="1:252"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row>
    <row r="204" spans="1:252"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row>
    <row r="205" spans="1:252"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row>
    <row r="206" spans="1:252"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row>
    <row r="207" spans="1:252"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row>
    <row r="208" spans="1:252"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row>
    <row r="209" spans="1:252"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row>
    <row r="210" spans="1:252"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row>
    <row r="211" spans="1:252"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row>
    <row r="212" spans="1:252"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row>
    <row r="213" spans="1:252"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row>
    <row r="214" spans="1:252"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row>
    <row r="215" spans="1:252"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row>
    <row r="216" spans="1:252"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row>
    <row r="217" spans="1:252"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row>
    <row r="218" spans="1:252"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row>
    <row r="219" spans="1:252"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row>
    <row r="220" spans="1:252"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row>
    <row r="221" spans="1:252"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row>
    <row r="222" spans="1:252"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row>
    <row r="223" spans="1:252"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row>
    <row r="224" spans="1:252"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row>
    <row r="225" spans="1:252"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row>
    <row r="226" spans="1:252"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row>
    <row r="227" spans="1:252"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row>
    <row r="228" spans="1:252"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row>
    <row r="229" spans="1:252"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row>
    <row r="230" spans="1:252"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row>
    <row r="231" spans="1:252"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row>
    <row r="232" spans="1:252"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row>
    <row r="233" spans="1:252"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row>
    <row r="234" spans="1:252"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row>
    <row r="235" spans="1:252"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row>
    <row r="236" spans="1:252"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row>
    <row r="237" spans="1:252"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row>
    <row r="238" spans="1:252"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row>
    <row r="239" spans="1:252"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row>
    <row r="240" spans="1:252"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row>
    <row r="241" spans="1:252"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row>
    <row r="242" spans="1:252"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row>
    <row r="243" spans="1:252"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row>
    <row r="244" spans="1:252"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row>
    <row r="245" spans="1:252"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row>
    <row r="246" spans="1:252"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row>
    <row r="247" spans="1:252"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row>
    <row r="248" spans="1:252"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row>
    <row r="249" spans="1:252"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row>
    <row r="250" spans="1:252"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row>
    <row r="251" spans="1:252"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row>
    <row r="252" spans="1:252"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row>
    <row r="253" spans="1:252"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row>
    <row r="254" spans="1:252"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row>
    <row r="255" spans="1:252"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row>
    <row r="256" spans="1:252"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row>
    <row r="257" spans="1:252"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row>
    <row r="258" spans="1:252"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row>
    <row r="259" spans="1:252"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row>
    <row r="260" spans="1:252"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row>
    <row r="261" spans="1:252"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row>
    <row r="262" spans="1:252"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row>
    <row r="263" spans="1:252"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row>
    <row r="264" spans="1:252"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row>
    <row r="265" spans="1:252"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row>
    <row r="266" spans="1:252"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row>
    <row r="267" spans="1:252"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row>
    <row r="268" spans="1:252"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row>
    <row r="269" spans="1:252"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row>
    <row r="270" spans="1:252"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row>
    <row r="271" spans="1:252"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row>
    <row r="272" spans="1:252"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row>
    <row r="273" spans="1:252"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row>
    <row r="274" spans="1:252"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row>
    <row r="275" spans="1:252"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row>
    <row r="276" spans="1:252"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row>
    <row r="277" spans="1:252"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row>
    <row r="278" spans="1:252"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row>
    <row r="279" spans="1:252"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row>
    <row r="280" spans="1:252"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row>
    <row r="281" spans="1:252"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row>
    <row r="282" spans="1:252"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row>
    <row r="283" spans="1:252"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row>
    <row r="284" spans="1:252"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row>
    <row r="285" spans="1:252"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row>
    <row r="286" spans="1:252"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row>
    <row r="287" spans="1:252"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row>
    <row r="288" spans="1:252"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row>
    <row r="289" spans="1:252"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row>
    <row r="290" spans="1:252"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row>
    <row r="291" spans="1:252"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row>
    <row r="292" spans="1:252"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row>
    <row r="293" spans="1:252"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row>
    <row r="294" spans="1:252"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row>
    <row r="295" spans="1:252"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row>
    <row r="296" spans="1:252"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row>
    <row r="297" spans="1:252"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row>
    <row r="298" spans="1:252"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row>
    <row r="299" spans="1:252"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row>
    <row r="300" spans="1:252"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row>
    <row r="301" spans="1:252"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row>
    <row r="302" spans="1:252"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row>
    <row r="303" spans="1:252"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row>
    <row r="304" spans="1:252"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row>
    <row r="305" spans="1:252"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row>
    <row r="306" spans="1:252"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row>
    <row r="307" spans="1:252"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row>
    <row r="308" spans="1:252"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row>
    <row r="309" spans="1:252"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row>
    <row r="310" spans="1:252"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row>
    <row r="311" spans="1:252"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row>
    <row r="312" spans="1:252"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row>
    <row r="313" spans="1:252"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row>
    <row r="314" spans="1:252"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row>
    <row r="315" spans="1:252"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row>
    <row r="316" spans="1:252"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row>
    <row r="317" spans="1:252"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row>
    <row r="318" spans="1:252"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row>
    <row r="319" spans="1:252"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row>
    <row r="320" spans="1:252"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row>
    <row r="321" spans="1:252"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row>
    <row r="322" spans="1:252"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row>
    <row r="323" spans="1:252"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row>
    <row r="324" spans="1:252"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row>
    <row r="325" spans="1:252"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row>
    <row r="326" spans="1:252"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row>
    <row r="327" spans="1:252"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row>
    <row r="328" spans="1:252"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row>
    <row r="329" spans="1:252"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row>
    <row r="330" spans="1:252"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row>
    <row r="331" spans="1:252"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row>
    <row r="332" spans="1:252"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row>
    <row r="333" spans="1:252"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row>
    <row r="334" spans="1:252"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row>
    <row r="335" spans="1:252"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row>
    <row r="336" spans="1:252"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row>
    <row r="337" spans="1:252"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row>
    <row r="338" spans="1:252"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row>
    <row r="339" spans="1:252"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row>
    <row r="340" spans="1:252"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row>
    <row r="341" spans="1:252"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row>
    <row r="342" spans="1:252"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row>
    <row r="343" spans="1:252"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row>
    <row r="344" spans="1:252"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row>
    <row r="345" spans="1:252"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row>
    <row r="346" spans="1:252"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row>
    <row r="347" spans="1:252"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row>
    <row r="348" spans="1:252"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row>
    <row r="349" spans="1:252"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row>
    <row r="350" spans="1:252"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row>
    <row r="351" spans="1:252"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row>
    <row r="352" spans="1:252"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row>
    <row r="353" spans="1:252"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row>
    <row r="354" spans="1:252"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row>
    <row r="355" spans="1:252"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row>
    <row r="356" spans="1:252"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row>
    <row r="357" spans="1:252"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row>
    <row r="358" spans="1:252"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row>
    <row r="359" spans="1:252"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row>
    <row r="360" spans="1:252"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row>
    <row r="361" spans="1:252"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row>
    <row r="362" spans="1:252"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row>
    <row r="363" spans="1:252"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row>
    <row r="364" spans="1:252"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row>
    <row r="365" spans="1:252"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row>
    <row r="366" spans="1:252"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row>
    <row r="367" spans="1:252"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row>
    <row r="368" spans="1:252"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row>
    <row r="369" spans="1:252"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row>
    <row r="370" spans="1:252"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row>
    <row r="371" spans="1:252"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row>
    <row r="372" spans="1:252"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row>
    <row r="373" spans="1:252"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row>
    <row r="374" spans="1:252"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row>
    <row r="375" spans="1:252"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row>
    <row r="376" spans="1:252"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row>
    <row r="377" spans="1:252"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row>
    <row r="378" spans="1:252"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row>
    <row r="379" spans="1:252"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row>
    <row r="380" spans="1:252"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row>
    <row r="381" spans="1:252"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row>
    <row r="382" spans="1:252"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row>
    <row r="383" spans="1:252"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row>
    <row r="384" spans="1:252"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row>
    <row r="385" spans="1:252"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row>
    <row r="386" spans="1:252"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row>
    <row r="387" spans="1:252"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row>
    <row r="388" spans="1:252"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row>
    <row r="389" spans="1:252"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row>
    <row r="390" spans="1:252"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row>
    <row r="391" spans="1:252"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row>
    <row r="392" spans="1:252"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row>
    <row r="393" spans="1:252"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row>
    <row r="394" spans="1:252"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row>
    <row r="395" spans="1:252"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row>
    <row r="396" spans="1:252"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row>
    <row r="397" spans="1:252"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row>
    <row r="398" spans="1:252"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row>
    <row r="399" spans="1:252"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row>
    <row r="400" spans="1:252"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row>
    <row r="401" spans="1:252"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row>
    <row r="402" spans="1:252"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row>
    <row r="403" spans="1:252"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row>
    <row r="404" spans="1:252"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row>
    <row r="405" spans="1:252"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row>
    <row r="406" spans="1:252"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row>
    <row r="407" spans="1:252"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row>
    <row r="408" spans="1:252"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row>
    <row r="409" spans="1:252"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row>
    <row r="410" spans="1:252"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row>
    <row r="411" spans="1:252"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row>
    <row r="412" spans="1:252"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row>
    <row r="413" spans="1:252"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row>
    <row r="414" spans="1:252"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row>
    <row r="415" spans="1:252"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row>
    <row r="416" spans="1:252"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row>
    <row r="417" spans="1:252"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c r="IG417" s="2"/>
      <c r="IH417" s="2"/>
      <c r="II417" s="2"/>
      <c r="IJ417" s="2"/>
      <c r="IK417" s="2"/>
      <c r="IL417" s="2"/>
      <c r="IM417" s="2"/>
      <c r="IN417" s="2"/>
      <c r="IO417" s="2"/>
      <c r="IP417" s="2"/>
      <c r="IQ417" s="2"/>
      <c r="IR417" s="2"/>
    </row>
    <row r="418" spans="1:252"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row>
    <row r="419" spans="1:252"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row>
    <row r="420" spans="1:252"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row>
    <row r="421" spans="1:252"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row>
    <row r="422" spans="1:252"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row>
    <row r="423" spans="1:252"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row>
    <row r="424" spans="1:252"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row>
    <row r="425" spans="1:252"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c r="IG425" s="2"/>
      <c r="IH425" s="2"/>
      <c r="II425" s="2"/>
      <c r="IJ425" s="2"/>
      <c r="IK425" s="2"/>
      <c r="IL425" s="2"/>
      <c r="IM425" s="2"/>
      <c r="IN425" s="2"/>
      <c r="IO425" s="2"/>
      <c r="IP425" s="2"/>
      <c r="IQ425" s="2"/>
      <c r="IR425" s="2"/>
    </row>
    <row r="426" spans="1:252"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c r="IG426" s="2"/>
      <c r="IH426" s="2"/>
      <c r="II426" s="2"/>
      <c r="IJ426" s="2"/>
      <c r="IK426" s="2"/>
      <c r="IL426" s="2"/>
      <c r="IM426" s="2"/>
      <c r="IN426" s="2"/>
      <c r="IO426" s="2"/>
      <c r="IP426" s="2"/>
      <c r="IQ426" s="2"/>
      <c r="IR426" s="2"/>
    </row>
    <row r="427" spans="1:252"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row>
    <row r="428" spans="1:252"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row>
    <row r="429" spans="1:252"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c r="IG429" s="2"/>
      <c r="IH429" s="2"/>
      <c r="II429" s="2"/>
      <c r="IJ429" s="2"/>
      <c r="IK429" s="2"/>
      <c r="IL429" s="2"/>
      <c r="IM429" s="2"/>
      <c r="IN429" s="2"/>
      <c r="IO429" s="2"/>
      <c r="IP429" s="2"/>
      <c r="IQ429" s="2"/>
      <c r="IR429" s="2"/>
    </row>
    <row r="430" spans="1:252"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row>
    <row r="431" spans="1:252"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c r="IG431" s="2"/>
      <c r="IH431" s="2"/>
      <c r="II431" s="2"/>
      <c r="IJ431" s="2"/>
      <c r="IK431" s="2"/>
      <c r="IL431" s="2"/>
      <c r="IM431" s="2"/>
      <c r="IN431" s="2"/>
      <c r="IO431" s="2"/>
      <c r="IP431" s="2"/>
      <c r="IQ431" s="2"/>
      <c r="IR431" s="2"/>
    </row>
    <row r="432" spans="1:252"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row>
    <row r="433" spans="1:252"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c r="IG433" s="2"/>
      <c r="IH433" s="2"/>
      <c r="II433" s="2"/>
      <c r="IJ433" s="2"/>
      <c r="IK433" s="2"/>
      <c r="IL433" s="2"/>
      <c r="IM433" s="2"/>
      <c r="IN433" s="2"/>
      <c r="IO433" s="2"/>
      <c r="IP433" s="2"/>
      <c r="IQ433" s="2"/>
      <c r="IR433" s="2"/>
    </row>
    <row r="434" spans="1:252"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c r="IG434" s="2"/>
      <c r="IH434" s="2"/>
      <c r="II434" s="2"/>
      <c r="IJ434" s="2"/>
      <c r="IK434" s="2"/>
      <c r="IL434" s="2"/>
      <c r="IM434" s="2"/>
      <c r="IN434" s="2"/>
      <c r="IO434" s="2"/>
      <c r="IP434" s="2"/>
      <c r="IQ434" s="2"/>
      <c r="IR434" s="2"/>
    </row>
    <row r="435" spans="1:252"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c r="IG435" s="2"/>
      <c r="IH435" s="2"/>
      <c r="II435" s="2"/>
      <c r="IJ435" s="2"/>
      <c r="IK435" s="2"/>
      <c r="IL435" s="2"/>
      <c r="IM435" s="2"/>
      <c r="IN435" s="2"/>
      <c r="IO435" s="2"/>
      <c r="IP435" s="2"/>
      <c r="IQ435" s="2"/>
      <c r="IR435" s="2"/>
    </row>
    <row r="436" spans="1:252"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row>
    <row r="437" spans="1:252"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row>
    <row r="438" spans="1:252"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row>
    <row r="439" spans="1:252"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row>
    <row r="440" spans="1:252"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row>
    <row r="441" spans="1:252"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row>
    <row r="442" spans="1:252"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row>
    <row r="443" spans="1:252"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c r="IG443" s="2"/>
      <c r="IH443" s="2"/>
      <c r="II443" s="2"/>
      <c r="IJ443" s="2"/>
      <c r="IK443" s="2"/>
      <c r="IL443" s="2"/>
      <c r="IM443" s="2"/>
      <c r="IN443" s="2"/>
      <c r="IO443" s="2"/>
      <c r="IP443" s="2"/>
      <c r="IQ443" s="2"/>
      <c r="IR443" s="2"/>
    </row>
    <row r="444" spans="1:252"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row>
    <row r="445" spans="1:252"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c r="IG445" s="2"/>
      <c r="IH445" s="2"/>
      <c r="II445" s="2"/>
      <c r="IJ445" s="2"/>
      <c r="IK445" s="2"/>
      <c r="IL445" s="2"/>
      <c r="IM445" s="2"/>
      <c r="IN445" s="2"/>
      <c r="IO445" s="2"/>
      <c r="IP445" s="2"/>
      <c r="IQ445" s="2"/>
      <c r="IR445" s="2"/>
    </row>
    <row r="446" spans="1:252"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row>
    <row r="447" spans="1:252"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c r="IG447" s="2"/>
      <c r="IH447" s="2"/>
      <c r="II447" s="2"/>
      <c r="IJ447" s="2"/>
      <c r="IK447" s="2"/>
      <c r="IL447" s="2"/>
      <c r="IM447" s="2"/>
      <c r="IN447" s="2"/>
      <c r="IO447" s="2"/>
      <c r="IP447" s="2"/>
      <c r="IQ447" s="2"/>
      <c r="IR447" s="2"/>
    </row>
    <row r="448" spans="1:252"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row>
    <row r="449" spans="1:252"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c r="IG449" s="2"/>
      <c r="IH449" s="2"/>
      <c r="II449" s="2"/>
      <c r="IJ449" s="2"/>
      <c r="IK449" s="2"/>
      <c r="IL449" s="2"/>
      <c r="IM449" s="2"/>
      <c r="IN449" s="2"/>
      <c r="IO449" s="2"/>
      <c r="IP449" s="2"/>
      <c r="IQ449" s="2"/>
      <c r="IR449" s="2"/>
    </row>
    <row r="450" spans="1:252"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row>
    <row r="451" spans="1:252"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row>
    <row r="452" spans="1:252"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row>
    <row r="453" spans="1:252"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row>
    <row r="454" spans="1:252"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row>
    <row r="455" spans="1:252"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c r="IG455" s="2"/>
      <c r="IH455" s="2"/>
      <c r="II455" s="2"/>
      <c r="IJ455" s="2"/>
      <c r="IK455" s="2"/>
      <c r="IL455" s="2"/>
      <c r="IM455" s="2"/>
      <c r="IN455" s="2"/>
      <c r="IO455" s="2"/>
      <c r="IP455" s="2"/>
      <c r="IQ455" s="2"/>
      <c r="IR455" s="2"/>
    </row>
    <row r="456" spans="1:252"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c r="IG456" s="2"/>
      <c r="IH456" s="2"/>
      <c r="II456" s="2"/>
      <c r="IJ456" s="2"/>
      <c r="IK456" s="2"/>
      <c r="IL456" s="2"/>
      <c r="IM456" s="2"/>
      <c r="IN456" s="2"/>
      <c r="IO456" s="2"/>
      <c r="IP456" s="2"/>
      <c r="IQ456" s="2"/>
      <c r="IR456" s="2"/>
    </row>
    <row r="457" spans="1:252"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row>
    <row r="458" spans="1:252"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c r="IG458" s="2"/>
      <c r="IH458" s="2"/>
      <c r="II458" s="2"/>
      <c r="IJ458" s="2"/>
      <c r="IK458" s="2"/>
      <c r="IL458" s="2"/>
      <c r="IM458" s="2"/>
      <c r="IN458" s="2"/>
      <c r="IO458" s="2"/>
      <c r="IP458" s="2"/>
      <c r="IQ458" s="2"/>
      <c r="IR458" s="2"/>
    </row>
    <row r="459" spans="1:252"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row>
    <row r="460" spans="1:252"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row>
    <row r="461" spans="1:252"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c r="ID461" s="2"/>
      <c r="IE461" s="2"/>
      <c r="IF461" s="2"/>
      <c r="IG461" s="2"/>
      <c r="IH461" s="2"/>
      <c r="II461" s="2"/>
      <c r="IJ461" s="2"/>
      <c r="IK461" s="2"/>
      <c r="IL461" s="2"/>
      <c r="IM461" s="2"/>
      <c r="IN461" s="2"/>
      <c r="IO461" s="2"/>
      <c r="IP461" s="2"/>
      <c r="IQ461" s="2"/>
      <c r="IR461" s="2"/>
    </row>
    <row r="462" spans="1:252"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row>
    <row r="463" spans="1:252"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row>
    <row r="464" spans="1:252"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c r="ID464" s="2"/>
      <c r="IE464" s="2"/>
      <c r="IF464" s="2"/>
      <c r="IG464" s="2"/>
      <c r="IH464" s="2"/>
      <c r="II464" s="2"/>
      <c r="IJ464" s="2"/>
      <c r="IK464" s="2"/>
      <c r="IL464" s="2"/>
      <c r="IM464" s="2"/>
      <c r="IN464" s="2"/>
      <c r="IO464" s="2"/>
      <c r="IP464" s="2"/>
      <c r="IQ464" s="2"/>
      <c r="IR464" s="2"/>
    </row>
    <row r="465" spans="1:252"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2"/>
      <c r="HR465" s="2"/>
      <c r="HS465" s="2"/>
      <c r="HT465" s="2"/>
      <c r="HU465" s="2"/>
      <c r="HV465" s="2"/>
      <c r="HW465" s="2"/>
      <c r="HX465" s="2"/>
      <c r="HY465" s="2"/>
      <c r="HZ465" s="2"/>
      <c r="IA465" s="2"/>
      <c r="IB465" s="2"/>
      <c r="IC465" s="2"/>
      <c r="ID465" s="2"/>
      <c r="IE465" s="2"/>
      <c r="IF465" s="2"/>
      <c r="IG465" s="2"/>
      <c r="IH465" s="2"/>
      <c r="II465" s="2"/>
      <c r="IJ465" s="2"/>
      <c r="IK465" s="2"/>
      <c r="IL465" s="2"/>
      <c r="IM465" s="2"/>
      <c r="IN465" s="2"/>
      <c r="IO465" s="2"/>
      <c r="IP465" s="2"/>
      <c r="IQ465" s="2"/>
      <c r="IR465" s="2"/>
    </row>
    <row r="466" spans="1:252"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row>
    <row r="467" spans="1:252"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row>
    <row r="468" spans="1:252"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row>
    <row r="469" spans="1:252"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row>
    <row r="470" spans="1:252"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row>
    <row r="471" spans="1:252"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row>
    <row r="472" spans="1:252"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row>
    <row r="473" spans="1:252"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row>
    <row r="474" spans="1:252"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c r="IG474" s="2"/>
      <c r="IH474" s="2"/>
      <c r="II474" s="2"/>
      <c r="IJ474" s="2"/>
      <c r="IK474" s="2"/>
      <c r="IL474" s="2"/>
      <c r="IM474" s="2"/>
      <c r="IN474" s="2"/>
      <c r="IO474" s="2"/>
      <c r="IP474" s="2"/>
      <c r="IQ474" s="2"/>
      <c r="IR474" s="2"/>
    </row>
    <row r="475" spans="1:252"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row>
    <row r="476" spans="1:252"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row>
    <row r="477" spans="1:252"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row>
    <row r="478" spans="1:252"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row>
    <row r="479" spans="1:252"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c r="ID479" s="2"/>
      <c r="IE479" s="2"/>
      <c r="IF479" s="2"/>
      <c r="IG479" s="2"/>
      <c r="IH479" s="2"/>
      <c r="II479" s="2"/>
      <c r="IJ479" s="2"/>
      <c r="IK479" s="2"/>
      <c r="IL479" s="2"/>
      <c r="IM479" s="2"/>
      <c r="IN479" s="2"/>
      <c r="IO479" s="2"/>
      <c r="IP479" s="2"/>
      <c r="IQ479" s="2"/>
      <c r="IR479" s="2"/>
    </row>
    <row r="480" spans="1:252"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c r="ID480" s="2"/>
      <c r="IE480" s="2"/>
      <c r="IF480" s="2"/>
      <c r="IG480" s="2"/>
      <c r="IH480" s="2"/>
      <c r="II480" s="2"/>
      <c r="IJ480" s="2"/>
      <c r="IK480" s="2"/>
      <c r="IL480" s="2"/>
      <c r="IM480" s="2"/>
      <c r="IN480" s="2"/>
      <c r="IO480" s="2"/>
      <c r="IP480" s="2"/>
      <c r="IQ480" s="2"/>
      <c r="IR480" s="2"/>
    </row>
    <row r="481" spans="1:252"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c r="ID481" s="2"/>
      <c r="IE481" s="2"/>
      <c r="IF481" s="2"/>
      <c r="IG481" s="2"/>
      <c r="IH481" s="2"/>
      <c r="II481" s="2"/>
      <c r="IJ481" s="2"/>
      <c r="IK481" s="2"/>
      <c r="IL481" s="2"/>
      <c r="IM481" s="2"/>
      <c r="IN481" s="2"/>
      <c r="IO481" s="2"/>
      <c r="IP481" s="2"/>
      <c r="IQ481" s="2"/>
      <c r="IR481" s="2"/>
    </row>
    <row r="482" spans="1:252"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c r="ID482" s="2"/>
      <c r="IE482" s="2"/>
      <c r="IF482" s="2"/>
      <c r="IG482" s="2"/>
      <c r="IH482" s="2"/>
      <c r="II482" s="2"/>
      <c r="IJ482" s="2"/>
      <c r="IK482" s="2"/>
      <c r="IL482" s="2"/>
      <c r="IM482" s="2"/>
      <c r="IN482" s="2"/>
      <c r="IO482" s="2"/>
      <c r="IP482" s="2"/>
      <c r="IQ482" s="2"/>
      <c r="IR482" s="2"/>
    </row>
    <row r="483" spans="1:252"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c r="ID483" s="2"/>
      <c r="IE483" s="2"/>
      <c r="IF483" s="2"/>
      <c r="IG483" s="2"/>
      <c r="IH483" s="2"/>
      <c r="II483" s="2"/>
      <c r="IJ483" s="2"/>
      <c r="IK483" s="2"/>
      <c r="IL483" s="2"/>
      <c r="IM483" s="2"/>
      <c r="IN483" s="2"/>
      <c r="IO483" s="2"/>
      <c r="IP483" s="2"/>
      <c r="IQ483" s="2"/>
      <c r="IR483" s="2"/>
    </row>
    <row r="484" spans="1:252"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row>
    <row r="485" spans="1:252"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row>
    <row r="486" spans="1:252"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row>
    <row r="487" spans="1:252"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c r="IG487" s="2"/>
      <c r="IH487" s="2"/>
      <c r="II487" s="2"/>
      <c r="IJ487" s="2"/>
      <c r="IK487" s="2"/>
      <c r="IL487" s="2"/>
      <c r="IM487" s="2"/>
      <c r="IN487" s="2"/>
      <c r="IO487" s="2"/>
      <c r="IP487" s="2"/>
      <c r="IQ487" s="2"/>
      <c r="IR487" s="2"/>
    </row>
    <row r="488" spans="1:252"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row>
    <row r="489" spans="1:252"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row>
    <row r="490" spans="1:252"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row>
    <row r="491" spans="1:252"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c r="IG491" s="2"/>
      <c r="IH491" s="2"/>
      <c r="II491" s="2"/>
      <c r="IJ491" s="2"/>
      <c r="IK491" s="2"/>
      <c r="IL491" s="2"/>
      <c r="IM491" s="2"/>
      <c r="IN491" s="2"/>
      <c r="IO491" s="2"/>
      <c r="IP491" s="2"/>
      <c r="IQ491" s="2"/>
      <c r="IR491" s="2"/>
    </row>
    <row r="492" spans="1:252"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c r="IG492" s="2"/>
      <c r="IH492" s="2"/>
      <c r="II492" s="2"/>
      <c r="IJ492" s="2"/>
      <c r="IK492" s="2"/>
      <c r="IL492" s="2"/>
      <c r="IM492" s="2"/>
      <c r="IN492" s="2"/>
      <c r="IO492" s="2"/>
      <c r="IP492" s="2"/>
      <c r="IQ492" s="2"/>
      <c r="IR492" s="2"/>
    </row>
    <row r="493" spans="1:252"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row>
    <row r="494" spans="1:252"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row>
    <row r="495" spans="1:252"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row>
    <row r="496" spans="1:252"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row>
    <row r="497" spans="1:252"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row>
    <row r="498" spans="1:252"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c r="IG498" s="2"/>
      <c r="IH498" s="2"/>
      <c r="II498" s="2"/>
      <c r="IJ498" s="2"/>
      <c r="IK498" s="2"/>
      <c r="IL498" s="2"/>
      <c r="IM498" s="2"/>
      <c r="IN498" s="2"/>
      <c r="IO498" s="2"/>
      <c r="IP498" s="2"/>
      <c r="IQ498" s="2"/>
      <c r="IR498" s="2"/>
    </row>
    <row r="499" spans="1:252"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row>
    <row r="500" spans="1:252"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c r="IG500" s="2"/>
      <c r="IH500" s="2"/>
      <c r="II500" s="2"/>
      <c r="IJ500" s="2"/>
      <c r="IK500" s="2"/>
      <c r="IL500" s="2"/>
      <c r="IM500" s="2"/>
      <c r="IN500" s="2"/>
      <c r="IO500" s="2"/>
      <c r="IP500" s="2"/>
      <c r="IQ500" s="2"/>
      <c r="IR500" s="2"/>
    </row>
    <row r="501" spans="1:252"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row>
    <row r="502" spans="1:252"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c r="IG502" s="2"/>
      <c r="IH502" s="2"/>
      <c r="II502" s="2"/>
      <c r="IJ502" s="2"/>
      <c r="IK502" s="2"/>
      <c r="IL502" s="2"/>
      <c r="IM502" s="2"/>
      <c r="IN502" s="2"/>
      <c r="IO502" s="2"/>
      <c r="IP502" s="2"/>
      <c r="IQ502" s="2"/>
      <c r="IR502" s="2"/>
    </row>
    <row r="503" spans="1:252"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row>
    <row r="504" spans="1:252"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row>
    <row r="505" spans="1:252"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c r="IG505" s="2"/>
      <c r="IH505" s="2"/>
      <c r="II505" s="2"/>
      <c r="IJ505" s="2"/>
      <c r="IK505" s="2"/>
      <c r="IL505" s="2"/>
      <c r="IM505" s="2"/>
      <c r="IN505" s="2"/>
      <c r="IO505" s="2"/>
      <c r="IP505" s="2"/>
      <c r="IQ505" s="2"/>
      <c r="IR505" s="2"/>
    </row>
    <row r="506" spans="1:252"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row>
    <row r="507" spans="1:252"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c r="IG507" s="2"/>
      <c r="IH507" s="2"/>
      <c r="II507" s="2"/>
      <c r="IJ507" s="2"/>
      <c r="IK507" s="2"/>
      <c r="IL507" s="2"/>
      <c r="IM507" s="2"/>
      <c r="IN507" s="2"/>
      <c r="IO507" s="2"/>
      <c r="IP507" s="2"/>
      <c r="IQ507" s="2"/>
      <c r="IR507" s="2"/>
    </row>
    <row r="508" spans="1:252"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row>
    <row r="509" spans="1:252"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c r="IG509" s="2"/>
      <c r="IH509" s="2"/>
      <c r="II509" s="2"/>
      <c r="IJ509" s="2"/>
      <c r="IK509" s="2"/>
      <c r="IL509" s="2"/>
      <c r="IM509" s="2"/>
      <c r="IN509" s="2"/>
      <c r="IO509" s="2"/>
      <c r="IP509" s="2"/>
      <c r="IQ509" s="2"/>
      <c r="IR509" s="2"/>
    </row>
    <row r="510" spans="1:252"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c r="IG510" s="2"/>
      <c r="IH510" s="2"/>
      <c r="II510" s="2"/>
      <c r="IJ510" s="2"/>
      <c r="IK510" s="2"/>
      <c r="IL510" s="2"/>
      <c r="IM510" s="2"/>
      <c r="IN510" s="2"/>
      <c r="IO510" s="2"/>
      <c r="IP510" s="2"/>
      <c r="IQ510" s="2"/>
      <c r="IR510" s="2"/>
    </row>
    <row r="511" spans="1:252"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c r="IG511" s="2"/>
      <c r="IH511" s="2"/>
      <c r="II511" s="2"/>
      <c r="IJ511" s="2"/>
      <c r="IK511" s="2"/>
      <c r="IL511" s="2"/>
      <c r="IM511" s="2"/>
      <c r="IN511" s="2"/>
      <c r="IO511" s="2"/>
      <c r="IP511" s="2"/>
      <c r="IQ511" s="2"/>
      <c r="IR511" s="2"/>
    </row>
    <row r="512" spans="1:252"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c r="IG512" s="2"/>
      <c r="IH512" s="2"/>
      <c r="II512" s="2"/>
      <c r="IJ512" s="2"/>
      <c r="IK512" s="2"/>
      <c r="IL512" s="2"/>
      <c r="IM512" s="2"/>
      <c r="IN512" s="2"/>
      <c r="IO512" s="2"/>
      <c r="IP512" s="2"/>
      <c r="IQ512" s="2"/>
      <c r="IR512" s="2"/>
    </row>
    <row r="513" spans="1:252"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c r="IG513" s="2"/>
      <c r="IH513" s="2"/>
      <c r="II513" s="2"/>
      <c r="IJ513" s="2"/>
      <c r="IK513" s="2"/>
      <c r="IL513" s="2"/>
      <c r="IM513" s="2"/>
      <c r="IN513" s="2"/>
      <c r="IO513" s="2"/>
      <c r="IP513" s="2"/>
      <c r="IQ513" s="2"/>
      <c r="IR513" s="2"/>
    </row>
    <row r="514" spans="1:252"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c r="IG514" s="2"/>
      <c r="IH514" s="2"/>
      <c r="II514" s="2"/>
      <c r="IJ514" s="2"/>
      <c r="IK514" s="2"/>
      <c r="IL514" s="2"/>
      <c r="IM514" s="2"/>
      <c r="IN514" s="2"/>
      <c r="IO514" s="2"/>
      <c r="IP514" s="2"/>
      <c r="IQ514" s="2"/>
      <c r="IR514" s="2"/>
    </row>
    <row r="515" spans="1:252"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c r="IG515" s="2"/>
      <c r="IH515" s="2"/>
      <c r="II515" s="2"/>
      <c r="IJ515" s="2"/>
      <c r="IK515" s="2"/>
      <c r="IL515" s="2"/>
      <c r="IM515" s="2"/>
      <c r="IN515" s="2"/>
      <c r="IO515" s="2"/>
      <c r="IP515" s="2"/>
      <c r="IQ515" s="2"/>
      <c r="IR515" s="2"/>
    </row>
    <row r="516" spans="1:252"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c r="IG516" s="2"/>
      <c r="IH516" s="2"/>
      <c r="II516" s="2"/>
      <c r="IJ516" s="2"/>
      <c r="IK516" s="2"/>
      <c r="IL516" s="2"/>
      <c r="IM516" s="2"/>
      <c r="IN516" s="2"/>
      <c r="IO516" s="2"/>
      <c r="IP516" s="2"/>
      <c r="IQ516" s="2"/>
      <c r="IR516" s="2"/>
    </row>
    <row r="517" spans="1:252"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c r="IG517" s="2"/>
      <c r="IH517" s="2"/>
      <c r="II517" s="2"/>
      <c r="IJ517" s="2"/>
      <c r="IK517" s="2"/>
      <c r="IL517" s="2"/>
      <c r="IM517" s="2"/>
      <c r="IN517" s="2"/>
      <c r="IO517" s="2"/>
      <c r="IP517" s="2"/>
      <c r="IQ517" s="2"/>
      <c r="IR517" s="2"/>
    </row>
    <row r="518" spans="1:252"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c r="ID518" s="2"/>
      <c r="IE518" s="2"/>
      <c r="IF518" s="2"/>
      <c r="IG518" s="2"/>
      <c r="IH518" s="2"/>
      <c r="II518" s="2"/>
      <c r="IJ518" s="2"/>
      <c r="IK518" s="2"/>
      <c r="IL518" s="2"/>
      <c r="IM518" s="2"/>
      <c r="IN518" s="2"/>
      <c r="IO518" s="2"/>
      <c r="IP518" s="2"/>
      <c r="IQ518" s="2"/>
      <c r="IR518" s="2"/>
    </row>
    <row r="519" spans="1:252"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c r="ID519" s="2"/>
      <c r="IE519" s="2"/>
      <c r="IF519" s="2"/>
      <c r="IG519" s="2"/>
      <c r="IH519" s="2"/>
      <c r="II519" s="2"/>
      <c r="IJ519" s="2"/>
      <c r="IK519" s="2"/>
      <c r="IL519" s="2"/>
      <c r="IM519" s="2"/>
      <c r="IN519" s="2"/>
      <c r="IO519" s="2"/>
      <c r="IP519" s="2"/>
      <c r="IQ519" s="2"/>
      <c r="IR519" s="2"/>
    </row>
    <row r="520" spans="1:252"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c r="ID520" s="2"/>
      <c r="IE520" s="2"/>
      <c r="IF520" s="2"/>
      <c r="IG520" s="2"/>
      <c r="IH520" s="2"/>
      <c r="II520" s="2"/>
      <c r="IJ520" s="2"/>
      <c r="IK520" s="2"/>
      <c r="IL520" s="2"/>
      <c r="IM520" s="2"/>
      <c r="IN520" s="2"/>
      <c r="IO520" s="2"/>
      <c r="IP520" s="2"/>
      <c r="IQ520" s="2"/>
      <c r="IR520" s="2"/>
    </row>
    <row r="521" spans="1:252"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c r="ID521" s="2"/>
      <c r="IE521" s="2"/>
      <c r="IF521" s="2"/>
      <c r="IG521" s="2"/>
      <c r="IH521" s="2"/>
      <c r="II521" s="2"/>
      <c r="IJ521" s="2"/>
      <c r="IK521" s="2"/>
      <c r="IL521" s="2"/>
      <c r="IM521" s="2"/>
      <c r="IN521" s="2"/>
      <c r="IO521" s="2"/>
      <c r="IP521" s="2"/>
      <c r="IQ521" s="2"/>
      <c r="IR521" s="2"/>
    </row>
    <row r="522" spans="1:252"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row>
    <row r="523" spans="1:252"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row>
    <row r="524" spans="1:252"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c r="ID524" s="2"/>
      <c r="IE524" s="2"/>
      <c r="IF524" s="2"/>
      <c r="IG524" s="2"/>
      <c r="IH524" s="2"/>
      <c r="II524" s="2"/>
      <c r="IJ524" s="2"/>
      <c r="IK524" s="2"/>
      <c r="IL524" s="2"/>
      <c r="IM524" s="2"/>
      <c r="IN524" s="2"/>
      <c r="IO524" s="2"/>
      <c r="IP524" s="2"/>
      <c r="IQ524" s="2"/>
      <c r="IR524" s="2"/>
    </row>
    <row r="525" spans="1:252"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c r="ID525" s="2"/>
      <c r="IE525" s="2"/>
      <c r="IF525" s="2"/>
      <c r="IG525" s="2"/>
      <c r="IH525" s="2"/>
      <c r="II525" s="2"/>
      <c r="IJ525" s="2"/>
      <c r="IK525" s="2"/>
      <c r="IL525" s="2"/>
      <c r="IM525" s="2"/>
      <c r="IN525" s="2"/>
      <c r="IO525" s="2"/>
      <c r="IP525" s="2"/>
      <c r="IQ525" s="2"/>
      <c r="IR525" s="2"/>
    </row>
    <row r="526" spans="1:252"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c r="ID526" s="2"/>
      <c r="IE526" s="2"/>
      <c r="IF526" s="2"/>
      <c r="IG526" s="2"/>
      <c r="IH526" s="2"/>
      <c r="II526" s="2"/>
      <c r="IJ526" s="2"/>
      <c r="IK526" s="2"/>
      <c r="IL526" s="2"/>
      <c r="IM526" s="2"/>
      <c r="IN526" s="2"/>
      <c r="IO526" s="2"/>
      <c r="IP526" s="2"/>
      <c r="IQ526" s="2"/>
      <c r="IR526" s="2"/>
    </row>
    <row r="527" spans="1:252"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c r="ID527" s="2"/>
      <c r="IE527" s="2"/>
      <c r="IF527" s="2"/>
      <c r="IG527" s="2"/>
      <c r="IH527" s="2"/>
      <c r="II527" s="2"/>
      <c r="IJ527" s="2"/>
      <c r="IK527" s="2"/>
      <c r="IL527" s="2"/>
      <c r="IM527" s="2"/>
      <c r="IN527" s="2"/>
      <c r="IO527" s="2"/>
      <c r="IP527" s="2"/>
      <c r="IQ527" s="2"/>
      <c r="IR527" s="2"/>
    </row>
    <row r="528" spans="1:252"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c r="ID528" s="2"/>
      <c r="IE528" s="2"/>
      <c r="IF528" s="2"/>
      <c r="IG528" s="2"/>
      <c r="IH528" s="2"/>
      <c r="II528" s="2"/>
      <c r="IJ528" s="2"/>
      <c r="IK528" s="2"/>
      <c r="IL528" s="2"/>
      <c r="IM528" s="2"/>
      <c r="IN528" s="2"/>
      <c r="IO528" s="2"/>
      <c r="IP528" s="2"/>
      <c r="IQ528" s="2"/>
      <c r="IR528" s="2"/>
    </row>
    <row r="529" spans="1:252"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c r="ID529" s="2"/>
      <c r="IE529" s="2"/>
      <c r="IF529" s="2"/>
      <c r="IG529" s="2"/>
      <c r="IH529" s="2"/>
      <c r="II529" s="2"/>
      <c r="IJ529" s="2"/>
      <c r="IK529" s="2"/>
      <c r="IL529" s="2"/>
      <c r="IM529" s="2"/>
      <c r="IN529" s="2"/>
      <c r="IO529" s="2"/>
      <c r="IP529" s="2"/>
      <c r="IQ529" s="2"/>
      <c r="IR529" s="2"/>
    </row>
    <row r="530" spans="1:252"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c r="ID530" s="2"/>
      <c r="IE530" s="2"/>
      <c r="IF530" s="2"/>
      <c r="IG530" s="2"/>
      <c r="IH530" s="2"/>
      <c r="II530" s="2"/>
      <c r="IJ530" s="2"/>
      <c r="IK530" s="2"/>
      <c r="IL530" s="2"/>
      <c r="IM530" s="2"/>
      <c r="IN530" s="2"/>
      <c r="IO530" s="2"/>
      <c r="IP530" s="2"/>
      <c r="IQ530" s="2"/>
      <c r="IR530" s="2"/>
    </row>
    <row r="531" spans="1:252"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c r="ID531" s="2"/>
      <c r="IE531" s="2"/>
      <c r="IF531" s="2"/>
      <c r="IG531" s="2"/>
      <c r="IH531" s="2"/>
      <c r="II531" s="2"/>
      <c r="IJ531" s="2"/>
      <c r="IK531" s="2"/>
      <c r="IL531" s="2"/>
      <c r="IM531" s="2"/>
      <c r="IN531" s="2"/>
      <c r="IO531" s="2"/>
      <c r="IP531" s="2"/>
      <c r="IQ531" s="2"/>
      <c r="IR531" s="2"/>
    </row>
    <row r="532" spans="1:252"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c r="ID532" s="2"/>
      <c r="IE532" s="2"/>
      <c r="IF532" s="2"/>
      <c r="IG532" s="2"/>
      <c r="IH532" s="2"/>
      <c r="II532" s="2"/>
      <c r="IJ532" s="2"/>
      <c r="IK532" s="2"/>
      <c r="IL532" s="2"/>
      <c r="IM532" s="2"/>
      <c r="IN532" s="2"/>
      <c r="IO532" s="2"/>
      <c r="IP532" s="2"/>
      <c r="IQ532" s="2"/>
      <c r="IR532" s="2"/>
    </row>
    <row r="533" spans="1:252"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c r="ID533" s="2"/>
      <c r="IE533" s="2"/>
      <c r="IF533" s="2"/>
      <c r="IG533" s="2"/>
      <c r="IH533" s="2"/>
      <c r="II533" s="2"/>
      <c r="IJ533" s="2"/>
      <c r="IK533" s="2"/>
      <c r="IL533" s="2"/>
      <c r="IM533" s="2"/>
      <c r="IN533" s="2"/>
      <c r="IO533" s="2"/>
      <c r="IP533" s="2"/>
      <c r="IQ533" s="2"/>
      <c r="IR533" s="2"/>
    </row>
    <row r="534" spans="1:252"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c r="ID534" s="2"/>
      <c r="IE534" s="2"/>
      <c r="IF534" s="2"/>
      <c r="IG534" s="2"/>
      <c r="IH534" s="2"/>
      <c r="II534" s="2"/>
      <c r="IJ534" s="2"/>
      <c r="IK534" s="2"/>
      <c r="IL534" s="2"/>
      <c r="IM534" s="2"/>
      <c r="IN534" s="2"/>
      <c r="IO534" s="2"/>
      <c r="IP534" s="2"/>
      <c r="IQ534" s="2"/>
      <c r="IR534" s="2"/>
    </row>
    <row r="535" spans="1:252"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c r="ID535" s="2"/>
      <c r="IE535" s="2"/>
      <c r="IF535" s="2"/>
      <c r="IG535" s="2"/>
      <c r="IH535" s="2"/>
      <c r="II535" s="2"/>
      <c r="IJ535" s="2"/>
      <c r="IK535" s="2"/>
      <c r="IL535" s="2"/>
      <c r="IM535" s="2"/>
      <c r="IN535" s="2"/>
      <c r="IO535" s="2"/>
      <c r="IP535" s="2"/>
      <c r="IQ535" s="2"/>
      <c r="IR535" s="2"/>
    </row>
    <row r="536" spans="1:252"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c r="ID536" s="2"/>
      <c r="IE536" s="2"/>
      <c r="IF536" s="2"/>
      <c r="IG536" s="2"/>
      <c r="IH536" s="2"/>
      <c r="II536" s="2"/>
      <c r="IJ536" s="2"/>
      <c r="IK536" s="2"/>
      <c r="IL536" s="2"/>
      <c r="IM536" s="2"/>
      <c r="IN536" s="2"/>
      <c r="IO536" s="2"/>
      <c r="IP536" s="2"/>
      <c r="IQ536" s="2"/>
      <c r="IR536" s="2"/>
    </row>
    <row r="537" spans="1:252"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c r="ID537" s="2"/>
      <c r="IE537" s="2"/>
      <c r="IF537" s="2"/>
      <c r="IG537" s="2"/>
      <c r="IH537" s="2"/>
      <c r="II537" s="2"/>
      <c r="IJ537" s="2"/>
      <c r="IK537" s="2"/>
      <c r="IL537" s="2"/>
      <c r="IM537" s="2"/>
      <c r="IN537" s="2"/>
      <c r="IO537" s="2"/>
      <c r="IP537" s="2"/>
      <c r="IQ537" s="2"/>
      <c r="IR537" s="2"/>
    </row>
    <row r="538" spans="1:252"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c r="ID538" s="2"/>
      <c r="IE538" s="2"/>
      <c r="IF538" s="2"/>
      <c r="IG538" s="2"/>
      <c r="IH538" s="2"/>
      <c r="II538" s="2"/>
      <c r="IJ538" s="2"/>
      <c r="IK538" s="2"/>
      <c r="IL538" s="2"/>
      <c r="IM538" s="2"/>
      <c r="IN538" s="2"/>
      <c r="IO538" s="2"/>
      <c r="IP538" s="2"/>
      <c r="IQ538" s="2"/>
      <c r="IR538" s="2"/>
    </row>
    <row r="539" spans="1:252"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c r="ID539" s="2"/>
      <c r="IE539" s="2"/>
      <c r="IF539" s="2"/>
      <c r="IG539" s="2"/>
      <c r="IH539" s="2"/>
      <c r="II539" s="2"/>
      <c r="IJ539" s="2"/>
      <c r="IK539" s="2"/>
      <c r="IL539" s="2"/>
      <c r="IM539" s="2"/>
      <c r="IN539" s="2"/>
      <c r="IO539" s="2"/>
      <c r="IP539" s="2"/>
      <c r="IQ539" s="2"/>
      <c r="IR539" s="2"/>
    </row>
    <row r="540" spans="1:252"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c r="ID540" s="2"/>
      <c r="IE540" s="2"/>
      <c r="IF540" s="2"/>
      <c r="IG540" s="2"/>
      <c r="IH540" s="2"/>
      <c r="II540" s="2"/>
      <c r="IJ540" s="2"/>
      <c r="IK540" s="2"/>
      <c r="IL540" s="2"/>
      <c r="IM540" s="2"/>
      <c r="IN540" s="2"/>
      <c r="IO540" s="2"/>
      <c r="IP540" s="2"/>
      <c r="IQ540" s="2"/>
      <c r="IR540" s="2"/>
    </row>
    <row r="541" spans="1:252"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c r="ID541" s="2"/>
      <c r="IE541" s="2"/>
      <c r="IF541" s="2"/>
      <c r="IG541" s="2"/>
      <c r="IH541" s="2"/>
      <c r="II541" s="2"/>
      <c r="IJ541" s="2"/>
      <c r="IK541" s="2"/>
      <c r="IL541" s="2"/>
      <c r="IM541" s="2"/>
      <c r="IN541" s="2"/>
      <c r="IO541" s="2"/>
      <c r="IP541" s="2"/>
      <c r="IQ541" s="2"/>
      <c r="IR541" s="2"/>
    </row>
    <row r="542" spans="1:252"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row>
    <row r="543" spans="1:252"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row>
    <row r="544" spans="1:252"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row>
    <row r="545" spans="1:252"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c r="ID545" s="2"/>
      <c r="IE545" s="2"/>
      <c r="IF545" s="2"/>
      <c r="IG545" s="2"/>
      <c r="IH545" s="2"/>
      <c r="II545" s="2"/>
      <c r="IJ545" s="2"/>
      <c r="IK545" s="2"/>
      <c r="IL545" s="2"/>
      <c r="IM545" s="2"/>
      <c r="IN545" s="2"/>
      <c r="IO545" s="2"/>
      <c r="IP545" s="2"/>
      <c r="IQ545" s="2"/>
      <c r="IR545" s="2"/>
    </row>
    <row r="546" spans="1:252"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c r="ID546" s="2"/>
      <c r="IE546" s="2"/>
      <c r="IF546" s="2"/>
      <c r="IG546" s="2"/>
      <c r="IH546" s="2"/>
      <c r="II546" s="2"/>
      <c r="IJ546" s="2"/>
      <c r="IK546" s="2"/>
      <c r="IL546" s="2"/>
      <c r="IM546" s="2"/>
      <c r="IN546" s="2"/>
      <c r="IO546" s="2"/>
      <c r="IP546" s="2"/>
      <c r="IQ546" s="2"/>
      <c r="IR546" s="2"/>
    </row>
    <row r="547" spans="1:252"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c r="ID547" s="2"/>
      <c r="IE547" s="2"/>
      <c r="IF547" s="2"/>
      <c r="IG547" s="2"/>
      <c r="IH547" s="2"/>
      <c r="II547" s="2"/>
      <c r="IJ547" s="2"/>
      <c r="IK547" s="2"/>
      <c r="IL547" s="2"/>
      <c r="IM547" s="2"/>
      <c r="IN547" s="2"/>
      <c r="IO547" s="2"/>
      <c r="IP547" s="2"/>
      <c r="IQ547" s="2"/>
      <c r="IR547" s="2"/>
    </row>
    <row r="548" spans="1:252"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c r="ID548" s="2"/>
      <c r="IE548" s="2"/>
      <c r="IF548" s="2"/>
      <c r="IG548" s="2"/>
      <c r="IH548" s="2"/>
      <c r="II548" s="2"/>
      <c r="IJ548" s="2"/>
      <c r="IK548" s="2"/>
      <c r="IL548" s="2"/>
      <c r="IM548" s="2"/>
      <c r="IN548" s="2"/>
      <c r="IO548" s="2"/>
      <c r="IP548" s="2"/>
      <c r="IQ548" s="2"/>
      <c r="IR548" s="2"/>
    </row>
    <row r="549" spans="1:252"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c r="ID549" s="2"/>
      <c r="IE549" s="2"/>
      <c r="IF549" s="2"/>
      <c r="IG549" s="2"/>
      <c r="IH549" s="2"/>
      <c r="II549" s="2"/>
      <c r="IJ549" s="2"/>
      <c r="IK549" s="2"/>
      <c r="IL549" s="2"/>
      <c r="IM549" s="2"/>
      <c r="IN549" s="2"/>
      <c r="IO549" s="2"/>
      <c r="IP549" s="2"/>
      <c r="IQ549" s="2"/>
      <c r="IR549" s="2"/>
    </row>
    <row r="550" spans="1:252"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c r="ID550" s="2"/>
      <c r="IE550" s="2"/>
      <c r="IF550" s="2"/>
      <c r="IG550" s="2"/>
      <c r="IH550" s="2"/>
      <c r="II550" s="2"/>
      <c r="IJ550" s="2"/>
      <c r="IK550" s="2"/>
      <c r="IL550" s="2"/>
      <c r="IM550" s="2"/>
      <c r="IN550" s="2"/>
      <c r="IO550" s="2"/>
      <c r="IP550" s="2"/>
      <c r="IQ550" s="2"/>
      <c r="IR550" s="2"/>
    </row>
    <row r="551" spans="1:252"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c r="ID551" s="2"/>
      <c r="IE551" s="2"/>
      <c r="IF551" s="2"/>
      <c r="IG551" s="2"/>
      <c r="IH551" s="2"/>
      <c r="II551" s="2"/>
      <c r="IJ551" s="2"/>
      <c r="IK551" s="2"/>
      <c r="IL551" s="2"/>
      <c r="IM551" s="2"/>
      <c r="IN551" s="2"/>
      <c r="IO551" s="2"/>
      <c r="IP551" s="2"/>
      <c r="IQ551" s="2"/>
      <c r="IR551" s="2"/>
    </row>
    <row r="552" spans="1:252"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c r="ID552" s="2"/>
      <c r="IE552" s="2"/>
      <c r="IF552" s="2"/>
      <c r="IG552" s="2"/>
      <c r="IH552" s="2"/>
      <c r="II552" s="2"/>
      <c r="IJ552" s="2"/>
      <c r="IK552" s="2"/>
      <c r="IL552" s="2"/>
      <c r="IM552" s="2"/>
      <c r="IN552" s="2"/>
      <c r="IO552" s="2"/>
      <c r="IP552" s="2"/>
      <c r="IQ552" s="2"/>
      <c r="IR552" s="2"/>
    </row>
    <row r="553" spans="1:252"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c r="ID553" s="2"/>
      <c r="IE553" s="2"/>
      <c r="IF553" s="2"/>
      <c r="IG553" s="2"/>
      <c r="IH553" s="2"/>
      <c r="II553" s="2"/>
      <c r="IJ553" s="2"/>
      <c r="IK553" s="2"/>
      <c r="IL553" s="2"/>
      <c r="IM553" s="2"/>
      <c r="IN553" s="2"/>
      <c r="IO553" s="2"/>
      <c r="IP553" s="2"/>
      <c r="IQ553" s="2"/>
      <c r="IR553" s="2"/>
    </row>
    <row r="554" spans="1:252"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c r="ID554" s="2"/>
      <c r="IE554" s="2"/>
      <c r="IF554" s="2"/>
      <c r="IG554" s="2"/>
      <c r="IH554" s="2"/>
      <c r="II554" s="2"/>
      <c r="IJ554" s="2"/>
      <c r="IK554" s="2"/>
      <c r="IL554" s="2"/>
      <c r="IM554" s="2"/>
      <c r="IN554" s="2"/>
      <c r="IO554" s="2"/>
      <c r="IP554" s="2"/>
      <c r="IQ554" s="2"/>
      <c r="IR554" s="2"/>
    </row>
    <row r="555" spans="1:252"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c r="ID555" s="2"/>
      <c r="IE555" s="2"/>
      <c r="IF555" s="2"/>
      <c r="IG555" s="2"/>
      <c r="IH555" s="2"/>
      <c r="II555" s="2"/>
      <c r="IJ555" s="2"/>
      <c r="IK555" s="2"/>
      <c r="IL555" s="2"/>
      <c r="IM555" s="2"/>
      <c r="IN555" s="2"/>
      <c r="IO555" s="2"/>
      <c r="IP555" s="2"/>
      <c r="IQ555" s="2"/>
      <c r="IR555" s="2"/>
    </row>
    <row r="556" spans="1:252"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c r="ID556" s="2"/>
      <c r="IE556" s="2"/>
      <c r="IF556" s="2"/>
      <c r="IG556" s="2"/>
      <c r="IH556" s="2"/>
      <c r="II556" s="2"/>
      <c r="IJ556" s="2"/>
      <c r="IK556" s="2"/>
      <c r="IL556" s="2"/>
      <c r="IM556" s="2"/>
      <c r="IN556" s="2"/>
      <c r="IO556" s="2"/>
      <c r="IP556" s="2"/>
      <c r="IQ556" s="2"/>
      <c r="IR556" s="2"/>
    </row>
    <row r="557" spans="1:252"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row>
    <row r="558" spans="1:252"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c r="ID558" s="2"/>
      <c r="IE558" s="2"/>
      <c r="IF558" s="2"/>
      <c r="IG558" s="2"/>
      <c r="IH558" s="2"/>
      <c r="II558" s="2"/>
      <c r="IJ558" s="2"/>
      <c r="IK558" s="2"/>
      <c r="IL558" s="2"/>
      <c r="IM558" s="2"/>
      <c r="IN558" s="2"/>
      <c r="IO558" s="2"/>
      <c r="IP558" s="2"/>
      <c r="IQ558" s="2"/>
      <c r="IR558" s="2"/>
    </row>
    <row r="559" spans="1:252"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c r="ID559" s="2"/>
      <c r="IE559" s="2"/>
      <c r="IF559" s="2"/>
      <c r="IG559" s="2"/>
      <c r="IH559" s="2"/>
      <c r="II559" s="2"/>
      <c r="IJ559" s="2"/>
      <c r="IK559" s="2"/>
      <c r="IL559" s="2"/>
      <c r="IM559" s="2"/>
      <c r="IN559" s="2"/>
      <c r="IO559" s="2"/>
      <c r="IP559" s="2"/>
      <c r="IQ559" s="2"/>
      <c r="IR559" s="2"/>
    </row>
    <row r="560" spans="1:252"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c r="ID560" s="2"/>
      <c r="IE560" s="2"/>
      <c r="IF560" s="2"/>
      <c r="IG560" s="2"/>
      <c r="IH560" s="2"/>
      <c r="II560" s="2"/>
      <c r="IJ560" s="2"/>
      <c r="IK560" s="2"/>
      <c r="IL560" s="2"/>
      <c r="IM560" s="2"/>
      <c r="IN560" s="2"/>
      <c r="IO560" s="2"/>
      <c r="IP560" s="2"/>
      <c r="IQ560" s="2"/>
      <c r="IR560" s="2"/>
    </row>
    <row r="561" spans="1:252"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c r="ID561" s="2"/>
      <c r="IE561" s="2"/>
      <c r="IF561" s="2"/>
      <c r="IG561" s="2"/>
      <c r="IH561" s="2"/>
      <c r="II561" s="2"/>
      <c r="IJ561" s="2"/>
      <c r="IK561" s="2"/>
      <c r="IL561" s="2"/>
      <c r="IM561" s="2"/>
      <c r="IN561" s="2"/>
      <c r="IO561" s="2"/>
      <c r="IP561" s="2"/>
      <c r="IQ561" s="2"/>
      <c r="IR561" s="2"/>
    </row>
    <row r="562" spans="1:252"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row>
    <row r="563" spans="1:252"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c r="ID563" s="2"/>
      <c r="IE563" s="2"/>
      <c r="IF563" s="2"/>
      <c r="IG563" s="2"/>
      <c r="IH563" s="2"/>
      <c r="II563" s="2"/>
      <c r="IJ563" s="2"/>
      <c r="IK563" s="2"/>
      <c r="IL563" s="2"/>
      <c r="IM563" s="2"/>
      <c r="IN563" s="2"/>
      <c r="IO563" s="2"/>
      <c r="IP563" s="2"/>
      <c r="IQ563" s="2"/>
      <c r="IR563" s="2"/>
    </row>
    <row r="564" spans="1:252"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c r="ID564" s="2"/>
      <c r="IE564" s="2"/>
      <c r="IF564" s="2"/>
      <c r="IG564" s="2"/>
      <c r="IH564" s="2"/>
      <c r="II564" s="2"/>
      <c r="IJ564" s="2"/>
      <c r="IK564" s="2"/>
      <c r="IL564" s="2"/>
      <c r="IM564" s="2"/>
      <c r="IN564" s="2"/>
      <c r="IO564" s="2"/>
      <c r="IP564" s="2"/>
      <c r="IQ564" s="2"/>
      <c r="IR564" s="2"/>
    </row>
    <row r="565" spans="1:252"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row>
    <row r="566" spans="1:252"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c r="ID566" s="2"/>
      <c r="IE566" s="2"/>
      <c r="IF566" s="2"/>
      <c r="IG566" s="2"/>
      <c r="IH566" s="2"/>
      <c r="II566" s="2"/>
      <c r="IJ566" s="2"/>
      <c r="IK566" s="2"/>
      <c r="IL566" s="2"/>
      <c r="IM566" s="2"/>
      <c r="IN566" s="2"/>
      <c r="IO566" s="2"/>
      <c r="IP566" s="2"/>
      <c r="IQ566" s="2"/>
      <c r="IR566" s="2"/>
    </row>
    <row r="567" spans="1:252"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c r="ID567" s="2"/>
      <c r="IE567" s="2"/>
      <c r="IF567" s="2"/>
      <c r="IG567" s="2"/>
      <c r="IH567" s="2"/>
      <c r="II567" s="2"/>
      <c r="IJ567" s="2"/>
      <c r="IK567" s="2"/>
      <c r="IL567" s="2"/>
      <c r="IM567" s="2"/>
      <c r="IN567" s="2"/>
      <c r="IO567" s="2"/>
      <c r="IP567" s="2"/>
      <c r="IQ567" s="2"/>
      <c r="IR567" s="2"/>
    </row>
    <row r="568" spans="1:252"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row>
    <row r="569" spans="1:252"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c r="ID569" s="2"/>
      <c r="IE569" s="2"/>
      <c r="IF569" s="2"/>
      <c r="IG569" s="2"/>
      <c r="IH569" s="2"/>
      <c r="II569" s="2"/>
      <c r="IJ569" s="2"/>
      <c r="IK569" s="2"/>
      <c r="IL569" s="2"/>
      <c r="IM569" s="2"/>
      <c r="IN569" s="2"/>
      <c r="IO569" s="2"/>
      <c r="IP569" s="2"/>
      <c r="IQ569" s="2"/>
      <c r="IR569" s="2"/>
    </row>
    <row r="570" spans="1:252"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row>
    <row r="571" spans="1:252"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c r="ID571" s="2"/>
      <c r="IE571" s="2"/>
      <c r="IF571" s="2"/>
      <c r="IG571" s="2"/>
      <c r="IH571" s="2"/>
      <c r="II571" s="2"/>
      <c r="IJ571" s="2"/>
      <c r="IK571" s="2"/>
      <c r="IL571" s="2"/>
      <c r="IM571" s="2"/>
      <c r="IN571" s="2"/>
      <c r="IO571" s="2"/>
      <c r="IP571" s="2"/>
      <c r="IQ571" s="2"/>
      <c r="IR571" s="2"/>
    </row>
    <row r="572" spans="1:252"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2"/>
      <c r="HR572" s="2"/>
      <c r="HS572" s="2"/>
      <c r="HT572" s="2"/>
      <c r="HU572" s="2"/>
      <c r="HV572" s="2"/>
      <c r="HW572" s="2"/>
      <c r="HX572" s="2"/>
      <c r="HY572" s="2"/>
      <c r="HZ572" s="2"/>
      <c r="IA572" s="2"/>
      <c r="IB572" s="2"/>
      <c r="IC572" s="2"/>
      <c r="ID572" s="2"/>
      <c r="IE572" s="2"/>
      <c r="IF572" s="2"/>
      <c r="IG572" s="2"/>
      <c r="IH572" s="2"/>
      <c r="II572" s="2"/>
      <c r="IJ572" s="2"/>
      <c r="IK572" s="2"/>
      <c r="IL572" s="2"/>
      <c r="IM572" s="2"/>
      <c r="IN572" s="2"/>
      <c r="IO572" s="2"/>
      <c r="IP572" s="2"/>
      <c r="IQ572" s="2"/>
      <c r="IR572" s="2"/>
    </row>
    <row r="573" spans="1:252"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2"/>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row>
    <row r="574" spans="1:252"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2"/>
      <c r="HR574" s="2"/>
      <c r="HS574" s="2"/>
      <c r="HT574" s="2"/>
      <c r="HU574" s="2"/>
      <c r="HV574" s="2"/>
      <c r="HW574" s="2"/>
      <c r="HX574" s="2"/>
      <c r="HY574" s="2"/>
      <c r="HZ574" s="2"/>
      <c r="IA574" s="2"/>
      <c r="IB574" s="2"/>
      <c r="IC574" s="2"/>
      <c r="ID574" s="2"/>
      <c r="IE574" s="2"/>
      <c r="IF574" s="2"/>
      <c r="IG574" s="2"/>
      <c r="IH574" s="2"/>
      <c r="II574" s="2"/>
      <c r="IJ574" s="2"/>
      <c r="IK574" s="2"/>
      <c r="IL574" s="2"/>
      <c r="IM574" s="2"/>
      <c r="IN574" s="2"/>
      <c r="IO574" s="2"/>
      <c r="IP574" s="2"/>
      <c r="IQ574" s="2"/>
      <c r="IR574" s="2"/>
    </row>
    <row r="575" spans="1:252"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2"/>
      <c r="HR575" s="2"/>
      <c r="HS575" s="2"/>
      <c r="HT575" s="2"/>
      <c r="HU575" s="2"/>
      <c r="HV575" s="2"/>
      <c r="HW575" s="2"/>
      <c r="HX575" s="2"/>
      <c r="HY575" s="2"/>
      <c r="HZ575" s="2"/>
      <c r="IA575" s="2"/>
      <c r="IB575" s="2"/>
      <c r="IC575" s="2"/>
      <c r="ID575" s="2"/>
      <c r="IE575" s="2"/>
      <c r="IF575" s="2"/>
      <c r="IG575" s="2"/>
      <c r="IH575" s="2"/>
      <c r="II575" s="2"/>
      <c r="IJ575" s="2"/>
      <c r="IK575" s="2"/>
      <c r="IL575" s="2"/>
      <c r="IM575" s="2"/>
      <c r="IN575" s="2"/>
      <c r="IO575" s="2"/>
      <c r="IP575" s="2"/>
      <c r="IQ575" s="2"/>
      <c r="IR575" s="2"/>
    </row>
    <row r="576" spans="1:252"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row>
    <row r="577" spans="1:252"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row>
    <row r="578" spans="1:252"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2"/>
      <c r="HR578" s="2"/>
      <c r="HS578" s="2"/>
      <c r="HT578" s="2"/>
      <c r="HU578" s="2"/>
      <c r="HV578" s="2"/>
      <c r="HW578" s="2"/>
      <c r="HX578" s="2"/>
      <c r="HY578" s="2"/>
      <c r="HZ578" s="2"/>
      <c r="IA578" s="2"/>
      <c r="IB578" s="2"/>
      <c r="IC578" s="2"/>
      <c r="ID578" s="2"/>
      <c r="IE578" s="2"/>
      <c r="IF578" s="2"/>
      <c r="IG578" s="2"/>
      <c r="IH578" s="2"/>
      <c r="II578" s="2"/>
      <c r="IJ578" s="2"/>
      <c r="IK578" s="2"/>
      <c r="IL578" s="2"/>
      <c r="IM578" s="2"/>
      <c r="IN578" s="2"/>
      <c r="IO578" s="2"/>
      <c r="IP578" s="2"/>
      <c r="IQ578" s="2"/>
      <c r="IR578" s="2"/>
    </row>
    <row r="579" spans="1:252"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2"/>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row>
    <row r="580" spans="1:252"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c r="ID580" s="2"/>
      <c r="IE580" s="2"/>
      <c r="IF580" s="2"/>
      <c r="IG580" s="2"/>
      <c r="IH580" s="2"/>
      <c r="II580" s="2"/>
      <c r="IJ580" s="2"/>
      <c r="IK580" s="2"/>
      <c r="IL580" s="2"/>
      <c r="IM580" s="2"/>
      <c r="IN580" s="2"/>
      <c r="IO580" s="2"/>
      <c r="IP580" s="2"/>
      <c r="IQ580" s="2"/>
      <c r="IR580" s="2"/>
    </row>
    <row r="581" spans="1:252"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c r="ID581" s="2"/>
      <c r="IE581" s="2"/>
      <c r="IF581" s="2"/>
      <c r="IG581" s="2"/>
      <c r="IH581" s="2"/>
      <c r="II581" s="2"/>
      <c r="IJ581" s="2"/>
      <c r="IK581" s="2"/>
      <c r="IL581" s="2"/>
      <c r="IM581" s="2"/>
      <c r="IN581" s="2"/>
      <c r="IO581" s="2"/>
      <c r="IP581" s="2"/>
      <c r="IQ581" s="2"/>
      <c r="IR581" s="2"/>
    </row>
    <row r="582" spans="1:252"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row>
    <row r="583" spans="1:252"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row>
    <row r="584" spans="1:252"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row>
    <row r="585" spans="1:252"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row>
    <row r="586" spans="1:252"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row>
    <row r="587" spans="1:252"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row>
    <row r="588" spans="1:252"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row>
    <row r="589" spans="1:252"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row>
    <row r="590" spans="1:252"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row>
    <row r="591" spans="1:252"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row>
    <row r="592" spans="1:252"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row>
    <row r="593" spans="1:252"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row>
    <row r="594" spans="1:252"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row>
    <row r="595" spans="1:252"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row>
    <row r="596" spans="1:252"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row>
    <row r="597" spans="1:252"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row>
    <row r="598" spans="1:252"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row>
    <row r="599" spans="1:252"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row>
    <row r="600" spans="1:252"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row>
    <row r="601" spans="1:252"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row>
    <row r="602" spans="1:252"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row>
    <row r="603" spans="1:252"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c r="ID603" s="2"/>
      <c r="IE603" s="2"/>
      <c r="IF603" s="2"/>
      <c r="IG603" s="2"/>
      <c r="IH603" s="2"/>
      <c r="II603" s="2"/>
      <c r="IJ603" s="2"/>
      <c r="IK603" s="2"/>
      <c r="IL603" s="2"/>
      <c r="IM603" s="2"/>
      <c r="IN603" s="2"/>
      <c r="IO603" s="2"/>
      <c r="IP603" s="2"/>
      <c r="IQ603" s="2"/>
      <c r="IR603" s="2"/>
    </row>
    <row r="604" spans="1:252"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c r="ID604" s="2"/>
      <c r="IE604" s="2"/>
      <c r="IF604" s="2"/>
      <c r="IG604" s="2"/>
      <c r="IH604" s="2"/>
      <c r="II604" s="2"/>
      <c r="IJ604" s="2"/>
      <c r="IK604" s="2"/>
      <c r="IL604" s="2"/>
      <c r="IM604" s="2"/>
      <c r="IN604" s="2"/>
      <c r="IO604" s="2"/>
      <c r="IP604" s="2"/>
      <c r="IQ604" s="2"/>
      <c r="IR604" s="2"/>
    </row>
    <row r="605" spans="1:252"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c r="ID605" s="2"/>
      <c r="IE605" s="2"/>
      <c r="IF605" s="2"/>
      <c r="IG605" s="2"/>
      <c r="IH605" s="2"/>
      <c r="II605" s="2"/>
      <c r="IJ605" s="2"/>
      <c r="IK605" s="2"/>
      <c r="IL605" s="2"/>
      <c r="IM605" s="2"/>
      <c r="IN605" s="2"/>
      <c r="IO605" s="2"/>
      <c r="IP605" s="2"/>
      <c r="IQ605" s="2"/>
      <c r="IR605" s="2"/>
    </row>
    <row r="606" spans="1:252"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c r="ID606" s="2"/>
      <c r="IE606" s="2"/>
      <c r="IF606" s="2"/>
      <c r="IG606" s="2"/>
      <c r="IH606" s="2"/>
      <c r="II606" s="2"/>
      <c r="IJ606" s="2"/>
      <c r="IK606" s="2"/>
      <c r="IL606" s="2"/>
      <c r="IM606" s="2"/>
      <c r="IN606" s="2"/>
      <c r="IO606" s="2"/>
      <c r="IP606" s="2"/>
      <c r="IQ606" s="2"/>
      <c r="IR606" s="2"/>
    </row>
    <row r="607" spans="1:252"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c r="ID607" s="2"/>
      <c r="IE607" s="2"/>
      <c r="IF607" s="2"/>
      <c r="IG607" s="2"/>
      <c r="IH607" s="2"/>
      <c r="II607" s="2"/>
      <c r="IJ607" s="2"/>
      <c r="IK607" s="2"/>
      <c r="IL607" s="2"/>
      <c r="IM607" s="2"/>
      <c r="IN607" s="2"/>
      <c r="IO607" s="2"/>
      <c r="IP607" s="2"/>
      <c r="IQ607" s="2"/>
      <c r="IR607" s="2"/>
    </row>
    <row r="608" spans="1:252"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c r="IG608" s="2"/>
      <c r="IH608" s="2"/>
      <c r="II608" s="2"/>
      <c r="IJ608" s="2"/>
      <c r="IK608" s="2"/>
      <c r="IL608" s="2"/>
      <c r="IM608" s="2"/>
      <c r="IN608" s="2"/>
      <c r="IO608" s="2"/>
      <c r="IP608" s="2"/>
      <c r="IQ608" s="2"/>
      <c r="IR608" s="2"/>
    </row>
    <row r="609" spans="1:252"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c r="IG609" s="2"/>
      <c r="IH609" s="2"/>
      <c r="II609" s="2"/>
      <c r="IJ609" s="2"/>
      <c r="IK609" s="2"/>
      <c r="IL609" s="2"/>
      <c r="IM609" s="2"/>
      <c r="IN609" s="2"/>
      <c r="IO609" s="2"/>
      <c r="IP609" s="2"/>
      <c r="IQ609" s="2"/>
      <c r="IR609" s="2"/>
    </row>
    <row r="610" spans="1:252"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c r="IG610" s="2"/>
      <c r="IH610" s="2"/>
      <c r="II610" s="2"/>
      <c r="IJ610" s="2"/>
      <c r="IK610" s="2"/>
      <c r="IL610" s="2"/>
      <c r="IM610" s="2"/>
      <c r="IN610" s="2"/>
      <c r="IO610" s="2"/>
      <c r="IP610" s="2"/>
      <c r="IQ610" s="2"/>
      <c r="IR610" s="2"/>
    </row>
    <row r="611" spans="1:252"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c r="IG611" s="2"/>
      <c r="IH611" s="2"/>
      <c r="II611" s="2"/>
      <c r="IJ611" s="2"/>
      <c r="IK611" s="2"/>
      <c r="IL611" s="2"/>
      <c r="IM611" s="2"/>
      <c r="IN611" s="2"/>
      <c r="IO611" s="2"/>
      <c r="IP611" s="2"/>
      <c r="IQ611" s="2"/>
      <c r="IR611" s="2"/>
    </row>
    <row r="612" spans="1:252"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row>
    <row r="613" spans="1:252"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c r="IG613" s="2"/>
      <c r="IH613" s="2"/>
      <c r="II613" s="2"/>
      <c r="IJ613" s="2"/>
      <c r="IK613" s="2"/>
      <c r="IL613" s="2"/>
      <c r="IM613" s="2"/>
      <c r="IN613" s="2"/>
      <c r="IO613" s="2"/>
      <c r="IP613" s="2"/>
      <c r="IQ613" s="2"/>
      <c r="IR613" s="2"/>
    </row>
    <row r="614" spans="1:252"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c r="IG614" s="2"/>
      <c r="IH614" s="2"/>
      <c r="II614" s="2"/>
      <c r="IJ614" s="2"/>
      <c r="IK614" s="2"/>
      <c r="IL614" s="2"/>
      <c r="IM614" s="2"/>
      <c r="IN614" s="2"/>
      <c r="IO614" s="2"/>
      <c r="IP614" s="2"/>
      <c r="IQ614" s="2"/>
      <c r="IR614" s="2"/>
    </row>
    <row r="615" spans="1:252"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c r="IG615" s="2"/>
      <c r="IH615" s="2"/>
      <c r="II615" s="2"/>
      <c r="IJ615" s="2"/>
      <c r="IK615" s="2"/>
      <c r="IL615" s="2"/>
      <c r="IM615" s="2"/>
      <c r="IN615" s="2"/>
      <c r="IO615" s="2"/>
      <c r="IP615" s="2"/>
      <c r="IQ615" s="2"/>
      <c r="IR615" s="2"/>
    </row>
    <row r="616" spans="1:252"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c r="IG616" s="2"/>
      <c r="IH616" s="2"/>
      <c r="II616" s="2"/>
      <c r="IJ616" s="2"/>
      <c r="IK616" s="2"/>
      <c r="IL616" s="2"/>
      <c r="IM616" s="2"/>
      <c r="IN616" s="2"/>
      <c r="IO616" s="2"/>
      <c r="IP616" s="2"/>
      <c r="IQ616" s="2"/>
      <c r="IR616" s="2"/>
    </row>
    <row r="617" spans="1:252"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c r="IG617" s="2"/>
      <c r="IH617" s="2"/>
      <c r="II617" s="2"/>
      <c r="IJ617" s="2"/>
      <c r="IK617" s="2"/>
      <c r="IL617" s="2"/>
      <c r="IM617" s="2"/>
      <c r="IN617" s="2"/>
      <c r="IO617" s="2"/>
      <c r="IP617" s="2"/>
      <c r="IQ617" s="2"/>
      <c r="IR617" s="2"/>
    </row>
    <row r="618" spans="1:252"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c r="IG618" s="2"/>
      <c r="IH618" s="2"/>
      <c r="II618" s="2"/>
      <c r="IJ618" s="2"/>
      <c r="IK618" s="2"/>
      <c r="IL618" s="2"/>
      <c r="IM618" s="2"/>
      <c r="IN618" s="2"/>
      <c r="IO618" s="2"/>
      <c r="IP618" s="2"/>
      <c r="IQ618" s="2"/>
      <c r="IR618" s="2"/>
    </row>
    <row r="619" spans="1:252"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c r="IG619" s="2"/>
      <c r="IH619" s="2"/>
      <c r="II619" s="2"/>
      <c r="IJ619" s="2"/>
      <c r="IK619" s="2"/>
      <c r="IL619" s="2"/>
      <c r="IM619" s="2"/>
      <c r="IN619" s="2"/>
      <c r="IO619" s="2"/>
      <c r="IP619" s="2"/>
      <c r="IQ619" s="2"/>
      <c r="IR619" s="2"/>
    </row>
    <row r="620" spans="1:252"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c r="IG620" s="2"/>
      <c r="IH620" s="2"/>
      <c r="II620" s="2"/>
      <c r="IJ620" s="2"/>
      <c r="IK620" s="2"/>
      <c r="IL620" s="2"/>
      <c r="IM620" s="2"/>
      <c r="IN620" s="2"/>
      <c r="IO620" s="2"/>
      <c r="IP620" s="2"/>
      <c r="IQ620" s="2"/>
      <c r="IR620" s="2"/>
    </row>
    <row r="621" spans="1:252"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c r="IG621" s="2"/>
      <c r="IH621" s="2"/>
      <c r="II621" s="2"/>
      <c r="IJ621" s="2"/>
      <c r="IK621" s="2"/>
      <c r="IL621" s="2"/>
      <c r="IM621" s="2"/>
      <c r="IN621" s="2"/>
      <c r="IO621" s="2"/>
      <c r="IP621" s="2"/>
      <c r="IQ621" s="2"/>
      <c r="IR621" s="2"/>
    </row>
    <row r="622" spans="1:252"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c r="IG622" s="2"/>
      <c r="IH622" s="2"/>
      <c r="II622" s="2"/>
      <c r="IJ622" s="2"/>
      <c r="IK622" s="2"/>
      <c r="IL622" s="2"/>
      <c r="IM622" s="2"/>
      <c r="IN622" s="2"/>
      <c r="IO622" s="2"/>
      <c r="IP622" s="2"/>
      <c r="IQ622" s="2"/>
      <c r="IR622" s="2"/>
    </row>
    <row r="623" spans="1:252"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c r="IG623" s="2"/>
      <c r="IH623" s="2"/>
      <c r="II623" s="2"/>
      <c r="IJ623" s="2"/>
      <c r="IK623" s="2"/>
      <c r="IL623" s="2"/>
      <c r="IM623" s="2"/>
      <c r="IN623" s="2"/>
      <c r="IO623" s="2"/>
      <c r="IP623" s="2"/>
      <c r="IQ623" s="2"/>
      <c r="IR623" s="2"/>
    </row>
    <row r="624" spans="1:252"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c r="IG624" s="2"/>
      <c r="IH624" s="2"/>
      <c r="II624" s="2"/>
      <c r="IJ624" s="2"/>
      <c r="IK624" s="2"/>
      <c r="IL624" s="2"/>
      <c r="IM624" s="2"/>
      <c r="IN624" s="2"/>
      <c r="IO624" s="2"/>
      <c r="IP624" s="2"/>
      <c r="IQ624" s="2"/>
      <c r="IR624" s="2"/>
    </row>
    <row r="625" spans="1:252"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c r="IG625" s="2"/>
      <c r="IH625" s="2"/>
      <c r="II625" s="2"/>
      <c r="IJ625" s="2"/>
      <c r="IK625" s="2"/>
      <c r="IL625" s="2"/>
      <c r="IM625" s="2"/>
      <c r="IN625" s="2"/>
      <c r="IO625" s="2"/>
      <c r="IP625" s="2"/>
      <c r="IQ625" s="2"/>
      <c r="IR625" s="2"/>
    </row>
    <row r="626" spans="1:252"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c r="IG626" s="2"/>
      <c r="IH626" s="2"/>
      <c r="II626" s="2"/>
      <c r="IJ626" s="2"/>
      <c r="IK626" s="2"/>
      <c r="IL626" s="2"/>
      <c r="IM626" s="2"/>
      <c r="IN626" s="2"/>
      <c r="IO626" s="2"/>
      <c r="IP626" s="2"/>
      <c r="IQ626" s="2"/>
      <c r="IR626" s="2"/>
    </row>
    <row r="627" spans="1:252"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c r="IG627" s="2"/>
      <c r="IH627" s="2"/>
      <c r="II627" s="2"/>
      <c r="IJ627" s="2"/>
      <c r="IK627" s="2"/>
      <c r="IL627" s="2"/>
      <c r="IM627" s="2"/>
      <c r="IN627" s="2"/>
      <c r="IO627" s="2"/>
      <c r="IP627" s="2"/>
      <c r="IQ627" s="2"/>
      <c r="IR627" s="2"/>
    </row>
    <row r="628" spans="1:252"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c r="IG628" s="2"/>
      <c r="IH628" s="2"/>
      <c r="II628" s="2"/>
      <c r="IJ628" s="2"/>
      <c r="IK628" s="2"/>
      <c r="IL628" s="2"/>
      <c r="IM628" s="2"/>
      <c r="IN628" s="2"/>
      <c r="IO628" s="2"/>
      <c r="IP628" s="2"/>
      <c r="IQ628" s="2"/>
      <c r="IR628" s="2"/>
    </row>
    <row r="629" spans="1:252"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c r="IG629" s="2"/>
      <c r="IH629" s="2"/>
      <c r="II629" s="2"/>
      <c r="IJ629" s="2"/>
      <c r="IK629" s="2"/>
      <c r="IL629" s="2"/>
      <c r="IM629" s="2"/>
      <c r="IN629" s="2"/>
      <c r="IO629" s="2"/>
      <c r="IP629" s="2"/>
      <c r="IQ629" s="2"/>
      <c r="IR629" s="2"/>
    </row>
    <row r="630" spans="1:252"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row>
    <row r="631" spans="1:252"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c r="IG631" s="2"/>
      <c r="IH631" s="2"/>
      <c r="II631" s="2"/>
      <c r="IJ631" s="2"/>
      <c r="IK631" s="2"/>
      <c r="IL631" s="2"/>
      <c r="IM631" s="2"/>
      <c r="IN631" s="2"/>
      <c r="IO631" s="2"/>
      <c r="IP631" s="2"/>
      <c r="IQ631" s="2"/>
      <c r="IR631" s="2"/>
    </row>
    <row r="632" spans="1:252"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c r="IG632" s="2"/>
      <c r="IH632" s="2"/>
      <c r="II632" s="2"/>
      <c r="IJ632" s="2"/>
      <c r="IK632" s="2"/>
      <c r="IL632" s="2"/>
      <c r="IM632" s="2"/>
      <c r="IN632" s="2"/>
      <c r="IO632" s="2"/>
      <c r="IP632" s="2"/>
      <c r="IQ632" s="2"/>
      <c r="IR632" s="2"/>
    </row>
    <row r="633" spans="1:252"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c r="IG633" s="2"/>
      <c r="IH633" s="2"/>
      <c r="II633" s="2"/>
      <c r="IJ633" s="2"/>
      <c r="IK633" s="2"/>
      <c r="IL633" s="2"/>
      <c r="IM633" s="2"/>
      <c r="IN633" s="2"/>
      <c r="IO633" s="2"/>
      <c r="IP633" s="2"/>
      <c r="IQ633" s="2"/>
      <c r="IR633" s="2"/>
    </row>
    <row r="634" spans="1:252"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c r="IG634" s="2"/>
      <c r="IH634" s="2"/>
      <c r="II634" s="2"/>
      <c r="IJ634" s="2"/>
      <c r="IK634" s="2"/>
      <c r="IL634" s="2"/>
      <c r="IM634" s="2"/>
      <c r="IN634" s="2"/>
      <c r="IO634" s="2"/>
      <c r="IP634" s="2"/>
      <c r="IQ634" s="2"/>
      <c r="IR634" s="2"/>
    </row>
    <row r="635" spans="1:252"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c r="IG635" s="2"/>
      <c r="IH635" s="2"/>
      <c r="II635" s="2"/>
      <c r="IJ635" s="2"/>
      <c r="IK635" s="2"/>
      <c r="IL635" s="2"/>
      <c r="IM635" s="2"/>
      <c r="IN635" s="2"/>
      <c r="IO635" s="2"/>
      <c r="IP635" s="2"/>
      <c r="IQ635" s="2"/>
      <c r="IR635" s="2"/>
    </row>
    <row r="636" spans="1:252"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c r="IG636" s="2"/>
      <c r="IH636" s="2"/>
      <c r="II636" s="2"/>
      <c r="IJ636" s="2"/>
      <c r="IK636" s="2"/>
      <c r="IL636" s="2"/>
      <c r="IM636" s="2"/>
      <c r="IN636" s="2"/>
      <c r="IO636" s="2"/>
      <c r="IP636" s="2"/>
      <c r="IQ636" s="2"/>
      <c r="IR636" s="2"/>
    </row>
    <row r="637" spans="1:252"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c r="IG637" s="2"/>
      <c r="IH637" s="2"/>
      <c r="II637" s="2"/>
      <c r="IJ637" s="2"/>
      <c r="IK637" s="2"/>
      <c r="IL637" s="2"/>
      <c r="IM637" s="2"/>
      <c r="IN637" s="2"/>
      <c r="IO637" s="2"/>
      <c r="IP637" s="2"/>
      <c r="IQ637" s="2"/>
      <c r="IR637" s="2"/>
    </row>
    <row r="638" spans="1:252"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c r="IG638" s="2"/>
      <c r="IH638" s="2"/>
      <c r="II638" s="2"/>
      <c r="IJ638" s="2"/>
      <c r="IK638" s="2"/>
      <c r="IL638" s="2"/>
      <c r="IM638" s="2"/>
      <c r="IN638" s="2"/>
      <c r="IO638" s="2"/>
      <c r="IP638" s="2"/>
      <c r="IQ638" s="2"/>
      <c r="IR638" s="2"/>
    </row>
    <row r="639" spans="1:252"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row>
    <row r="640" spans="1:252"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c r="IG640" s="2"/>
      <c r="IH640" s="2"/>
      <c r="II640" s="2"/>
      <c r="IJ640" s="2"/>
      <c r="IK640" s="2"/>
      <c r="IL640" s="2"/>
      <c r="IM640" s="2"/>
      <c r="IN640" s="2"/>
      <c r="IO640" s="2"/>
      <c r="IP640" s="2"/>
      <c r="IQ640" s="2"/>
      <c r="IR640" s="2"/>
    </row>
    <row r="641" spans="1:252"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2"/>
      <c r="HU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row>
    <row r="642" spans="1:252"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c r="HP642" s="2"/>
      <c r="HQ642" s="2"/>
      <c r="HR642" s="2"/>
      <c r="HS642" s="2"/>
      <c r="HT642" s="2"/>
      <c r="HU642" s="2"/>
      <c r="HV642" s="2"/>
      <c r="HW642" s="2"/>
      <c r="HX642" s="2"/>
      <c r="HY642" s="2"/>
      <c r="HZ642" s="2"/>
      <c r="IA642" s="2"/>
      <c r="IB642" s="2"/>
      <c r="IC642" s="2"/>
      <c r="ID642" s="2"/>
      <c r="IE642" s="2"/>
      <c r="IF642" s="2"/>
      <c r="IG642" s="2"/>
      <c r="IH642" s="2"/>
      <c r="II642" s="2"/>
      <c r="IJ642" s="2"/>
      <c r="IK642" s="2"/>
      <c r="IL642" s="2"/>
      <c r="IM642" s="2"/>
      <c r="IN642" s="2"/>
      <c r="IO642" s="2"/>
      <c r="IP642" s="2"/>
      <c r="IQ642" s="2"/>
      <c r="IR642" s="2"/>
    </row>
    <row r="643" spans="1:252"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c r="HP643" s="2"/>
      <c r="HQ643" s="2"/>
      <c r="HR643" s="2"/>
      <c r="HS643" s="2"/>
      <c r="HT643" s="2"/>
      <c r="HU643" s="2"/>
      <c r="HV643" s="2"/>
      <c r="HW643" s="2"/>
      <c r="HX643" s="2"/>
      <c r="HY643" s="2"/>
      <c r="HZ643" s="2"/>
      <c r="IA643" s="2"/>
      <c r="IB643" s="2"/>
      <c r="IC643" s="2"/>
      <c r="ID643" s="2"/>
      <c r="IE643" s="2"/>
      <c r="IF643" s="2"/>
      <c r="IG643" s="2"/>
      <c r="IH643" s="2"/>
      <c r="II643" s="2"/>
      <c r="IJ643" s="2"/>
      <c r="IK643" s="2"/>
      <c r="IL643" s="2"/>
      <c r="IM643" s="2"/>
      <c r="IN643" s="2"/>
      <c r="IO643" s="2"/>
      <c r="IP643" s="2"/>
      <c r="IQ643" s="2"/>
      <c r="IR643" s="2"/>
    </row>
    <row r="644" spans="1:252"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c r="HP644" s="2"/>
      <c r="HQ644" s="2"/>
      <c r="HR644" s="2"/>
      <c r="HS644" s="2"/>
      <c r="HT644" s="2"/>
      <c r="HU644" s="2"/>
      <c r="HV644" s="2"/>
      <c r="HW644" s="2"/>
      <c r="HX644" s="2"/>
      <c r="HY644" s="2"/>
      <c r="HZ644" s="2"/>
      <c r="IA644" s="2"/>
      <c r="IB644" s="2"/>
      <c r="IC644" s="2"/>
      <c r="ID644" s="2"/>
      <c r="IE644" s="2"/>
      <c r="IF644" s="2"/>
      <c r="IG644" s="2"/>
      <c r="IH644" s="2"/>
      <c r="II644" s="2"/>
      <c r="IJ644" s="2"/>
      <c r="IK644" s="2"/>
      <c r="IL644" s="2"/>
      <c r="IM644" s="2"/>
      <c r="IN644" s="2"/>
      <c r="IO644" s="2"/>
      <c r="IP644" s="2"/>
      <c r="IQ644" s="2"/>
      <c r="IR644" s="2"/>
    </row>
    <row r="645" spans="1:252"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c r="HP645" s="2"/>
      <c r="HQ645" s="2"/>
      <c r="HR645" s="2"/>
      <c r="HS645" s="2"/>
      <c r="HT645" s="2"/>
      <c r="HU645" s="2"/>
      <c r="HV645" s="2"/>
      <c r="HW645" s="2"/>
      <c r="HX645" s="2"/>
      <c r="HY645" s="2"/>
      <c r="HZ645" s="2"/>
      <c r="IA645" s="2"/>
      <c r="IB645" s="2"/>
      <c r="IC645" s="2"/>
      <c r="ID645" s="2"/>
      <c r="IE645" s="2"/>
      <c r="IF645" s="2"/>
      <c r="IG645" s="2"/>
      <c r="IH645" s="2"/>
      <c r="II645" s="2"/>
      <c r="IJ645" s="2"/>
      <c r="IK645" s="2"/>
      <c r="IL645" s="2"/>
      <c r="IM645" s="2"/>
      <c r="IN645" s="2"/>
      <c r="IO645" s="2"/>
      <c r="IP645" s="2"/>
      <c r="IQ645" s="2"/>
      <c r="IR645" s="2"/>
    </row>
    <row r="646" spans="1:252"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c r="HP646" s="2"/>
      <c r="HQ646" s="2"/>
      <c r="HR646" s="2"/>
      <c r="HS646" s="2"/>
      <c r="HT646" s="2"/>
      <c r="HU646" s="2"/>
      <c r="HV646" s="2"/>
      <c r="HW646" s="2"/>
      <c r="HX646" s="2"/>
      <c r="HY646" s="2"/>
      <c r="HZ646" s="2"/>
      <c r="IA646" s="2"/>
      <c r="IB646" s="2"/>
      <c r="IC646" s="2"/>
      <c r="ID646" s="2"/>
      <c r="IE646" s="2"/>
      <c r="IF646" s="2"/>
      <c r="IG646" s="2"/>
      <c r="IH646" s="2"/>
      <c r="II646" s="2"/>
      <c r="IJ646" s="2"/>
      <c r="IK646" s="2"/>
      <c r="IL646" s="2"/>
      <c r="IM646" s="2"/>
      <c r="IN646" s="2"/>
      <c r="IO646" s="2"/>
      <c r="IP646" s="2"/>
      <c r="IQ646" s="2"/>
      <c r="IR646" s="2"/>
    </row>
    <row r="647" spans="1:252"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c r="HP647" s="2"/>
      <c r="HQ647" s="2"/>
      <c r="HR647" s="2"/>
      <c r="HS647" s="2"/>
      <c r="HT647" s="2"/>
      <c r="HU647" s="2"/>
      <c r="HV647" s="2"/>
      <c r="HW647" s="2"/>
      <c r="HX647" s="2"/>
      <c r="HY647" s="2"/>
      <c r="HZ647" s="2"/>
      <c r="IA647" s="2"/>
      <c r="IB647" s="2"/>
      <c r="IC647" s="2"/>
      <c r="ID647" s="2"/>
      <c r="IE647" s="2"/>
      <c r="IF647" s="2"/>
      <c r="IG647" s="2"/>
      <c r="IH647" s="2"/>
      <c r="II647" s="2"/>
      <c r="IJ647" s="2"/>
      <c r="IK647" s="2"/>
      <c r="IL647" s="2"/>
      <c r="IM647" s="2"/>
      <c r="IN647" s="2"/>
      <c r="IO647" s="2"/>
      <c r="IP647" s="2"/>
      <c r="IQ647" s="2"/>
      <c r="IR647" s="2"/>
    </row>
    <row r="648" spans="1:252"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c r="HP648" s="2"/>
      <c r="HQ648" s="2"/>
      <c r="HR648" s="2"/>
      <c r="HS648" s="2"/>
      <c r="HT648" s="2"/>
      <c r="HU648" s="2"/>
      <c r="HV648" s="2"/>
      <c r="HW648" s="2"/>
      <c r="HX648" s="2"/>
      <c r="HY648" s="2"/>
      <c r="HZ648" s="2"/>
      <c r="IA648" s="2"/>
      <c r="IB648" s="2"/>
      <c r="IC648" s="2"/>
      <c r="ID648" s="2"/>
      <c r="IE648" s="2"/>
      <c r="IF648" s="2"/>
      <c r="IG648" s="2"/>
      <c r="IH648" s="2"/>
      <c r="II648" s="2"/>
      <c r="IJ648" s="2"/>
      <c r="IK648" s="2"/>
      <c r="IL648" s="2"/>
      <c r="IM648" s="2"/>
      <c r="IN648" s="2"/>
      <c r="IO648" s="2"/>
      <c r="IP648" s="2"/>
      <c r="IQ648" s="2"/>
      <c r="IR648" s="2"/>
    </row>
    <row r="649" spans="1:252"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c r="HP649" s="2"/>
      <c r="HQ649" s="2"/>
      <c r="HR649" s="2"/>
      <c r="HS649" s="2"/>
      <c r="HT649" s="2"/>
      <c r="HU649" s="2"/>
      <c r="HV649" s="2"/>
      <c r="HW649" s="2"/>
      <c r="HX649" s="2"/>
      <c r="HY649" s="2"/>
      <c r="HZ649" s="2"/>
      <c r="IA649" s="2"/>
      <c r="IB649" s="2"/>
      <c r="IC649" s="2"/>
      <c r="ID649" s="2"/>
      <c r="IE649" s="2"/>
      <c r="IF649" s="2"/>
      <c r="IG649" s="2"/>
      <c r="IH649" s="2"/>
      <c r="II649" s="2"/>
      <c r="IJ649" s="2"/>
      <c r="IK649" s="2"/>
      <c r="IL649" s="2"/>
      <c r="IM649" s="2"/>
      <c r="IN649" s="2"/>
      <c r="IO649" s="2"/>
      <c r="IP649" s="2"/>
      <c r="IQ649" s="2"/>
      <c r="IR649" s="2"/>
    </row>
    <row r="650" spans="1:252"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c r="HP650" s="2"/>
      <c r="HQ650" s="2"/>
      <c r="HR650" s="2"/>
      <c r="HS650" s="2"/>
      <c r="HT650" s="2"/>
      <c r="HU650" s="2"/>
      <c r="HV650" s="2"/>
      <c r="HW650" s="2"/>
      <c r="HX650" s="2"/>
      <c r="HY650" s="2"/>
      <c r="HZ650" s="2"/>
      <c r="IA650" s="2"/>
      <c r="IB650" s="2"/>
      <c r="IC650" s="2"/>
      <c r="ID650" s="2"/>
      <c r="IE650" s="2"/>
      <c r="IF650" s="2"/>
      <c r="IG650" s="2"/>
      <c r="IH650" s="2"/>
      <c r="II650" s="2"/>
      <c r="IJ650" s="2"/>
      <c r="IK650" s="2"/>
      <c r="IL650" s="2"/>
      <c r="IM650" s="2"/>
      <c r="IN650" s="2"/>
      <c r="IO650" s="2"/>
      <c r="IP650" s="2"/>
      <c r="IQ650" s="2"/>
      <c r="IR650" s="2"/>
    </row>
    <row r="651" spans="1:252"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c r="HP651" s="2"/>
      <c r="HQ651" s="2"/>
      <c r="HR651" s="2"/>
      <c r="HS651" s="2"/>
      <c r="HT651" s="2"/>
      <c r="HU651" s="2"/>
      <c r="HV651" s="2"/>
      <c r="HW651" s="2"/>
      <c r="HX651" s="2"/>
      <c r="HY651" s="2"/>
      <c r="HZ651" s="2"/>
      <c r="IA651" s="2"/>
      <c r="IB651" s="2"/>
      <c r="IC651" s="2"/>
      <c r="ID651" s="2"/>
      <c r="IE651" s="2"/>
      <c r="IF651" s="2"/>
      <c r="IG651" s="2"/>
      <c r="IH651" s="2"/>
      <c r="II651" s="2"/>
      <c r="IJ651" s="2"/>
      <c r="IK651" s="2"/>
      <c r="IL651" s="2"/>
      <c r="IM651" s="2"/>
      <c r="IN651" s="2"/>
      <c r="IO651" s="2"/>
      <c r="IP651" s="2"/>
      <c r="IQ651" s="2"/>
      <c r="IR651" s="2"/>
    </row>
    <row r="652" spans="1:252"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c r="HP652" s="2"/>
      <c r="HQ652" s="2"/>
      <c r="HR652" s="2"/>
      <c r="HS652" s="2"/>
      <c r="HT652" s="2"/>
      <c r="HU652" s="2"/>
      <c r="HV652" s="2"/>
      <c r="HW652" s="2"/>
      <c r="HX652" s="2"/>
      <c r="HY652" s="2"/>
      <c r="HZ652" s="2"/>
      <c r="IA652" s="2"/>
      <c r="IB652" s="2"/>
      <c r="IC652" s="2"/>
      <c r="ID652" s="2"/>
      <c r="IE652" s="2"/>
      <c r="IF652" s="2"/>
      <c r="IG652" s="2"/>
      <c r="IH652" s="2"/>
      <c r="II652" s="2"/>
      <c r="IJ652" s="2"/>
      <c r="IK652" s="2"/>
      <c r="IL652" s="2"/>
      <c r="IM652" s="2"/>
      <c r="IN652" s="2"/>
      <c r="IO652" s="2"/>
      <c r="IP652" s="2"/>
      <c r="IQ652" s="2"/>
      <c r="IR652" s="2"/>
    </row>
    <row r="653" spans="1:252"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c r="HP653" s="2"/>
      <c r="HQ653" s="2"/>
      <c r="HR653" s="2"/>
      <c r="HS653" s="2"/>
      <c r="HT653" s="2"/>
      <c r="HU653" s="2"/>
      <c r="HV653" s="2"/>
      <c r="HW653" s="2"/>
      <c r="HX653" s="2"/>
      <c r="HY653" s="2"/>
      <c r="HZ653" s="2"/>
      <c r="IA653" s="2"/>
      <c r="IB653" s="2"/>
      <c r="IC653" s="2"/>
      <c r="ID653" s="2"/>
      <c r="IE653" s="2"/>
      <c r="IF653" s="2"/>
      <c r="IG653" s="2"/>
      <c r="IH653" s="2"/>
      <c r="II653" s="2"/>
      <c r="IJ653" s="2"/>
      <c r="IK653" s="2"/>
      <c r="IL653" s="2"/>
      <c r="IM653" s="2"/>
      <c r="IN653" s="2"/>
      <c r="IO653" s="2"/>
      <c r="IP653" s="2"/>
      <c r="IQ653" s="2"/>
      <c r="IR653" s="2"/>
    </row>
    <row r="654" spans="1:252"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c r="HP654" s="2"/>
      <c r="HQ654" s="2"/>
      <c r="HR654" s="2"/>
      <c r="HS654" s="2"/>
      <c r="HT654" s="2"/>
      <c r="HU654" s="2"/>
      <c r="HV654" s="2"/>
      <c r="HW654" s="2"/>
      <c r="HX654" s="2"/>
      <c r="HY654" s="2"/>
      <c r="HZ654" s="2"/>
      <c r="IA654" s="2"/>
      <c r="IB654" s="2"/>
      <c r="IC654" s="2"/>
      <c r="ID654" s="2"/>
      <c r="IE654" s="2"/>
      <c r="IF654" s="2"/>
      <c r="IG654" s="2"/>
      <c r="IH654" s="2"/>
      <c r="II654" s="2"/>
      <c r="IJ654" s="2"/>
      <c r="IK654" s="2"/>
      <c r="IL654" s="2"/>
      <c r="IM654" s="2"/>
      <c r="IN654" s="2"/>
      <c r="IO654" s="2"/>
      <c r="IP654" s="2"/>
      <c r="IQ654" s="2"/>
      <c r="IR654" s="2"/>
    </row>
    <row r="655" spans="1:252"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c r="HP655" s="2"/>
      <c r="HQ655" s="2"/>
      <c r="HR655" s="2"/>
      <c r="HS655" s="2"/>
      <c r="HT655" s="2"/>
      <c r="HU655" s="2"/>
      <c r="HV655" s="2"/>
      <c r="HW655" s="2"/>
      <c r="HX655" s="2"/>
      <c r="HY655" s="2"/>
      <c r="HZ655" s="2"/>
      <c r="IA655" s="2"/>
      <c r="IB655" s="2"/>
      <c r="IC655" s="2"/>
      <c r="ID655" s="2"/>
      <c r="IE655" s="2"/>
      <c r="IF655" s="2"/>
      <c r="IG655" s="2"/>
      <c r="IH655" s="2"/>
      <c r="II655" s="2"/>
      <c r="IJ655" s="2"/>
      <c r="IK655" s="2"/>
      <c r="IL655" s="2"/>
      <c r="IM655" s="2"/>
      <c r="IN655" s="2"/>
      <c r="IO655" s="2"/>
      <c r="IP655" s="2"/>
      <c r="IQ655" s="2"/>
      <c r="IR655" s="2"/>
    </row>
    <row r="656" spans="1:252"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c r="HP656" s="2"/>
      <c r="HQ656" s="2"/>
      <c r="HR656" s="2"/>
      <c r="HS656" s="2"/>
      <c r="HT656" s="2"/>
      <c r="HU656" s="2"/>
      <c r="HV656" s="2"/>
      <c r="HW656" s="2"/>
      <c r="HX656" s="2"/>
      <c r="HY656" s="2"/>
      <c r="HZ656" s="2"/>
      <c r="IA656" s="2"/>
      <c r="IB656" s="2"/>
      <c r="IC656" s="2"/>
      <c r="ID656" s="2"/>
      <c r="IE656" s="2"/>
      <c r="IF656" s="2"/>
      <c r="IG656" s="2"/>
      <c r="IH656" s="2"/>
      <c r="II656" s="2"/>
      <c r="IJ656" s="2"/>
      <c r="IK656" s="2"/>
      <c r="IL656" s="2"/>
      <c r="IM656" s="2"/>
      <c r="IN656" s="2"/>
      <c r="IO656" s="2"/>
      <c r="IP656" s="2"/>
      <c r="IQ656" s="2"/>
      <c r="IR656" s="2"/>
    </row>
    <row r="657" spans="1:252"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c r="IG657" s="2"/>
      <c r="IH657" s="2"/>
      <c r="II657" s="2"/>
      <c r="IJ657" s="2"/>
      <c r="IK657" s="2"/>
      <c r="IL657" s="2"/>
      <c r="IM657" s="2"/>
      <c r="IN657" s="2"/>
      <c r="IO657" s="2"/>
      <c r="IP657" s="2"/>
      <c r="IQ657" s="2"/>
      <c r="IR657" s="2"/>
    </row>
    <row r="658" spans="1:252"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c r="IG658" s="2"/>
      <c r="IH658" s="2"/>
      <c r="II658" s="2"/>
      <c r="IJ658" s="2"/>
      <c r="IK658" s="2"/>
      <c r="IL658" s="2"/>
      <c r="IM658" s="2"/>
      <c r="IN658" s="2"/>
      <c r="IO658" s="2"/>
      <c r="IP658" s="2"/>
      <c r="IQ658" s="2"/>
      <c r="IR658" s="2"/>
    </row>
    <row r="659" spans="1:252"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c r="IG659" s="2"/>
      <c r="IH659" s="2"/>
      <c r="II659" s="2"/>
      <c r="IJ659" s="2"/>
      <c r="IK659" s="2"/>
      <c r="IL659" s="2"/>
      <c r="IM659" s="2"/>
      <c r="IN659" s="2"/>
      <c r="IO659" s="2"/>
      <c r="IP659" s="2"/>
      <c r="IQ659" s="2"/>
      <c r="IR659" s="2"/>
    </row>
    <row r="660" spans="1:252"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c r="IG660" s="2"/>
      <c r="IH660" s="2"/>
      <c r="II660" s="2"/>
      <c r="IJ660" s="2"/>
      <c r="IK660" s="2"/>
      <c r="IL660" s="2"/>
      <c r="IM660" s="2"/>
      <c r="IN660" s="2"/>
      <c r="IO660" s="2"/>
      <c r="IP660" s="2"/>
      <c r="IQ660" s="2"/>
      <c r="IR660" s="2"/>
    </row>
    <row r="661" spans="1:252"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c r="IG661" s="2"/>
      <c r="IH661" s="2"/>
      <c r="II661" s="2"/>
      <c r="IJ661" s="2"/>
      <c r="IK661" s="2"/>
      <c r="IL661" s="2"/>
      <c r="IM661" s="2"/>
      <c r="IN661" s="2"/>
      <c r="IO661" s="2"/>
      <c r="IP661" s="2"/>
      <c r="IQ661" s="2"/>
      <c r="IR661" s="2"/>
    </row>
    <row r="662" spans="1:252"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c r="IG662" s="2"/>
      <c r="IH662" s="2"/>
      <c r="II662" s="2"/>
      <c r="IJ662" s="2"/>
      <c r="IK662" s="2"/>
      <c r="IL662" s="2"/>
      <c r="IM662" s="2"/>
      <c r="IN662" s="2"/>
      <c r="IO662" s="2"/>
      <c r="IP662" s="2"/>
      <c r="IQ662" s="2"/>
      <c r="IR662" s="2"/>
    </row>
    <row r="663" spans="1:252"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c r="HP663" s="2"/>
      <c r="HQ663" s="2"/>
      <c r="HR663" s="2"/>
      <c r="HS663" s="2"/>
      <c r="HT663" s="2"/>
      <c r="HU663" s="2"/>
      <c r="HV663" s="2"/>
      <c r="HW663" s="2"/>
      <c r="HX663" s="2"/>
      <c r="HY663" s="2"/>
      <c r="HZ663" s="2"/>
      <c r="IA663" s="2"/>
      <c r="IB663" s="2"/>
      <c r="IC663" s="2"/>
      <c r="ID663" s="2"/>
      <c r="IE663" s="2"/>
      <c r="IF663" s="2"/>
      <c r="IG663" s="2"/>
      <c r="IH663" s="2"/>
      <c r="II663" s="2"/>
      <c r="IJ663" s="2"/>
      <c r="IK663" s="2"/>
      <c r="IL663" s="2"/>
      <c r="IM663" s="2"/>
      <c r="IN663" s="2"/>
      <c r="IO663" s="2"/>
      <c r="IP663" s="2"/>
      <c r="IQ663" s="2"/>
      <c r="IR663" s="2"/>
    </row>
    <row r="664" spans="1:252"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c r="HP664" s="2"/>
      <c r="HQ664" s="2"/>
      <c r="HR664" s="2"/>
      <c r="HS664" s="2"/>
      <c r="HT664" s="2"/>
      <c r="HU664" s="2"/>
      <c r="HV664" s="2"/>
      <c r="HW664" s="2"/>
      <c r="HX664" s="2"/>
      <c r="HY664" s="2"/>
      <c r="HZ664" s="2"/>
      <c r="IA664" s="2"/>
      <c r="IB664" s="2"/>
      <c r="IC664" s="2"/>
      <c r="ID664" s="2"/>
      <c r="IE664" s="2"/>
      <c r="IF664" s="2"/>
      <c r="IG664" s="2"/>
      <c r="IH664" s="2"/>
      <c r="II664" s="2"/>
      <c r="IJ664" s="2"/>
      <c r="IK664" s="2"/>
      <c r="IL664" s="2"/>
      <c r="IM664" s="2"/>
      <c r="IN664" s="2"/>
      <c r="IO664" s="2"/>
      <c r="IP664" s="2"/>
      <c r="IQ664" s="2"/>
      <c r="IR664" s="2"/>
    </row>
    <row r="665" spans="1:252"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c r="HP665" s="2"/>
      <c r="HQ665" s="2"/>
      <c r="HR665" s="2"/>
      <c r="HS665" s="2"/>
      <c r="HT665" s="2"/>
      <c r="HU665" s="2"/>
      <c r="HV665" s="2"/>
      <c r="HW665" s="2"/>
      <c r="HX665" s="2"/>
      <c r="HY665" s="2"/>
      <c r="HZ665" s="2"/>
      <c r="IA665" s="2"/>
      <c r="IB665" s="2"/>
      <c r="IC665" s="2"/>
      <c r="ID665" s="2"/>
      <c r="IE665" s="2"/>
      <c r="IF665" s="2"/>
      <c r="IG665" s="2"/>
      <c r="IH665" s="2"/>
      <c r="II665" s="2"/>
      <c r="IJ665" s="2"/>
      <c r="IK665" s="2"/>
      <c r="IL665" s="2"/>
      <c r="IM665" s="2"/>
      <c r="IN665" s="2"/>
      <c r="IO665" s="2"/>
      <c r="IP665" s="2"/>
      <c r="IQ665" s="2"/>
      <c r="IR665" s="2"/>
    </row>
    <row r="666" spans="1:252"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c r="HP666" s="2"/>
      <c r="HQ666" s="2"/>
      <c r="HR666" s="2"/>
      <c r="HS666" s="2"/>
      <c r="HT666" s="2"/>
      <c r="HU666" s="2"/>
      <c r="HV666" s="2"/>
      <c r="HW666" s="2"/>
      <c r="HX666" s="2"/>
      <c r="HY666" s="2"/>
      <c r="HZ666" s="2"/>
      <c r="IA666" s="2"/>
      <c r="IB666" s="2"/>
      <c r="IC666" s="2"/>
      <c r="ID666" s="2"/>
      <c r="IE666" s="2"/>
      <c r="IF666" s="2"/>
      <c r="IG666" s="2"/>
      <c r="IH666" s="2"/>
      <c r="II666" s="2"/>
      <c r="IJ666" s="2"/>
      <c r="IK666" s="2"/>
      <c r="IL666" s="2"/>
      <c r="IM666" s="2"/>
      <c r="IN666" s="2"/>
      <c r="IO666" s="2"/>
      <c r="IP666" s="2"/>
      <c r="IQ666" s="2"/>
      <c r="IR666" s="2"/>
    </row>
    <row r="667" spans="1:252"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c r="HP667" s="2"/>
      <c r="HQ667" s="2"/>
      <c r="HR667" s="2"/>
      <c r="HS667" s="2"/>
      <c r="HT667" s="2"/>
      <c r="HU667" s="2"/>
      <c r="HV667" s="2"/>
      <c r="HW667" s="2"/>
      <c r="HX667" s="2"/>
      <c r="HY667" s="2"/>
      <c r="HZ667" s="2"/>
      <c r="IA667" s="2"/>
      <c r="IB667" s="2"/>
      <c r="IC667" s="2"/>
      <c r="ID667" s="2"/>
      <c r="IE667" s="2"/>
      <c r="IF667" s="2"/>
      <c r="IG667" s="2"/>
      <c r="IH667" s="2"/>
      <c r="II667" s="2"/>
      <c r="IJ667" s="2"/>
      <c r="IK667" s="2"/>
      <c r="IL667" s="2"/>
      <c r="IM667" s="2"/>
      <c r="IN667" s="2"/>
      <c r="IO667" s="2"/>
      <c r="IP667" s="2"/>
      <c r="IQ667" s="2"/>
      <c r="IR667" s="2"/>
    </row>
    <row r="668" spans="1:252"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c r="HP668" s="2"/>
      <c r="HQ668" s="2"/>
      <c r="HR668" s="2"/>
      <c r="HS668" s="2"/>
      <c r="HT668" s="2"/>
      <c r="HU668" s="2"/>
      <c r="HV668" s="2"/>
      <c r="HW668" s="2"/>
      <c r="HX668" s="2"/>
      <c r="HY668" s="2"/>
      <c r="HZ668" s="2"/>
      <c r="IA668" s="2"/>
      <c r="IB668" s="2"/>
      <c r="IC668" s="2"/>
      <c r="ID668" s="2"/>
      <c r="IE668" s="2"/>
      <c r="IF668" s="2"/>
      <c r="IG668" s="2"/>
      <c r="IH668" s="2"/>
      <c r="II668" s="2"/>
      <c r="IJ668" s="2"/>
      <c r="IK668" s="2"/>
      <c r="IL668" s="2"/>
      <c r="IM668" s="2"/>
      <c r="IN668" s="2"/>
      <c r="IO668" s="2"/>
      <c r="IP668" s="2"/>
      <c r="IQ668" s="2"/>
      <c r="IR668" s="2"/>
    </row>
    <row r="669" spans="1:252"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c r="HP669" s="2"/>
      <c r="HQ669" s="2"/>
      <c r="HR669" s="2"/>
      <c r="HS669" s="2"/>
      <c r="HT669" s="2"/>
      <c r="HU669" s="2"/>
      <c r="HV669" s="2"/>
      <c r="HW669" s="2"/>
      <c r="HX669" s="2"/>
      <c r="HY669" s="2"/>
      <c r="HZ669" s="2"/>
      <c r="IA669" s="2"/>
      <c r="IB669" s="2"/>
      <c r="IC669" s="2"/>
      <c r="ID669" s="2"/>
      <c r="IE669" s="2"/>
      <c r="IF669" s="2"/>
      <c r="IG669" s="2"/>
      <c r="IH669" s="2"/>
      <c r="II669" s="2"/>
      <c r="IJ669" s="2"/>
      <c r="IK669" s="2"/>
      <c r="IL669" s="2"/>
      <c r="IM669" s="2"/>
      <c r="IN669" s="2"/>
      <c r="IO669" s="2"/>
      <c r="IP669" s="2"/>
      <c r="IQ669" s="2"/>
      <c r="IR669" s="2"/>
    </row>
    <row r="670" spans="1:252"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c r="HP670" s="2"/>
      <c r="HQ670" s="2"/>
      <c r="HR670" s="2"/>
      <c r="HS670" s="2"/>
      <c r="HT670" s="2"/>
      <c r="HU670" s="2"/>
      <c r="HV670" s="2"/>
      <c r="HW670" s="2"/>
      <c r="HX670" s="2"/>
      <c r="HY670" s="2"/>
      <c r="HZ670" s="2"/>
      <c r="IA670" s="2"/>
      <c r="IB670" s="2"/>
      <c r="IC670" s="2"/>
      <c r="ID670" s="2"/>
      <c r="IE670" s="2"/>
      <c r="IF670" s="2"/>
      <c r="IG670" s="2"/>
      <c r="IH670" s="2"/>
      <c r="II670" s="2"/>
      <c r="IJ670" s="2"/>
      <c r="IK670" s="2"/>
      <c r="IL670" s="2"/>
      <c r="IM670" s="2"/>
      <c r="IN670" s="2"/>
      <c r="IO670" s="2"/>
      <c r="IP670" s="2"/>
      <c r="IQ670" s="2"/>
      <c r="IR670" s="2"/>
    </row>
    <row r="671" spans="1:252"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c r="HP671" s="2"/>
      <c r="HQ671" s="2"/>
      <c r="HR671" s="2"/>
      <c r="HS671" s="2"/>
      <c r="HT671" s="2"/>
      <c r="HU671" s="2"/>
      <c r="HV671" s="2"/>
      <c r="HW671" s="2"/>
      <c r="HX671" s="2"/>
      <c r="HY671" s="2"/>
      <c r="HZ671" s="2"/>
      <c r="IA671" s="2"/>
      <c r="IB671" s="2"/>
      <c r="IC671" s="2"/>
      <c r="ID671" s="2"/>
      <c r="IE671" s="2"/>
      <c r="IF671" s="2"/>
      <c r="IG671" s="2"/>
      <c r="IH671" s="2"/>
      <c r="II671" s="2"/>
      <c r="IJ671" s="2"/>
      <c r="IK671" s="2"/>
      <c r="IL671" s="2"/>
      <c r="IM671" s="2"/>
      <c r="IN671" s="2"/>
      <c r="IO671" s="2"/>
      <c r="IP671" s="2"/>
      <c r="IQ671" s="2"/>
      <c r="IR671" s="2"/>
    </row>
    <row r="672" spans="1:252"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c r="HP672" s="2"/>
      <c r="HQ672" s="2"/>
      <c r="HR672" s="2"/>
      <c r="HS672" s="2"/>
      <c r="HT672" s="2"/>
      <c r="HU672" s="2"/>
      <c r="HV672" s="2"/>
      <c r="HW672" s="2"/>
      <c r="HX672" s="2"/>
      <c r="HY672" s="2"/>
      <c r="HZ672" s="2"/>
      <c r="IA672" s="2"/>
      <c r="IB672" s="2"/>
      <c r="IC672" s="2"/>
      <c r="ID672" s="2"/>
      <c r="IE672" s="2"/>
      <c r="IF672" s="2"/>
      <c r="IG672" s="2"/>
      <c r="IH672" s="2"/>
      <c r="II672" s="2"/>
      <c r="IJ672" s="2"/>
      <c r="IK672" s="2"/>
      <c r="IL672" s="2"/>
      <c r="IM672" s="2"/>
      <c r="IN672" s="2"/>
      <c r="IO672" s="2"/>
      <c r="IP672" s="2"/>
      <c r="IQ672" s="2"/>
      <c r="IR672" s="2"/>
    </row>
    <row r="673" spans="1:252"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c r="HP673" s="2"/>
      <c r="HQ673" s="2"/>
      <c r="HR673" s="2"/>
      <c r="HS673" s="2"/>
      <c r="HT673" s="2"/>
      <c r="HU673" s="2"/>
      <c r="HV673" s="2"/>
      <c r="HW673" s="2"/>
      <c r="HX673" s="2"/>
      <c r="HY673" s="2"/>
      <c r="HZ673" s="2"/>
      <c r="IA673" s="2"/>
      <c r="IB673" s="2"/>
      <c r="IC673" s="2"/>
      <c r="ID673" s="2"/>
      <c r="IE673" s="2"/>
      <c r="IF673" s="2"/>
      <c r="IG673" s="2"/>
      <c r="IH673" s="2"/>
      <c r="II673" s="2"/>
      <c r="IJ673" s="2"/>
      <c r="IK673" s="2"/>
      <c r="IL673" s="2"/>
      <c r="IM673" s="2"/>
      <c r="IN673" s="2"/>
      <c r="IO673" s="2"/>
      <c r="IP673" s="2"/>
      <c r="IQ673" s="2"/>
      <c r="IR673" s="2"/>
    </row>
    <row r="674" spans="1:252"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row>
    <row r="675" spans="1:252"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c r="HP675" s="2"/>
      <c r="HQ675" s="2"/>
      <c r="HR675" s="2"/>
      <c r="HS675" s="2"/>
      <c r="HT675" s="2"/>
      <c r="HU675" s="2"/>
      <c r="HV675" s="2"/>
      <c r="HW675" s="2"/>
      <c r="HX675" s="2"/>
      <c r="HY675" s="2"/>
      <c r="HZ675" s="2"/>
      <c r="IA675" s="2"/>
      <c r="IB675" s="2"/>
      <c r="IC675" s="2"/>
      <c r="ID675" s="2"/>
      <c r="IE675" s="2"/>
      <c r="IF675" s="2"/>
      <c r="IG675" s="2"/>
      <c r="IH675" s="2"/>
      <c r="II675" s="2"/>
      <c r="IJ675" s="2"/>
      <c r="IK675" s="2"/>
      <c r="IL675" s="2"/>
      <c r="IM675" s="2"/>
      <c r="IN675" s="2"/>
      <c r="IO675" s="2"/>
      <c r="IP675" s="2"/>
      <c r="IQ675" s="2"/>
      <c r="IR675" s="2"/>
    </row>
    <row r="676" spans="1:252"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c r="HP676" s="2"/>
      <c r="HQ676" s="2"/>
      <c r="HR676" s="2"/>
      <c r="HS676" s="2"/>
      <c r="HT676" s="2"/>
      <c r="HU676" s="2"/>
      <c r="HV676" s="2"/>
      <c r="HW676" s="2"/>
      <c r="HX676" s="2"/>
      <c r="HY676" s="2"/>
      <c r="HZ676" s="2"/>
      <c r="IA676" s="2"/>
      <c r="IB676" s="2"/>
      <c r="IC676" s="2"/>
      <c r="ID676" s="2"/>
      <c r="IE676" s="2"/>
      <c r="IF676" s="2"/>
      <c r="IG676" s="2"/>
      <c r="IH676" s="2"/>
      <c r="II676" s="2"/>
      <c r="IJ676" s="2"/>
      <c r="IK676" s="2"/>
      <c r="IL676" s="2"/>
      <c r="IM676" s="2"/>
      <c r="IN676" s="2"/>
      <c r="IO676" s="2"/>
      <c r="IP676" s="2"/>
      <c r="IQ676" s="2"/>
      <c r="IR676" s="2"/>
    </row>
    <row r="677" spans="1:252"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c r="IG677" s="2"/>
      <c r="IH677" s="2"/>
      <c r="II677" s="2"/>
      <c r="IJ677" s="2"/>
      <c r="IK677" s="2"/>
      <c r="IL677" s="2"/>
      <c r="IM677" s="2"/>
      <c r="IN677" s="2"/>
      <c r="IO677" s="2"/>
      <c r="IP677" s="2"/>
      <c r="IQ677" s="2"/>
      <c r="IR677" s="2"/>
    </row>
    <row r="678" spans="1:252"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c r="HP678" s="2"/>
      <c r="HQ678" s="2"/>
      <c r="HR678" s="2"/>
      <c r="HS678" s="2"/>
      <c r="HT678" s="2"/>
      <c r="HU678" s="2"/>
      <c r="HV678" s="2"/>
      <c r="HW678" s="2"/>
      <c r="HX678" s="2"/>
      <c r="HY678" s="2"/>
      <c r="HZ678" s="2"/>
      <c r="IA678" s="2"/>
      <c r="IB678" s="2"/>
      <c r="IC678" s="2"/>
      <c r="ID678" s="2"/>
      <c r="IE678" s="2"/>
      <c r="IF678" s="2"/>
      <c r="IG678" s="2"/>
      <c r="IH678" s="2"/>
      <c r="II678" s="2"/>
      <c r="IJ678" s="2"/>
      <c r="IK678" s="2"/>
      <c r="IL678" s="2"/>
      <c r="IM678" s="2"/>
      <c r="IN678" s="2"/>
      <c r="IO678" s="2"/>
      <c r="IP678" s="2"/>
      <c r="IQ678" s="2"/>
      <c r="IR678" s="2"/>
    </row>
    <row r="679" spans="1:252"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c r="HP679" s="2"/>
      <c r="HQ679" s="2"/>
      <c r="HR679" s="2"/>
      <c r="HS679" s="2"/>
      <c r="HT679" s="2"/>
      <c r="HU679" s="2"/>
      <c r="HV679" s="2"/>
      <c r="HW679" s="2"/>
      <c r="HX679" s="2"/>
      <c r="HY679" s="2"/>
      <c r="HZ679" s="2"/>
      <c r="IA679" s="2"/>
      <c r="IB679" s="2"/>
      <c r="IC679" s="2"/>
      <c r="ID679" s="2"/>
      <c r="IE679" s="2"/>
      <c r="IF679" s="2"/>
      <c r="IG679" s="2"/>
      <c r="IH679" s="2"/>
      <c r="II679" s="2"/>
      <c r="IJ679" s="2"/>
      <c r="IK679" s="2"/>
      <c r="IL679" s="2"/>
      <c r="IM679" s="2"/>
      <c r="IN679" s="2"/>
      <c r="IO679" s="2"/>
      <c r="IP679" s="2"/>
      <c r="IQ679" s="2"/>
      <c r="IR679" s="2"/>
    </row>
    <row r="680" spans="1:252"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c r="HP680" s="2"/>
      <c r="HQ680" s="2"/>
      <c r="HR680" s="2"/>
      <c r="HS680" s="2"/>
      <c r="HT680" s="2"/>
      <c r="HU680" s="2"/>
      <c r="HV680" s="2"/>
      <c r="HW680" s="2"/>
      <c r="HX680" s="2"/>
      <c r="HY680" s="2"/>
      <c r="HZ680" s="2"/>
      <c r="IA680" s="2"/>
      <c r="IB680" s="2"/>
      <c r="IC680" s="2"/>
      <c r="ID680" s="2"/>
      <c r="IE680" s="2"/>
      <c r="IF680" s="2"/>
      <c r="IG680" s="2"/>
      <c r="IH680" s="2"/>
      <c r="II680" s="2"/>
      <c r="IJ680" s="2"/>
      <c r="IK680" s="2"/>
      <c r="IL680" s="2"/>
      <c r="IM680" s="2"/>
      <c r="IN680" s="2"/>
      <c r="IO680" s="2"/>
      <c r="IP680" s="2"/>
      <c r="IQ680" s="2"/>
      <c r="IR680" s="2"/>
    </row>
    <row r="681" spans="1:252"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c r="HP681" s="2"/>
      <c r="HQ681" s="2"/>
      <c r="HR681" s="2"/>
      <c r="HS681" s="2"/>
      <c r="HT681" s="2"/>
      <c r="HU681" s="2"/>
      <c r="HV681" s="2"/>
      <c r="HW681" s="2"/>
      <c r="HX681" s="2"/>
      <c r="HY681" s="2"/>
      <c r="HZ681" s="2"/>
      <c r="IA681" s="2"/>
      <c r="IB681" s="2"/>
      <c r="IC681" s="2"/>
      <c r="ID681" s="2"/>
      <c r="IE681" s="2"/>
      <c r="IF681" s="2"/>
      <c r="IG681" s="2"/>
      <c r="IH681" s="2"/>
      <c r="II681" s="2"/>
      <c r="IJ681" s="2"/>
      <c r="IK681" s="2"/>
      <c r="IL681" s="2"/>
      <c r="IM681" s="2"/>
      <c r="IN681" s="2"/>
      <c r="IO681" s="2"/>
      <c r="IP681" s="2"/>
      <c r="IQ681" s="2"/>
      <c r="IR681" s="2"/>
    </row>
    <row r="682" spans="1:252"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c r="HP682" s="2"/>
      <c r="HQ682" s="2"/>
      <c r="HR682" s="2"/>
      <c r="HS682" s="2"/>
      <c r="HT682" s="2"/>
      <c r="HU682" s="2"/>
      <c r="HV682" s="2"/>
      <c r="HW682" s="2"/>
      <c r="HX682" s="2"/>
      <c r="HY682" s="2"/>
      <c r="HZ682" s="2"/>
      <c r="IA682" s="2"/>
      <c r="IB682" s="2"/>
      <c r="IC682" s="2"/>
      <c r="ID682" s="2"/>
      <c r="IE682" s="2"/>
      <c r="IF682" s="2"/>
      <c r="IG682" s="2"/>
      <c r="IH682" s="2"/>
      <c r="II682" s="2"/>
      <c r="IJ682" s="2"/>
      <c r="IK682" s="2"/>
      <c r="IL682" s="2"/>
      <c r="IM682" s="2"/>
      <c r="IN682" s="2"/>
      <c r="IO682" s="2"/>
      <c r="IP682" s="2"/>
      <c r="IQ682" s="2"/>
      <c r="IR682" s="2"/>
    </row>
    <row r="683" spans="1:252"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c r="HP683" s="2"/>
      <c r="HQ683" s="2"/>
      <c r="HR683" s="2"/>
      <c r="HS683" s="2"/>
      <c r="HT683" s="2"/>
      <c r="HU683" s="2"/>
      <c r="HV683" s="2"/>
      <c r="HW683" s="2"/>
      <c r="HX683" s="2"/>
      <c r="HY683" s="2"/>
      <c r="HZ683" s="2"/>
      <c r="IA683" s="2"/>
      <c r="IB683" s="2"/>
      <c r="IC683" s="2"/>
      <c r="ID683" s="2"/>
      <c r="IE683" s="2"/>
      <c r="IF683" s="2"/>
      <c r="IG683" s="2"/>
      <c r="IH683" s="2"/>
      <c r="II683" s="2"/>
      <c r="IJ683" s="2"/>
      <c r="IK683" s="2"/>
      <c r="IL683" s="2"/>
      <c r="IM683" s="2"/>
      <c r="IN683" s="2"/>
      <c r="IO683" s="2"/>
      <c r="IP683" s="2"/>
      <c r="IQ683" s="2"/>
      <c r="IR683" s="2"/>
    </row>
    <row r="684" spans="1:252"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c r="HP684" s="2"/>
      <c r="HQ684" s="2"/>
      <c r="HR684" s="2"/>
      <c r="HS684" s="2"/>
      <c r="HT684" s="2"/>
      <c r="HU684" s="2"/>
      <c r="HV684" s="2"/>
      <c r="HW684" s="2"/>
      <c r="HX684" s="2"/>
      <c r="HY684" s="2"/>
      <c r="HZ684" s="2"/>
      <c r="IA684" s="2"/>
      <c r="IB684" s="2"/>
      <c r="IC684" s="2"/>
      <c r="ID684" s="2"/>
      <c r="IE684" s="2"/>
      <c r="IF684" s="2"/>
      <c r="IG684" s="2"/>
      <c r="IH684" s="2"/>
      <c r="II684" s="2"/>
      <c r="IJ684" s="2"/>
      <c r="IK684" s="2"/>
      <c r="IL684" s="2"/>
      <c r="IM684" s="2"/>
      <c r="IN684" s="2"/>
      <c r="IO684" s="2"/>
      <c r="IP684" s="2"/>
      <c r="IQ684" s="2"/>
      <c r="IR684" s="2"/>
    </row>
    <row r="685" spans="1:252"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c r="HP685" s="2"/>
      <c r="HQ685" s="2"/>
      <c r="HR685" s="2"/>
      <c r="HS685" s="2"/>
      <c r="HT685" s="2"/>
      <c r="HU685" s="2"/>
      <c r="HV685" s="2"/>
      <c r="HW685" s="2"/>
      <c r="HX685" s="2"/>
      <c r="HY685" s="2"/>
      <c r="HZ685" s="2"/>
      <c r="IA685" s="2"/>
      <c r="IB685" s="2"/>
      <c r="IC685" s="2"/>
      <c r="ID685" s="2"/>
      <c r="IE685" s="2"/>
      <c r="IF685" s="2"/>
      <c r="IG685" s="2"/>
      <c r="IH685" s="2"/>
      <c r="II685" s="2"/>
      <c r="IJ685" s="2"/>
      <c r="IK685" s="2"/>
      <c r="IL685" s="2"/>
      <c r="IM685" s="2"/>
      <c r="IN685" s="2"/>
      <c r="IO685" s="2"/>
      <c r="IP685" s="2"/>
      <c r="IQ685" s="2"/>
      <c r="IR685" s="2"/>
    </row>
    <row r="686" spans="1:252"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c r="HP686" s="2"/>
      <c r="HQ686" s="2"/>
      <c r="HR686" s="2"/>
      <c r="HS686" s="2"/>
      <c r="HT686" s="2"/>
      <c r="HU686" s="2"/>
      <c r="HV686" s="2"/>
      <c r="HW686" s="2"/>
      <c r="HX686" s="2"/>
      <c r="HY686" s="2"/>
      <c r="HZ686" s="2"/>
      <c r="IA686" s="2"/>
      <c r="IB686" s="2"/>
      <c r="IC686" s="2"/>
      <c r="ID686" s="2"/>
      <c r="IE686" s="2"/>
      <c r="IF686" s="2"/>
      <c r="IG686" s="2"/>
      <c r="IH686" s="2"/>
      <c r="II686" s="2"/>
      <c r="IJ686" s="2"/>
      <c r="IK686" s="2"/>
      <c r="IL686" s="2"/>
      <c r="IM686" s="2"/>
      <c r="IN686" s="2"/>
      <c r="IO686" s="2"/>
      <c r="IP686" s="2"/>
      <c r="IQ686" s="2"/>
      <c r="IR686" s="2"/>
    </row>
    <row r="687" spans="1:252"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c r="HP687" s="2"/>
      <c r="HQ687" s="2"/>
      <c r="HR687" s="2"/>
      <c r="HS687" s="2"/>
      <c r="HT687" s="2"/>
      <c r="HU687" s="2"/>
      <c r="HV687" s="2"/>
      <c r="HW687" s="2"/>
      <c r="HX687" s="2"/>
      <c r="HY687" s="2"/>
      <c r="HZ687" s="2"/>
      <c r="IA687" s="2"/>
      <c r="IB687" s="2"/>
      <c r="IC687" s="2"/>
      <c r="ID687" s="2"/>
      <c r="IE687" s="2"/>
      <c r="IF687" s="2"/>
      <c r="IG687" s="2"/>
      <c r="IH687" s="2"/>
      <c r="II687" s="2"/>
      <c r="IJ687" s="2"/>
      <c r="IK687" s="2"/>
      <c r="IL687" s="2"/>
      <c r="IM687" s="2"/>
      <c r="IN687" s="2"/>
      <c r="IO687" s="2"/>
      <c r="IP687" s="2"/>
      <c r="IQ687" s="2"/>
      <c r="IR687" s="2"/>
    </row>
    <row r="688" spans="1:252"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c r="HP688" s="2"/>
      <c r="HQ688" s="2"/>
      <c r="HR688" s="2"/>
      <c r="HS688" s="2"/>
      <c r="HT688" s="2"/>
      <c r="HU688" s="2"/>
      <c r="HV688" s="2"/>
      <c r="HW688" s="2"/>
      <c r="HX688" s="2"/>
      <c r="HY688" s="2"/>
      <c r="HZ688" s="2"/>
      <c r="IA688" s="2"/>
      <c r="IB688" s="2"/>
      <c r="IC688" s="2"/>
      <c r="ID688" s="2"/>
      <c r="IE688" s="2"/>
      <c r="IF688" s="2"/>
      <c r="IG688" s="2"/>
      <c r="IH688" s="2"/>
      <c r="II688" s="2"/>
      <c r="IJ688" s="2"/>
      <c r="IK688" s="2"/>
      <c r="IL688" s="2"/>
      <c r="IM688" s="2"/>
      <c r="IN688" s="2"/>
      <c r="IO688" s="2"/>
      <c r="IP688" s="2"/>
      <c r="IQ688" s="2"/>
      <c r="IR688" s="2"/>
    </row>
    <row r="689" spans="1:252"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c r="HP689" s="2"/>
      <c r="HQ689" s="2"/>
      <c r="HR689" s="2"/>
      <c r="HS689" s="2"/>
      <c r="HT689" s="2"/>
      <c r="HU689" s="2"/>
      <c r="HV689" s="2"/>
      <c r="HW689" s="2"/>
      <c r="HX689" s="2"/>
      <c r="HY689" s="2"/>
      <c r="HZ689" s="2"/>
      <c r="IA689" s="2"/>
      <c r="IB689" s="2"/>
      <c r="IC689" s="2"/>
      <c r="ID689" s="2"/>
      <c r="IE689" s="2"/>
      <c r="IF689" s="2"/>
      <c r="IG689" s="2"/>
      <c r="IH689" s="2"/>
      <c r="II689" s="2"/>
      <c r="IJ689" s="2"/>
      <c r="IK689" s="2"/>
      <c r="IL689" s="2"/>
      <c r="IM689" s="2"/>
      <c r="IN689" s="2"/>
      <c r="IO689" s="2"/>
      <c r="IP689" s="2"/>
      <c r="IQ689" s="2"/>
      <c r="IR689" s="2"/>
    </row>
    <row r="690" spans="1:252"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c r="HP690" s="2"/>
      <c r="HQ690" s="2"/>
      <c r="HR690" s="2"/>
      <c r="HS690" s="2"/>
      <c r="HT690" s="2"/>
      <c r="HU690" s="2"/>
      <c r="HV690" s="2"/>
      <c r="HW690" s="2"/>
      <c r="HX690" s="2"/>
      <c r="HY690" s="2"/>
      <c r="HZ690" s="2"/>
      <c r="IA690" s="2"/>
      <c r="IB690" s="2"/>
      <c r="IC690" s="2"/>
      <c r="ID690" s="2"/>
      <c r="IE690" s="2"/>
      <c r="IF690" s="2"/>
      <c r="IG690" s="2"/>
      <c r="IH690" s="2"/>
      <c r="II690" s="2"/>
      <c r="IJ690" s="2"/>
      <c r="IK690" s="2"/>
      <c r="IL690" s="2"/>
      <c r="IM690" s="2"/>
      <c r="IN690" s="2"/>
      <c r="IO690" s="2"/>
      <c r="IP690" s="2"/>
      <c r="IQ690" s="2"/>
      <c r="IR690" s="2"/>
    </row>
    <row r="691" spans="1:252"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c r="HP691" s="2"/>
      <c r="HQ691" s="2"/>
      <c r="HR691" s="2"/>
      <c r="HS691" s="2"/>
      <c r="HT691" s="2"/>
      <c r="HU691" s="2"/>
      <c r="HV691" s="2"/>
      <c r="HW691" s="2"/>
      <c r="HX691" s="2"/>
      <c r="HY691" s="2"/>
      <c r="HZ691" s="2"/>
      <c r="IA691" s="2"/>
      <c r="IB691" s="2"/>
      <c r="IC691" s="2"/>
      <c r="ID691" s="2"/>
      <c r="IE691" s="2"/>
      <c r="IF691" s="2"/>
      <c r="IG691" s="2"/>
      <c r="IH691" s="2"/>
      <c r="II691" s="2"/>
      <c r="IJ691" s="2"/>
      <c r="IK691" s="2"/>
      <c r="IL691" s="2"/>
      <c r="IM691" s="2"/>
      <c r="IN691" s="2"/>
      <c r="IO691" s="2"/>
      <c r="IP691" s="2"/>
      <c r="IQ691" s="2"/>
      <c r="IR691" s="2"/>
    </row>
    <row r="692" spans="1:252"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c r="HP692" s="2"/>
      <c r="HQ692" s="2"/>
      <c r="HR692" s="2"/>
      <c r="HS692" s="2"/>
      <c r="HT692" s="2"/>
      <c r="HU692" s="2"/>
      <c r="HV692" s="2"/>
      <c r="HW692" s="2"/>
      <c r="HX692" s="2"/>
      <c r="HY692" s="2"/>
      <c r="HZ692" s="2"/>
      <c r="IA692" s="2"/>
      <c r="IB692" s="2"/>
      <c r="IC692" s="2"/>
      <c r="ID692" s="2"/>
      <c r="IE692" s="2"/>
      <c r="IF692" s="2"/>
      <c r="IG692" s="2"/>
      <c r="IH692" s="2"/>
      <c r="II692" s="2"/>
      <c r="IJ692" s="2"/>
      <c r="IK692" s="2"/>
      <c r="IL692" s="2"/>
      <c r="IM692" s="2"/>
      <c r="IN692" s="2"/>
      <c r="IO692" s="2"/>
      <c r="IP692" s="2"/>
      <c r="IQ692" s="2"/>
      <c r="IR692" s="2"/>
    </row>
    <row r="693" spans="1:252"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c r="HP693" s="2"/>
      <c r="HQ693" s="2"/>
      <c r="HR693" s="2"/>
      <c r="HS693" s="2"/>
      <c r="HT693" s="2"/>
      <c r="HU693" s="2"/>
      <c r="HV693" s="2"/>
      <c r="HW693" s="2"/>
      <c r="HX693" s="2"/>
      <c r="HY693" s="2"/>
      <c r="HZ693" s="2"/>
      <c r="IA693" s="2"/>
      <c r="IB693" s="2"/>
      <c r="IC693" s="2"/>
      <c r="ID693" s="2"/>
      <c r="IE693" s="2"/>
      <c r="IF693" s="2"/>
      <c r="IG693" s="2"/>
      <c r="IH693" s="2"/>
      <c r="II693" s="2"/>
      <c r="IJ693" s="2"/>
      <c r="IK693" s="2"/>
      <c r="IL693" s="2"/>
      <c r="IM693" s="2"/>
      <c r="IN693" s="2"/>
      <c r="IO693" s="2"/>
      <c r="IP693" s="2"/>
      <c r="IQ693" s="2"/>
      <c r="IR693" s="2"/>
    </row>
    <row r="694" spans="1:252"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c r="HP694" s="2"/>
      <c r="HQ694" s="2"/>
      <c r="HR694" s="2"/>
      <c r="HS694" s="2"/>
      <c r="HT694" s="2"/>
      <c r="HU694" s="2"/>
      <c r="HV694" s="2"/>
      <c r="HW694" s="2"/>
      <c r="HX694" s="2"/>
      <c r="HY694" s="2"/>
      <c r="HZ694" s="2"/>
      <c r="IA694" s="2"/>
      <c r="IB694" s="2"/>
      <c r="IC694" s="2"/>
      <c r="ID694" s="2"/>
      <c r="IE694" s="2"/>
      <c r="IF694" s="2"/>
      <c r="IG694" s="2"/>
      <c r="IH694" s="2"/>
      <c r="II694" s="2"/>
      <c r="IJ694" s="2"/>
      <c r="IK694" s="2"/>
      <c r="IL694" s="2"/>
      <c r="IM694" s="2"/>
      <c r="IN694" s="2"/>
      <c r="IO694" s="2"/>
      <c r="IP694" s="2"/>
      <c r="IQ694" s="2"/>
      <c r="IR694" s="2"/>
    </row>
    <row r="695" spans="1:252"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c r="HP695" s="2"/>
      <c r="HQ695" s="2"/>
      <c r="HR695" s="2"/>
      <c r="HS695" s="2"/>
      <c r="HT695" s="2"/>
      <c r="HU695" s="2"/>
      <c r="HV695" s="2"/>
      <c r="HW695" s="2"/>
      <c r="HX695" s="2"/>
      <c r="HY695" s="2"/>
      <c r="HZ695" s="2"/>
      <c r="IA695" s="2"/>
      <c r="IB695" s="2"/>
      <c r="IC695" s="2"/>
      <c r="ID695" s="2"/>
      <c r="IE695" s="2"/>
      <c r="IF695" s="2"/>
      <c r="IG695" s="2"/>
      <c r="IH695" s="2"/>
      <c r="II695" s="2"/>
      <c r="IJ695" s="2"/>
      <c r="IK695" s="2"/>
      <c r="IL695" s="2"/>
      <c r="IM695" s="2"/>
      <c r="IN695" s="2"/>
      <c r="IO695" s="2"/>
      <c r="IP695" s="2"/>
      <c r="IQ695" s="2"/>
      <c r="IR695" s="2"/>
    </row>
    <row r="696" spans="1:252"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c r="HP696" s="2"/>
      <c r="HQ696" s="2"/>
      <c r="HR696" s="2"/>
      <c r="HS696" s="2"/>
      <c r="HT696" s="2"/>
      <c r="HU696" s="2"/>
      <c r="HV696" s="2"/>
      <c r="HW696" s="2"/>
      <c r="HX696" s="2"/>
      <c r="HY696" s="2"/>
      <c r="HZ696" s="2"/>
      <c r="IA696" s="2"/>
      <c r="IB696" s="2"/>
      <c r="IC696" s="2"/>
      <c r="ID696" s="2"/>
      <c r="IE696" s="2"/>
      <c r="IF696" s="2"/>
      <c r="IG696" s="2"/>
      <c r="IH696" s="2"/>
      <c r="II696" s="2"/>
      <c r="IJ696" s="2"/>
      <c r="IK696" s="2"/>
      <c r="IL696" s="2"/>
      <c r="IM696" s="2"/>
      <c r="IN696" s="2"/>
      <c r="IO696" s="2"/>
      <c r="IP696" s="2"/>
      <c r="IQ696" s="2"/>
      <c r="IR696" s="2"/>
    </row>
    <row r="697" spans="1:252"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c r="HP697" s="2"/>
      <c r="HQ697" s="2"/>
      <c r="HR697" s="2"/>
      <c r="HS697" s="2"/>
      <c r="HT697" s="2"/>
      <c r="HU697" s="2"/>
      <c r="HV697" s="2"/>
      <c r="HW697" s="2"/>
      <c r="HX697" s="2"/>
      <c r="HY697" s="2"/>
      <c r="HZ697" s="2"/>
      <c r="IA697" s="2"/>
      <c r="IB697" s="2"/>
      <c r="IC697" s="2"/>
      <c r="ID697" s="2"/>
      <c r="IE697" s="2"/>
      <c r="IF697" s="2"/>
      <c r="IG697" s="2"/>
      <c r="IH697" s="2"/>
      <c r="II697" s="2"/>
      <c r="IJ697" s="2"/>
      <c r="IK697" s="2"/>
      <c r="IL697" s="2"/>
      <c r="IM697" s="2"/>
      <c r="IN697" s="2"/>
      <c r="IO697" s="2"/>
      <c r="IP697" s="2"/>
      <c r="IQ697" s="2"/>
      <c r="IR697" s="2"/>
    </row>
    <row r="698" spans="1:252"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c r="IG698" s="2"/>
      <c r="IH698" s="2"/>
      <c r="II698" s="2"/>
      <c r="IJ698" s="2"/>
      <c r="IK698" s="2"/>
      <c r="IL698" s="2"/>
      <c r="IM698" s="2"/>
      <c r="IN698" s="2"/>
      <c r="IO698" s="2"/>
      <c r="IP698" s="2"/>
      <c r="IQ698" s="2"/>
      <c r="IR698" s="2"/>
    </row>
    <row r="699" spans="1:252"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c r="IG699" s="2"/>
      <c r="IH699" s="2"/>
      <c r="II699" s="2"/>
      <c r="IJ699" s="2"/>
      <c r="IK699" s="2"/>
      <c r="IL699" s="2"/>
      <c r="IM699" s="2"/>
      <c r="IN699" s="2"/>
      <c r="IO699" s="2"/>
      <c r="IP699" s="2"/>
      <c r="IQ699" s="2"/>
      <c r="IR699" s="2"/>
    </row>
    <row r="700" spans="1:252"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c r="HP700" s="2"/>
      <c r="HQ700" s="2"/>
      <c r="HR700" s="2"/>
      <c r="HS700" s="2"/>
      <c r="HT700" s="2"/>
      <c r="HU700" s="2"/>
      <c r="HV700" s="2"/>
      <c r="HW700" s="2"/>
      <c r="HX700" s="2"/>
      <c r="HY700" s="2"/>
      <c r="HZ700" s="2"/>
      <c r="IA700" s="2"/>
      <c r="IB700" s="2"/>
      <c r="IC700" s="2"/>
      <c r="ID700" s="2"/>
      <c r="IE700" s="2"/>
      <c r="IF700" s="2"/>
      <c r="IG700" s="2"/>
      <c r="IH700" s="2"/>
      <c r="II700" s="2"/>
      <c r="IJ700" s="2"/>
      <c r="IK700" s="2"/>
      <c r="IL700" s="2"/>
      <c r="IM700" s="2"/>
      <c r="IN700" s="2"/>
      <c r="IO700" s="2"/>
      <c r="IP700" s="2"/>
      <c r="IQ700" s="2"/>
      <c r="IR700" s="2"/>
    </row>
    <row r="701" spans="1:252"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c r="HP701" s="2"/>
      <c r="HQ701" s="2"/>
      <c r="HR701" s="2"/>
      <c r="HS701" s="2"/>
      <c r="HT701" s="2"/>
      <c r="HU701" s="2"/>
      <c r="HV701" s="2"/>
      <c r="HW701" s="2"/>
      <c r="HX701" s="2"/>
      <c r="HY701" s="2"/>
      <c r="HZ701" s="2"/>
      <c r="IA701" s="2"/>
      <c r="IB701" s="2"/>
      <c r="IC701" s="2"/>
      <c r="ID701" s="2"/>
      <c r="IE701" s="2"/>
      <c r="IF701" s="2"/>
      <c r="IG701" s="2"/>
      <c r="IH701" s="2"/>
      <c r="II701" s="2"/>
      <c r="IJ701" s="2"/>
      <c r="IK701" s="2"/>
      <c r="IL701" s="2"/>
      <c r="IM701" s="2"/>
      <c r="IN701" s="2"/>
      <c r="IO701" s="2"/>
      <c r="IP701" s="2"/>
      <c r="IQ701" s="2"/>
      <c r="IR701" s="2"/>
    </row>
    <row r="702" spans="1:252"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c r="HP702" s="2"/>
      <c r="HQ702" s="2"/>
      <c r="HR702" s="2"/>
      <c r="HS702" s="2"/>
      <c r="HT702" s="2"/>
      <c r="HU702" s="2"/>
      <c r="HV702" s="2"/>
      <c r="HW702" s="2"/>
      <c r="HX702" s="2"/>
      <c r="HY702" s="2"/>
      <c r="HZ702" s="2"/>
      <c r="IA702" s="2"/>
      <c r="IB702" s="2"/>
      <c r="IC702" s="2"/>
      <c r="ID702" s="2"/>
      <c r="IE702" s="2"/>
      <c r="IF702" s="2"/>
      <c r="IG702" s="2"/>
      <c r="IH702" s="2"/>
      <c r="II702" s="2"/>
      <c r="IJ702" s="2"/>
      <c r="IK702" s="2"/>
      <c r="IL702" s="2"/>
      <c r="IM702" s="2"/>
      <c r="IN702" s="2"/>
      <c r="IO702" s="2"/>
      <c r="IP702" s="2"/>
      <c r="IQ702" s="2"/>
      <c r="IR702" s="2"/>
    </row>
    <row r="703" spans="1:252"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c r="HP703" s="2"/>
      <c r="HQ703" s="2"/>
      <c r="HR703" s="2"/>
      <c r="HS703" s="2"/>
      <c r="HT703" s="2"/>
      <c r="HU703" s="2"/>
      <c r="HV703" s="2"/>
      <c r="HW703" s="2"/>
      <c r="HX703" s="2"/>
      <c r="HY703" s="2"/>
      <c r="HZ703" s="2"/>
      <c r="IA703" s="2"/>
      <c r="IB703" s="2"/>
      <c r="IC703" s="2"/>
      <c r="ID703" s="2"/>
      <c r="IE703" s="2"/>
      <c r="IF703" s="2"/>
      <c r="IG703" s="2"/>
      <c r="IH703" s="2"/>
      <c r="II703" s="2"/>
      <c r="IJ703" s="2"/>
      <c r="IK703" s="2"/>
      <c r="IL703" s="2"/>
      <c r="IM703" s="2"/>
      <c r="IN703" s="2"/>
      <c r="IO703" s="2"/>
      <c r="IP703" s="2"/>
      <c r="IQ703" s="2"/>
      <c r="IR703" s="2"/>
    </row>
    <row r="704" spans="1:252"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c r="IG704" s="2"/>
      <c r="IH704" s="2"/>
      <c r="II704" s="2"/>
      <c r="IJ704" s="2"/>
      <c r="IK704" s="2"/>
      <c r="IL704" s="2"/>
      <c r="IM704" s="2"/>
      <c r="IN704" s="2"/>
      <c r="IO704" s="2"/>
      <c r="IP704" s="2"/>
      <c r="IQ704" s="2"/>
      <c r="IR704" s="2"/>
    </row>
    <row r="705" spans="1:252"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c r="IG705" s="2"/>
      <c r="IH705" s="2"/>
      <c r="II705" s="2"/>
      <c r="IJ705" s="2"/>
      <c r="IK705" s="2"/>
      <c r="IL705" s="2"/>
      <c r="IM705" s="2"/>
      <c r="IN705" s="2"/>
      <c r="IO705" s="2"/>
      <c r="IP705" s="2"/>
      <c r="IQ705" s="2"/>
      <c r="IR705" s="2"/>
    </row>
    <row r="706" spans="1:252"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c r="IG706" s="2"/>
      <c r="IH706" s="2"/>
      <c r="II706" s="2"/>
      <c r="IJ706" s="2"/>
      <c r="IK706" s="2"/>
      <c r="IL706" s="2"/>
      <c r="IM706" s="2"/>
      <c r="IN706" s="2"/>
      <c r="IO706" s="2"/>
      <c r="IP706" s="2"/>
      <c r="IQ706" s="2"/>
      <c r="IR706" s="2"/>
    </row>
    <row r="707" spans="1:252"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c r="IG707" s="2"/>
      <c r="IH707" s="2"/>
      <c r="II707" s="2"/>
      <c r="IJ707" s="2"/>
      <c r="IK707" s="2"/>
      <c r="IL707" s="2"/>
      <c r="IM707" s="2"/>
      <c r="IN707" s="2"/>
      <c r="IO707" s="2"/>
      <c r="IP707" s="2"/>
      <c r="IQ707" s="2"/>
      <c r="IR707" s="2"/>
    </row>
    <row r="708" spans="1:252"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c r="IG708" s="2"/>
      <c r="IH708" s="2"/>
      <c r="II708" s="2"/>
      <c r="IJ708" s="2"/>
      <c r="IK708" s="2"/>
      <c r="IL708" s="2"/>
      <c r="IM708" s="2"/>
      <c r="IN708" s="2"/>
      <c r="IO708" s="2"/>
      <c r="IP708" s="2"/>
      <c r="IQ708" s="2"/>
      <c r="IR708" s="2"/>
    </row>
    <row r="709" spans="1:252"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c r="IG709" s="2"/>
      <c r="IH709" s="2"/>
      <c r="II709" s="2"/>
      <c r="IJ709" s="2"/>
      <c r="IK709" s="2"/>
      <c r="IL709" s="2"/>
      <c r="IM709" s="2"/>
      <c r="IN709" s="2"/>
      <c r="IO709" s="2"/>
      <c r="IP709" s="2"/>
      <c r="IQ709" s="2"/>
      <c r="IR709" s="2"/>
    </row>
    <row r="710" spans="1:252"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c r="IG710" s="2"/>
      <c r="IH710" s="2"/>
      <c r="II710" s="2"/>
      <c r="IJ710" s="2"/>
      <c r="IK710" s="2"/>
      <c r="IL710" s="2"/>
      <c r="IM710" s="2"/>
      <c r="IN710" s="2"/>
      <c r="IO710" s="2"/>
      <c r="IP710" s="2"/>
      <c r="IQ710" s="2"/>
      <c r="IR710" s="2"/>
    </row>
    <row r="711" spans="1:252"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c r="IG711" s="2"/>
      <c r="IH711" s="2"/>
      <c r="II711" s="2"/>
      <c r="IJ711" s="2"/>
      <c r="IK711" s="2"/>
      <c r="IL711" s="2"/>
      <c r="IM711" s="2"/>
      <c r="IN711" s="2"/>
      <c r="IO711" s="2"/>
      <c r="IP711" s="2"/>
      <c r="IQ711" s="2"/>
      <c r="IR711" s="2"/>
    </row>
    <row r="712" spans="1:252"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c r="IG712" s="2"/>
      <c r="IH712" s="2"/>
      <c r="II712" s="2"/>
      <c r="IJ712" s="2"/>
      <c r="IK712" s="2"/>
      <c r="IL712" s="2"/>
      <c r="IM712" s="2"/>
      <c r="IN712" s="2"/>
      <c r="IO712" s="2"/>
      <c r="IP712" s="2"/>
      <c r="IQ712" s="2"/>
      <c r="IR712" s="2"/>
    </row>
    <row r="713" spans="1:252"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c r="IG713" s="2"/>
      <c r="IH713" s="2"/>
      <c r="II713" s="2"/>
      <c r="IJ713" s="2"/>
      <c r="IK713" s="2"/>
      <c r="IL713" s="2"/>
      <c r="IM713" s="2"/>
      <c r="IN713" s="2"/>
      <c r="IO713" s="2"/>
      <c r="IP713" s="2"/>
      <c r="IQ713" s="2"/>
      <c r="IR713" s="2"/>
    </row>
    <row r="714" spans="1:252"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c r="IG714" s="2"/>
      <c r="IH714" s="2"/>
      <c r="II714" s="2"/>
      <c r="IJ714" s="2"/>
      <c r="IK714" s="2"/>
      <c r="IL714" s="2"/>
      <c r="IM714" s="2"/>
      <c r="IN714" s="2"/>
      <c r="IO714" s="2"/>
      <c r="IP714" s="2"/>
      <c r="IQ714" s="2"/>
      <c r="IR714" s="2"/>
    </row>
    <row r="715" spans="1:252"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c r="IG715" s="2"/>
      <c r="IH715" s="2"/>
      <c r="II715" s="2"/>
      <c r="IJ715" s="2"/>
      <c r="IK715" s="2"/>
      <c r="IL715" s="2"/>
      <c r="IM715" s="2"/>
      <c r="IN715" s="2"/>
      <c r="IO715" s="2"/>
      <c r="IP715" s="2"/>
      <c r="IQ715" s="2"/>
      <c r="IR715" s="2"/>
    </row>
    <row r="716" spans="1:252"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c r="IG716" s="2"/>
      <c r="IH716" s="2"/>
      <c r="II716" s="2"/>
      <c r="IJ716" s="2"/>
      <c r="IK716" s="2"/>
      <c r="IL716" s="2"/>
      <c r="IM716" s="2"/>
      <c r="IN716" s="2"/>
      <c r="IO716" s="2"/>
      <c r="IP716" s="2"/>
      <c r="IQ716" s="2"/>
      <c r="IR716" s="2"/>
    </row>
    <row r="717" spans="1:252"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c r="IG717" s="2"/>
      <c r="IH717" s="2"/>
      <c r="II717" s="2"/>
      <c r="IJ717" s="2"/>
      <c r="IK717" s="2"/>
      <c r="IL717" s="2"/>
      <c r="IM717" s="2"/>
      <c r="IN717" s="2"/>
      <c r="IO717" s="2"/>
      <c r="IP717" s="2"/>
      <c r="IQ717" s="2"/>
      <c r="IR717" s="2"/>
    </row>
    <row r="718" spans="1:252"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c r="IG718" s="2"/>
      <c r="IH718" s="2"/>
      <c r="II718" s="2"/>
      <c r="IJ718" s="2"/>
      <c r="IK718" s="2"/>
      <c r="IL718" s="2"/>
      <c r="IM718" s="2"/>
      <c r="IN718" s="2"/>
      <c r="IO718" s="2"/>
      <c r="IP718" s="2"/>
      <c r="IQ718" s="2"/>
      <c r="IR718" s="2"/>
    </row>
    <row r="719" spans="1:252"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c r="IG719" s="2"/>
      <c r="IH719" s="2"/>
      <c r="II719" s="2"/>
      <c r="IJ719" s="2"/>
      <c r="IK719" s="2"/>
      <c r="IL719" s="2"/>
      <c r="IM719" s="2"/>
      <c r="IN719" s="2"/>
      <c r="IO719" s="2"/>
      <c r="IP719" s="2"/>
      <c r="IQ719" s="2"/>
      <c r="IR719" s="2"/>
    </row>
    <row r="720" spans="1:252"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c r="IG720" s="2"/>
      <c r="IH720" s="2"/>
      <c r="II720" s="2"/>
      <c r="IJ720" s="2"/>
      <c r="IK720" s="2"/>
      <c r="IL720" s="2"/>
      <c r="IM720" s="2"/>
      <c r="IN720" s="2"/>
      <c r="IO720" s="2"/>
      <c r="IP720" s="2"/>
      <c r="IQ720" s="2"/>
      <c r="IR720" s="2"/>
    </row>
    <row r="721" spans="1:252"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c r="IG721" s="2"/>
      <c r="IH721" s="2"/>
      <c r="II721" s="2"/>
      <c r="IJ721" s="2"/>
      <c r="IK721" s="2"/>
      <c r="IL721" s="2"/>
      <c r="IM721" s="2"/>
      <c r="IN721" s="2"/>
      <c r="IO721" s="2"/>
      <c r="IP721" s="2"/>
      <c r="IQ721" s="2"/>
      <c r="IR721" s="2"/>
    </row>
    <row r="722" spans="1:252"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c r="IG722" s="2"/>
      <c r="IH722" s="2"/>
      <c r="II722" s="2"/>
      <c r="IJ722" s="2"/>
      <c r="IK722" s="2"/>
      <c r="IL722" s="2"/>
      <c r="IM722" s="2"/>
      <c r="IN722" s="2"/>
      <c r="IO722" s="2"/>
      <c r="IP722" s="2"/>
      <c r="IQ722" s="2"/>
      <c r="IR722" s="2"/>
    </row>
    <row r="723" spans="1:252"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c r="IG723" s="2"/>
      <c r="IH723" s="2"/>
      <c r="II723" s="2"/>
      <c r="IJ723" s="2"/>
      <c r="IK723" s="2"/>
      <c r="IL723" s="2"/>
      <c r="IM723" s="2"/>
      <c r="IN723" s="2"/>
      <c r="IO723" s="2"/>
      <c r="IP723" s="2"/>
      <c r="IQ723" s="2"/>
      <c r="IR723" s="2"/>
    </row>
    <row r="724" spans="1:252"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c r="IG724" s="2"/>
      <c r="IH724" s="2"/>
      <c r="II724" s="2"/>
      <c r="IJ724" s="2"/>
      <c r="IK724" s="2"/>
      <c r="IL724" s="2"/>
      <c r="IM724" s="2"/>
      <c r="IN724" s="2"/>
      <c r="IO724" s="2"/>
      <c r="IP724" s="2"/>
      <c r="IQ724" s="2"/>
      <c r="IR724" s="2"/>
    </row>
    <row r="725" spans="1:252"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c r="IG725" s="2"/>
      <c r="IH725" s="2"/>
      <c r="II725" s="2"/>
      <c r="IJ725" s="2"/>
      <c r="IK725" s="2"/>
      <c r="IL725" s="2"/>
      <c r="IM725" s="2"/>
      <c r="IN725" s="2"/>
      <c r="IO725" s="2"/>
      <c r="IP725" s="2"/>
      <c r="IQ725" s="2"/>
      <c r="IR725" s="2"/>
    </row>
    <row r="726" spans="1:252"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c r="IG726" s="2"/>
      <c r="IH726" s="2"/>
      <c r="II726" s="2"/>
      <c r="IJ726" s="2"/>
      <c r="IK726" s="2"/>
      <c r="IL726" s="2"/>
      <c r="IM726" s="2"/>
      <c r="IN726" s="2"/>
      <c r="IO726" s="2"/>
      <c r="IP726" s="2"/>
      <c r="IQ726" s="2"/>
      <c r="IR726" s="2"/>
    </row>
    <row r="727" spans="1:252"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c r="IG727" s="2"/>
      <c r="IH727" s="2"/>
      <c r="II727" s="2"/>
      <c r="IJ727" s="2"/>
      <c r="IK727" s="2"/>
      <c r="IL727" s="2"/>
      <c r="IM727" s="2"/>
      <c r="IN727" s="2"/>
      <c r="IO727" s="2"/>
      <c r="IP727" s="2"/>
      <c r="IQ727" s="2"/>
      <c r="IR727" s="2"/>
    </row>
    <row r="728" spans="1:252"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c r="HP728" s="2"/>
      <c r="HQ728" s="2"/>
      <c r="HR728" s="2"/>
      <c r="HS728" s="2"/>
      <c r="HT728" s="2"/>
      <c r="HU728" s="2"/>
      <c r="HV728" s="2"/>
      <c r="HW728" s="2"/>
      <c r="HX728" s="2"/>
      <c r="HY728" s="2"/>
      <c r="HZ728" s="2"/>
      <c r="IA728" s="2"/>
      <c r="IB728" s="2"/>
      <c r="IC728" s="2"/>
      <c r="ID728" s="2"/>
      <c r="IE728" s="2"/>
      <c r="IF728" s="2"/>
      <c r="IG728" s="2"/>
      <c r="IH728" s="2"/>
      <c r="II728" s="2"/>
      <c r="IJ728" s="2"/>
      <c r="IK728" s="2"/>
      <c r="IL728" s="2"/>
      <c r="IM728" s="2"/>
      <c r="IN728" s="2"/>
      <c r="IO728" s="2"/>
      <c r="IP728" s="2"/>
      <c r="IQ728" s="2"/>
      <c r="IR728" s="2"/>
    </row>
    <row r="729" spans="1:252"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c r="HP729" s="2"/>
      <c r="HQ729" s="2"/>
      <c r="HR729" s="2"/>
      <c r="HS729" s="2"/>
      <c r="HT729" s="2"/>
      <c r="HU729" s="2"/>
      <c r="HV729" s="2"/>
      <c r="HW729" s="2"/>
      <c r="HX729" s="2"/>
      <c r="HY729" s="2"/>
      <c r="HZ729" s="2"/>
      <c r="IA729" s="2"/>
      <c r="IB729" s="2"/>
      <c r="IC729" s="2"/>
      <c r="ID729" s="2"/>
      <c r="IE729" s="2"/>
      <c r="IF729" s="2"/>
      <c r="IG729" s="2"/>
      <c r="IH729" s="2"/>
      <c r="II729" s="2"/>
      <c r="IJ729" s="2"/>
      <c r="IK729" s="2"/>
      <c r="IL729" s="2"/>
      <c r="IM729" s="2"/>
      <c r="IN729" s="2"/>
      <c r="IO729" s="2"/>
      <c r="IP729" s="2"/>
      <c r="IQ729" s="2"/>
      <c r="IR729" s="2"/>
    </row>
    <row r="730" spans="1:252"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c r="HP730" s="2"/>
      <c r="HQ730" s="2"/>
      <c r="HR730" s="2"/>
      <c r="HS730" s="2"/>
      <c r="HT730" s="2"/>
      <c r="HU730" s="2"/>
      <c r="HV730" s="2"/>
      <c r="HW730" s="2"/>
      <c r="HX730" s="2"/>
      <c r="HY730" s="2"/>
      <c r="HZ730" s="2"/>
      <c r="IA730" s="2"/>
      <c r="IB730" s="2"/>
      <c r="IC730" s="2"/>
      <c r="ID730" s="2"/>
      <c r="IE730" s="2"/>
      <c r="IF730" s="2"/>
      <c r="IG730" s="2"/>
      <c r="IH730" s="2"/>
      <c r="II730" s="2"/>
      <c r="IJ730" s="2"/>
      <c r="IK730" s="2"/>
      <c r="IL730" s="2"/>
      <c r="IM730" s="2"/>
      <c r="IN730" s="2"/>
      <c r="IO730" s="2"/>
      <c r="IP730" s="2"/>
      <c r="IQ730" s="2"/>
      <c r="IR730" s="2"/>
    </row>
    <row r="731" spans="1:252"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c r="HP731" s="2"/>
      <c r="HQ731" s="2"/>
      <c r="HR731" s="2"/>
      <c r="HS731" s="2"/>
      <c r="HT731" s="2"/>
      <c r="HU731" s="2"/>
      <c r="HV731" s="2"/>
      <c r="HW731" s="2"/>
      <c r="HX731" s="2"/>
      <c r="HY731" s="2"/>
      <c r="HZ731" s="2"/>
      <c r="IA731" s="2"/>
      <c r="IB731" s="2"/>
      <c r="IC731" s="2"/>
      <c r="ID731" s="2"/>
      <c r="IE731" s="2"/>
      <c r="IF731" s="2"/>
      <c r="IG731" s="2"/>
      <c r="IH731" s="2"/>
      <c r="II731" s="2"/>
      <c r="IJ731" s="2"/>
      <c r="IK731" s="2"/>
      <c r="IL731" s="2"/>
      <c r="IM731" s="2"/>
      <c r="IN731" s="2"/>
      <c r="IO731" s="2"/>
      <c r="IP731" s="2"/>
      <c r="IQ731" s="2"/>
      <c r="IR731" s="2"/>
    </row>
    <row r="732" spans="1:252"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c r="HP732" s="2"/>
      <c r="HQ732" s="2"/>
      <c r="HR732" s="2"/>
      <c r="HS732" s="2"/>
      <c r="HT732" s="2"/>
      <c r="HU732" s="2"/>
      <c r="HV732" s="2"/>
      <c r="HW732" s="2"/>
      <c r="HX732" s="2"/>
      <c r="HY732" s="2"/>
      <c r="HZ732" s="2"/>
      <c r="IA732" s="2"/>
      <c r="IB732" s="2"/>
      <c r="IC732" s="2"/>
      <c r="ID732" s="2"/>
      <c r="IE732" s="2"/>
      <c r="IF732" s="2"/>
      <c r="IG732" s="2"/>
      <c r="IH732" s="2"/>
      <c r="II732" s="2"/>
      <c r="IJ732" s="2"/>
      <c r="IK732" s="2"/>
      <c r="IL732" s="2"/>
      <c r="IM732" s="2"/>
      <c r="IN732" s="2"/>
      <c r="IO732" s="2"/>
      <c r="IP732" s="2"/>
      <c r="IQ732" s="2"/>
      <c r="IR732" s="2"/>
    </row>
    <row r="733" spans="1:252"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c r="HP733" s="2"/>
      <c r="HQ733" s="2"/>
      <c r="HR733" s="2"/>
      <c r="HS733" s="2"/>
      <c r="HT733" s="2"/>
      <c r="HU733" s="2"/>
      <c r="HV733" s="2"/>
      <c r="HW733" s="2"/>
      <c r="HX733" s="2"/>
      <c r="HY733" s="2"/>
      <c r="HZ733" s="2"/>
      <c r="IA733" s="2"/>
      <c r="IB733" s="2"/>
      <c r="IC733" s="2"/>
      <c r="ID733" s="2"/>
      <c r="IE733" s="2"/>
      <c r="IF733" s="2"/>
      <c r="IG733" s="2"/>
      <c r="IH733" s="2"/>
      <c r="II733" s="2"/>
      <c r="IJ733" s="2"/>
      <c r="IK733" s="2"/>
      <c r="IL733" s="2"/>
      <c r="IM733" s="2"/>
      <c r="IN733" s="2"/>
      <c r="IO733" s="2"/>
      <c r="IP733" s="2"/>
      <c r="IQ733" s="2"/>
      <c r="IR733" s="2"/>
    </row>
    <row r="734" spans="1:252"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c r="HP734" s="2"/>
      <c r="HQ734" s="2"/>
      <c r="HR734" s="2"/>
      <c r="HS734" s="2"/>
      <c r="HT734" s="2"/>
      <c r="HU734" s="2"/>
      <c r="HV734" s="2"/>
      <c r="HW734" s="2"/>
      <c r="HX734" s="2"/>
      <c r="HY734" s="2"/>
      <c r="HZ734" s="2"/>
      <c r="IA734" s="2"/>
      <c r="IB734" s="2"/>
      <c r="IC734" s="2"/>
      <c r="ID734" s="2"/>
      <c r="IE734" s="2"/>
      <c r="IF734" s="2"/>
      <c r="IG734" s="2"/>
      <c r="IH734" s="2"/>
      <c r="II734" s="2"/>
      <c r="IJ734" s="2"/>
      <c r="IK734" s="2"/>
      <c r="IL734" s="2"/>
      <c r="IM734" s="2"/>
      <c r="IN734" s="2"/>
      <c r="IO734" s="2"/>
      <c r="IP734" s="2"/>
      <c r="IQ734" s="2"/>
      <c r="IR734" s="2"/>
    </row>
    <row r="735" spans="1:252"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c r="HP735" s="2"/>
      <c r="HQ735" s="2"/>
      <c r="HR735" s="2"/>
      <c r="HS735" s="2"/>
      <c r="HT735" s="2"/>
      <c r="HU735" s="2"/>
      <c r="HV735" s="2"/>
      <c r="HW735" s="2"/>
      <c r="HX735" s="2"/>
      <c r="HY735" s="2"/>
      <c r="HZ735" s="2"/>
      <c r="IA735" s="2"/>
      <c r="IB735" s="2"/>
      <c r="IC735" s="2"/>
      <c r="ID735" s="2"/>
      <c r="IE735" s="2"/>
      <c r="IF735" s="2"/>
      <c r="IG735" s="2"/>
      <c r="IH735" s="2"/>
      <c r="II735" s="2"/>
      <c r="IJ735" s="2"/>
      <c r="IK735" s="2"/>
      <c r="IL735" s="2"/>
      <c r="IM735" s="2"/>
      <c r="IN735" s="2"/>
      <c r="IO735" s="2"/>
      <c r="IP735" s="2"/>
      <c r="IQ735" s="2"/>
      <c r="IR735" s="2"/>
    </row>
    <row r="736" spans="1:252"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c r="HP736" s="2"/>
      <c r="HQ736" s="2"/>
      <c r="HR736" s="2"/>
      <c r="HS736" s="2"/>
      <c r="HT736" s="2"/>
      <c r="HU736" s="2"/>
      <c r="HV736" s="2"/>
      <c r="HW736" s="2"/>
      <c r="HX736" s="2"/>
      <c r="HY736" s="2"/>
      <c r="HZ736" s="2"/>
      <c r="IA736" s="2"/>
      <c r="IB736" s="2"/>
      <c r="IC736" s="2"/>
      <c r="ID736" s="2"/>
      <c r="IE736" s="2"/>
      <c r="IF736" s="2"/>
      <c r="IG736" s="2"/>
      <c r="IH736" s="2"/>
      <c r="II736" s="2"/>
      <c r="IJ736" s="2"/>
      <c r="IK736" s="2"/>
      <c r="IL736" s="2"/>
      <c r="IM736" s="2"/>
      <c r="IN736" s="2"/>
      <c r="IO736" s="2"/>
      <c r="IP736" s="2"/>
      <c r="IQ736" s="2"/>
      <c r="IR736" s="2"/>
    </row>
    <row r="737" spans="1:252"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c r="HP737" s="2"/>
      <c r="HQ737" s="2"/>
      <c r="HR737" s="2"/>
      <c r="HS737" s="2"/>
      <c r="HT737" s="2"/>
      <c r="HU737" s="2"/>
      <c r="HV737" s="2"/>
      <c r="HW737" s="2"/>
      <c r="HX737" s="2"/>
      <c r="HY737" s="2"/>
      <c r="HZ737" s="2"/>
      <c r="IA737" s="2"/>
      <c r="IB737" s="2"/>
      <c r="IC737" s="2"/>
      <c r="ID737" s="2"/>
      <c r="IE737" s="2"/>
      <c r="IF737" s="2"/>
      <c r="IG737" s="2"/>
      <c r="IH737" s="2"/>
      <c r="II737" s="2"/>
      <c r="IJ737" s="2"/>
      <c r="IK737" s="2"/>
      <c r="IL737" s="2"/>
      <c r="IM737" s="2"/>
      <c r="IN737" s="2"/>
      <c r="IO737" s="2"/>
      <c r="IP737" s="2"/>
      <c r="IQ737" s="2"/>
      <c r="IR737" s="2"/>
    </row>
    <row r="738" spans="1:252"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c r="HP738" s="2"/>
      <c r="HQ738" s="2"/>
      <c r="HR738" s="2"/>
      <c r="HS738" s="2"/>
      <c r="HT738" s="2"/>
      <c r="HU738" s="2"/>
      <c r="HV738" s="2"/>
      <c r="HW738" s="2"/>
      <c r="HX738" s="2"/>
      <c r="HY738" s="2"/>
      <c r="HZ738" s="2"/>
      <c r="IA738" s="2"/>
      <c r="IB738" s="2"/>
      <c r="IC738" s="2"/>
      <c r="ID738" s="2"/>
      <c r="IE738" s="2"/>
      <c r="IF738" s="2"/>
      <c r="IG738" s="2"/>
      <c r="IH738" s="2"/>
      <c r="II738" s="2"/>
      <c r="IJ738" s="2"/>
      <c r="IK738" s="2"/>
      <c r="IL738" s="2"/>
      <c r="IM738" s="2"/>
      <c r="IN738" s="2"/>
      <c r="IO738" s="2"/>
      <c r="IP738" s="2"/>
      <c r="IQ738" s="2"/>
      <c r="IR738" s="2"/>
    </row>
    <row r="739" spans="1:252"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c r="HP739" s="2"/>
      <c r="HQ739" s="2"/>
      <c r="HR739" s="2"/>
      <c r="HS739" s="2"/>
      <c r="HT739" s="2"/>
      <c r="HU739" s="2"/>
      <c r="HV739" s="2"/>
      <c r="HW739" s="2"/>
      <c r="HX739" s="2"/>
      <c r="HY739" s="2"/>
      <c r="HZ739" s="2"/>
      <c r="IA739" s="2"/>
      <c r="IB739" s="2"/>
      <c r="IC739" s="2"/>
      <c r="ID739" s="2"/>
      <c r="IE739" s="2"/>
      <c r="IF739" s="2"/>
      <c r="IG739" s="2"/>
      <c r="IH739" s="2"/>
      <c r="II739" s="2"/>
      <c r="IJ739" s="2"/>
      <c r="IK739" s="2"/>
      <c r="IL739" s="2"/>
      <c r="IM739" s="2"/>
      <c r="IN739" s="2"/>
      <c r="IO739" s="2"/>
      <c r="IP739" s="2"/>
      <c r="IQ739" s="2"/>
      <c r="IR739" s="2"/>
    </row>
    <row r="740" spans="1:252"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c r="HP740" s="2"/>
      <c r="HQ740" s="2"/>
      <c r="HR740" s="2"/>
      <c r="HS740" s="2"/>
      <c r="HT740" s="2"/>
      <c r="HU740" s="2"/>
      <c r="HV740" s="2"/>
      <c r="HW740" s="2"/>
      <c r="HX740" s="2"/>
      <c r="HY740" s="2"/>
      <c r="HZ740" s="2"/>
      <c r="IA740" s="2"/>
      <c r="IB740" s="2"/>
      <c r="IC740" s="2"/>
      <c r="ID740" s="2"/>
      <c r="IE740" s="2"/>
      <c r="IF740" s="2"/>
      <c r="IG740" s="2"/>
      <c r="IH740" s="2"/>
      <c r="II740" s="2"/>
      <c r="IJ740" s="2"/>
      <c r="IK740" s="2"/>
      <c r="IL740" s="2"/>
      <c r="IM740" s="2"/>
      <c r="IN740" s="2"/>
      <c r="IO740" s="2"/>
      <c r="IP740" s="2"/>
      <c r="IQ740" s="2"/>
      <c r="IR740" s="2"/>
    </row>
    <row r="741" spans="1:252"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c r="HP741" s="2"/>
      <c r="HQ741" s="2"/>
      <c r="HR741" s="2"/>
      <c r="HS741" s="2"/>
      <c r="HT741" s="2"/>
      <c r="HU741" s="2"/>
      <c r="HV741" s="2"/>
      <c r="HW741" s="2"/>
      <c r="HX741" s="2"/>
      <c r="HY741" s="2"/>
      <c r="HZ741" s="2"/>
      <c r="IA741" s="2"/>
      <c r="IB741" s="2"/>
      <c r="IC741" s="2"/>
      <c r="ID741" s="2"/>
      <c r="IE741" s="2"/>
      <c r="IF741" s="2"/>
      <c r="IG741" s="2"/>
      <c r="IH741" s="2"/>
      <c r="II741" s="2"/>
      <c r="IJ741" s="2"/>
      <c r="IK741" s="2"/>
      <c r="IL741" s="2"/>
      <c r="IM741" s="2"/>
      <c r="IN741" s="2"/>
      <c r="IO741" s="2"/>
      <c r="IP741" s="2"/>
      <c r="IQ741" s="2"/>
      <c r="IR741" s="2"/>
    </row>
    <row r="742" spans="1:252"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c r="HP742" s="2"/>
      <c r="HQ742" s="2"/>
      <c r="HR742" s="2"/>
      <c r="HS742" s="2"/>
      <c r="HT742" s="2"/>
      <c r="HU742" s="2"/>
      <c r="HV742" s="2"/>
      <c r="HW742" s="2"/>
      <c r="HX742" s="2"/>
      <c r="HY742" s="2"/>
      <c r="HZ742" s="2"/>
      <c r="IA742" s="2"/>
      <c r="IB742" s="2"/>
      <c r="IC742" s="2"/>
      <c r="ID742" s="2"/>
      <c r="IE742" s="2"/>
      <c r="IF742" s="2"/>
      <c r="IG742" s="2"/>
      <c r="IH742" s="2"/>
      <c r="II742" s="2"/>
      <c r="IJ742" s="2"/>
      <c r="IK742" s="2"/>
      <c r="IL742" s="2"/>
      <c r="IM742" s="2"/>
      <c r="IN742" s="2"/>
      <c r="IO742" s="2"/>
      <c r="IP742" s="2"/>
      <c r="IQ742" s="2"/>
      <c r="IR742" s="2"/>
    </row>
    <row r="743" spans="1:252"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c r="HP743" s="2"/>
      <c r="HQ743" s="2"/>
      <c r="HR743" s="2"/>
      <c r="HS743" s="2"/>
      <c r="HT743" s="2"/>
      <c r="HU743" s="2"/>
      <c r="HV743" s="2"/>
      <c r="HW743" s="2"/>
      <c r="HX743" s="2"/>
      <c r="HY743" s="2"/>
      <c r="HZ743" s="2"/>
      <c r="IA743" s="2"/>
      <c r="IB743" s="2"/>
      <c r="IC743" s="2"/>
      <c r="ID743" s="2"/>
      <c r="IE743" s="2"/>
      <c r="IF743" s="2"/>
      <c r="IG743" s="2"/>
      <c r="IH743" s="2"/>
      <c r="II743" s="2"/>
      <c r="IJ743" s="2"/>
      <c r="IK743" s="2"/>
      <c r="IL743" s="2"/>
      <c r="IM743" s="2"/>
      <c r="IN743" s="2"/>
      <c r="IO743" s="2"/>
      <c r="IP743" s="2"/>
      <c r="IQ743" s="2"/>
      <c r="IR743" s="2"/>
    </row>
    <row r="744" spans="1:252"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c r="HP744" s="2"/>
      <c r="HQ744" s="2"/>
      <c r="HR744" s="2"/>
      <c r="HS744" s="2"/>
      <c r="HT744" s="2"/>
      <c r="HU744" s="2"/>
      <c r="HV744" s="2"/>
      <c r="HW744" s="2"/>
      <c r="HX744" s="2"/>
      <c r="HY744" s="2"/>
      <c r="HZ744" s="2"/>
      <c r="IA744" s="2"/>
      <c r="IB744" s="2"/>
      <c r="IC744" s="2"/>
      <c r="ID744" s="2"/>
      <c r="IE744" s="2"/>
      <c r="IF744" s="2"/>
      <c r="IG744" s="2"/>
      <c r="IH744" s="2"/>
      <c r="II744" s="2"/>
      <c r="IJ744" s="2"/>
      <c r="IK744" s="2"/>
      <c r="IL744" s="2"/>
      <c r="IM744" s="2"/>
      <c r="IN744" s="2"/>
      <c r="IO744" s="2"/>
      <c r="IP744" s="2"/>
      <c r="IQ744" s="2"/>
      <c r="IR744" s="2"/>
    </row>
    <row r="745" spans="1:252"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c r="HP745" s="2"/>
      <c r="HQ745" s="2"/>
      <c r="HR745" s="2"/>
      <c r="HS745" s="2"/>
      <c r="HT745" s="2"/>
      <c r="HU745" s="2"/>
      <c r="HV745" s="2"/>
      <c r="HW745" s="2"/>
      <c r="HX745" s="2"/>
      <c r="HY745" s="2"/>
      <c r="HZ745" s="2"/>
      <c r="IA745" s="2"/>
      <c r="IB745" s="2"/>
      <c r="IC745" s="2"/>
      <c r="ID745" s="2"/>
      <c r="IE745" s="2"/>
      <c r="IF745" s="2"/>
      <c r="IG745" s="2"/>
      <c r="IH745" s="2"/>
      <c r="II745" s="2"/>
      <c r="IJ745" s="2"/>
      <c r="IK745" s="2"/>
      <c r="IL745" s="2"/>
      <c r="IM745" s="2"/>
      <c r="IN745" s="2"/>
      <c r="IO745" s="2"/>
      <c r="IP745" s="2"/>
      <c r="IQ745" s="2"/>
      <c r="IR745" s="2"/>
    </row>
    <row r="746" spans="1:252"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c r="HP746" s="2"/>
      <c r="HQ746" s="2"/>
      <c r="HR746" s="2"/>
      <c r="HS746" s="2"/>
      <c r="HT746" s="2"/>
      <c r="HU746" s="2"/>
      <c r="HV746" s="2"/>
      <c r="HW746" s="2"/>
      <c r="HX746" s="2"/>
      <c r="HY746" s="2"/>
      <c r="HZ746" s="2"/>
      <c r="IA746" s="2"/>
      <c r="IB746" s="2"/>
      <c r="IC746" s="2"/>
      <c r="ID746" s="2"/>
      <c r="IE746" s="2"/>
      <c r="IF746" s="2"/>
      <c r="IG746" s="2"/>
      <c r="IH746" s="2"/>
      <c r="II746" s="2"/>
      <c r="IJ746" s="2"/>
      <c r="IK746" s="2"/>
      <c r="IL746" s="2"/>
      <c r="IM746" s="2"/>
      <c r="IN746" s="2"/>
      <c r="IO746" s="2"/>
      <c r="IP746" s="2"/>
      <c r="IQ746" s="2"/>
      <c r="IR746" s="2"/>
    </row>
    <row r="747" spans="1:252"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c r="HP747" s="2"/>
      <c r="HQ747" s="2"/>
      <c r="HR747" s="2"/>
      <c r="HS747" s="2"/>
      <c r="HT747" s="2"/>
      <c r="HU747" s="2"/>
      <c r="HV747" s="2"/>
      <c r="HW747" s="2"/>
      <c r="HX747" s="2"/>
      <c r="HY747" s="2"/>
      <c r="HZ747" s="2"/>
      <c r="IA747" s="2"/>
      <c r="IB747" s="2"/>
      <c r="IC747" s="2"/>
      <c r="ID747" s="2"/>
      <c r="IE747" s="2"/>
      <c r="IF747" s="2"/>
      <c r="IG747" s="2"/>
      <c r="IH747" s="2"/>
      <c r="II747" s="2"/>
      <c r="IJ747" s="2"/>
      <c r="IK747" s="2"/>
      <c r="IL747" s="2"/>
      <c r="IM747" s="2"/>
      <c r="IN747" s="2"/>
      <c r="IO747" s="2"/>
      <c r="IP747" s="2"/>
      <c r="IQ747" s="2"/>
      <c r="IR747" s="2"/>
    </row>
    <row r="748" spans="1:252"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c r="HP748" s="2"/>
      <c r="HQ748" s="2"/>
      <c r="HR748" s="2"/>
      <c r="HS748" s="2"/>
      <c r="HT748" s="2"/>
      <c r="HU748" s="2"/>
      <c r="HV748" s="2"/>
      <c r="HW748" s="2"/>
      <c r="HX748" s="2"/>
      <c r="HY748" s="2"/>
      <c r="HZ748" s="2"/>
      <c r="IA748" s="2"/>
      <c r="IB748" s="2"/>
      <c r="IC748" s="2"/>
      <c r="ID748" s="2"/>
      <c r="IE748" s="2"/>
      <c r="IF748" s="2"/>
      <c r="IG748" s="2"/>
      <c r="IH748" s="2"/>
      <c r="II748" s="2"/>
      <c r="IJ748" s="2"/>
      <c r="IK748" s="2"/>
      <c r="IL748" s="2"/>
      <c r="IM748" s="2"/>
      <c r="IN748" s="2"/>
      <c r="IO748" s="2"/>
      <c r="IP748" s="2"/>
      <c r="IQ748" s="2"/>
      <c r="IR748" s="2"/>
    </row>
    <row r="749" spans="1:252"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c r="HP749" s="2"/>
      <c r="HQ749" s="2"/>
      <c r="HR749" s="2"/>
      <c r="HS749" s="2"/>
      <c r="HT749" s="2"/>
      <c r="HU749" s="2"/>
      <c r="HV749" s="2"/>
      <c r="HW749" s="2"/>
      <c r="HX749" s="2"/>
      <c r="HY749" s="2"/>
      <c r="HZ749" s="2"/>
      <c r="IA749" s="2"/>
      <c r="IB749" s="2"/>
      <c r="IC749" s="2"/>
      <c r="ID749" s="2"/>
      <c r="IE749" s="2"/>
      <c r="IF749" s="2"/>
      <c r="IG749" s="2"/>
      <c r="IH749" s="2"/>
      <c r="II749" s="2"/>
      <c r="IJ749" s="2"/>
      <c r="IK749" s="2"/>
      <c r="IL749" s="2"/>
      <c r="IM749" s="2"/>
      <c r="IN749" s="2"/>
      <c r="IO749" s="2"/>
      <c r="IP749" s="2"/>
      <c r="IQ749" s="2"/>
      <c r="IR749" s="2"/>
    </row>
    <row r="750" spans="1:252"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c r="HP750" s="2"/>
      <c r="HQ750" s="2"/>
      <c r="HR750" s="2"/>
      <c r="HS750" s="2"/>
      <c r="HT750" s="2"/>
      <c r="HU750" s="2"/>
      <c r="HV750" s="2"/>
      <c r="HW750" s="2"/>
      <c r="HX750" s="2"/>
      <c r="HY750" s="2"/>
      <c r="HZ750" s="2"/>
      <c r="IA750" s="2"/>
      <c r="IB750" s="2"/>
      <c r="IC750" s="2"/>
      <c r="ID750" s="2"/>
      <c r="IE750" s="2"/>
      <c r="IF750" s="2"/>
      <c r="IG750" s="2"/>
      <c r="IH750" s="2"/>
      <c r="II750" s="2"/>
      <c r="IJ750" s="2"/>
      <c r="IK750" s="2"/>
      <c r="IL750" s="2"/>
      <c r="IM750" s="2"/>
      <c r="IN750" s="2"/>
      <c r="IO750" s="2"/>
      <c r="IP750" s="2"/>
      <c r="IQ750" s="2"/>
      <c r="IR750" s="2"/>
    </row>
    <row r="751" spans="1:252"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c r="HP751" s="2"/>
      <c r="HQ751" s="2"/>
      <c r="HR751" s="2"/>
      <c r="HS751" s="2"/>
      <c r="HT751" s="2"/>
      <c r="HU751" s="2"/>
      <c r="HV751" s="2"/>
      <c r="HW751" s="2"/>
      <c r="HX751" s="2"/>
      <c r="HY751" s="2"/>
      <c r="HZ751" s="2"/>
      <c r="IA751" s="2"/>
      <c r="IB751" s="2"/>
      <c r="IC751" s="2"/>
      <c r="ID751" s="2"/>
      <c r="IE751" s="2"/>
      <c r="IF751" s="2"/>
      <c r="IG751" s="2"/>
      <c r="IH751" s="2"/>
      <c r="II751" s="2"/>
      <c r="IJ751" s="2"/>
      <c r="IK751" s="2"/>
      <c r="IL751" s="2"/>
      <c r="IM751" s="2"/>
      <c r="IN751" s="2"/>
      <c r="IO751" s="2"/>
      <c r="IP751" s="2"/>
      <c r="IQ751" s="2"/>
      <c r="IR751" s="2"/>
    </row>
    <row r="752" spans="1:252"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c r="HP752" s="2"/>
      <c r="HQ752" s="2"/>
      <c r="HR752" s="2"/>
      <c r="HS752" s="2"/>
      <c r="HT752" s="2"/>
      <c r="HU752" s="2"/>
      <c r="HV752" s="2"/>
      <c r="HW752" s="2"/>
      <c r="HX752" s="2"/>
      <c r="HY752" s="2"/>
      <c r="HZ752" s="2"/>
      <c r="IA752" s="2"/>
      <c r="IB752" s="2"/>
      <c r="IC752" s="2"/>
      <c r="ID752" s="2"/>
      <c r="IE752" s="2"/>
      <c r="IF752" s="2"/>
      <c r="IG752" s="2"/>
      <c r="IH752" s="2"/>
      <c r="II752" s="2"/>
      <c r="IJ752" s="2"/>
      <c r="IK752" s="2"/>
      <c r="IL752" s="2"/>
      <c r="IM752" s="2"/>
      <c r="IN752" s="2"/>
      <c r="IO752" s="2"/>
      <c r="IP752" s="2"/>
      <c r="IQ752" s="2"/>
      <c r="IR752" s="2"/>
    </row>
    <row r="753" spans="1:252"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c r="HP753" s="2"/>
      <c r="HQ753" s="2"/>
      <c r="HR753" s="2"/>
      <c r="HS753" s="2"/>
      <c r="HT753" s="2"/>
      <c r="HU753" s="2"/>
      <c r="HV753" s="2"/>
      <c r="HW753" s="2"/>
      <c r="HX753" s="2"/>
      <c r="HY753" s="2"/>
      <c r="HZ753" s="2"/>
      <c r="IA753" s="2"/>
      <c r="IB753" s="2"/>
      <c r="IC753" s="2"/>
      <c r="ID753" s="2"/>
      <c r="IE753" s="2"/>
      <c r="IF753" s="2"/>
      <c r="IG753" s="2"/>
      <c r="IH753" s="2"/>
      <c r="II753" s="2"/>
      <c r="IJ753" s="2"/>
      <c r="IK753" s="2"/>
      <c r="IL753" s="2"/>
      <c r="IM753" s="2"/>
      <c r="IN753" s="2"/>
      <c r="IO753" s="2"/>
      <c r="IP753" s="2"/>
      <c r="IQ753" s="2"/>
      <c r="IR753" s="2"/>
    </row>
    <row r="754" spans="1:252"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c r="HP754" s="2"/>
      <c r="HQ754" s="2"/>
      <c r="HR754" s="2"/>
      <c r="HS754" s="2"/>
      <c r="HT754" s="2"/>
      <c r="HU754" s="2"/>
      <c r="HV754" s="2"/>
      <c r="HW754" s="2"/>
      <c r="HX754" s="2"/>
      <c r="HY754" s="2"/>
      <c r="HZ754" s="2"/>
      <c r="IA754" s="2"/>
      <c r="IB754" s="2"/>
      <c r="IC754" s="2"/>
      <c r="ID754" s="2"/>
      <c r="IE754" s="2"/>
      <c r="IF754" s="2"/>
      <c r="IG754" s="2"/>
      <c r="IH754" s="2"/>
      <c r="II754" s="2"/>
      <c r="IJ754" s="2"/>
      <c r="IK754" s="2"/>
      <c r="IL754" s="2"/>
      <c r="IM754" s="2"/>
      <c r="IN754" s="2"/>
      <c r="IO754" s="2"/>
      <c r="IP754" s="2"/>
      <c r="IQ754" s="2"/>
      <c r="IR754" s="2"/>
    </row>
    <row r="755" spans="1:252"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c r="HP755" s="2"/>
      <c r="HQ755" s="2"/>
      <c r="HR755" s="2"/>
      <c r="HS755" s="2"/>
      <c r="HT755" s="2"/>
      <c r="HU755" s="2"/>
      <c r="HV755" s="2"/>
      <c r="HW755" s="2"/>
      <c r="HX755" s="2"/>
      <c r="HY755" s="2"/>
      <c r="HZ755" s="2"/>
      <c r="IA755" s="2"/>
      <c r="IB755" s="2"/>
      <c r="IC755" s="2"/>
      <c r="ID755" s="2"/>
      <c r="IE755" s="2"/>
      <c r="IF755" s="2"/>
      <c r="IG755" s="2"/>
      <c r="IH755" s="2"/>
      <c r="II755" s="2"/>
      <c r="IJ755" s="2"/>
      <c r="IK755" s="2"/>
      <c r="IL755" s="2"/>
      <c r="IM755" s="2"/>
      <c r="IN755" s="2"/>
      <c r="IO755" s="2"/>
      <c r="IP755" s="2"/>
      <c r="IQ755" s="2"/>
      <c r="IR755" s="2"/>
    </row>
    <row r="756" spans="1:252"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c r="HP756" s="2"/>
      <c r="HQ756" s="2"/>
      <c r="HR756" s="2"/>
      <c r="HS756" s="2"/>
      <c r="HT756" s="2"/>
      <c r="HU756" s="2"/>
      <c r="HV756" s="2"/>
      <c r="HW756" s="2"/>
      <c r="HX756" s="2"/>
      <c r="HY756" s="2"/>
      <c r="HZ756" s="2"/>
      <c r="IA756" s="2"/>
      <c r="IB756" s="2"/>
      <c r="IC756" s="2"/>
      <c r="ID756" s="2"/>
      <c r="IE756" s="2"/>
      <c r="IF756" s="2"/>
      <c r="IG756" s="2"/>
      <c r="IH756" s="2"/>
      <c r="II756" s="2"/>
      <c r="IJ756" s="2"/>
      <c r="IK756" s="2"/>
      <c r="IL756" s="2"/>
      <c r="IM756" s="2"/>
      <c r="IN756" s="2"/>
      <c r="IO756" s="2"/>
      <c r="IP756" s="2"/>
      <c r="IQ756" s="2"/>
      <c r="IR756" s="2"/>
    </row>
    <row r="757" spans="1:252"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c r="HP757" s="2"/>
      <c r="HQ757" s="2"/>
      <c r="HR757" s="2"/>
      <c r="HS757" s="2"/>
      <c r="HT757" s="2"/>
      <c r="HU757" s="2"/>
      <c r="HV757" s="2"/>
      <c r="HW757" s="2"/>
      <c r="HX757" s="2"/>
      <c r="HY757" s="2"/>
      <c r="HZ757" s="2"/>
      <c r="IA757" s="2"/>
      <c r="IB757" s="2"/>
      <c r="IC757" s="2"/>
      <c r="ID757" s="2"/>
      <c r="IE757" s="2"/>
      <c r="IF757" s="2"/>
      <c r="IG757" s="2"/>
      <c r="IH757" s="2"/>
      <c r="II757" s="2"/>
      <c r="IJ757" s="2"/>
      <c r="IK757" s="2"/>
      <c r="IL757" s="2"/>
      <c r="IM757" s="2"/>
      <c r="IN757" s="2"/>
      <c r="IO757" s="2"/>
      <c r="IP757" s="2"/>
      <c r="IQ757" s="2"/>
      <c r="IR757" s="2"/>
    </row>
    <row r="758" spans="1:252"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c r="HP758" s="2"/>
      <c r="HQ758" s="2"/>
      <c r="HR758" s="2"/>
      <c r="HS758" s="2"/>
      <c r="HT758" s="2"/>
      <c r="HU758" s="2"/>
      <c r="HV758" s="2"/>
      <c r="HW758" s="2"/>
      <c r="HX758" s="2"/>
      <c r="HY758" s="2"/>
      <c r="HZ758" s="2"/>
      <c r="IA758" s="2"/>
      <c r="IB758" s="2"/>
      <c r="IC758" s="2"/>
      <c r="ID758" s="2"/>
      <c r="IE758" s="2"/>
      <c r="IF758" s="2"/>
      <c r="IG758" s="2"/>
      <c r="IH758" s="2"/>
      <c r="II758" s="2"/>
      <c r="IJ758" s="2"/>
      <c r="IK758" s="2"/>
      <c r="IL758" s="2"/>
      <c r="IM758" s="2"/>
      <c r="IN758" s="2"/>
      <c r="IO758" s="2"/>
      <c r="IP758" s="2"/>
      <c r="IQ758" s="2"/>
      <c r="IR758" s="2"/>
    </row>
    <row r="759" spans="1:252"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c r="HP759" s="2"/>
      <c r="HQ759" s="2"/>
      <c r="HR759" s="2"/>
      <c r="HS759" s="2"/>
      <c r="HT759" s="2"/>
      <c r="HU759" s="2"/>
      <c r="HV759" s="2"/>
      <c r="HW759" s="2"/>
      <c r="HX759" s="2"/>
      <c r="HY759" s="2"/>
      <c r="HZ759" s="2"/>
      <c r="IA759" s="2"/>
      <c r="IB759" s="2"/>
      <c r="IC759" s="2"/>
      <c r="ID759" s="2"/>
      <c r="IE759" s="2"/>
      <c r="IF759" s="2"/>
      <c r="IG759" s="2"/>
      <c r="IH759" s="2"/>
      <c r="II759" s="2"/>
      <c r="IJ759" s="2"/>
      <c r="IK759" s="2"/>
      <c r="IL759" s="2"/>
      <c r="IM759" s="2"/>
      <c r="IN759" s="2"/>
      <c r="IO759" s="2"/>
      <c r="IP759" s="2"/>
      <c r="IQ759" s="2"/>
      <c r="IR759" s="2"/>
    </row>
    <row r="760" spans="1:252"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c r="HP760" s="2"/>
      <c r="HQ760" s="2"/>
      <c r="HR760" s="2"/>
      <c r="HS760" s="2"/>
      <c r="HT760" s="2"/>
      <c r="HU760" s="2"/>
      <c r="HV760" s="2"/>
      <c r="HW760" s="2"/>
      <c r="HX760" s="2"/>
      <c r="HY760" s="2"/>
      <c r="HZ760" s="2"/>
      <c r="IA760" s="2"/>
      <c r="IB760" s="2"/>
      <c r="IC760" s="2"/>
      <c r="ID760" s="2"/>
      <c r="IE760" s="2"/>
      <c r="IF760" s="2"/>
      <c r="IG760" s="2"/>
      <c r="IH760" s="2"/>
      <c r="II760" s="2"/>
      <c r="IJ760" s="2"/>
      <c r="IK760" s="2"/>
      <c r="IL760" s="2"/>
      <c r="IM760" s="2"/>
      <c r="IN760" s="2"/>
      <c r="IO760" s="2"/>
      <c r="IP760" s="2"/>
      <c r="IQ760" s="2"/>
      <c r="IR760" s="2"/>
    </row>
    <row r="761" spans="1:252"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c r="HP761" s="2"/>
      <c r="HQ761" s="2"/>
      <c r="HR761" s="2"/>
      <c r="HS761" s="2"/>
      <c r="HT761" s="2"/>
      <c r="HU761" s="2"/>
      <c r="HV761" s="2"/>
      <c r="HW761" s="2"/>
      <c r="HX761" s="2"/>
      <c r="HY761" s="2"/>
      <c r="HZ761" s="2"/>
      <c r="IA761" s="2"/>
      <c r="IB761" s="2"/>
      <c r="IC761" s="2"/>
      <c r="ID761" s="2"/>
      <c r="IE761" s="2"/>
      <c r="IF761" s="2"/>
      <c r="IG761" s="2"/>
      <c r="IH761" s="2"/>
      <c r="II761" s="2"/>
      <c r="IJ761" s="2"/>
      <c r="IK761" s="2"/>
      <c r="IL761" s="2"/>
      <c r="IM761" s="2"/>
      <c r="IN761" s="2"/>
      <c r="IO761" s="2"/>
      <c r="IP761" s="2"/>
      <c r="IQ761" s="2"/>
      <c r="IR761" s="2"/>
    </row>
    <row r="762" spans="1:252"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c r="HP762" s="2"/>
      <c r="HQ762" s="2"/>
      <c r="HR762" s="2"/>
      <c r="HS762" s="2"/>
      <c r="HT762" s="2"/>
      <c r="HU762" s="2"/>
      <c r="HV762" s="2"/>
      <c r="HW762" s="2"/>
      <c r="HX762" s="2"/>
      <c r="HY762" s="2"/>
      <c r="HZ762" s="2"/>
      <c r="IA762" s="2"/>
      <c r="IB762" s="2"/>
      <c r="IC762" s="2"/>
      <c r="ID762" s="2"/>
      <c r="IE762" s="2"/>
      <c r="IF762" s="2"/>
      <c r="IG762" s="2"/>
      <c r="IH762" s="2"/>
      <c r="II762" s="2"/>
      <c r="IJ762" s="2"/>
      <c r="IK762" s="2"/>
      <c r="IL762" s="2"/>
      <c r="IM762" s="2"/>
      <c r="IN762" s="2"/>
      <c r="IO762" s="2"/>
      <c r="IP762" s="2"/>
      <c r="IQ762" s="2"/>
      <c r="IR762" s="2"/>
    </row>
    <row r="763" spans="1:252"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c r="HP763" s="2"/>
      <c r="HQ763" s="2"/>
      <c r="HR763" s="2"/>
      <c r="HS763" s="2"/>
      <c r="HT763" s="2"/>
      <c r="HU763" s="2"/>
      <c r="HV763" s="2"/>
      <c r="HW763" s="2"/>
      <c r="HX763" s="2"/>
      <c r="HY763" s="2"/>
      <c r="HZ763" s="2"/>
      <c r="IA763" s="2"/>
      <c r="IB763" s="2"/>
      <c r="IC763" s="2"/>
      <c r="ID763" s="2"/>
      <c r="IE763" s="2"/>
      <c r="IF763" s="2"/>
      <c r="IG763" s="2"/>
      <c r="IH763" s="2"/>
      <c r="II763" s="2"/>
      <c r="IJ763" s="2"/>
      <c r="IK763" s="2"/>
      <c r="IL763" s="2"/>
      <c r="IM763" s="2"/>
      <c r="IN763" s="2"/>
      <c r="IO763" s="2"/>
      <c r="IP763" s="2"/>
      <c r="IQ763" s="2"/>
      <c r="IR763" s="2"/>
    </row>
    <row r="764" spans="1:252"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c r="HP764" s="2"/>
      <c r="HQ764" s="2"/>
      <c r="HR764" s="2"/>
      <c r="HS764" s="2"/>
      <c r="HT764" s="2"/>
      <c r="HU764" s="2"/>
      <c r="HV764" s="2"/>
      <c r="HW764" s="2"/>
      <c r="HX764" s="2"/>
      <c r="HY764" s="2"/>
      <c r="HZ764" s="2"/>
      <c r="IA764" s="2"/>
      <c r="IB764" s="2"/>
      <c r="IC764" s="2"/>
      <c r="ID764" s="2"/>
      <c r="IE764" s="2"/>
      <c r="IF764" s="2"/>
      <c r="IG764" s="2"/>
      <c r="IH764" s="2"/>
      <c r="II764" s="2"/>
      <c r="IJ764" s="2"/>
      <c r="IK764" s="2"/>
      <c r="IL764" s="2"/>
      <c r="IM764" s="2"/>
      <c r="IN764" s="2"/>
      <c r="IO764" s="2"/>
      <c r="IP764" s="2"/>
      <c r="IQ764" s="2"/>
      <c r="IR764" s="2"/>
    </row>
    <row r="765" spans="1:252"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c r="HP765" s="2"/>
      <c r="HQ765" s="2"/>
      <c r="HR765" s="2"/>
      <c r="HS765" s="2"/>
      <c r="HT765" s="2"/>
      <c r="HU765" s="2"/>
      <c r="HV765" s="2"/>
      <c r="HW765" s="2"/>
      <c r="HX765" s="2"/>
      <c r="HY765" s="2"/>
      <c r="HZ765" s="2"/>
      <c r="IA765" s="2"/>
      <c r="IB765" s="2"/>
      <c r="IC765" s="2"/>
      <c r="ID765" s="2"/>
      <c r="IE765" s="2"/>
      <c r="IF765" s="2"/>
      <c r="IG765" s="2"/>
      <c r="IH765" s="2"/>
      <c r="II765" s="2"/>
      <c r="IJ765" s="2"/>
      <c r="IK765" s="2"/>
      <c r="IL765" s="2"/>
      <c r="IM765" s="2"/>
      <c r="IN765" s="2"/>
      <c r="IO765" s="2"/>
      <c r="IP765" s="2"/>
      <c r="IQ765" s="2"/>
      <c r="IR765" s="2"/>
    </row>
    <row r="766" spans="1:252"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c r="HP766" s="2"/>
      <c r="HQ766" s="2"/>
      <c r="HR766" s="2"/>
      <c r="HS766" s="2"/>
      <c r="HT766" s="2"/>
      <c r="HU766" s="2"/>
      <c r="HV766" s="2"/>
      <c r="HW766" s="2"/>
      <c r="HX766" s="2"/>
      <c r="HY766" s="2"/>
      <c r="HZ766" s="2"/>
      <c r="IA766" s="2"/>
      <c r="IB766" s="2"/>
      <c r="IC766" s="2"/>
      <c r="ID766" s="2"/>
      <c r="IE766" s="2"/>
      <c r="IF766" s="2"/>
      <c r="IG766" s="2"/>
      <c r="IH766" s="2"/>
      <c r="II766" s="2"/>
      <c r="IJ766" s="2"/>
      <c r="IK766" s="2"/>
      <c r="IL766" s="2"/>
      <c r="IM766" s="2"/>
      <c r="IN766" s="2"/>
      <c r="IO766" s="2"/>
      <c r="IP766" s="2"/>
      <c r="IQ766" s="2"/>
      <c r="IR766" s="2"/>
    </row>
    <row r="767" spans="1:252"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c r="HP767" s="2"/>
      <c r="HQ767" s="2"/>
      <c r="HR767" s="2"/>
      <c r="HS767" s="2"/>
      <c r="HT767" s="2"/>
      <c r="HU767" s="2"/>
      <c r="HV767" s="2"/>
      <c r="HW767" s="2"/>
      <c r="HX767" s="2"/>
      <c r="HY767" s="2"/>
      <c r="HZ767" s="2"/>
      <c r="IA767" s="2"/>
      <c r="IB767" s="2"/>
      <c r="IC767" s="2"/>
      <c r="ID767" s="2"/>
      <c r="IE767" s="2"/>
      <c r="IF767" s="2"/>
      <c r="IG767" s="2"/>
      <c r="IH767" s="2"/>
      <c r="II767" s="2"/>
      <c r="IJ767" s="2"/>
      <c r="IK767" s="2"/>
      <c r="IL767" s="2"/>
      <c r="IM767" s="2"/>
      <c r="IN767" s="2"/>
      <c r="IO767" s="2"/>
      <c r="IP767" s="2"/>
      <c r="IQ767" s="2"/>
      <c r="IR767" s="2"/>
    </row>
    <row r="768" spans="1:252"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c r="HP768" s="2"/>
      <c r="HQ768" s="2"/>
      <c r="HR768" s="2"/>
      <c r="HS768" s="2"/>
      <c r="HT768" s="2"/>
      <c r="HU768" s="2"/>
      <c r="HV768" s="2"/>
      <c r="HW768" s="2"/>
      <c r="HX768" s="2"/>
      <c r="HY768" s="2"/>
      <c r="HZ768" s="2"/>
      <c r="IA768" s="2"/>
      <c r="IB768" s="2"/>
      <c r="IC768" s="2"/>
      <c r="ID768" s="2"/>
      <c r="IE768" s="2"/>
      <c r="IF768" s="2"/>
      <c r="IG768" s="2"/>
      <c r="IH768" s="2"/>
      <c r="II768" s="2"/>
      <c r="IJ768" s="2"/>
      <c r="IK768" s="2"/>
      <c r="IL768" s="2"/>
      <c r="IM768" s="2"/>
      <c r="IN768" s="2"/>
      <c r="IO768" s="2"/>
      <c r="IP768" s="2"/>
      <c r="IQ768" s="2"/>
      <c r="IR768" s="2"/>
    </row>
    <row r="769" spans="1:252"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c r="HP769" s="2"/>
      <c r="HQ769" s="2"/>
      <c r="HR769" s="2"/>
      <c r="HS769" s="2"/>
      <c r="HT769" s="2"/>
      <c r="HU769" s="2"/>
      <c r="HV769" s="2"/>
      <c r="HW769" s="2"/>
      <c r="HX769" s="2"/>
      <c r="HY769" s="2"/>
      <c r="HZ769" s="2"/>
      <c r="IA769" s="2"/>
      <c r="IB769" s="2"/>
      <c r="IC769" s="2"/>
      <c r="ID769" s="2"/>
      <c r="IE769" s="2"/>
      <c r="IF769" s="2"/>
      <c r="IG769" s="2"/>
      <c r="IH769" s="2"/>
      <c r="II769" s="2"/>
      <c r="IJ769" s="2"/>
      <c r="IK769" s="2"/>
      <c r="IL769" s="2"/>
      <c r="IM769" s="2"/>
      <c r="IN769" s="2"/>
      <c r="IO769" s="2"/>
      <c r="IP769" s="2"/>
      <c r="IQ769" s="2"/>
      <c r="IR769" s="2"/>
    </row>
    <row r="770" spans="1:252"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c r="HP770" s="2"/>
      <c r="HQ770" s="2"/>
      <c r="HR770" s="2"/>
      <c r="HS770" s="2"/>
      <c r="HT770" s="2"/>
      <c r="HU770" s="2"/>
      <c r="HV770" s="2"/>
      <c r="HW770" s="2"/>
      <c r="HX770" s="2"/>
      <c r="HY770" s="2"/>
      <c r="HZ770" s="2"/>
      <c r="IA770" s="2"/>
      <c r="IB770" s="2"/>
      <c r="IC770" s="2"/>
      <c r="ID770" s="2"/>
      <c r="IE770" s="2"/>
      <c r="IF770" s="2"/>
      <c r="IG770" s="2"/>
      <c r="IH770" s="2"/>
      <c r="II770" s="2"/>
      <c r="IJ770" s="2"/>
      <c r="IK770" s="2"/>
      <c r="IL770" s="2"/>
      <c r="IM770" s="2"/>
      <c r="IN770" s="2"/>
      <c r="IO770" s="2"/>
      <c r="IP770" s="2"/>
      <c r="IQ770" s="2"/>
      <c r="IR770" s="2"/>
    </row>
    <row r="771" spans="1:252"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c r="HP771" s="2"/>
      <c r="HQ771" s="2"/>
      <c r="HR771" s="2"/>
      <c r="HS771" s="2"/>
      <c r="HT771" s="2"/>
      <c r="HU771" s="2"/>
      <c r="HV771" s="2"/>
      <c r="HW771" s="2"/>
      <c r="HX771" s="2"/>
      <c r="HY771" s="2"/>
      <c r="HZ771" s="2"/>
      <c r="IA771" s="2"/>
      <c r="IB771" s="2"/>
      <c r="IC771" s="2"/>
      <c r="ID771" s="2"/>
      <c r="IE771" s="2"/>
      <c r="IF771" s="2"/>
      <c r="IG771" s="2"/>
      <c r="IH771" s="2"/>
      <c r="II771" s="2"/>
      <c r="IJ771" s="2"/>
      <c r="IK771" s="2"/>
      <c r="IL771" s="2"/>
      <c r="IM771" s="2"/>
      <c r="IN771" s="2"/>
      <c r="IO771" s="2"/>
      <c r="IP771" s="2"/>
      <c r="IQ771" s="2"/>
      <c r="IR771" s="2"/>
    </row>
    <row r="772" spans="1:252"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c r="HP772" s="2"/>
      <c r="HQ772" s="2"/>
      <c r="HR772" s="2"/>
      <c r="HS772" s="2"/>
      <c r="HT772" s="2"/>
      <c r="HU772" s="2"/>
      <c r="HV772" s="2"/>
      <c r="HW772" s="2"/>
      <c r="HX772" s="2"/>
      <c r="HY772" s="2"/>
      <c r="HZ772" s="2"/>
      <c r="IA772" s="2"/>
      <c r="IB772" s="2"/>
      <c r="IC772" s="2"/>
      <c r="ID772" s="2"/>
      <c r="IE772" s="2"/>
      <c r="IF772" s="2"/>
      <c r="IG772" s="2"/>
      <c r="IH772" s="2"/>
      <c r="II772" s="2"/>
      <c r="IJ772" s="2"/>
      <c r="IK772" s="2"/>
      <c r="IL772" s="2"/>
      <c r="IM772" s="2"/>
      <c r="IN772" s="2"/>
      <c r="IO772" s="2"/>
      <c r="IP772" s="2"/>
      <c r="IQ772" s="2"/>
      <c r="IR772" s="2"/>
    </row>
    <row r="773" spans="1:252"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c r="HP773" s="2"/>
      <c r="HQ773" s="2"/>
      <c r="HR773" s="2"/>
      <c r="HS773" s="2"/>
      <c r="HT773" s="2"/>
      <c r="HU773" s="2"/>
      <c r="HV773" s="2"/>
      <c r="HW773" s="2"/>
      <c r="HX773" s="2"/>
      <c r="HY773" s="2"/>
      <c r="HZ773" s="2"/>
      <c r="IA773" s="2"/>
      <c r="IB773" s="2"/>
      <c r="IC773" s="2"/>
      <c r="ID773" s="2"/>
      <c r="IE773" s="2"/>
      <c r="IF773" s="2"/>
      <c r="IG773" s="2"/>
      <c r="IH773" s="2"/>
      <c r="II773" s="2"/>
      <c r="IJ773" s="2"/>
      <c r="IK773" s="2"/>
      <c r="IL773" s="2"/>
      <c r="IM773" s="2"/>
      <c r="IN773" s="2"/>
      <c r="IO773" s="2"/>
      <c r="IP773" s="2"/>
      <c r="IQ773" s="2"/>
      <c r="IR773" s="2"/>
    </row>
    <row r="774" spans="1:252"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c r="HP774" s="2"/>
      <c r="HQ774" s="2"/>
      <c r="HR774" s="2"/>
      <c r="HS774" s="2"/>
      <c r="HT774" s="2"/>
      <c r="HU774" s="2"/>
      <c r="HV774" s="2"/>
      <c r="HW774" s="2"/>
      <c r="HX774" s="2"/>
      <c r="HY774" s="2"/>
      <c r="HZ774" s="2"/>
      <c r="IA774" s="2"/>
      <c r="IB774" s="2"/>
      <c r="IC774" s="2"/>
      <c r="ID774" s="2"/>
      <c r="IE774" s="2"/>
      <c r="IF774" s="2"/>
      <c r="IG774" s="2"/>
      <c r="IH774" s="2"/>
      <c r="II774" s="2"/>
      <c r="IJ774" s="2"/>
      <c r="IK774" s="2"/>
      <c r="IL774" s="2"/>
      <c r="IM774" s="2"/>
      <c r="IN774" s="2"/>
      <c r="IO774" s="2"/>
      <c r="IP774" s="2"/>
      <c r="IQ774" s="2"/>
      <c r="IR774" s="2"/>
    </row>
    <row r="775" spans="1:252"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c r="HP775" s="2"/>
      <c r="HQ775" s="2"/>
      <c r="HR775" s="2"/>
      <c r="HS775" s="2"/>
      <c r="HT775" s="2"/>
      <c r="HU775" s="2"/>
      <c r="HV775" s="2"/>
      <c r="HW775" s="2"/>
      <c r="HX775" s="2"/>
      <c r="HY775" s="2"/>
      <c r="HZ775" s="2"/>
      <c r="IA775" s="2"/>
      <c r="IB775" s="2"/>
      <c r="IC775" s="2"/>
      <c r="ID775" s="2"/>
      <c r="IE775" s="2"/>
      <c r="IF775" s="2"/>
      <c r="IG775" s="2"/>
      <c r="IH775" s="2"/>
      <c r="II775" s="2"/>
      <c r="IJ775" s="2"/>
      <c r="IK775" s="2"/>
      <c r="IL775" s="2"/>
      <c r="IM775" s="2"/>
      <c r="IN775" s="2"/>
      <c r="IO775" s="2"/>
      <c r="IP775" s="2"/>
      <c r="IQ775" s="2"/>
      <c r="IR775" s="2"/>
    </row>
    <row r="776" spans="1:252"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c r="HP776" s="2"/>
      <c r="HQ776" s="2"/>
      <c r="HR776" s="2"/>
      <c r="HS776" s="2"/>
      <c r="HT776" s="2"/>
      <c r="HU776" s="2"/>
      <c r="HV776" s="2"/>
      <c r="HW776" s="2"/>
      <c r="HX776" s="2"/>
      <c r="HY776" s="2"/>
      <c r="HZ776" s="2"/>
      <c r="IA776" s="2"/>
      <c r="IB776" s="2"/>
      <c r="IC776" s="2"/>
      <c r="ID776" s="2"/>
      <c r="IE776" s="2"/>
      <c r="IF776" s="2"/>
      <c r="IG776" s="2"/>
      <c r="IH776" s="2"/>
      <c r="II776" s="2"/>
      <c r="IJ776" s="2"/>
      <c r="IK776" s="2"/>
      <c r="IL776" s="2"/>
      <c r="IM776" s="2"/>
      <c r="IN776" s="2"/>
      <c r="IO776" s="2"/>
      <c r="IP776" s="2"/>
      <c r="IQ776" s="2"/>
      <c r="IR776" s="2"/>
    </row>
    <row r="777" spans="1:252"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c r="HP777" s="2"/>
      <c r="HQ777" s="2"/>
      <c r="HR777" s="2"/>
      <c r="HS777" s="2"/>
      <c r="HT777" s="2"/>
      <c r="HU777" s="2"/>
      <c r="HV777" s="2"/>
      <c r="HW777" s="2"/>
      <c r="HX777" s="2"/>
      <c r="HY777" s="2"/>
      <c r="HZ777" s="2"/>
      <c r="IA777" s="2"/>
      <c r="IB777" s="2"/>
      <c r="IC777" s="2"/>
      <c r="ID777" s="2"/>
      <c r="IE777" s="2"/>
      <c r="IF777" s="2"/>
      <c r="IG777" s="2"/>
      <c r="IH777" s="2"/>
      <c r="II777" s="2"/>
      <c r="IJ777" s="2"/>
      <c r="IK777" s="2"/>
      <c r="IL777" s="2"/>
      <c r="IM777" s="2"/>
      <c r="IN777" s="2"/>
      <c r="IO777" s="2"/>
      <c r="IP777" s="2"/>
      <c r="IQ777" s="2"/>
      <c r="IR777" s="2"/>
    </row>
    <row r="778" spans="1:252"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c r="HP778" s="2"/>
      <c r="HQ778" s="2"/>
      <c r="HR778" s="2"/>
      <c r="HS778" s="2"/>
      <c r="HT778" s="2"/>
      <c r="HU778" s="2"/>
      <c r="HV778" s="2"/>
      <c r="HW778" s="2"/>
      <c r="HX778" s="2"/>
      <c r="HY778" s="2"/>
      <c r="HZ778" s="2"/>
      <c r="IA778" s="2"/>
      <c r="IB778" s="2"/>
      <c r="IC778" s="2"/>
      <c r="ID778" s="2"/>
      <c r="IE778" s="2"/>
      <c r="IF778" s="2"/>
      <c r="IG778" s="2"/>
      <c r="IH778" s="2"/>
      <c r="II778" s="2"/>
      <c r="IJ778" s="2"/>
      <c r="IK778" s="2"/>
      <c r="IL778" s="2"/>
      <c r="IM778" s="2"/>
      <c r="IN778" s="2"/>
      <c r="IO778" s="2"/>
      <c r="IP778" s="2"/>
      <c r="IQ778" s="2"/>
      <c r="IR778" s="2"/>
    </row>
    <row r="779" spans="1:252"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c r="HP779" s="2"/>
      <c r="HQ779" s="2"/>
      <c r="HR779" s="2"/>
      <c r="HS779" s="2"/>
      <c r="HT779" s="2"/>
      <c r="HU779" s="2"/>
      <c r="HV779" s="2"/>
      <c r="HW779" s="2"/>
      <c r="HX779" s="2"/>
      <c r="HY779" s="2"/>
      <c r="HZ779" s="2"/>
      <c r="IA779" s="2"/>
      <c r="IB779" s="2"/>
      <c r="IC779" s="2"/>
      <c r="ID779" s="2"/>
      <c r="IE779" s="2"/>
      <c r="IF779" s="2"/>
      <c r="IG779" s="2"/>
      <c r="IH779" s="2"/>
      <c r="II779" s="2"/>
      <c r="IJ779" s="2"/>
      <c r="IK779" s="2"/>
      <c r="IL779" s="2"/>
      <c r="IM779" s="2"/>
      <c r="IN779" s="2"/>
      <c r="IO779" s="2"/>
      <c r="IP779" s="2"/>
      <c r="IQ779" s="2"/>
      <c r="IR779" s="2"/>
    </row>
    <row r="780" spans="1:252"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c r="HP780" s="2"/>
      <c r="HQ780" s="2"/>
      <c r="HR780" s="2"/>
      <c r="HS780" s="2"/>
      <c r="HT780" s="2"/>
      <c r="HU780" s="2"/>
      <c r="HV780" s="2"/>
      <c r="HW780" s="2"/>
      <c r="HX780" s="2"/>
      <c r="HY780" s="2"/>
      <c r="HZ780" s="2"/>
      <c r="IA780" s="2"/>
      <c r="IB780" s="2"/>
      <c r="IC780" s="2"/>
      <c r="ID780" s="2"/>
      <c r="IE780" s="2"/>
      <c r="IF780" s="2"/>
      <c r="IG780" s="2"/>
      <c r="IH780" s="2"/>
      <c r="II780" s="2"/>
      <c r="IJ780" s="2"/>
      <c r="IK780" s="2"/>
      <c r="IL780" s="2"/>
      <c r="IM780" s="2"/>
      <c r="IN780" s="2"/>
      <c r="IO780" s="2"/>
      <c r="IP780" s="2"/>
      <c r="IQ780" s="2"/>
      <c r="IR780" s="2"/>
    </row>
    <row r="781" spans="1:252"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c r="HP781" s="2"/>
      <c r="HQ781" s="2"/>
      <c r="HR781" s="2"/>
      <c r="HS781" s="2"/>
      <c r="HT781" s="2"/>
      <c r="HU781" s="2"/>
      <c r="HV781" s="2"/>
      <c r="HW781" s="2"/>
      <c r="HX781" s="2"/>
      <c r="HY781" s="2"/>
      <c r="HZ781" s="2"/>
      <c r="IA781" s="2"/>
      <c r="IB781" s="2"/>
      <c r="IC781" s="2"/>
      <c r="ID781" s="2"/>
      <c r="IE781" s="2"/>
      <c r="IF781" s="2"/>
      <c r="IG781" s="2"/>
      <c r="IH781" s="2"/>
      <c r="II781" s="2"/>
      <c r="IJ781" s="2"/>
      <c r="IK781" s="2"/>
      <c r="IL781" s="2"/>
      <c r="IM781" s="2"/>
      <c r="IN781" s="2"/>
      <c r="IO781" s="2"/>
      <c r="IP781" s="2"/>
      <c r="IQ781" s="2"/>
      <c r="IR781" s="2"/>
    </row>
    <row r="782" spans="1:252"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c r="HP782" s="2"/>
      <c r="HQ782" s="2"/>
      <c r="HR782" s="2"/>
      <c r="HS782" s="2"/>
      <c r="HT782" s="2"/>
      <c r="HU782" s="2"/>
      <c r="HV782" s="2"/>
      <c r="HW782" s="2"/>
      <c r="HX782" s="2"/>
      <c r="HY782" s="2"/>
      <c r="HZ782" s="2"/>
      <c r="IA782" s="2"/>
      <c r="IB782" s="2"/>
      <c r="IC782" s="2"/>
      <c r="ID782" s="2"/>
      <c r="IE782" s="2"/>
      <c r="IF782" s="2"/>
      <c r="IG782" s="2"/>
      <c r="IH782" s="2"/>
      <c r="II782" s="2"/>
      <c r="IJ782" s="2"/>
      <c r="IK782" s="2"/>
      <c r="IL782" s="2"/>
      <c r="IM782" s="2"/>
      <c r="IN782" s="2"/>
      <c r="IO782" s="2"/>
      <c r="IP782" s="2"/>
      <c r="IQ782" s="2"/>
      <c r="IR782" s="2"/>
    </row>
    <row r="783" spans="1:252"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c r="HP783" s="2"/>
      <c r="HQ783" s="2"/>
      <c r="HR783" s="2"/>
      <c r="HS783" s="2"/>
      <c r="HT783" s="2"/>
      <c r="HU783" s="2"/>
      <c r="HV783" s="2"/>
      <c r="HW783" s="2"/>
      <c r="HX783" s="2"/>
      <c r="HY783" s="2"/>
      <c r="HZ783" s="2"/>
      <c r="IA783" s="2"/>
      <c r="IB783" s="2"/>
      <c r="IC783" s="2"/>
      <c r="ID783" s="2"/>
      <c r="IE783" s="2"/>
      <c r="IF783" s="2"/>
      <c r="IG783" s="2"/>
      <c r="IH783" s="2"/>
      <c r="II783" s="2"/>
      <c r="IJ783" s="2"/>
      <c r="IK783" s="2"/>
      <c r="IL783" s="2"/>
      <c r="IM783" s="2"/>
      <c r="IN783" s="2"/>
      <c r="IO783" s="2"/>
      <c r="IP783" s="2"/>
      <c r="IQ783" s="2"/>
      <c r="IR783" s="2"/>
    </row>
    <row r="784" spans="1:252"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c r="HP784" s="2"/>
      <c r="HQ784" s="2"/>
      <c r="HR784" s="2"/>
      <c r="HS784" s="2"/>
      <c r="HT784" s="2"/>
      <c r="HU784" s="2"/>
      <c r="HV784" s="2"/>
      <c r="HW784" s="2"/>
      <c r="HX784" s="2"/>
      <c r="HY784" s="2"/>
      <c r="HZ784" s="2"/>
      <c r="IA784" s="2"/>
      <c r="IB784" s="2"/>
      <c r="IC784" s="2"/>
      <c r="ID784" s="2"/>
      <c r="IE784" s="2"/>
      <c r="IF784" s="2"/>
      <c r="IG784" s="2"/>
      <c r="IH784" s="2"/>
      <c r="II784" s="2"/>
      <c r="IJ784" s="2"/>
      <c r="IK784" s="2"/>
      <c r="IL784" s="2"/>
      <c r="IM784" s="2"/>
      <c r="IN784" s="2"/>
      <c r="IO784" s="2"/>
      <c r="IP784" s="2"/>
      <c r="IQ784" s="2"/>
      <c r="IR784" s="2"/>
    </row>
    <row r="785" spans="1:252"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c r="IG785" s="2"/>
      <c r="IH785" s="2"/>
      <c r="II785" s="2"/>
      <c r="IJ785" s="2"/>
      <c r="IK785" s="2"/>
      <c r="IL785" s="2"/>
      <c r="IM785" s="2"/>
      <c r="IN785" s="2"/>
      <c r="IO785" s="2"/>
      <c r="IP785" s="2"/>
      <c r="IQ785" s="2"/>
      <c r="IR785" s="2"/>
    </row>
    <row r="786" spans="1:252"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c r="IG786" s="2"/>
      <c r="IH786" s="2"/>
      <c r="II786" s="2"/>
      <c r="IJ786" s="2"/>
      <c r="IK786" s="2"/>
      <c r="IL786" s="2"/>
      <c r="IM786" s="2"/>
      <c r="IN786" s="2"/>
      <c r="IO786" s="2"/>
      <c r="IP786" s="2"/>
      <c r="IQ786" s="2"/>
      <c r="IR786" s="2"/>
    </row>
    <row r="787" spans="1:252"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c r="IG787" s="2"/>
      <c r="IH787" s="2"/>
      <c r="II787" s="2"/>
      <c r="IJ787" s="2"/>
      <c r="IK787" s="2"/>
      <c r="IL787" s="2"/>
      <c r="IM787" s="2"/>
      <c r="IN787" s="2"/>
      <c r="IO787" s="2"/>
      <c r="IP787" s="2"/>
      <c r="IQ787" s="2"/>
      <c r="IR787" s="2"/>
    </row>
    <row r="788" spans="1:252"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c r="IG788" s="2"/>
      <c r="IH788" s="2"/>
      <c r="II788" s="2"/>
      <c r="IJ788" s="2"/>
      <c r="IK788" s="2"/>
      <c r="IL788" s="2"/>
      <c r="IM788" s="2"/>
      <c r="IN788" s="2"/>
      <c r="IO788" s="2"/>
      <c r="IP788" s="2"/>
      <c r="IQ788" s="2"/>
      <c r="IR788" s="2"/>
    </row>
    <row r="789" spans="1:252"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c r="IG789" s="2"/>
      <c r="IH789" s="2"/>
      <c r="II789" s="2"/>
      <c r="IJ789" s="2"/>
      <c r="IK789" s="2"/>
      <c r="IL789" s="2"/>
      <c r="IM789" s="2"/>
      <c r="IN789" s="2"/>
      <c r="IO789" s="2"/>
      <c r="IP789" s="2"/>
      <c r="IQ789" s="2"/>
      <c r="IR789" s="2"/>
    </row>
    <row r="790" spans="1:252"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c r="IG790" s="2"/>
      <c r="IH790" s="2"/>
      <c r="II790" s="2"/>
      <c r="IJ790" s="2"/>
      <c r="IK790" s="2"/>
      <c r="IL790" s="2"/>
      <c r="IM790" s="2"/>
      <c r="IN790" s="2"/>
      <c r="IO790" s="2"/>
      <c r="IP790" s="2"/>
      <c r="IQ790" s="2"/>
      <c r="IR790" s="2"/>
    </row>
    <row r="791" spans="1:252"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c r="IG791" s="2"/>
      <c r="IH791" s="2"/>
      <c r="II791" s="2"/>
      <c r="IJ791" s="2"/>
      <c r="IK791" s="2"/>
      <c r="IL791" s="2"/>
      <c r="IM791" s="2"/>
      <c r="IN791" s="2"/>
      <c r="IO791" s="2"/>
      <c r="IP791" s="2"/>
      <c r="IQ791" s="2"/>
      <c r="IR791" s="2"/>
    </row>
    <row r="792" spans="1:252"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c r="IG792" s="2"/>
      <c r="IH792" s="2"/>
      <c r="II792" s="2"/>
      <c r="IJ792" s="2"/>
      <c r="IK792" s="2"/>
      <c r="IL792" s="2"/>
      <c r="IM792" s="2"/>
      <c r="IN792" s="2"/>
      <c r="IO792" s="2"/>
      <c r="IP792" s="2"/>
      <c r="IQ792" s="2"/>
      <c r="IR792" s="2"/>
    </row>
    <row r="793" spans="1:252"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c r="IG793" s="2"/>
      <c r="IH793" s="2"/>
      <c r="II793" s="2"/>
      <c r="IJ793" s="2"/>
      <c r="IK793" s="2"/>
      <c r="IL793" s="2"/>
      <c r="IM793" s="2"/>
      <c r="IN793" s="2"/>
      <c r="IO793" s="2"/>
      <c r="IP793" s="2"/>
      <c r="IQ793" s="2"/>
      <c r="IR793" s="2"/>
    </row>
    <row r="794" spans="1:252"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c r="IG794" s="2"/>
      <c r="IH794" s="2"/>
      <c r="II794" s="2"/>
      <c r="IJ794" s="2"/>
      <c r="IK794" s="2"/>
      <c r="IL794" s="2"/>
      <c r="IM794" s="2"/>
      <c r="IN794" s="2"/>
      <c r="IO794" s="2"/>
      <c r="IP794" s="2"/>
      <c r="IQ794" s="2"/>
      <c r="IR794" s="2"/>
    </row>
    <row r="795" spans="1:252"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c r="IG795" s="2"/>
      <c r="IH795" s="2"/>
      <c r="II795" s="2"/>
      <c r="IJ795" s="2"/>
      <c r="IK795" s="2"/>
      <c r="IL795" s="2"/>
      <c r="IM795" s="2"/>
      <c r="IN795" s="2"/>
      <c r="IO795" s="2"/>
      <c r="IP795" s="2"/>
      <c r="IQ795" s="2"/>
      <c r="IR795" s="2"/>
    </row>
    <row r="796" spans="1:252"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c r="IG796" s="2"/>
      <c r="IH796" s="2"/>
      <c r="II796" s="2"/>
      <c r="IJ796" s="2"/>
      <c r="IK796" s="2"/>
      <c r="IL796" s="2"/>
      <c r="IM796" s="2"/>
      <c r="IN796" s="2"/>
      <c r="IO796" s="2"/>
      <c r="IP796" s="2"/>
      <c r="IQ796" s="2"/>
      <c r="IR796" s="2"/>
    </row>
    <row r="797" spans="1:252"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c r="IG797" s="2"/>
      <c r="IH797" s="2"/>
      <c r="II797" s="2"/>
      <c r="IJ797" s="2"/>
      <c r="IK797" s="2"/>
      <c r="IL797" s="2"/>
      <c r="IM797" s="2"/>
      <c r="IN797" s="2"/>
      <c r="IO797" s="2"/>
      <c r="IP797" s="2"/>
      <c r="IQ797" s="2"/>
      <c r="IR797" s="2"/>
    </row>
    <row r="798" spans="1:252"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c r="IG798" s="2"/>
      <c r="IH798" s="2"/>
      <c r="II798" s="2"/>
      <c r="IJ798" s="2"/>
      <c r="IK798" s="2"/>
      <c r="IL798" s="2"/>
      <c r="IM798" s="2"/>
      <c r="IN798" s="2"/>
      <c r="IO798" s="2"/>
      <c r="IP798" s="2"/>
      <c r="IQ798" s="2"/>
      <c r="IR798" s="2"/>
    </row>
    <row r="799" spans="1:252"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c r="IG799" s="2"/>
      <c r="IH799" s="2"/>
      <c r="II799" s="2"/>
      <c r="IJ799" s="2"/>
      <c r="IK799" s="2"/>
      <c r="IL799" s="2"/>
      <c r="IM799" s="2"/>
      <c r="IN799" s="2"/>
      <c r="IO799" s="2"/>
      <c r="IP799" s="2"/>
      <c r="IQ799" s="2"/>
      <c r="IR799" s="2"/>
    </row>
    <row r="800" spans="1:252"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c r="IG800" s="2"/>
      <c r="IH800" s="2"/>
      <c r="II800" s="2"/>
      <c r="IJ800" s="2"/>
      <c r="IK800" s="2"/>
      <c r="IL800" s="2"/>
      <c r="IM800" s="2"/>
      <c r="IN800" s="2"/>
      <c r="IO800" s="2"/>
      <c r="IP800" s="2"/>
      <c r="IQ800" s="2"/>
      <c r="IR800" s="2"/>
    </row>
    <row r="801" spans="1:252"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c r="IG801" s="2"/>
      <c r="IH801" s="2"/>
      <c r="II801" s="2"/>
      <c r="IJ801" s="2"/>
      <c r="IK801" s="2"/>
      <c r="IL801" s="2"/>
      <c r="IM801" s="2"/>
      <c r="IN801" s="2"/>
      <c r="IO801" s="2"/>
      <c r="IP801" s="2"/>
      <c r="IQ801" s="2"/>
      <c r="IR801" s="2"/>
    </row>
    <row r="802" spans="1:252"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c r="IG802" s="2"/>
      <c r="IH802" s="2"/>
      <c r="II802" s="2"/>
      <c r="IJ802" s="2"/>
      <c r="IK802" s="2"/>
      <c r="IL802" s="2"/>
      <c r="IM802" s="2"/>
      <c r="IN802" s="2"/>
      <c r="IO802" s="2"/>
      <c r="IP802" s="2"/>
      <c r="IQ802" s="2"/>
      <c r="IR802" s="2"/>
    </row>
    <row r="803" spans="1:252"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c r="IG803" s="2"/>
      <c r="IH803" s="2"/>
      <c r="II803" s="2"/>
      <c r="IJ803" s="2"/>
      <c r="IK803" s="2"/>
      <c r="IL803" s="2"/>
      <c r="IM803" s="2"/>
      <c r="IN803" s="2"/>
      <c r="IO803" s="2"/>
      <c r="IP803" s="2"/>
      <c r="IQ803" s="2"/>
      <c r="IR803" s="2"/>
    </row>
    <row r="804" spans="1:252"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c r="IG804" s="2"/>
      <c r="IH804" s="2"/>
      <c r="II804" s="2"/>
      <c r="IJ804" s="2"/>
      <c r="IK804" s="2"/>
      <c r="IL804" s="2"/>
      <c r="IM804" s="2"/>
      <c r="IN804" s="2"/>
      <c r="IO804" s="2"/>
      <c r="IP804" s="2"/>
      <c r="IQ804" s="2"/>
      <c r="IR804" s="2"/>
    </row>
    <row r="805" spans="1:252"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c r="IG805" s="2"/>
      <c r="IH805" s="2"/>
      <c r="II805" s="2"/>
      <c r="IJ805" s="2"/>
      <c r="IK805" s="2"/>
      <c r="IL805" s="2"/>
      <c r="IM805" s="2"/>
      <c r="IN805" s="2"/>
      <c r="IO805" s="2"/>
      <c r="IP805" s="2"/>
      <c r="IQ805" s="2"/>
      <c r="IR805" s="2"/>
    </row>
    <row r="806" spans="1:252"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c r="IG806" s="2"/>
      <c r="IH806" s="2"/>
      <c r="II806" s="2"/>
      <c r="IJ806" s="2"/>
      <c r="IK806" s="2"/>
      <c r="IL806" s="2"/>
      <c r="IM806" s="2"/>
      <c r="IN806" s="2"/>
      <c r="IO806" s="2"/>
      <c r="IP806" s="2"/>
      <c r="IQ806" s="2"/>
      <c r="IR806" s="2"/>
    </row>
    <row r="807" spans="1:252"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c r="HP807" s="2"/>
      <c r="HQ807" s="2"/>
      <c r="HR807" s="2"/>
      <c r="HS807" s="2"/>
      <c r="HT807" s="2"/>
      <c r="HU807" s="2"/>
      <c r="HV807" s="2"/>
      <c r="HW807" s="2"/>
      <c r="HX807" s="2"/>
      <c r="HY807" s="2"/>
      <c r="HZ807" s="2"/>
      <c r="IA807" s="2"/>
      <c r="IB807" s="2"/>
      <c r="IC807" s="2"/>
      <c r="ID807" s="2"/>
      <c r="IE807" s="2"/>
      <c r="IF807" s="2"/>
      <c r="IG807" s="2"/>
      <c r="IH807" s="2"/>
      <c r="II807" s="2"/>
      <c r="IJ807" s="2"/>
      <c r="IK807" s="2"/>
      <c r="IL807" s="2"/>
      <c r="IM807" s="2"/>
      <c r="IN807" s="2"/>
      <c r="IO807" s="2"/>
      <c r="IP807" s="2"/>
      <c r="IQ807" s="2"/>
      <c r="IR807" s="2"/>
    </row>
    <row r="808" spans="1:252"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c r="IG808" s="2"/>
      <c r="IH808" s="2"/>
      <c r="II808" s="2"/>
      <c r="IJ808" s="2"/>
      <c r="IK808" s="2"/>
      <c r="IL808" s="2"/>
      <c r="IM808" s="2"/>
      <c r="IN808" s="2"/>
      <c r="IO808" s="2"/>
      <c r="IP808" s="2"/>
      <c r="IQ808" s="2"/>
      <c r="IR808" s="2"/>
    </row>
    <row r="809" spans="1:252"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c r="IG809" s="2"/>
      <c r="IH809" s="2"/>
      <c r="II809" s="2"/>
      <c r="IJ809" s="2"/>
      <c r="IK809" s="2"/>
      <c r="IL809" s="2"/>
      <c r="IM809" s="2"/>
      <c r="IN809" s="2"/>
      <c r="IO809" s="2"/>
      <c r="IP809" s="2"/>
      <c r="IQ809" s="2"/>
      <c r="IR809" s="2"/>
    </row>
    <row r="810" spans="1:252"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c r="IG810" s="2"/>
      <c r="IH810" s="2"/>
      <c r="II810" s="2"/>
      <c r="IJ810" s="2"/>
      <c r="IK810" s="2"/>
      <c r="IL810" s="2"/>
      <c r="IM810" s="2"/>
      <c r="IN810" s="2"/>
      <c r="IO810" s="2"/>
      <c r="IP810" s="2"/>
      <c r="IQ810" s="2"/>
      <c r="IR810" s="2"/>
    </row>
    <row r="811" spans="1:252"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c r="IG811" s="2"/>
      <c r="IH811" s="2"/>
      <c r="II811" s="2"/>
      <c r="IJ811" s="2"/>
      <c r="IK811" s="2"/>
      <c r="IL811" s="2"/>
      <c r="IM811" s="2"/>
      <c r="IN811" s="2"/>
      <c r="IO811" s="2"/>
      <c r="IP811" s="2"/>
      <c r="IQ811" s="2"/>
      <c r="IR811" s="2"/>
    </row>
    <row r="812" spans="1:252"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c r="IG812" s="2"/>
      <c r="IH812" s="2"/>
      <c r="II812" s="2"/>
      <c r="IJ812" s="2"/>
      <c r="IK812" s="2"/>
      <c r="IL812" s="2"/>
      <c r="IM812" s="2"/>
      <c r="IN812" s="2"/>
      <c r="IO812" s="2"/>
      <c r="IP812" s="2"/>
      <c r="IQ812" s="2"/>
      <c r="IR812" s="2"/>
    </row>
    <row r="813" spans="1:252"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c r="IG813" s="2"/>
      <c r="IH813" s="2"/>
      <c r="II813" s="2"/>
      <c r="IJ813" s="2"/>
      <c r="IK813" s="2"/>
      <c r="IL813" s="2"/>
      <c r="IM813" s="2"/>
      <c r="IN813" s="2"/>
      <c r="IO813" s="2"/>
      <c r="IP813" s="2"/>
      <c r="IQ813" s="2"/>
      <c r="IR813" s="2"/>
    </row>
    <row r="814" spans="1:252"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c r="IG814" s="2"/>
      <c r="IH814" s="2"/>
      <c r="II814" s="2"/>
      <c r="IJ814" s="2"/>
      <c r="IK814" s="2"/>
      <c r="IL814" s="2"/>
      <c r="IM814" s="2"/>
      <c r="IN814" s="2"/>
      <c r="IO814" s="2"/>
      <c r="IP814" s="2"/>
      <c r="IQ814" s="2"/>
      <c r="IR814" s="2"/>
    </row>
    <row r="815" spans="1:252"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c r="IG815" s="2"/>
      <c r="IH815" s="2"/>
      <c r="II815" s="2"/>
      <c r="IJ815" s="2"/>
      <c r="IK815" s="2"/>
      <c r="IL815" s="2"/>
      <c r="IM815" s="2"/>
      <c r="IN815" s="2"/>
      <c r="IO815" s="2"/>
      <c r="IP815" s="2"/>
      <c r="IQ815" s="2"/>
      <c r="IR815" s="2"/>
    </row>
    <row r="816" spans="1:252"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c r="IG816" s="2"/>
      <c r="IH816" s="2"/>
      <c r="II816" s="2"/>
      <c r="IJ816" s="2"/>
      <c r="IK816" s="2"/>
      <c r="IL816" s="2"/>
      <c r="IM816" s="2"/>
      <c r="IN816" s="2"/>
      <c r="IO816" s="2"/>
      <c r="IP816" s="2"/>
      <c r="IQ816" s="2"/>
      <c r="IR816" s="2"/>
    </row>
    <row r="817" spans="1:252"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c r="IG817" s="2"/>
      <c r="IH817" s="2"/>
      <c r="II817" s="2"/>
      <c r="IJ817" s="2"/>
      <c r="IK817" s="2"/>
      <c r="IL817" s="2"/>
      <c r="IM817" s="2"/>
      <c r="IN817" s="2"/>
      <c r="IO817" s="2"/>
      <c r="IP817" s="2"/>
      <c r="IQ817" s="2"/>
      <c r="IR817" s="2"/>
    </row>
    <row r="818" spans="1:252"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c r="IG818" s="2"/>
      <c r="IH818" s="2"/>
      <c r="II818" s="2"/>
      <c r="IJ818" s="2"/>
      <c r="IK818" s="2"/>
      <c r="IL818" s="2"/>
      <c r="IM818" s="2"/>
      <c r="IN818" s="2"/>
      <c r="IO818" s="2"/>
      <c r="IP818" s="2"/>
      <c r="IQ818" s="2"/>
      <c r="IR818" s="2"/>
    </row>
    <row r="819" spans="1:252"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c r="IG819" s="2"/>
      <c r="IH819" s="2"/>
      <c r="II819" s="2"/>
      <c r="IJ819" s="2"/>
      <c r="IK819" s="2"/>
      <c r="IL819" s="2"/>
      <c r="IM819" s="2"/>
      <c r="IN819" s="2"/>
      <c r="IO819" s="2"/>
      <c r="IP819" s="2"/>
      <c r="IQ819" s="2"/>
      <c r="IR819" s="2"/>
    </row>
    <row r="820" spans="1:252"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c r="HP820" s="2"/>
      <c r="HQ820" s="2"/>
      <c r="HR820" s="2"/>
      <c r="HS820" s="2"/>
      <c r="HT820" s="2"/>
      <c r="HU820" s="2"/>
      <c r="HV820" s="2"/>
      <c r="HW820" s="2"/>
      <c r="HX820" s="2"/>
      <c r="HY820" s="2"/>
      <c r="HZ820" s="2"/>
      <c r="IA820" s="2"/>
      <c r="IB820" s="2"/>
      <c r="IC820" s="2"/>
      <c r="ID820" s="2"/>
      <c r="IE820" s="2"/>
      <c r="IF820" s="2"/>
      <c r="IG820" s="2"/>
      <c r="IH820" s="2"/>
      <c r="II820" s="2"/>
      <c r="IJ820" s="2"/>
      <c r="IK820" s="2"/>
      <c r="IL820" s="2"/>
      <c r="IM820" s="2"/>
      <c r="IN820" s="2"/>
      <c r="IO820" s="2"/>
      <c r="IP820" s="2"/>
      <c r="IQ820" s="2"/>
      <c r="IR820" s="2"/>
    </row>
    <row r="821" spans="1:252"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c r="HP821" s="2"/>
      <c r="HQ821" s="2"/>
      <c r="HR821" s="2"/>
      <c r="HS821" s="2"/>
      <c r="HT821" s="2"/>
      <c r="HU821" s="2"/>
      <c r="HV821" s="2"/>
      <c r="HW821" s="2"/>
      <c r="HX821" s="2"/>
      <c r="HY821" s="2"/>
      <c r="HZ821" s="2"/>
      <c r="IA821" s="2"/>
      <c r="IB821" s="2"/>
      <c r="IC821" s="2"/>
      <c r="ID821" s="2"/>
      <c r="IE821" s="2"/>
      <c r="IF821" s="2"/>
      <c r="IG821" s="2"/>
      <c r="IH821" s="2"/>
      <c r="II821" s="2"/>
      <c r="IJ821" s="2"/>
      <c r="IK821" s="2"/>
      <c r="IL821" s="2"/>
      <c r="IM821" s="2"/>
      <c r="IN821" s="2"/>
      <c r="IO821" s="2"/>
      <c r="IP821" s="2"/>
      <c r="IQ821" s="2"/>
      <c r="IR821" s="2"/>
    </row>
    <row r="822" spans="1:252"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c r="HP822" s="2"/>
      <c r="HQ822" s="2"/>
      <c r="HR822" s="2"/>
      <c r="HS822" s="2"/>
      <c r="HT822" s="2"/>
      <c r="HU822" s="2"/>
      <c r="HV822" s="2"/>
      <c r="HW822" s="2"/>
      <c r="HX822" s="2"/>
      <c r="HY822" s="2"/>
      <c r="HZ822" s="2"/>
      <c r="IA822" s="2"/>
      <c r="IB822" s="2"/>
      <c r="IC822" s="2"/>
      <c r="ID822" s="2"/>
      <c r="IE822" s="2"/>
      <c r="IF822" s="2"/>
      <c r="IG822" s="2"/>
      <c r="IH822" s="2"/>
      <c r="II822" s="2"/>
      <c r="IJ822" s="2"/>
      <c r="IK822" s="2"/>
      <c r="IL822" s="2"/>
      <c r="IM822" s="2"/>
      <c r="IN822" s="2"/>
      <c r="IO822" s="2"/>
      <c r="IP822" s="2"/>
      <c r="IQ822" s="2"/>
      <c r="IR822" s="2"/>
    </row>
    <row r="823" spans="1:252"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c r="HP823" s="2"/>
      <c r="HQ823" s="2"/>
      <c r="HR823" s="2"/>
      <c r="HS823" s="2"/>
      <c r="HT823" s="2"/>
      <c r="HU823" s="2"/>
      <c r="HV823" s="2"/>
      <c r="HW823" s="2"/>
      <c r="HX823" s="2"/>
      <c r="HY823" s="2"/>
      <c r="HZ823" s="2"/>
      <c r="IA823" s="2"/>
      <c r="IB823" s="2"/>
      <c r="IC823" s="2"/>
      <c r="ID823" s="2"/>
      <c r="IE823" s="2"/>
      <c r="IF823" s="2"/>
      <c r="IG823" s="2"/>
      <c r="IH823" s="2"/>
      <c r="II823" s="2"/>
      <c r="IJ823" s="2"/>
      <c r="IK823" s="2"/>
      <c r="IL823" s="2"/>
      <c r="IM823" s="2"/>
      <c r="IN823" s="2"/>
      <c r="IO823" s="2"/>
      <c r="IP823" s="2"/>
      <c r="IQ823" s="2"/>
      <c r="IR823" s="2"/>
    </row>
    <row r="824" spans="1:252"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c r="HP824" s="2"/>
      <c r="HQ824" s="2"/>
      <c r="HR824" s="2"/>
      <c r="HS824" s="2"/>
      <c r="HT824" s="2"/>
      <c r="HU824" s="2"/>
      <c r="HV824" s="2"/>
      <c r="HW824" s="2"/>
      <c r="HX824" s="2"/>
      <c r="HY824" s="2"/>
      <c r="HZ824" s="2"/>
      <c r="IA824" s="2"/>
      <c r="IB824" s="2"/>
      <c r="IC824" s="2"/>
      <c r="ID824" s="2"/>
      <c r="IE824" s="2"/>
      <c r="IF824" s="2"/>
      <c r="IG824" s="2"/>
      <c r="IH824" s="2"/>
      <c r="II824" s="2"/>
      <c r="IJ824" s="2"/>
      <c r="IK824" s="2"/>
      <c r="IL824" s="2"/>
      <c r="IM824" s="2"/>
      <c r="IN824" s="2"/>
      <c r="IO824" s="2"/>
      <c r="IP824" s="2"/>
      <c r="IQ824" s="2"/>
      <c r="IR824" s="2"/>
    </row>
    <row r="825" spans="1:252"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c r="HP825" s="2"/>
      <c r="HQ825" s="2"/>
      <c r="HR825" s="2"/>
      <c r="HS825" s="2"/>
      <c r="HT825" s="2"/>
      <c r="HU825" s="2"/>
      <c r="HV825" s="2"/>
      <c r="HW825" s="2"/>
      <c r="HX825" s="2"/>
      <c r="HY825" s="2"/>
      <c r="HZ825" s="2"/>
      <c r="IA825" s="2"/>
      <c r="IB825" s="2"/>
      <c r="IC825" s="2"/>
      <c r="ID825" s="2"/>
      <c r="IE825" s="2"/>
      <c r="IF825" s="2"/>
      <c r="IG825" s="2"/>
      <c r="IH825" s="2"/>
      <c r="II825" s="2"/>
      <c r="IJ825" s="2"/>
      <c r="IK825" s="2"/>
      <c r="IL825" s="2"/>
      <c r="IM825" s="2"/>
      <c r="IN825" s="2"/>
      <c r="IO825" s="2"/>
      <c r="IP825" s="2"/>
      <c r="IQ825" s="2"/>
      <c r="IR825" s="2"/>
    </row>
    <row r="826" spans="1:252"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c r="HP826" s="2"/>
      <c r="HQ826" s="2"/>
      <c r="HR826" s="2"/>
      <c r="HS826" s="2"/>
      <c r="HT826" s="2"/>
      <c r="HU826" s="2"/>
      <c r="HV826" s="2"/>
      <c r="HW826" s="2"/>
      <c r="HX826" s="2"/>
      <c r="HY826" s="2"/>
      <c r="HZ826" s="2"/>
      <c r="IA826" s="2"/>
      <c r="IB826" s="2"/>
      <c r="IC826" s="2"/>
      <c r="ID826" s="2"/>
      <c r="IE826" s="2"/>
      <c r="IF826" s="2"/>
      <c r="IG826" s="2"/>
      <c r="IH826" s="2"/>
      <c r="II826" s="2"/>
      <c r="IJ826" s="2"/>
      <c r="IK826" s="2"/>
      <c r="IL826" s="2"/>
      <c r="IM826" s="2"/>
      <c r="IN826" s="2"/>
      <c r="IO826" s="2"/>
      <c r="IP826" s="2"/>
      <c r="IQ826" s="2"/>
      <c r="IR826" s="2"/>
    </row>
    <row r="827" spans="1:252"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c r="HP827" s="2"/>
      <c r="HQ827" s="2"/>
      <c r="HR827" s="2"/>
      <c r="HS827" s="2"/>
      <c r="HT827" s="2"/>
      <c r="HU827" s="2"/>
      <c r="HV827" s="2"/>
      <c r="HW827" s="2"/>
      <c r="HX827" s="2"/>
      <c r="HY827" s="2"/>
      <c r="HZ827" s="2"/>
      <c r="IA827" s="2"/>
      <c r="IB827" s="2"/>
      <c r="IC827" s="2"/>
      <c r="ID827" s="2"/>
      <c r="IE827" s="2"/>
      <c r="IF827" s="2"/>
      <c r="IG827" s="2"/>
      <c r="IH827" s="2"/>
      <c r="II827" s="2"/>
      <c r="IJ827" s="2"/>
      <c r="IK827" s="2"/>
      <c r="IL827" s="2"/>
      <c r="IM827" s="2"/>
      <c r="IN827" s="2"/>
      <c r="IO827" s="2"/>
      <c r="IP827" s="2"/>
      <c r="IQ827" s="2"/>
      <c r="IR827" s="2"/>
    </row>
    <row r="828" spans="1:252"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c r="HP828" s="2"/>
      <c r="HQ828" s="2"/>
      <c r="HR828" s="2"/>
      <c r="HS828" s="2"/>
      <c r="HT828" s="2"/>
      <c r="HU828" s="2"/>
      <c r="HV828" s="2"/>
      <c r="HW828" s="2"/>
      <c r="HX828" s="2"/>
      <c r="HY828" s="2"/>
      <c r="HZ828" s="2"/>
      <c r="IA828" s="2"/>
      <c r="IB828" s="2"/>
      <c r="IC828" s="2"/>
      <c r="ID828" s="2"/>
      <c r="IE828" s="2"/>
      <c r="IF828" s="2"/>
      <c r="IG828" s="2"/>
      <c r="IH828" s="2"/>
      <c r="II828" s="2"/>
      <c r="IJ828" s="2"/>
      <c r="IK828" s="2"/>
      <c r="IL828" s="2"/>
      <c r="IM828" s="2"/>
      <c r="IN828" s="2"/>
      <c r="IO828" s="2"/>
      <c r="IP828" s="2"/>
      <c r="IQ828" s="2"/>
      <c r="IR828" s="2"/>
    </row>
    <row r="829" spans="1:252"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c r="HP829" s="2"/>
      <c r="HQ829" s="2"/>
      <c r="HR829" s="2"/>
      <c r="HS829" s="2"/>
      <c r="HT829" s="2"/>
      <c r="HU829" s="2"/>
      <c r="HV829" s="2"/>
      <c r="HW829" s="2"/>
      <c r="HX829" s="2"/>
      <c r="HY829" s="2"/>
      <c r="HZ829" s="2"/>
      <c r="IA829" s="2"/>
      <c r="IB829" s="2"/>
      <c r="IC829" s="2"/>
      <c r="ID829" s="2"/>
      <c r="IE829" s="2"/>
      <c r="IF829" s="2"/>
      <c r="IG829" s="2"/>
      <c r="IH829" s="2"/>
      <c r="II829" s="2"/>
      <c r="IJ829" s="2"/>
      <c r="IK829" s="2"/>
      <c r="IL829" s="2"/>
      <c r="IM829" s="2"/>
      <c r="IN829" s="2"/>
      <c r="IO829" s="2"/>
      <c r="IP829" s="2"/>
      <c r="IQ829" s="2"/>
      <c r="IR829" s="2"/>
    </row>
    <row r="830" spans="1:252"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c r="HP830" s="2"/>
      <c r="HQ830" s="2"/>
      <c r="HR830" s="2"/>
      <c r="HS830" s="2"/>
      <c r="HT830" s="2"/>
      <c r="HU830" s="2"/>
      <c r="HV830" s="2"/>
      <c r="HW830" s="2"/>
      <c r="HX830" s="2"/>
      <c r="HY830" s="2"/>
      <c r="HZ830" s="2"/>
      <c r="IA830" s="2"/>
      <c r="IB830" s="2"/>
      <c r="IC830" s="2"/>
      <c r="ID830" s="2"/>
      <c r="IE830" s="2"/>
      <c r="IF830" s="2"/>
      <c r="IG830" s="2"/>
      <c r="IH830" s="2"/>
      <c r="II830" s="2"/>
      <c r="IJ830" s="2"/>
      <c r="IK830" s="2"/>
      <c r="IL830" s="2"/>
      <c r="IM830" s="2"/>
      <c r="IN830" s="2"/>
      <c r="IO830" s="2"/>
      <c r="IP830" s="2"/>
      <c r="IQ830" s="2"/>
      <c r="IR830" s="2"/>
    </row>
    <row r="831" spans="1:252"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c r="HP831" s="2"/>
      <c r="HQ831" s="2"/>
      <c r="HR831" s="2"/>
      <c r="HS831" s="2"/>
      <c r="HT831" s="2"/>
      <c r="HU831" s="2"/>
      <c r="HV831" s="2"/>
      <c r="HW831" s="2"/>
      <c r="HX831" s="2"/>
      <c r="HY831" s="2"/>
      <c r="HZ831" s="2"/>
      <c r="IA831" s="2"/>
      <c r="IB831" s="2"/>
      <c r="IC831" s="2"/>
      <c r="ID831" s="2"/>
      <c r="IE831" s="2"/>
      <c r="IF831" s="2"/>
      <c r="IG831" s="2"/>
      <c r="IH831" s="2"/>
      <c r="II831" s="2"/>
      <c r="IJ831" s="2"/>
      <c r="IK831" s="2"/>
      <c r="IL831" s="2"/>
      <c r="IM831" s="2"/>
      <c r="IN831" s="2"/>
      <c r="IO831" s="2"/>
      <c r="IP831" s="2"/>
      <c r="IQ831" s="2"/>
      <c r="IR831" s="2"/>
    </row>
    <row r="832" spans="1:252"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c r="HP832" s="2"/>
      <c r="HQ832" s="2"/>
      <c r="HR832" s="2"/>
      <c r="HS832" s="2"/>
      <c r="HT832" s="2"/>
      <c r="HU832" s="2"/>
      <c r="HV832" s="2"/>
      <c r="HW832" s="2"/>
      <c r="HX832" s="2"/>
      <c r="HY832" s="2"/>
      <c r="HZ832" s="2"/>
      <c r="IA832" s="2"/>
      <c r="IB832" s="2"/>
      <c r="IC832" s="2"/>
      <c r="ID832" s="2"/>
      <c r="IE832" s="2"/>
      <c r="IF832" s="2"/>
      <c r="IG832" s="2"/>
      <c r="IH832" s="2"/>
      <c r="II832" s="2"/>
      <c r="IJ832" s="2"/>
      <c r="IK832" s="2"/>
      <c r="IL832" s="2"/>
      <c r="IM832" s="2"/>
      <c r="IN832" s="2"/>
      <c r="IO832" s="2"/>
      <c r="IP832" s="2"/>
      <c r="IQ832" s="2"/>
      <c r="IR832" s="2"/>
    </row>
    <row r="833" spans="1:252"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c r="HP833" s="2"/>
      <c r="HQ833" s="2"/>
      <c r="HR833" s="2"/>
      <c r="HS833" s="2"/>
      <c r="HT833" s="2"/>
      <c r="HU833" s="2"/>
      <c r="HV833" s="2"/>
      <c r="HW833" s="2"/>
      <c r="HX833" s="2"/>
      <c r="HY833" s="2"/>
      <c r="HZ833" s="2"/>
      <c r="IA833" s="2"/>
      <c r="IB833" s="2"/>
      <c r="IC833" s="2"/>
      <c r="ID833" s="2"/>
      <c r="IE833" s="2"/>
      <c r="IF833" s="2"/>
      <c r="IG833" s="2"/>
      <c r="IH833" s="2"/>
      <c r="II833" s="2"/>
      <c r="IJ833" s="2"/>
      <c r="IK833" s="2"/>
      <c r="IL833" s="2"/>
      <c r="IM833" s="2"/>
      <c r="IN833" s="2"/>
      <c r="IO833" s="2"/>
      <c r="IP833" s="2"/>
      <c r="IQ833" s="2"/>
      <c r="IR833" s="2"/>
    </row>
    <row r="834" spans="1:252"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c r="HP834" s="2"/>
      <c r="HQ834" s="2"/>
      <c r="HR834" s="2"/>
      <c r="HS834" s="2"/>
      <c r="HT834" s="2"/>
      <c r="HU834" s="2"/>
      <c r="HV834" s="2"/>
      <c r="HW834" s="2"/>
      <c r="HX834" s="2"/>
      <c r="HY834" s="2"/>
      <c r="HZ834" s="2"/>
      <c r="IA834" s="2"/>
      <c r="IB834" s="2"/>
      <c r="IC834" s="2"/>
      <c r="ID834" s="2"/>
      <c r="IE834" s="2"/>
      <c r="IF834" s="2"/>
      <c r="IG834" s="2"/>
      <c r="IH834" s="2"/>
      <c r="II834" s="2"/>
      <c r="IJ834" s="2"/>
      <c r="IK834" s="2"/>
      <c r="IL834" s="2"/>
      <c r="IM834" s="2"/>
      <c r="IN834" s="2"/>
      <c r="IO834" s="2"/>
      <c r="IP834" s="2"/>
      <c r="IQ834" s="2"/>
      <c r="IR834" s="2"/>
    </row>
    <row r="835" spans="1:252"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c r="HP835" s="2"/>
      <c r="HQ835" s="2"/>
      <c r="HR835" s="2"/>
      <c r="HS835" s="2"/>
      <c r="HT835" s="2"/>
      <c r="HU835" s="2"/>
      <c r="HV835" s="2"/>
      <c r="HW835" s="2"/>
      <c r="HX835" s="2"/>
      <c r="HY835" s="2"/>
      <c r="HZ835" s="2"/>
      <c r="IA835" s="2"/>
      <c r="IB835" s="2"/>
      <c r="IC835" s="2"/>
      <c r="ID835" s="2"/>
      <c r="IE835" s="2"/>
      <c r="IF835" s="2"/>
      <c r="IG835" s="2"/>
      <c r="IH835" s="2"/>
      <c r="II835" s="2"/>
      <c r="IJ835" s="2"/>
      <c r="IK835" s="2"/>
      <c r="IL835" s="2"/>
      <c r="IM835" s="2"/>
      <c r="IN835" s="2"/>
      <c r="IO835" s="2"/>
      <c r="IP835" s="2"/>
      <c r="IQ835" s="2"/>
      <c r="IR835" s="2"/>
    </row>
    <row r="836" spans="1:252"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c r="HP836" s="2"/>
      <c r="HQ836" s="2"/>
      <c r="HR836" s="2"/>
      <c r="HS836" s="2"/>
      <c r="HT836" s="2"/>
      <c r="HU836" s="2"/>
      <c r="HV836" s="2"/>
      <c r="HW836" s="2"/>
      <c r="HX836" s="2"/>
      <c r="HY836" s="2"/>
      <c r="HZ836" s="2"/>
      <c r="IA836" s="2"/>
      <c r="IB836" s="2"/>
      <c r="IC836" s="2"/>
      <c r="ID836" s="2"/>
      <c r="IE836" s="2"/>
      <c r="IF836" s="2"/>
      <c r="IG836" s="2"/>
      <c r="IH836" s="2"/>
      <c r="II836" s="2"/>
      <c r="IJ836" s="2"/>
      <c r="IK836" s="2"/>
      <c r="IL836" s="2"/>
      <c r="IM836" s="2"/>
      <c r="IN836" s="2"/>
      <c r="IO836" s="2"/>
      <c r="IP836" s="2"/>
      <c r="IQ836" s="2"/>
      <c r="IR836" s="2"/>
    </row>
    <row r="837" spans="1:252"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c r="HP837" s="2"/>
      <c r="HQ837" s="2"/>
      <c r="HR837" s="2"/>
      <c r="HS837" s="2"/>
      <c r="HT837" s="2"/>
      <c r="HU837" s="2"/>
      <c r="HV837" s="2"/>
      <c r="HW837" s="2"/>
      <c r="HX837" s="2"/>
      <c r="HY837" s="2"/>
      <c r="HZ837" s="2"/>
      <c r="IA837" s="2"/>
      <c r="IB837" s="2"/>
      <c r="IC837" s="2"/>
      <c r="ID837" s="2"/>
      <c r="IE837" s="2"/>
      <c r="IF837" s="2"/>
      <c r="IG837" s="2"/>
      <c r="IH837" s="2"/>
      <c r="II837" s="2"/>
      <c r="IJ837" s="2"/>
      <c r="IK837" s="2"/>
      <c r="IL837" s="2"/>
      <c r="IM837" s="2"/>
      <c r="IN837" s="2"/>
      <c r="IO837" s="2"/>
      <c r="IP837" s="2"/>
      <c r="IQ837" s="2"/>
      <c r="IR837" s="2"/>
    </row>
    <row r="838" spans="1:252"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c r="HP838" s="2"/>
      <c r="HQ838" s="2"/>
      <c r="HR838" s="2"/>
      <c r="HS838" s="2"/>
      <c r="HT838" s="2"/>
      <c r="HU838" s="2"/>
      <c r="HV838" s="2"/>
      <c r="HW838" s="2"/>
      <c r="HX838" s="2"/>
      <c r="HY838" s="2"/>
      <c r="HZ838" s="2"/>
      <c r="IA838" s="2"/>
      <c r="IB838" s="2"/>
      <c r="IC838" s="2"/>
      <c r="ID838" s="2"/>
      <c r="IE838" s="2"/>
      <c r="IF838" s="2"/>
      <c r="IG838" s="2"/>
      <c r="IH838" s="2"/>
      <c r="II838" s="2"/>
      <c r="IJ838" s="2"/>
      <c r="IK838" s="2"/>
      <c r="IL838" s="2"/>
      <c r="IM838" s="2"/>
      <c r="IN838" s="2"/>
      <c r="IO838" s="2"/>
      <c r="IP838" s="2"/>
      <c r="IQ838" s="2"/>
      <c r="IR838" s="2"/>
    </row>
    <row r="839" spans="1:252"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c r="HP839" s="2"/>
      <c r="HQ839" s="2"/>
      <c r="HR839" s="2"/>
      <c r="HS839" s="2"/>
      <c r="HT839" s="2"/>
      <c r="HU839" s="2"/>
      <c r="HV839" s="2"/>
      <c r="HW839" s="2"/>
      <c r="HX839" s="2"/>
      <c r="HY839" s="2"/>
      <c r="HZ839" s="2"/>
      <c r="IA839" s="2"/>
      <c r="IB839" s="2"/>
      <c r="IC839" s="2"/>
      <c r="ID839" s="2"/>
      <c r="IE839" s="2"/>
      <c r="IF839" s="2"/>
      <c r="IG839" s="2"/>
      <c r="IH839" s="2"/>
      <c r="II839" s="2"/>
      <c r="IJ839" s="2"/>
      <c r="IK839" s="2"/>
      <c r="IL839" s="2"/>
      <c r="IM839" s="2"/>
      <c r="IN839" s="2"/>
      <c r="IO839" s="2"/>
      <c r="IP839" s="2"/>
      <c r="IQ839" s="2"/>
      <c r="IR839" s="2"/>
    </row>
    <row r="840" spans="1:252"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c r="HP840" s="2"/>
      <c r="HQ840" s="2"/>
      <c r="HR840" s="2"/>
      <c r="HS840" s="2"/>
      <c r="HT840" s="2"/>
      <c r="HU840" s="2"/>
      <c r="HV840" s="2"/>
      <c r="HW840" s="2"/>
      <c r="HX840" s="2"/>
      <c r="HY840" s="2"/>
      <c r="HZ840" s="2"/>
      <c r="IA840" s="2"/>
      <c r="IB840" s="2"/>
      <c r="IC840" s="2"/>
      <c r="ID840" s="2"/>
      <c r="IE840" s="2"/>
      <c r="IF840" s="2"/>
      <c r="IG840" s="2"/>
      <c r="IH840" s="2"/>
      <c r="II840" s="2"/>
      <c r="IJ840" s="2"/>
      <c r="IK840" s="2"/>
      <c r="IL840" s="2"/>
      <c r="IM840" s="2"/>
      <c r="IN840" s="2"/>
      <c r="IO840" s="2"/>
      <c r="IP840" s="2"/>
      <c r="IQ840" s="2"/>
      <c r="IR840" s="2"/>
    </row>
    <row r="841" spans="1:252"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c r="HP841" s="2"/>
      <c r="HQ841" s="2"/>
      <c r="HR841" s="2"/>
      <c r="HS841" s="2"/>
      <c r="HT841" s="2"/>
      <c r="HU841" s="2"/>
      <c r="HV841" s="2"/>
      <c r="HW841" s="2"/>
      <c r="HX841" s="2"/>
      <c r="HY841" s="2"/>
      <c r="HZ841" s="2"/>
      <c r="IA841" s="2"/>
      <c r="IB841" s="2"/>
      <c r="IC841" s="2"/>
      <c r="ID841" s="2"/>
      <c r="IE841" s="2"/>
      <c r="IF841" s="2"/>
      <c r="IG841" s="2"/>
      <c r="IH841" s="2"/>
      <c r="II841" s="2"/>
      <c r="IJ841" s="2"/>
      <c r="IK841" s="2"/>
      <c r="IL841" s="2"/>
      <c r="IM841" s="2"/>
      <c r="IN841" s="2"/>
      <c r="IO841" s="2"/>
      <c r="IP841" s="2"/>
      <c r="IQ841" s="2"/>
      <c r="IR841" s="2"/>
    </row>
    <row r="842" spans="1:252"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c r="HP842" s="2"/>
      <c r="HQ842" s="2"/>
      <c r="HR842" s="2"/>
      <c r="HS842" s="2"/>
      <c r="HT842" s="2"/>
      <c r="HU842" s="2"/>
      <c r="HV842" s="2"/>
      <c r="HW842" s="2"/>
      <c r="HX842" s="2"/>
      <c r="HY842" s="2"/>
      <c r="HZ842" s="2"/>
      <c r="IA842" s="2"/>
      <c r="IB842" s="2"/>
      <c r="IC842" s="2"/>
      <c r="ID842" s="2"/>
      <c r="IE842" s="2"/>
      <c r="IF842" s="2"/>
      <c r="IG842" s="2"/>
      <c r="IH842" s="2"/>
      <c r="II842" s="2"/>
      <c r="IJ842" s="2"/>
      <c r="IK842" s="2"/>
      <c r="IL842" s="2"/>
      <c r="IM842" s="2"/>
      <c r="IN842" s="2"/>
      <c r="IO842" s="2"/>
      <c r="IP842" s="2"/>
      <c r="IQ842" s="2"/>
      <c r="IR842" s="2"/>
    </row>
    <row r="843" spans="1:252"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c r="HP843" s="2"/>
      <c r="HQ843" s="2"/>
      <c r="HR843" s="2"/>
      <c r="HS843" s="2"/>
      <c r="HT843" s="2"/>
      <c r="HU843" s="2"/>
      <c r="HV843" s="2"/>
      <c r="HW843" s="2"/>
      <c r="HX843" s="2"/>
      <c r="HY843" s="2"/>
      <c r="HZ843" s="2"/>
      <c r="IA843" s="2"/>
      <c r="IB843" s="2"/>
      <c r="IC843" s="2"/>
      <c r="ID843" s="2"/>
      <c r="IE843" s="2"/>
      <c r="IF843" s="2"/>
      <c r="IG843" s="2"/>
      <c r="IH843" s="2"/>
      <c r="II843" s="2"/>
      <c r="IJ843" s="2"/>
      <c r="IK843" s="2"/>
      <c r="IL843" s="2"/>
      <c r="IM843" s="2"/>
      <c r="IN843" s="2"/>
      <c r="IO843" s="2"/>
      <c r="IP843" s="2"/>
      <c r="IQ843" s="2"/>
      <c r="IR843" s="2"/>
    </row>
    <row r="844" spans="1:252"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c r="HP844" s="2"/>
      <c r="HQ844" s="2"/>
      <c r="HR844" s="2"/>
      <c r="HS844" s="2"/>
      <c r="HT844" s="2"/>
      <c r="HU844" s="2"/>
      <c r="HV844" s="2"/>
      <c r="HW844" s="2"/>
      <c r="HX844" s="2"/>
      <c r="HY844" s="2"/>
      <c r="HZ844" s="2"/>
      <c r="IA844" s="2"/>
      <c r="IB844" s="2"/>
      <c r="IC844" s="2"/>
      <c r="ID844" s="2"/>
      <c r="IE844" s="2"/>
      <c r="IF844" s="2"/>
      <c r="IG844" s="2"/>
      <c r="IH844" s="2"/>
      <c r="II844" s="2"/>
      <c r="IJ844" s="2"/>
      <c r="IK844" s="2"/>
      <c r="IL844" s="2"/>
      <c r="IM844" s="2"/>
      <c r="IN844" s="2"/>
      <c r="IO844" s="2"/>
      <c r="IP844" s="2"/>
      <c r="IQ844" s="2"/>
      <c r="IR844" s="2"/>
    </row>
    <row r="845" spans="1:252"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c r="HP845" s="2"/>
      <c r="HQ845" s="2"/>
      <c r="HR845" s="2"/>
      <c r="HS845" s="2"/>
      <c r="HT845" s="2"/>
      <c r="HU845" s="2"/>
      <c r="HV845" s="2"/>
      <c r="HW845" s="2"/>
      <c r="HX845" s="2"/>
      <c r="HY845" s="2"/>
      <c r="HZ845" s="2"/>
      <c r="IA845" s="2"/>
      <c r="IB845" s="2"/>
      <c r="IC845" s="2"/>
      <c r="ID845" s="2"/>
      <c r="IE845" s="2"/>
      <c r="IF845" s="2"/>
      <c r="IG845" s="2"/>
      <c r="IH845" s="2"/>
      <c r="II845" s="2"/>
      <c r="IJ845" s="2"/>
      <c r="IK845" s="2"/>
      <c r="IL845" s="2"/>
      <c r="IM845" s="2"/>
      <c r="IN845" s="2"/>
      <c r="IO845" s="2"/>
      <c r="IP845" s="2"/>
      <c r="IQ845" s="2"/>
      <c r="IR845" s="2"/>
    </row>
    <row r="846" spans="1:252"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c r="HP846" s="2"/>
      <c r="HQ846" s="2"/>
      <c r="HR846" s="2"/>
      <c r="HS846" s="2"/>
      <c r="HT846" s="2"/>
      <c r="HU846" s="2"/>
      <c r="HV846" s="2"/>
      <c r="HW846" s="2"/>
      <c r="HX846" s="2"/>
      <c r="HY846" s="2"/>
      <c r="HZ846" s="2"/>
      <c r="IA846" s="2"/>
      <c r="IB846" s="2"/>
      <c r="IC846" s="2"/>
      <c r="ID846" s="2"/>
      <c r="IE846" s="2"/>
      <c r="IF846" s="2"/>
      <c r="IG846" s="2"/>
      <c r="IH846" s="2"/>
      <c r="II846" s="2"/>
      <c r="IJ846" s="2"/>
      <c r="IK846" s="2"/>
      <c r="IL846" s="2"/>
      <c r="IM846" s="2"/>
      <c r="IN846" s="2"/>
      <c r="IO846" s="2"/>
      <c r="IP846" s="2"/>
      <c r="IQ846" s="2"/>
      <c r="IR846" s="2"/>
    </row>
    <row r="847" spans="1:252"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c r="HP847" s="2"/>
      <c r="HQ847" s="2"/>
      <c r="HR847" s="2"/>
      <c r="HS847" s="2"/>
      <c r="HT847" s="2"/>
      <c r="HU847" s="2"/>
      <c r="HV847" s="2"/>
      <c r="HW847" s="2"/>
      <c r="HX847" s="2"/>
      <c r="HY847" s="2"/>
      <c r="HZ847" s="2"/>
      <c r="IA847" s="2"/>
      <c r="IB847" s="2"/>
      <c r="IC847" s="2"/>
      <c r="ID847" s="2"/>
      <c r="IE847" s="2"/>
      <c r="IF847" s="2"/>
      <c r="IG847" s="2"/>
      <c r="IH847" s="2"/>
      <c r="II847" s="2"/>
      <c r="IJ847" s="2"/>
      <c r="IK847" s="2"/>
      <c r="IL847" s="2"/>
      <c r="IM847" s="2"/>
      <c r="IN847" s="2"/>
      <c r="IO847" s="2"/>
      <c r="IP847" s="2"/>
      <c r="IQ847" s="2"/>
      <c r="IR847" s="2"/>
    </row>
    <row r="848" spans="1:252"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c r="HP848" s="2"/>
      <c r="HQ848" s="2"/>
      <c r="HR848" s="2"/>
      <c r="HS848" s="2"/>
      <c r="HT848" s="2"/>
      <c r="HU848" s="2"/>
      <c r="HV848" s="2"/>
      <c r="HW848" s="2"/>
      <c r="HX848" s="2"/>
      <c r="HY848" s="2"/>
      <c r="HZ848" s="2"/>
      <c r="IA848" s="2"/>
      <c r="IB848" s="2"/>
      <c r="IC848" s="2"/>
      <c r="ID848" s="2"/>
      <c r="IE848" s="2"/>
      <c r="IF848" s="2"/>
      <c r="IG848" s="2"/>
      <c r="IH848" s="2"/>
      <c r="II848" s="2"/>
      <c r="IJ848" s="2"/>
      <c r="IK848" s="2"/>
      <c r="IL848" s="2"/>
      <c r="IM848" s="2"/>
      <c r="IN848" s="2"/>
      <c r="IO848" s="2"/>
      <c r="IP848" s="2"/>
      <c r="IQ848" s="2"/>
      <c r="IR848" s="2"/>
    </row>
    <row r="849" spans="1:252"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c r="HP849" s="2"/>
      <c r="HQ849" s="2"/>
      <c r="HR849" s="2"/>
      <c r="HS849" s="2"/>
      <c r="HT849" s="2"/>
      <c r="HU849" s="2"/>
      <c r="HV849" s="2"/>
      <c r="HW849" s="2"/>
      <c r="HX849" s="2"/>
      <c r="HY849" s="2"/>
      <c r="HZ849" s="2"/>
      <c r="IA849" s="2"/>
      <c r="IB849" s="2"/>
      <c r="IC849" s="2"/>
      <c r="ID849" s="2"/>
      <c r="IE849" s="2"/>
      <c r="IF849" s="2"/>
      <c r="IG849" s="2"/>
      <c r="IH849" s="2"/>
      <c r="II849" s="2"/>
      <c r="IJ849" s="2"/>
      <c r="IK849" s="2"/>
      <c r="IL849" s="2"/>
      <c r="IM849" s="2"/>
      <c r="IN849" s="2"/>
      <c r="IO849" s="2"/>
      <c r="IP849" s="2"/>
      <c r="IQ849" s="2"/>
      <c r="IR849" s="2"/>
    </row>
    <row r="850" spans="1:252"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c r="HP850" s="2"/>
      <c r="HQ850" s="2"/>
      <c r="HR850" s="2"/>
      <c r="HS850" s="2"/>
      <c r="HT850" s="2"/>
      <c r="HU850" s="2"/>
      <c r="HV850" s="2"/>
      <c r="HW850" s="2"/>
      <c r="HX850" s="2"/>
      <c r="HY850" s="2"/>
      <c r="HZ850" s="2"/>
      <c r="IA850" s="2"/>
      <c r="IB850" s="2"/>
      <c r="IC850" s="2"/>
      <c r="ID850" s="2"/>
      <c r="IE850" s="2"/>
      <c r="IF850" s="2"/>
      <c r="IG850" s="2"/>
      <c r="IH850" s="2"/>
      <c r="II850" s="2"/>
      <c r="IJ850" s="2"/>
      <c r="IK850" s="2"/>
      <c r="IL850" s="2"/>
      <c r="IM850" s="2"/>
      <c r="IN850" s="2"/>
      <c r="IO850" s="2"/>
      <c r="IP850" s="2"/>
      <c r="IQ850" s="2"/>
      <c r="IR850" s="2"/>
    </row>
    <row r="851" spans="1:252"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c r="HP851" s="2"/>
      <c r="HQ851" s="2"/>
      <c r="HR851" s="2"/>
      <c r="HS851" s="2"/>
      <c r="HT851" s="2"/>
      <c r="HU851" s="2"/>
      <c r="HV851" s="2"/>
      <c r="HW851" s="2"/>
      <c r="HX851" s="2"/>
      <c r="HY851" s="2"/>
      <c r="HZ851" s="2"/>
      <c r="IA851" s="2"/>
      <c r="IB851" s="2"/>
      <c r="IC851" s="2"/>
      <c r="ID851" s="2"/>
      <c r="IE851" s="2"/>
      <c r="IF851" s="2"/>
      <c r="IG851" s="2"/>
      <c r="IH851" s="2"/>
      <c r="II851" s="2"/>
      <c r="IJ851" s="2"/>
      <c r="IK851" s="2"/>
      <c r="IL851" s="2"/>
      <c r="IM851" s="2"/>
      <c r="IN851" s="2"/>
      <c r="IO851" s="2"/>
      <c r="IP851" s="2"/>
      <c r="IQ851" s="2"/>
      <c r="IR851" s="2"/>
    </row>
    <row r="852" spans="1:252"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c r="HP852" s="2"/>
      <c r="HQ852" s="2"/>
      <c r="HR852" s="2"/>
      <c r="HS852" s="2"/>
      <c r="HT852" s="2"/>
      <c r="HU852" s="2"/>
      <c r="HV852" s="2"/>
      <c r="HW852" s="2"/>
      <c r="HX852" s="2"/>
      <c r="HY852" s="2"/>
      <c r="HZ852" s="2"/>
      <c r="IA852" s="2"/>
      <c r="IB852" s="2"/>
      <c r="IC852" s="2"/>
      <c r="ID852" s="2"/>
      <c r="IE852" s="2"/>
      <c r="IF852" s="2"/>
      <c r="IG852" s="2"/>
      <c r="IH852" s="2"/>
      <c r="II852" s="2"/>
      <c r="IJ852" s="2"/>
      <c r="IK852" s="2"/>
      <c r="IL852" s="2"/>
      <c r="IM852" s="2"/>
      <c r="IN852" s="2"/>
      <c r="IO852" s="2"/>
      <c r="IP852" s="2"/>
      <c r="IQ852" s="2"/>
      <c r="IR852" s="2"/>
    </row>
    <row r="853" spans="1:252"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c r="HP853" s="2"/>
      <c r="HQ853" s="2"/>
      <c r="HR853" s="2"/>
      <c r="HS853" s="2"/>
      <c r="HT853" s="2"/>
      <c r="HU853" s="2"/>
      <c r="HV853" s="2"/>
      <c r="HW853" s="2"/>
      <c r="HX853" s="2"/>
      <c r="HY853" s="2"/>
      <c r="HZ853" s="2"/>
      <c r="IA853" s="2"/>
      <c r="IB853" s="2"/>
      <c r="IC853" s="2"/>
      <c r="ID853" s="2"/>
      <c r="IE853" s="2"/>
      <c r="IF853" s="2"/>
      <c r="IG853" s="2"/>
      <c r="IH853" s="2"/>
      <c r="II853" s="2"/>
      <c r="IJ853" s="2"/>
      <c r="IK853" s="2"/>
      <c r="IL853" s="2"/>
      <c r="IM853" s="2"/>
      <c r="IN853" s="2"/>
      <c r="IO853" s="2"/>
      <c r="IP853" s="2"/>
      <c r="IQ853" s="2"/>
      <c r="IR853" s="2"/>
    </row>
    <row r="854" spans="1:252"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c r="HP854" s="2"/>
      <c r="HQ854" s="2"/>
      <c r="HR854" s="2"/>
      <c r="HS854" s="2"/>
      <c r="HT854" s="2"/>
      <c r="HU854" s="2"/>
      <c r="HV854" s="2"/>
      <c r="HW854" s="2"/>
      <c r="HX854" s="2"/>
      <c r="HY854" s="2"/>
      <c r="HZ854" s="2"/>
      <c r="IA854" s="2"/>
      <c r="IB854" s="2"/>
      <c r="IC854" s="2"/>
      <c r="ID854" s="2"/>
      <c r="IE854" s="2"/>
      <c r="IF854" s="2"/>
      <c r="IG854" s="2"/>
      <c r="IH854" s="2"/>
      <c r="II854" s="2"/>
      <c r="IJ854" s="2"/>
      <c r="IK854" s="2"/>
      <c r="IL854" s="2"/>
      <c r="IM854" s="2"/>
      <c r="IN854" s="2"/>
      <c r="IO854" s="2"/>
      <c r="IP854" s="2"/>
      <c r="IQ854" s="2"/>
      <c r="IR854" s="2"/>
    </row>
    <row r="855" spans="1:252"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c r="HP855" s="2"/>
      <c r="HQ855" s="2"/>
      <c r="HR855" s="2"/>
      <c r="HS855" s="2"/>
      <c r="HT855" s="2"/>
      <c r="HU855" s="2"/>
      <c r="HV855" s="2"/>
      <c r="HW855" s="2"/>
      <c r="HX855" s="2"/>
      <c r="HY855" s="2"/>
      <c r="HZ855" s="2"/>
      <c r="IA855" s="2"/>
      <c r="IB855" s="2"/>
      <c r="IC855" s="2"/>
      <c r="ID855" s="2"/>
      <c r="IE855" s="2"/>
      <c r="IF855" s="2"/>
      <c r="IG855" s="2"/>
      <c r="IH855" s="2"/>
      <c r="II855" s="2"/>
      <c r="IJ855" s="2"/>
      <c r="IK855" s="2"/>
      <c r="IL855" s="2"/>
      <c r="IM855" s="2"/>
      <c r="IN855" s="2"/>
      <c r="IO855" s="2"/>
      <c r="IP855" s="2"/>
      <c r="IQ855" s="2"/>
      <c r="IR855" s="2"/>
    </row>
    <row r="856" spans="1:252"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c r="HP856" s="2"/>
      <c r="HQ856" s="2"/>
      <c r="HR856" s="2"/>
      <c r="HS856" s="2"/>
      <c r="HT856" s="2"/>
      <c r="HU856" s="2"/>
      <c r="HV856" s="2"/>
      <c r="HW856" s="2"/>
      <c r="HX856" s="2"/>
      <c r="HY856" s="2"/>
      <c r="HZ856" s="2"/>
      <c r="IA856" s="2"/>
      <c r="IB856" s="2"/>
      <c r="IC856" s="2"/>
      <c r="ID856" s="2"/>
      <c r="IE856" s="2"/>
      <c r="IF856" s="2"/>
      <c r="IG856" s="2"/>
      <c r="IH856" s="2"/>
      <c r="II856" s="2"/>
      <c r="IJ856" s="2"/>
      <c r="IK856" s="2"/>
      <c r="IL856" s="2"/>
      <c r="IM856" s="2"/>
      <c r="IN856" s="2"/>
      <c r="IO856" s="2"/>
      <c r="IP856" s="2"/>
      <c r="IQ856" s="2"/>
      <c r="IR856" s="2"/>
    </row>
    <row r="857" spans="1:252"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c r="HP857" s="2"/>
      <c r="HQ857" s="2"/>
      <c r="HR857" s="2"/>
      <c r="HS857" s="2"/>
      <c r="HT857" s="2"/>
      <c r="HU857" s="2"/>
      <c r="HV857" s="2"/>
      <c r="HW857" s="2"/>
      <c r="HX857" s="2"/>
      <c r="HY857" s="2"/>
      <c r="HZ857" s="2"/>
      <c r="IA857" s="2"/>
      <c r="IB857" s="2"/>
      <c r="IC857" s="2"/>
      <c r="ID857" s="2"/>
      <c r="IE857" s="2"/>
      <c r="IF857" s="2"/>
      <c r="IG857" s="2"/>
      <c r="IH857" s="2"/>
      <c r="II857" s="2"/>
      <c r="IJ857" s="2"/>
      <c r="IK857" s="2"/>
      <c r="IL857" s="2"/>
      <c r="IM857" s="2"/>
      <c r="IN857" s="2"/>
      <c r="IO857" s="2"/>
      <c r="IP857" s="2"/>
      <c r="IQ857" s="2"/>
      <c r="IR857" s="2"/>
    </row>
    <row r="858" spans="1:252"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c r="HP858" s="2"/>
      <c r="HQ858" s="2"/>
      <c r="HR858" s="2"/>
      <c r="HS858" s="2"/>
      <c r="HT858" s="2"/>
      <c r="HU858" s="2"/>
      <c r="HV858" s="2"/>
      <c r="HW858" s="2"/>
      <c r="HX858" s="2"/>
      <c r="HY858" s="2"/>
      <c r="HZ858" s="2"/>
      <c r="IA858" s="2"/>
      <c r="IB858" s="2"/>
      <c r="IC858" s="2"/>
      <c r="ID858" s="2"/>
      <c r="IE858" s="2"/>
      <c r="IF858" s="2"/>
      <c r="IG858" s="2"/>
      <c r="IH858" s="2"/>
      <c r="II858" s="2"/>
      <c r="IJ858" s="2"/>
      <c r="IK858" s="2"/>
      <c r="IL858" s="2"/>
      <c r="IM858" s="2"/>
      <c r="IN858" s="2"/>
      <c r="IO858" s="2"/>
      <c r="IP858" s="2"/>
      <c r="IQ858" s="2"/>
      <c r="IR858" s="2"/>
    </row>
    <row r="859" spans="1:252"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c r="HP859" s="2"/>
      <c r="HQ859" s="2"/>
      <c r="HR859" s="2"/>
      <c r="HS859" s="2"/>
      <c r="HT859" s="2"/>
      <c r="HU859" s="2"/>
      <c r="HV859" s="2"/>
      <c r="HW859" s="2"/>
      <c r="HX859" s="2"/>
      <c r="HY859" s="2"/>
      <c r="HZ859" s="2"/>
      <c r="IA859" s="2"/>
      <c r="IB859" s="2"/>
      <c r="IC859" s="2"/>
      <c r="ID859" s="2"/>
      <c r="IE859" s="2"/>
      <c r="IF859" s="2"/>
      <c r="IG859" s="2"/>
      <c r="IH859" s="2"/>
      <c r="II859" s="2"/>
      <c r="IJ859" s="2"/>
      <c r="IK859" s="2"/>
      <c r="IL859" s="2"/>
      <c r="IM859" s="2"/>
      <c r="IN859" s="2"/>
      <c r="IO859" s="2"/>
      <c r="IP859" s="2"/>
      <c r="IQ859" s="2"/>
      <c r="IR859" s="2"/>
    </row>
    <row r="860" spans="1:252"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c r="HP860" s="2"/>
      <c r="HQ860" s="2"/>
      <c r="HR860" s="2"/>
      <c r="HS860" s="2"/>
      <c r="HT860" s="2"/>
      <c r="HU860" s="2"/>
      <c r="HV860" s="2"/>
      <c r="HW860" s="2"/>
      <c r="HX860" s="2"/>
      <c r="HY860" s="2"/>
      <c r="HZ860" s="2"/>
      <c r="IA860" s="2"/>
      <c r="IB860" s="2"/>
      <c r="IC860" s="2"/>
      <c r="ID860" s="2"/>
      <c r="IE860" s="2"/>
      <c r="IF860" s="2"/>
      <c r="IG860" s="2"/>
      <c r="IH860" s="2"/>
      <c r="II860" s="2"/>
      <c r="IJ860" s="2"/>
      <c r="IK860" s="2"/>
      <c r="IL860" s="2"/>
      <c r="IM860" s="2"/>
      <c r="IN860" s="2"/>
      <c r="IO860" s="2"/>
      <c r="IP860" s="2"/>
      <c r="IQ860" s="2"/>
      <c r="IR860" s="2"/>
    </row>
    <row r="861" spans="1:252"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c r="HP861" s="2"/>
      <c r="HQ861" s="2"/>
      <c r="HR861" s="2"/>
      <c r="HS861" s="2"/>
      <c r="HT861" s="2"/>
      <c r="HU861" s="2"/>
      <c r="HV861" s="2"/>
      <c r="HW861" s="2"/>
      <c r="HX861" s="2"/>
      <c r="HY861" s="2"/>
      <c r="HZ861" s="2"/>
      <c r="IA861" s="2"/>
      <c r="IB861" s="2"/>
      <c r="IC861" s="2"/>
      <c r="ID861" s="2"/>
      <c r="IE861" s="2"/>
      <c r="IF861" s="2"/>
      <c r="IG861" s="2"/>
      <c r="IH861" s="2"/>
      <c r="II861" s="2"/>
      <c r="IJ861" s="2"/>
      <c r="IK861" s="2"/>
      <c r="IL861" s="2"/>
      <c r="IM861" s="2"/>
      <c r="IN861" s="2"/>
      <c r="IO861" s="2"/>
      <c r="IP861" s="2"/>
      <c r="IQ861" s="2"/>
      <c r="IR861" s="2"/>
    </row>
    <row r="862" spans="1:252"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c r="HP862" s="2"/>
      <c r="HQ862" s="2"/>
      <c r="HR862" s="2"/>
      <c r="HS862" s="2"/>
      <c r="HT862" s="2"/>
      <c r="HU862" s="2"/>
      <c r="HV862" s="2"/>
      <c r="HW862" s="2"/>
      <c r="HX862" s="2"/>
      <c r="HY862" s="2"/>
      <c r="HZ862" s="2"/>
      <c r="IA862" s="2"/>
      <c r="IB862" s="2"/>
      <c r="IC862" s="2"/>
      <c r="ID862" s="2"/>
      <c r="IE862" s="2"/>
      <c r="IF862" s="2"/>
      <c r="IG862" s="2"/>
      <c r="IH862" s="2"/>
      <c r="II862" s="2"/>
      <c r="IJ862" s="2"/>
      <c r="IK862" s="2"/>
      <c r="IL862" s="2"/>
      <c r="IM862" s="2"/>
      <c r="IN862" s="2"/>
      <c r="IO862" s="2"/>
      <c r="IP862" s="2"/>
      <c r="IQ862" s="2"/>
      <c r="IR862" s="2"/>
    </row>
    <row r="863" spans="1:252"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c r="HP863" s="2"/>
      <c r="HQ863" s="2"/>
      <c r="HR863" s="2"/>
      <c r="HS863" s="2"/>
      <c r="HT863" s="2"/>
      <c r="HU863" s="2"/>
      <c r="HV863" s="2"/>
      <c r="HW863" s="2"/>
      <c r="HX863" s="2"/>
      <c r="HY863" s="2"/>
      <c r="HZ863" s="2"/>
      <c r="IA863" s="2"/>
      <c r="IB863" s="2"/>
      <c r="IC863" s="2"/>
      <c r="ID863" s="2"/>
      <c r="IE863" s="2"/>
      <c r="IF863" s="2"/>
      <c r="IG863" s="2"/>
      <c r="IH863" s="2"/>
      <c r="II863" s="2"/>
      <c r="IJ863" s="2"/>
      <c r="IK863" s="2"/>
      <c r="IL863" s="2"/>
      <c r="IM863" s="2"/>
      <c r="IN863" s="2"/>
      <c r="IO863" s="2"/>
      <c r="IP863" s="2"/>
      <c r="IQ863" s="2"/>
      <c r="IR863" s="2"/>
    </row>
    <row r="864" spans="1:252"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c r="HP864" s="2"/>
      <c r="HQ864" s="2"/>
      <c r="HR864" s="2"/>
      <c r="HS864" s="2"/>
      <c r="HT864" s="2"/>
      <c r="HU864" s="2"/>
      <c r="HV864" s="2"/>
      <c r="HW864" s="2"/>
      <c r="HX864" s="2"/>
      <c r="HY864" s="2"/>
      <c r="HZ864" s="2"/>
      <c r="IA864" s="2"/>
      <c r="IB864" s="2"/>
      <c r="IC864" s="2"/>
      <c r="ID864" s="2"/>
      <c r="IE864" s="2"/>
      <c r="IF864" s="2"/>
      <c r="IG864" s="2"/>
      <c r="IH864" s="2"/>
      <c r="II864" s="2"/>
      <c r="IJ864" s="2"/>
      <c r="IK864" s="2"/>
      <c r="IL864" s="2"/>
      <c r="IM864" s="2"/>
      <c r="IN864" s="2"/>
      <c r="IO864" s="2"/>
      <c r="IP864" s="2"/>
      <c r="IQ864" s="2"/>
      <c r="IR864" s="2"/>
    </row>
    <row r="865" spans="1:252"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c r="HP865" s="2"/>
      <c r="HQ865" s="2"/>
      <c r="HR865" s="2"/>
      <c r="HS865" s="2"/>
      <c r="HT865" s="2"/>
      <c r="HU865" s="2"/>
      <c r="HV865" s="2"/>
      <c r="HW865" s="2"/>
      <c r="HX865" s="2"/>
      <c r="HY865" s="2"/>
      <c r="HZ865" s="2"/>
      <c r="IA865" s="2"/>
      <c r="IB865" s="2"/>
      <c r="IC865" s="2"/>
      <c r="ID865" s="2"/>
      <c r="IE865" s="2"/>
      <c r="IF865" s="2"/>
      <c r="IG865" s="2"/>
      <c r="IH865" s="2"/>
      <c r="II865" s="2"/>
      <c r="IJ865" s="2"/>
      <c r="IK865" s="2"/>
      <c r="IL865" s="2"/>
      <c r="IM865" s="2"/>
      <c r="IN865" s="2"/>
      <c r="IO865" s="2"/>
      <c r="IP865" s="2"/>
      <c r="IQ865" s="2"/>
      <c r="IR865" s="2"/>
    </row>
    <row r="866" spans="1:252"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c r="HP866" s="2"/>
      <c r="HQ866" s="2"/>
      <c r="HR866" s="2"/>
      <c r="HS866" s="2"/>
      <c r="HT866" s="2"/>
      <c r="HU866" s="2"/>
      <c r="HV866" s="2"/>
      <c r="HW866" s="2"/>
      <c r="HX866" s="2"/>
      <c r="HY866" s="2"/>
      <c r="HZ866" s="2"/>
      <c r="IA866" s="2"/>
      <c r="IB866" s="2"/>
      <c r="IC866" s="2"/>
      <c r="ID866" s="2"/>
      <c r="IE866" s="2"/>
      <c r="IF866" s="2"/>
      <c r="IG866" s="2"/>
      <c r="IH866" s="2"/>
      <c r="II866" s="2"/>
      <c r="IJ866" s="2"/>
      <c r="IK866" s="2"/>
      <c r="IL866" s="2"/>
      <c r="IM866" s="2"/>
      <c r="IN866" s="2"/>
      <c r="IO866" s="2"/>
      <c r="IP866" s="2"/>
      <c r="IQ866" s="2"/>
      <c r="IR866" s="2"/>
    </row>
    <row r="867" spans="1:252"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c r="HP867" s="2"/>
      <c r="HQ867" s="2"/>
      <c r="HR867" s="2"/>
      <c r="HS867" s="2"/>
      <c r="HT867" s="2"/>
      <c r="HU867" s="2"/>
      <c r="HV867" s="2"/>
      <c r="HW867" s="2"/>
      <c r="HX867" s="2"/>
      <c r="HY867" s="2"/>
      <c r="HZ867" s="2"/>
      <c r="IA867" s="2"/>
      <c r="IB867" s="2"/>
      <c r="IC867" s="2"/>
      <c r="ID867" s="2"/>
      <c r="IE867" s="2"/>
      <c r="IF867" s="2"/>
      <c r="IG867" s="2"/>
      <c r="IH867" s="2"/>
      <c r="II867" s="2"/>
      <c r="IJ867" s="2"/>
      <c r="IK867" s="2"/>
      <c r="IL867" s="2"/>
      <c r="IM867" s="2"/>
      <c r="IN867" s="2"/>
      <c r="IO867" s="2"/>
      <c r="IP867" s="2"/>
      <c r="IQ867" s="2"/>
      <c r="IR867" s="2"/>
    </row>
    <row r="868" spans="1:252"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c r="HP868" s="2"/>
      <c r="HQ868" s="2"/>
      <c r="HR868" s="2"/>
      <c r="HS868" s="2"/>
      <c r="HT868" s="2"/>
      <c r="HU868" s="2"/>
      <c r="HV868" s="2"/>
      <c r="HW868" s="2"/>
      <c r="HX868" s="2"/>
      <c r="HY868" s="2"/>
      <c r="HZ868" s="2"/>
      <c r="IA868" s="2"/>
      <c r="IB868" s="2"/>
      <c r="IC868" s="2"/>
      <c r="ID868" s="2"/>
      <c r="IE868" s="2"/>
      <c r="IF868" s="2"/>
      <c r="IG868" s="2"/>
      <c r="IH868" s="2"/>
      <c r="II868" s="2"/>
      <c r="IJ868" s="2"/>
      <c r="IK868" s="2"/>
      <c r="IL868" s="2"/>
      <c r="IM868" s="2"/>
      <c r="IN868" s="2"/>
      <c r="IO868" s="2"/>
      <c r="IP868" s="2"/>
      <c r="IQ868" s="2"/>
      <c r="IR868" s="2"/>
    </row>
    <row r="869" spans="1:252"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c r="HP869" s="2"/>
      <c r="HQ869" s="2"/>
      <c r="HR869" s="2"/>
      <c r="HS869" s="2"/>
      <c r="HT869" s="2"/>
      <c r="HU869" s="2"/>
      <c r="HV869" s="2"/>
      <c r="HW869" s="2"/>
      <c r="HX869" s="2"/>
      <c r="HY869" s="2"/>
      <c r="HZ869" s="2"/>
      <c r="IA869" s="2"/>
      <c r="IB869" s="2"/>
      <c r="IC869" s="2"/>
      <c r="ID869" s="2"/>
      <c r="IE869" s="2"/>
      <c r="IF869" s="2"/>
      <c r="IG869" s="2"/>
      <c r="IH869" s="2"/>
      <c r="II869" s="2"/>
      <c r="IJ869" s="2"/>
      <c r="IK869" s="2"/>
      <c r="IL869" s="2"/>
      <c r="IM869" s="2"/>
      <c r="IN869" s="2"/>
      <c r="IO869" s="2"/>
      <c r="IP869" s="2"/>
      <c r="IQ869" s="2"/>
      <c r="IR869" s="2"/>
    </row>
    <row r="870" spans="1:252"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c r="HP870" s="2"/>
      <c r="HQ870" s="2"/>
      <c r="HR870" s="2"/>
      <c r="HS870" s="2"/>
      <c r="HT870" s="2"/>
      <c r="HU870" s="2"/>
      <c r="HV870" s="2"/>
      <c r="HW870" s="2"/>
      <c r="HX870" s="2"/>
      <c r="HY870" s="2"/>
      <c r="HZ870" s="2"/>
      <c r="IA870" s="2"/>
      <c r="IB870" s="2"/>
      <c r="IC870" s="2"/>
      <c r="ID870" s="2"/>
      <c r="IE870" s="2"/>
      <c r="IF870" s="2"/>
      <c r="IG870" s="2"/>
      <c r="IH870" s="2"/>
      <c r="II870" s="2"/>
      <c r="IJ870" s="2"/>
      <c r="IK870" s="2"/>
      <c r="IL870" s="2"/>
      <c r="IM870" s="2"/>
      <c r="IN870" s="2"/>
      <c r="IO870" s="2"/>
      <c r="IP870" s="2"/>
      <c r="IQ870" s="2"/>
      <c r="IR870" s="2"/>
    </row>
    <row r="871" spans="1:252"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c r="HP871" s="2"/>
      <c r="HQ871" s="2"/>
      <c r="HR871" s="2"/>
      <c r="HS871" s="2"/>
      <c r="HT871" s="2"/>
      <c r="HU871" s="2"/>
      <c r="HV871" s="2"/>
      <c r="HW871" s="2"/>
      <c r="HX871" s="2"/>
      <c r="HY871" s="2"/>
      <c r="HZ871" s="2"/>
      <c r="IA871" s="2"/>
      <c r="IB871" s="2"/>
      <c r="IC871" s="2"/>
      <c r="ID871" s="2"/>
      <c r="IE871" s="2"/>
      <c r="IF871" s="2"/>
      <c r="IG871" s="2"/>
      <c r="IH871" s="2"/>
      <c r="II871" s="2"/>
      <c r="IJ871" s="2"/>
      <c r="IK871" s="2"/>
      <c r="IL871" s="2"/>
      <c r="IM871" s="2"/>
      <c r="IN871" s="2"/>
      <c r="IO871" s="2"/>
      <c r="IP871" s="2"/>
      <c r="IQ871" s="2"/>
      <c r="IR871" s="2"/>
    </row>
    <row r="872" spans="1:252"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c r="HP872" s="2"/>
      <c r="HQ872" s="2"/>
      <c r="HR872" s="2"/>
      <c r="HS872" s="2"/>
      <c r="HT872" s="2"/>
      <c r="HU872" s="2"/>
      <c r="HV872" s="2"/>
      <c r="HW872" s="2"/>
      <c r="HX872" s="2"/>
      <c r="HY872" s="2"/>
      <c r="HZ872" s="2"/>
      <c r="IA872" s="2"/>
      <c r="IB872" s="2"/>
      <c r="IC872" s="2"/>
      <c r="ID872" s="2"/>
      <c r="IE872" s="2"/>
      <c r="IF872" s="2"/>
      <c r="IG872" s="2"/>
      <c r="IH872" s="2"/>
      <c r="II872" s="2"/>
      <c r="IJ872" s="2"/>
      <c r="IK872" s="2"/>
      <c r="IL872" s="2"/>
      <c r="IM872" s="2"/>
      <c r="IN872" s="2"/>
      <c r="IO872" s="2"/>
      <c r="IP872" s="2"/>
      <c r="IQ872" s="2"/>
      <c r="IR872" s="2"/>
    </row>
    <row r="873" spans="1:252"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c r="HH873" s="2"/>
      <c r="HI873" s="2"/>
      <c r="HJ873" s="2"/>
      <c r="HK873" s="2"/>
      <c r="HL873" s="2"/>
      <c r="HM873" s="2"/>
      <c r="HN873" s="2"/>
      <c r="HO873" s="2"/>
      <c r="HP873" s="2"/>
      <c r="HQ873" s="2"/>
      <c r="HR873" s="2"/>
      <c r="HS873" s="2"/>
      <c r="HT873" s="2"/>
      <c r="HU873" s="2"/>
      <c r="HV873" s="2"/>
      <c r="HW873" s="2"/>
      <c r="HX873" s="2"/>
      <c r="HY873" s="2"/>
      <c r="HZ873" s="2"/>
      <c r="IA873" s="2"/>
      <c r="IB873" s="2"/>
      <c r="IC873" s="2"/>
      <c r="ID873" s="2"/>
      <c r="IE873" s="2"/>
      <c r="IF873" s="2"/>
      <c r="IG873" s="2"/>
      <c r="IH873" s="2"/>
      <c r="II873" s="2"/>
      <c r="IJ873" s="2"/>
      <c r="IK873" s="2"/>
      <c r="IL873" s="2"/>
      <c r="IM873" s="2"/>
      <c r="IN873" s="2"/>
      <c r="IO873" s="2"/>
      <c r="IP873" s="2"/>
      <c r="IQ873" s="2"/>
      <c r="IR873" s="2"/>
    </row>
    <row r="874" spans="1:252"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c r="HP874" s="2"/>
      <c r="HQ874" s="2"/>
      <c r="HR874" s="2"/>
      <c r="HS874" s="2"/>
      <c r="HT874" s="2"/>
      <c r="HU874" s="2"/>
      <c r="HV874" s="2"/>
      <c r="HW874" s="2"/>
      <c r="HX874" s="2"/>
      <c r="HY874" s="2"/>
      <c r="HZ874" s="2"/>
      <c r="IA874" s="2"/>
      <c r="IB874" s="2"/>
      <c r="IC874" s="2"/>
      <c r="ID874" s="2"/>
      <c r="IE874" s="2"/>
      <c r="IF874" s="2"/>
      <c r="IG874" s="2"/>
      <c r="IH874" s="2"/>
      <c r="II874" s="2"/>
      <c r="IJ874" s="2"/>
      <c r="IK874" s="2"/>
      <c r="IL874" s="2"/>
      <c r="IM874" s="2"/>
      <c r="IN874" s="2"/>
      <c r="IO874" s="2"/>
      <c r="IP874" s="2"/>
      <c r="IQ874" s="2"/>
      <c r="IR874" s="2"/>
    </row>
    <row r="875" spans="1:252"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c r="HH875" s="2"/>
      <c r="HI875" s="2"/>
      <c r="HJ875" s="2"/>
      <c r="HK875" s="2"/>
      <c r="HL875" s="2"/>
      <c r="HM875" s="2"/>
      <c r="HN875" s="2"/>
      <c r="HO875" s="2"/>
      <c r="HP875" s="2"/>
      <c r="HQ875" s="2"/>
      <c r="HR875" s="2"/>
      <c r="HS875" s="2"/>
      <c r="HT875" s="2"/>
      <c r="HU875" s="2"/>
      <c r="HV875" s="2"/>
      <c r="HW875" s="2"/>
      <c r="HX875" s="2"/>
      <c r="HY875" s="2"/>
      <c r="HZ875" s="2"/>
      <c r="IA875" s="2"/>
      <c r="IB875" s="2"/>
      <c r="IC875" s="2"/>
      <c r="ID875" s="2"/>
      <c r="IE875" s="2"/>
      <c r="IF875" s="2"/>
      <c r="IG875" s="2"/>
      <c r="IH875" s="2"/>
      <c r="II875" s="2"/>
      <c r="IJ875" s="2"/>
      <c r="IK875" s="2"/>
      <c r="IL875" s="2"/>
      <c r="IM875" s="2"/>
      <c r="IN875" s="2"/>
      <c r="IO875" s="2"/>
      <c r="IP875" s="2"/>
      <c r="IQ875" s="2"/>
      <c r="IR875" s="2"/>
    </row>
    <row r="876" spans="1:252"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c r="HH876" s="2"/>
      <c r="HI876" s="2"/>
      <c r="HJ876" s="2"/>
      <c r="HK876" s="2"/>
      <c r="HL876" s="2"/>
      <c r="HM876" s="2"/>
      <c r="HN876" s="2"/>
      <c r="HO876" s="2"/>
      <c r="HP876" s="2"/>
      <c r="HQ876" s="2"/>
      <c r="HR876" s="2"/>
      <c r="HS876" s="2"/>
      <c r="HT876" s="2"/>
      <c r="HU876" s="2"/>
      <c r="HV876" s="2"/>
      <c r="HW876" s="2"/>
      <c r="HX876" s="2"/>
      <c r="HY876" s="2"/>
      <c r="HZ876" s="2"/>
      <c r="IA876" s="2"/>
      <c r="IB876" s="2"/>
      <c r="IC876" s="2"/>
      <c r="ID876" s="2"/>
      <c r="IE876" s="2"/>
      <c r="IF876" s="2"/>
      <c r="IG876" s="2"/>
      <c r="IH876" s="2"/>
      <c r="II876" s="2"/>
      <c r="IJ876" s="2"/>
      <c r="IK876" s="2"/>
      <c r="IL876" s="2"/>
      <c r="IM876" s="2"/>
      <c r="IN876" s="2"/>
      <c r="IO876" s="2"/>
      <c r="IP876" s="2"/>
      <c r="IQ876" s="2"/>
      <c r="IR876" s="2"/>
    </row>
    <row r="877" spans="1:252"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c r="HH877" s="2"/>
      <c r="HI877" s="2"/>
      <c r="HJ877" s="2"/>
      <c r="HK877" s="2"/>
      <c r="HL877" s="2"/>
      <c r="HM877" s="2"/>
      <c r="HN877" s="2"/>
      <c r="HO877" s="2"/>
      <c r="HP877" s="2"/>
      <c r="HQ877" s="2"/>
      <c r="HR877" s="2"/>
      <c r="HS877" s="2"/>
      <c r="HT877" s="2"/>
      <c r="HU877" s="2"/>
      <c r="HV877" s="2"/>
      <c r="HW877" s="2"/>
      <c r="HX877" s="2"/>
      <c r="HY877" s="2"/>
      <c r="HZ877" s="2"/>
      <c r="IA877" s="2"/>
      <c r="IB877" s="2"/>
      <c r="IC877" s="2"/>
      <c r="ID877" s="2"/>
      <c r="IE877" s="2"/>
      <c r="IF877" s="2"/>
      <c r="IG877" s="2"/>
      <c r="IH877" s="2"/>
      <c r="II877" s="2"/>
      <c r="IJ877" s="2"/>
      <c r="IK877" s="2"/>
      <c r="IL877" s="2"/>
      <c r="IM877" s="2"/>
      <c r="IN877" s="2"/>
      <c r="IO877" s="2"/>
      <c r="IP877" s="2"/>
      <c r="IQ877" s="2"/>
      <c r="IR877" s="2"/>
    </row>
    <row r="878" spans="1:252"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c r="HH878" s="2"/>
      <c r="HI878" s="2"/>
      <c r="HJ878" s="2"/>
      <c r="HK878" s="2"/>
      <c r="HL878" s="2"/>
      <c r="HM878" s="2"/>
      <c r="HN878" s="2"/>
      <c r="HO878" s="2"/>
      <c r="HP878" s="2"/>
      <c r="HQ878" s="2"/>
      <c r="HR878" s="2"/>
      <c r="HS878" s="2"/>
      <c r="HT878" s="2"/>
      <c r="HU878" s="2"/>
      <c r="HV878" s="2"/>
      <c r="HW878" s="2"/>
      <c r="HX878" s="2"/>
      <c r="HY878" s="2"/>
      <c r="HZ878" s="2"/>
      <c r="IA878" s="2"/>
      <c r="IB878" s="2"/>
      <c r="IC878" s="2"/>
      <c r="ID878" s="2"/>
      <c r="IE878" s="2"/>
      <c r="IF878" s="2"/>
      <c r="IG878" s="2"/>
      <c r="IH878" s="2"/>
      <c r="II878" s="2"/>
      <c r="IJ878" s="2"/>
      <c r="IK878" s="2"/>
      <c r="IL878" s="2"/>
      <c r="IM878" s="2"/>
      <c r="IN878" s="2"/>
      <c r="IO878" s="2"/>
      <c r="IP878" s="2"/>
      <c r="IQ878" s="2"/>
      <c r="IR878" s="2"/>
    </row>
    <row r="879" spans="1:252"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c r="HH879" s="2"/>
      <c r="HI879" s="2"/>
      <c r="HJ879" s="2"/>
      <c r="HK879" s="2"/>
      <c r="HL879" s="2"/>
      <c r="HM879" s="2"/>
      <c r="HN879" s="2"/>
      <c r="HO879" s="2"/>
      <c r="HP879" s="2"/>
      <c r="HQ879" s="2"/>
      <c r="HR879" s="2"/>
      <c r="HS879" s="2"/>
      <c r="HT879" s="2"/>
      <c r="HU879" s="2"/>
      <c r="HV879" s="2"/>
      <c r="HW879" s="2"/>
      <c r="HX879" s="2"/>
      <c r="HY879" s="2"/>
      <c r="HZ879" s="2"/>
      <c r="IA879" s="2"/>
      <c r="IB879" s="2"/>
      <c r="IC879" s="2"/>
      <c r="ID879" s="2"/>
      <c r="IE879" s="2"/>
      <c r="IF879" s="2"/>
      <c r="IG879" s="2"/>
      <c r="IH879" s="2"/>
      <c r="II879" s="2"/>
      <c r="IJ879" s="2"/>
      <c r="IK879" s="2"/>
      <c r="IL879" s="2"/>
      <c r="IM879" s="2"/>
      <c r="IN879" s="2"/>
      <c r="IO879" s="2"/>
      <c r="IP879" s="2"/>
      <c r="IQ879" s="2"/>
      <c r="IR879" s="2"/>
    </row>
    <row r="880" spans="1:252"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c r="HH880" s="2"/>
      <c r="HI880" s="2"/>
      <c r="HJ880" s="2"/>
      <c r="HK880" s="2"/>
      <c r="HL880" s="2"/>
      <c r="HM880" s="2"/>
      <c r="HN880" s="2"/>
      <c r="HO880" s="2"/>
      <c r="HP880" s="2"/>
      <c r="HQ880" s="2"/>
      <c r="HR880" s="2"/>
      <c r="HS880" s="2"/>
      <c r="HT880" s="2"/>
      <c r="HU880" s="2"/>
      <c r="HV880" s="2"/>
      <c r="HW880" s="2"/>
      <c r="HX880" s="2"/>
      <c r="HY880" s="2"/>
      <c r="HZ880" s="2"/>
      <c r="IA880" s="2"/>
      <c r="IB880" s="2"/>
      <c r="IC880" s="2"/>
      <c r="ID880" s="2"/>
      <c r="IE880" s="2"/>
      <c r="IF880" s="2"/>
      <c r="IG880" s="2"/>
      <c r="IH880" s="2"/>
      <c r="II880" s="2"/>
      <c r="IJ880" s="2"/>
      <c r="IK880" s="2"/>
      <c r="IL880" s="2"/>
      <c r="IM880" s="2"/>
      <c r="IN880" s="2"/>
      <c r="IO880" s="2"/>
      <c r="IP880" s="2"/>
      <c r="IQ880" s="2"/>
      <c r="IR880" s="2"/>
    </row>
    <row r="881" spans="1:252"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c r="HH881" s="2"/>
      <c r="HI881" s="2"/>
      <c r="HJ881" s="2"/>
      <c r="HK881" s="2"/>
      <c r="HL881" s="2"/>
      <c r="HM881" s="2"/>
      <c r="HN881" s="2"/>
      <c r="HO881" s="2"/>
      <c r="HP881" s="2"/>
      <c r="HQ881" s="2"/>
      <c r="HR881" s="2"/>
      <c r="HS881" s="2"/>
      <c r="HT881" s="2"/>
      <c r="HU881" s="2"/>
      <c r="HV881" s="2"/>
      <c r="HW881" s="2"/>
      <c r="HX881" s="2"/>
      <c r="HY881" s="2"/>
      <c r="HZ881" s="2"/>
      <c r="IA881" s="2"/>
      <c r="IB881" s="2"/>
      <c r="IC881" s="2"/>
      <c r="ID881" s="2"/>
      <c r="IE881" s="2"/>
      <c r="IF881" s="2"/>
      <c r="IG881" s="2"/>
      <c r="IH881" s="2"/>
      <c r="II881" s="2"/>
      <c r="IJ881" s="2"/>
      <c r="IK881" s="2"/>
      <c r="IL881" s="2"/>
      <c r="IM881" s="2"/>
      <c r="IN881" s="2"/>
      <c r="IO881" s="2"/>
      <c r="IP881" s="2"/>
      <c r="IQ881" s="2"/>
      <c r="IR881" s="2"/>
    </row>
    <row r="882" spans="1:252"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c r="HH882" s="2"/>
      <c r="HI882" s="2"/>
      <c r="HJ882" s="2"/>
      <c r="HK882" s="2"/>
      <c r="HL882" s="2"/>
      <c r="HM882" s="2"/>
      <c r="HN882" s="2"/>
      <c r="HO882" s="2"/>
      <c r="HP882" s="2"/>
      <c r="HQ882" s="2"/>
      <c r="HR882" s="2"/>
      <c r="HS882" s="2"/>
      <c r="HT882" s="2"/>
      <c r="HU882" s="2"/>
      <c r="HV882" s="2"/>
      <c r="HW882" s="2"/>
      <c r="HX882" s="2"/>
      <c r="HY882" s="2"/>
      <c r="HZ882" s="2"/>
      <c r="IA882" s="2"/>
      <c r="IB882" s="2"/>
      <c r="IC882" s="2"/>
      <c r="ID882" s="2"/>
      <c r="IE882" s="2"/>
      <c r="IF882" s="2"/>
      <c r="IG882" s="2"/>
      <c r="IH882" s="2"/>
      <c r="II882" s="2"/>
      <c r="IJ882" s="2"/>
      <c r="IK882" s="2"/>
      <c r="IL882" s="2"/>
      <c r="IM882" s="2"/>
      <c r="IN882" s="2"/>
      <c r="IO882" s="2"/>
      <c r="IP882" s="2"/>
      <c r="IQ882" s="2"/>
      <c r="IR882" s="2"/>
    </row>
    <row r="883" spans="1:252"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c r="HH883" s="2"/>
      <c r="HI883" s="2"/>
      <c r="HJ883" s="2"/>
      <c r="HK883" s="2"/>
      <c r="HL883" s="2"/>
      <c r="HM883" s="2"/>
      <c r="HN883" s="2"/>
      <c r="HO883" s="2"/>
      <c r="HP883" s="2"/>
      <c r="HQ883" s="2"/>
      <c r="HR883" s="2"/>
      <c r="HS883" s="2"/>
      <c r="HT883" s="2"/>
      <c r="HU883" s="2"/>
      <c r="HV883" s="2"/>
      <c r="HW883" s="2"/>
      <c r="HX883" s="2"/>
      <c r="HY883" s="2"/>
      <c r="HZ883" s="2"/>
      <c r="IA883" s="2"/>
      <c r="IB883" s="2"/>
      <c r="IC883" s="2"/>
      <c r="ID883" s="2"/>
      <c r="IE883" s="2"/>
      <c r="IF883" s="2"/>
      <c r="IG883" s="2"/>
      <c r="IH883" s="2"/>
      <c r="II883" s="2"/>
      <c r="IJ883" s="2"/>
      <c r="IK883" s="2"/>
      <c r="IL883" s="2"/>
      <c r="IM883" s="2"/>
      <c r="IN883" s="2"/>
      <c r="IO883" s="2"/>
      <c r="IP883" s="2"/>
      <c r="IQ883" s="2"/>
      <c r="IR883" s="2"/>
    </row>
    <row r="884" spans="1:252"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c r="HH884" s="2"/>
      <c r="HI884" s="2"/>
      <c r="HJ884" s="2"/>
      <c r="HK884" s="2"/>
      <c r="HL884" s="2"/>
      <c r="HM884" s="2"/>
      <c r="HN884" s="2"/>
      <c r="HO884" s="2"/>
      <c r="HP884" s="2"/>
      <c r="HQ884" s="2"/>
      <c r="HR884" s="2"/>
      <c r="HS884" s="2"/>
      <c r="HT884" s="2"/>
      <c r="HU884" s="2"/>
      <c r="HV884" s="2"/>
      <c r="HW884" s="2"/>
      <c r="HX884" s="2"/>
      <c r="HY884" s="2"/>
      <c r="HZ884" s="2"/>
      <c r="IA884" s="2"/>
      <c r="IB884" s="2"/>
      <c r="IC884" s="2"/>
      <c r="ID884" s="2"/>
      <c r="IE884" s="2"/>
      <c r="IF884" s="2"/>
      <c r="IG884" s="2"/>
      <c r="IH884" s="2"/>
      <c r="II884" s="2"/>
      <c r="IJ884" s="2"/>
      <c r="IK884" s="2"/>
      <c r="IL884" s="2"/>
      <c r="IM884" s="2"/>
      <c r="IN884" s="2"/>
      <c r="IO884" s="2"/>
      <c r="IP884" s="2"/>
      <c r="IQ884" s="2"/>
      <c r="IR884" s="2"/>
    </row>
    <row r="885" spans="1:252"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c r="HH885" s="2"/>
      <c r="HI885" s="2"/>
      <c r="HJ885" s="2"/>
      <c r="HK885" s="2"/>
      <c r="HL885" s="2"/>
      <c r="HM885" s="2"/>
      <c r="HN885" s="2"/>
      <c r="HO885" s="2"/>
      <c r="HP885" s="2"/>
      <c r="HQ885" s="2"/>
      <c r="HR885" s="2"/>
      <c r="HS885" s="2"/>
      <c r="HT885" s="2"/>
      <c r="HU885" s="2"/>
      <c r="HV885" s="2"/>
      <c r="HW885" s="2"/>
      <c r="HX885" s="2"/>
      <c r="HY885" s="2"/>
      <c r="HZ885" s="2"/>
      <c r="IA885" s="2"/>
      <c r="IB885" s="2"/>
      <c r="IC885" s="2"/>
      <c r="ID885" s="2"/>
      <c r="IE885" s="2"/>
      <c r="IF885" s="2"/>
      <c r="IG885" s="2"/>
      <c r="IH885" s="2"/>
      <c r="II885" s="2"/>
      <c r="IJ885" s="2"/>
      <c r="IK885" s="2"/>
      <c r="IL885" s="2"/>
      <c r="IM885" s="2"/>
      <c r="IN885" s="2"/>
      <c r="IO885" s="2"/>
      <c r="IP885" s="2"/>
      <c r="IQ885" s="2"/>
      <c r="IR885" s="2"/>
    </row>
    <row r="886" spans="1:252"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c r="HH886" s="2"/>
      <c r="HI886" s="2"/>
      <c r="HJ886" s="2"/>
      <c r="HK886" s="2"/>
      <c r="HL886" s="2"/>
      <c r="HM886" s="2"/>
      <c r="HN886" s="2"/>
      <c r="HO886" s="2"/>
      <c r="HP886" s="2"/>
      <c r="HQ886" s="2"/>
      <c r="HR886" s="2"/>
      <c r="HS886" s="2"/>
      <c r="HT886" s="2"/>
      <c r="HU886" s="2"/>
      <c r="HV886" s="2"/>
      <c r="HW886" s="2"/>
      <c r="HX886" s="2"/>
      <c r="HY886" s="2"/>
      <c r="HZ886" s="2"/>
      <c r="IA886" s="2"/>
      <c r="IB886" s="2"/>
      <c r="IC886" s="2"/>
      <c r="ID886" s="2"/>
      <c r="IE886" s="2"/>
      <c r="IF886" s="2"/>
      <c r="IG886" s="2"/>
      <c r="IH886" s="2"/>
      <c r="II886" s="2"/>
      <c r="IJ886" s="2"/>
      <c r="IK886" s="2"/>
      <c r="IL886" s="2"/>
      <c r="IM886" s="2"/>
      <c r="IN886" s="2"/>
      <c r="IO886" s="2"/>
      <c r="IP886" s="2"/>
      <c r="IQ886" s="2"/>
      <c r="IR886" s="2"/>
    </row>
    <row r="887" spans="1:252"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c r="HH887" s="2"/>
      <c r="HI887" s="2"/>
      <c r="HJ887" s="2"/>
      <c r="HK887" s="2"/>
      <c r="HL887" s="2"/>
      <c r="HM887" s="2"/>
      <c r="HN887" s="2"/>
      <c r="HO887" s="2"/>
      <c r="HP887" s="2"/>
      <c r="HQ887" s="2"/>
      <c r="HR887" s="2"/>
      <c r="HS887" s="2"/>
      <c r="HT887" s="2"/>
      <c r="HU887" s="2"/>
      <c r="HV887" s="2"/>
      <c r="HW887" s="2"/>
      <c r="HX887" s="2"/>
      <c r="HY887" s="2"/>
      <c r="HZ887" s="2"/>
      <c r="IA887" s="2"/>
      <c r="IB887" s="2"/>
      <c r="IC887" s="2"/>
      <c r="ID887" s="2"/>
      <c r="IE887" s="2"/>
      <c r="IF887" s="2"/>
      <c r="IG887" s="2"/>
      <c r="IH887" s="2"/>
      <c r="II887" s="2"/>
      <c r="IJ887" s="2"/>
      <c r="IK887" s="2"/>
      <c r="IL887" s="2"/>
      <c r="IM887" s="2"/>
      <c r="IN887" s="2"/>
      <c r="IO887" s="2"/>
      <c r="IP887" s="2"/>
      <c r="IQ887" s="2"/>
      <c r="IR887" s="2"/>
    </row>
    <row r="888" spans="1:252"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c r="HH888" s="2"/>
      <c r="HI888" s="2"/>
      <c r="HJ888" s="2"/>
      <c r="HK888" s="2"/>
      <c r="HL888" s="2"/>
      <c r="HM888" s="2"/>
      <c r="HN888" s="2"/>
      <c r="HO888" s="2"/>
      <c r="HP888" s="2"/>
      <c r="HQ888" s="2"/>
      <c r="HR888" s="2"/>
      <c r="HS888" s="2"/>
      <c r="HT888" s="2"/>
      <c r="HU888" s="2"/>
      <c r="HV888" s="2"/>
      <c r="HW888" s="2"/>
      <c r="HX888" s="2"/>
      <c r="HY888" s="2"/>
      <c r="HZ888" s="2"/>
      <c r="IA888" s="2"/>
      <c r="IB888" s="2"/>
      <c r="IC888" s="2"/>
      <c r="ID888" s="2"/>
      <c r="IE888" s="2"/>
      <c r="IF888" s="2"/>
      <c r="IG888" s="2"/>
      <c r="IH888" s="2"/>
      <c r="II888" s="2"/>
      <c r="IJ888" s="2"/>
      <c r="IK888" s="2"/>
      <c r="IL888" s="2"/>
      <c r="IM888" s="2"/>
      <c r="IN888" s="2"/>
      <c r="IO888" s="2"/>
      <c r="IP888" s="2"/>
      <c r="IQ888" s="2"/>
      <c r="IR888" s="2"/>
    </row>
    <row r="889" spans="1:252"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c r="HH889" s="2"/>
      <c r="HI889" s="2"/>
      <c r="HJ889" s="2"/>
      <c r="HK889" s="2"/>
      <c r="HL889" s="2"/>
      <c r="HM889" s="2"/>
      <c r="HN889" s="2"/>
      <c r="HO889" s="2"/>
      <c r="HP889" s="2"/>
      <c r="HQ889" s="2"/>
      <c r="HR889" s="2"/>
      <c r="HS889" s="2"/>
      <c r="HT889" s="2"/>
      <c r="HU889" s="2"/>
      <c r="HV889" s="2"/>
      <c r="HW889" s="2"/>
      <c r="HX889" s="2"/>
      <c r="HY889" s="2"/>
      <c r="HZ889" s="2"/>
      <c r="IA889" s="2"/>
      <c r="IB889" s="2"/>
      <c r="IC889" s="2"/>
      <c r="ID889" s="2"/>
      <c r="IE889" s="2"/>
      <c r="IF889" s="2"/>
      <c r="IG889" s="2"/>
      <c r="IH889" s="2"/>
      <c r="II889" s="2"/>
      <c r="IJ889" s="2"/>
      <c r="IK889" s="2"/>
      <c r="IL889" s="2"/>
      <c r="IM889" s="2"/>
      <c r="IN889" s="2"/>
      <c r="IO889" s="2"/>
      <c r="IP889" s="2"/>
      <c r="IQ889" s="2"/>
      <c r="IR889" s="2"/>
    </row>
    <row r="890" spans="1:252"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c r="HH890" s="2"/>
      <c r="HI890" s="2"/>
      <c r="HJ890" s="2"/>
      <c r="HK890" s="2"/>
      <c r="HL890" s="2"/>
      <c r="HM890" s="2"/>
      <c r="HN890" s="2"/>
      <c r="HO890" s="2"/>
      <c r="HP890" s="2"/>
      <c r="HQ890" s="2"/>
      <c r="HR890" s="2"/>
      <c r="HS890" s="2"/>
      <c r="HT890" s="2"/>
      <c r="HU890" s="2"/>
      <c r="HV890" s="2"/>
      <c r="HW890" s="2"/>
      <c r="HX890" s="2"/>
      <c r="HY890" s="2"/>
      <c r="HZ890" s="2"/>
      <c r="IA890" s="2"/>
      <c r="IB890" s="2"/>
      <c r="IC890" s="2"/>
      <c r="ID890" s="2"/>
      <c r="IE890" s="2"/>
      <c r="IF890" s="2"/>
      <c r="IG890" s="2"/>
      <c r="IH890" s="2"/>
      <c r="II890" s="2"/>
      <c r="IJ890" s="2"/>
      <c r="IK890" s="2"/>
      <c r="IL890" s="2"/>
      <c r="IM890" s="2"/>
      <c r="IN890" s="2"/>
      <c r="IO890" s="2"/>
      <c r="IP890" s="2"/>
      <c r="IQ890" s="2"/>
      <c r="IR890" s="2"/>
    </row>
    <row r="891" spans="1:252"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c r="HH891" s="2"/>
      <c r="HI891" s="2"/>
      <c r="HJ891" s="2"/>
      <c r="HK891" s="2"/>
      <c r="HL891" s="2"/>
      <c r="HM891" s="2"/>
      <c r="HN891" s="2"/>
      <c r="HO891" s="2"/>
      <c r="HP891" s="2"/>
      <c r="HQ891" s="2"/>
      <c r="HR891" s="2"/>
      <c r="HS891" s="2"/>
      <c r="HT891" s="2"/>
      <c r="HU891" s="2"/>
      <c r="HV891" s="2"/>
      <c r="HW891" s="2"/>
      <c r="HX891" s="2"/>
      <c r="HY891" s="2"/>
      <c r="HZ891" s="2"/>
      <c r="IA891" s="2"/>
      <c r="IB891" s="2"/>
      <c r="IC891" s="2"/>
      <c r="ID891" s="2"/>
      <c r="IE891" s="2"/>
      <c r="IF891" s="2"/>
      <c r="IG891" s="2"/>
      <c r="IH891" s="2"/>
      <c r="II891" s="2"/>
      <c r="IJ891" s="2"/>
      <c r="IK891" s="2"/>
      <c r="IL891" s="2"/>
      <c r="IM891" s="2"/>
      <c r="IN891" s="2"/>
      <c r="IO891" s="2"/>
      <c r="IP891" s="2"/>
      <c r="IQ891" s="2"/>
      <c r="IR891" s="2"/>
    </row>
    <row r="892" spans="1:252"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c r="HH892" s="2"/>
      <c r="HI892" s="2"/>
      <c r="HJ892" s="2"/>
      <c r="HK892" s="2"/>
      <c r="HL892" s="2"/>
      <c r="HM892" s="2"/>
      <c r="HN892" s="2"/>
      <c r="HO892" s="2"/>
      <c r="HP892" s="2"/>
      <c r="HQ892" s="2"/>
      <c r="HR892" s="2"/>
      <c r="HS892" s="2"/>
      <c r="HT892" s="2"/>
      <c r="HU892" s="2"/>
      <c r="HV892" s="2"/>
      <c r="HW892" s="2"/>
      <c r="HX892" s="2"/>
      <c r="HY892" s="2"/>
      <c r="HZ892" s="2"/>
      <c r="IA892" s="2"/>
      <c r="IB892" s="2"/>
      <c r="IC892" s="2"/>
      <c r="ID892" s="2"/>
      <c r="IE892" s="2"/>
      <c r="IF892" s="2"/>
      <c r="IG892" s="2"/>
      <c r="IH892" s="2"/>
      <c r="II892" s="2"/>
      <c r="IJ892" s="2"/>
      <c r="IK892" s="2"/>
      <c r="IL892" s="2"/>
      <c r="IM892" s="2"/>
      <c r="IN892" s="2"/>
      <c r="IO892" s="2"/>
      <c r="IP892" s="2"/>
      <c r="IQ892" s="2"/>
      <c r="IR892" s="2"/>
    </row>
    <row r="893" spans="1:252"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c r="HH893" s="2"/>
      <c r="HI893" s="2"/>
      <c r="HJ893" s="2"/>
      <c r="HK893" s="2"/>
      <c r="HL893" s="2"/>
      <c r="HM893" s="2"/>
      <c r="HN893" s="2"/>
      <c r="HO893" s="2"/>
      <c r="HP893" s="2"/>
      <c r="HQ893" s="2"/>
      <c r="HR893" s="2"/>
      <c r="HS893" s="2"/>
      <c r="HT893" s="2"/>
      <c r="HU893" s="2"/>
      <c r="HV893" s="2"/>
      <c r="HW893" s="2"/>
      <c r="HX893" s="2"/>
      <c r="HY893" s="2"/>
      <c r="HZ893" s="2"/>
      <c r="IA893" s="2"/>
      <c r="IB893" s="2"/>
      <c r="IC893" s="2"/>
      <c r="ID893" s="2"/>
      <c r="IE893" s="2"/>
      <c r="IF893" s="2"/>
      <c r="IG893" s="2"/>
      <c r="IH893" s="2"/>
      <c r="II893" s="2"/>
      <c r="IJ893" s="2"/>
      <c r="IK893" s="2"/>
      <c r="IL893" s="2"/>
      <c r="IM893" s="2"/>
      <c r="IN893" s="2"/>
      <c r="IO893" s="2"/>
      <c r="IP893" s="2"/>
      <c r="IQ893" s="2"/>
      <c r="IR893" s="2"/>
    </row>
    <row r="894" spans="1:252"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c r="HH894" s="2"/>
      <c r="HI894" s="2"/>
      <c r="HJ894" s="2"/>
      <c r="HK894" s="2"/>
      <c r="HL894" s="2"/>
      <c r="HM894" s="2"/>
      <c r="HN894" s="2"/>
      <c r="HO894" s="2"/>
      <c r="HP894" s="2"/>
      <c r="HQ894" s="2"/>
      <c r="HR894" s="2"/>
      <c r="HS894" s="2"/>
      <c r="HT894" s="2"/>
      <c r="HU894" s="2"/>
      <c r="HV894" s="2"/>
      <c r="HW894" s="2"/>
      <c r="HX894" s="2"/>
      <c r="HY894" s="2"/>
      <c r="HZ894" s="2"/>
      <c r="IA894" s="2"/>
      <c r="IB894" s="2"/>
      <c r="IC894" s="2"/>
      <c r="ID894" s="2"/>
      <c r="IE894" s="2"/>
      <c r="IF894" s="2"/>
      <c r="IG894" s="2"/>
      <c r="IH894" s="2"/>
      <c r="II894" s="2"/>
      <c r="IJ894" s="2"/>
      <c r="IK894" s="2"/>
      <c r="IL894" s="2"/>
      <c r="IM894" s="2"/>
      <c r="IN894" s="2"/>
      <c r="IO894" s="2"/>
      <c r="IP894" s="2"/>
      <c r="IQ894" s="2"/>
      <c r="IR894" s="2"/>
    </row>
    <row r="895" spans="1:252"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c r="HH895" s="2"/>
      <c r="HI895" s="2"/>
      <c r="HJ895" s="2"/>
      <c r="HK895" s="2"/>
      <c r="HL895" s="2"/>
      <c r="HM895" s="2"/>
      <c r="HN895" s="2"/>
      <c r="HO895" s="2"/>
      <c r="HP895" s="2"/>
      <c r="HQ895" s="2"/>
      <c r="HR895" s="2"/>
      <c r="HS895" s="2"/>
      <c r="HT895" s="2"/>
      <c r="HU895" s="2"/>
      <c r="HV895" s="2"/>
      <c r="HW895" s="2"/>
      <c r="HX895" s="2"/>
      <c r="HY895" s="2"/>
      <c r="HZ895" s="2"/>
      <c r="IA895" s="2"/>
      <c r="IB895" s="2"/>
      <c r="IC895" s="2"/>
      <c r="ID895" s="2"/>
      <c r="IE895" s="2"/>
      <c r="IF895" s="2"/>
      <c r="IG895" s="2"/>
      <c r="IH895" s="2"/>
      <c r="II895" s="2"/>
      <c r="IJ895" s="2"/>
      <c r="IK895" s="2"/>
      <c r="IL895" s="2"/>
      <c r="IM895" s="2"/>
      <c r="IN895" s="2"/>
      <c r="IO895" s="2"/>
      <c r="IP895" s="2"/>
      <c r="IQ895" s="2"/>
      <c r="IR895" s="2"/>
    </row>
    <row r="896" spans="1:252"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c r="HH896" s="2"/>
      <c r="HI896" s="2"/>
      <c r="HJ896" s="2"/>
      <c r="HK896" s="2"/>
      <c r="HL896" s="2"/>
      <c r="HM896" s="2"/>
      <c r="HN896" s="2"/>
      <c r="HO896" s="2"/>
      <c r="HP896" s="2"/>
      <c r="HQ896" s="2"/>
      <c r="HR896" s="2"/>
      <c r="HS896" s="2"/>
      <c r="HT896" s="2"/>
      <c r="HU896" s="2"/>
      <c r="HV896" s="2"/>
      <c r="HW896" s="2"/>
      <c r="HX896" s="2"/>
      <c r="HY896" s="2"/>
      <c r="HZ896" s="2"/>
      <c r="IA896" s="2"/>
      <c r="IB896" s="2"/>
      <c r="IC896" s="2"/>
      <c r="ID896" s="2"/>
      <c r="IE896" s="2"/>
      <c r="IF896" s="2"/>
      <c r="IG896" s="2"/>
      <c r="IH896" s="2"/>
      <c r="II896" s="2"/>
      <c r="IJ896" s="2"/>
      <c r="IK896" s="2"/>
      <c r="IL896" s="2"/>
      <c r="IM896" s="2"/>
      <c r="IN896" s="2"/>
      <c r="IO896" s="2"/>
      <c r="IP896" s="2"/>
      <c r="IQ896" s="2"/>
      <c r="IR896" s="2"/>
    </row>
    <row r="897" spans="1:252"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c r="HH897" s="2"/>
      <c r="HI897" s="2"/>
      <c r="HJ897" s="2"/>
      <c r="HK897" s="2"/>
      <c r="HL897" s="2"/>
      <c r="HM897" s="2"/>
      <c r="HN897" s="2"/>
      <c r="HO897" s="2"/>
      <c r="HP897" s="2"/>
      <c r="HQ897" s="2"/>
      <c r="HR897" s="2"/>
      <c r="HS897" s="2"/>
      <c r="HT897" s="2"/>
      <c r="HU897" s="2"/>
      <c r="HV897" s="2"/>
      <c r="HW897" s="2"/>
      <c r="HX897" s="2"/>
      <c r="HY897" s="2"/>
      <c r="HZ897" s="2"/>
      <c r="IA897" s="2"/>
      <c r="IB897" s="2"/>
      <c r="IC897" s="2"/>
      <c r="ID897" s="2"/>
      <c r="IE897" s="2"/>
      <c r="IF897" s="2"/>
      <c r="IG897" s="2"/>
      <c r="IH897" s="2"/>
      <c r="II897" s="2"/>
      <c r="IJ897" s="2"/>
      <c r="IK897" s="2"/>
      <c r="IL897" s="2"/>
      <c r="IM897" s="2"/>
      <c r="IN897" s="2"/>
      <c r="IO897" s="2"/>
      <c r="IP897" s="2"/>
      <c r="IQ897" s="2"/>
      <c r="IR897" s="2"/>
    </row>
    <row r="898" spans="1:252"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c r="HH898" s="2"/>
      <c r="HI898" s="2"/>
      <c r="HJ898" s="2"/>
      <c r="HK898" s="2"/>
      <c r="HL898" s="2"/>
      <c r="HM898" s="2"/>
      <c r="HN898" s="2"/>
      <c r="HO898" s="2"/>
      <c r="HP898" s="2"/>
      <c r="HQ898" s="2"/>
      <c r="HR898" s="2"/>
      <c r="HS898" s="2"/>
      <c r="HT898" s="2"/>
      <c r="HU898" s="2"/>
      <c r="HV898" s="2"/>
      <c r="HW898" s="2"/>
      <c r="HX898" s="2"/>
      <c r="HY898" s="2"/>
      <c r="HZ898" s="2"/>
      <c r="IA898" s="2"/>
      <c r="IB898" s="2"/>
      <c r="IC898" s="2"/>
      <c r="ID898" s="2"/>
      <c r="IE898" s="2"/>
      <c r="IF898" s="2"/>
      <c r="IG898" s="2"/>
      <c r="IH898" s="2"/>
      <c r="II898" s="2"/>
      <c r="IJ898" s="2"/>
      <c r="IK898" s="2"/>
      <c r="IL898" s="2"/>
      <c r="IM898" s="2"/>
      <c r="IN898" s="2"/>
      <c r="IO898" s="2"/>
      <c r="IP898" s="2"/>
      <c r="IQ898" s="2"/>
      <c r="IR898" s="2"/>
    </row>
    <row r="899" spans="1:252"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c r="HH899" s="2"/>
      <c r="HI899" s="2"/>
      <c r="HJ899" s="2"/>
      <c r="HK899" s="2"/>
      <c r="HL899" s="2"/>
      <c r="HM899" s="2"/>
      <c r="HN899" s="2"/>
      <c r="HO899" s="2"/>
      <c r="HP899" s="2"/>
      <c r="HQ899" s="2"/>
      <c r="HR899" s="2"/>
      <c r="HS899" s="2"/>
      <c r="HT899" s="2"/>
      <c r="HU899" s="2"/>
      <c r="HV899" s="2"/>
      <c r="HW899" s="2"/>
      <c r="HX899" s="2"/>
      <c r="HY899" s="2"/>
      <c r="HZ899" s="2"/>
      <c r="IA899" s="2"/>
      <c r="IB899" s="2"/>
      <c r="IC899" s="2"/>
      <c r="ID899" s="2"/>
      <c r="IE899" s="2"/>
      <c r="IF899" s="2"/>
      <c r="IG899" s="2"/>
      <c r="IH899" s="2"/>
      <c r="II899" s="2"/>
      <c r="IJ899" s="2"/>
      <c r="IK899" s="2"/>
      <c r="IL899" s="2"/>
      <c r="IM899" s="2"/>
      <c r="IN899" s="2"/>
      <c r="IO899" s="2"/>
      <c r="IP899" s="2"/>
      <c r="IQ899" s="2"/>
      <c r="IR899" s="2"/>
    </row>
    <row r="900" spans="1:252"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c r="HH900" s="2"/>
      <c r="HI900" s="2"/>
      <c r="HJ900" s="2"/>
      <c r="HK900" s="2"/>
      <c r="HL900" s="2"/>
      <c r="HM900" s="2"/>
      <c r="HN900" s="2"/>
      <c r="HO900" s="2"/>
      <c r="HP900" s="2"/>
      <c r="HQ900" s="2"/>
      <c r="HR900" s="2"/>
      <c r="HS900" s="2"/>
      <c r="HT900" s="2"/>
      <c r="HU900" s="2"/>
      <c r="HV900" s="2"/>
      <c r="HW900" s="2"/>
      <c r="HX900" s="2"/>
      <c r="HY900" s="2"/>
      <c r="HZ900" s="2"/>
      <c r="IA900" s="2"/>
      <c r="IB900" s="2"/>
      <c r="IC900" s="2"/>
      <c r="ID900" s="2"/>
      <c r="IE900" s="2"/>
      <c r="IF900" s="2"/>
      <c r="IG900" s="2"/>
      <c r="IH900" s="2"/>
      <c r="II900" s="2"/>
      <c r="IJ900" s="2"/>
      <c r="IK900" s="2"/>
      <c r="IL900" s="2"/>
      <c r="IM900" s="2"/>
      <c r="IN900" s="2"/>
      <c r="IO900" s="2"/>
      <c r="IP900" s="2"/>
      <c r="IQ900" s="2"/>
      <c r="IR900" s="2"/>
    </row>
    <row r="901" spans="1:252"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c r="HH901" s="2"/>
      <c r="HI901" s="2"/>
      <c r="HJ901" s="2"/>
      <c r="HK901" s="2"/>
      <c r="HL901" s="2"/>
      <c r="HM901" s="2"/>
      <c r="HN901" s="2"/>
      <c r="HO901" s="2"/>
      <c r="HP901" s="2"/>
      <c r="HQ901" s="2"/>
      <c r="HR901" s="2"/>
      <c r="HS901" s="2"/>
      <c r="HT901" s="2"/>
      <c r="HU901" s="2"/>
      <c r="HV901" s="2"/>
      <c r="HW901" s="2"/>
      <c r="HX901" s="2"/>
      <c r="HY901" s="2"/>
      <c r="HZ901" s="2"/>
      <c r="IA901" s="2"/>
      <c r="IB901" s="2"/>
      <c r="IC901" s="2"/>
      <c r="ID901" s="2"/>
      <c r="IE901" s="2"/>
      <c r="IF901" s="2"/>
      <c r="IG901" s="2"/>
      <c r="IH901" s="2"/>
      <c r="II901" s="2"/>
      <c r="IJ901" s="2"/>
      <c r="IK901" s="2"/>
      <c r="IL901" s="2"/>
      <c r="IM901" s="2"/>
      <c r="IN901" s="2"/>
      <c r="IO901" s="2"/>
      <c r="IP901" s="2"/>
      <c r="IQ901" s="2"/>
      <c r="IR901" s="2"/>
    </row>
    <row r="902" spans="1:252"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c r="HH902" s="2"/>
      <c r="HI902" s="2"/>
      <c r="HJ902" s="2"/>
      <c r="HK902" s="2"/>
      <c r="HL902" s="2"/>
      <c r="HM902" s="2"/>
      <c r="HN902" s="2"/>
      <c r="HO902" s="2"/>
      <c r="HP902" s="2"/>
      <c r="HQ902" s="2"/>
      <c r="HR902" s="2"/>
      <c r="HS902" s="2"/>
      <c r="HT902" s="2"/>
      <c r="HU902" s="2"/>
      <c r="HV902" s="2"/>
      <c r="HW902" s="2"/>
      <c r="HX902" s="2"/>
      <c r="HY902" s="2"/>
      <c r="HZ902" s="2"/>
      <c r="IA902" s="2"/>
      <c r="IB902" s="2"/>
      <c r="IC902" s="2"/>
      <c r="ID902" s="2"/>
      <c r="IE902" s="2"/>
      <c r="IF902" s="2"/>
      <c r="IG902" s="2"/>
      <c r="IH902" s="2"/>
      <c r="II902" s="2"/>
      <c r="IJ902" s="2"/>
      <c r="IK902" s="2"/>
      <c r="IL902" s="2"/>
      <c r="IM902" s="2"/>
      <c r="IN902" s="2"/>
      <c r="IO902" s="2"/>
      <c r="IP902" s="2"/>
      <c r="IQ902" s="2"/>
      <c r="IR902" s="2"/>
    </row>
    <row r="903" spans="1:252"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c r="HH903" s="2"/>
      <c r="HI903" s="2"/>
      <c r="HJ903" s="2"/>
      <c r="HK903" s="2"/>
      <c r="HL903" s="2"/>
      <c r="HM903" s="2"/>
      <c r="HN903" s="2"/>
      <c r="HO903" s="2"/>
      <c r="HP903" s="2"/>
      <c r="HQ903" s="2"/>
      <c r="HR903" s="2"/>
      <c r="HS903" s="2"/>
      <c r="HT903" s="2"/>
      <c r="HU903" s="2"/>
      <c r="HV903" s="2"/>
      <c r="HW903" s="2"/>
      <c r="HX903" s="2"/>
      <c r="HY903" s="2"/>
      <c r="HZ903" s="2"/>
      <c r="IA903" s="2"/>
      <c r="IB903" s="2"/>
      <c r="IC903" s="2"/>
      <c r="ID903" s="2"/>
      <c r="IE903" s="2"/>
      <c r="IF903" s="2"/>
      <c r="IG903" s="2"/>
      <c r="IH903" s="2"/>
      <c r="II903" s="2"/>
      <c r="IJ903" s="2"/>
      <c r="IK903" s="2"/>
      <c r="IL903" s="2"/>
      <c r="IM903" s="2"/>
      <c r="IN903" s="2"/>
      <c r="IO903" s="2"/>
      <c r="IP903" s="2"/>
      <c r="IQ903" s="2"/>
      <c r="IR903" s="2"/>
    </row>
    <row r="904" spans="1:252"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c r="HH904" s="2"/>
      <c r="HI904" s="2"/>
      <c r="HJ904" s="2"/>
      <c r="HK904" s="2"/>
      <c r="HL904" s="2"/>
      <c r="HM904" s="2"/>
      <c r="HN904" s="2"/>
      <c r="HO904" s="2"/>
      <c r="HP904" s="2"/>
      <c r="HQ904" s="2"/>
      <c r="HR904" s="2"/>
      <c r="HS904" s="2"/>
      <c r="HT904" s="2"/>
      <c r="HU904" s="2"/>
      <c r="HV904" s="2"/>
      <c r="HW904" s="2"/>
      <c r="HX904" s="2"/>
      <c r="HY904" s="2"/>
      <c r="HZ904" s="2"/>
      <c r="IA904" s="2"/>
      <c r="IB904" s="2"/>
      <c r="IC904" s="2"/>
      <c r="ID904" s="2"/>
      <c r="IE904" s="2"/>
      <c r="IF904" s="2"/>
      <c r="IG904" s="2"/>
      <c r="IH904" s="2"/>
      <c r="II904" s="2"/>
      <c r="IJ904" s="2"/>
      <c r="IK904" s="2"/>
      <c r="IL904" s="2"/>
      <c r="IM904" s="2"/>
      <c r="IN904" s="2"/>
      <c r="IO904" s="2"/>
      <c r="IP904" s="2"/>
      <c r="IQ904" s="2"/>
      <c r="IR904" s="2"/>
    </row>
    <row r="905" spans="1:252"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c r="HH905" s="2"/>
      <c r="HI905" s="2"/>
      <c r="HJ905" s="2"/>
      <c r="HK905" s="2"/>
      <c r="HL905" s="2"/>
      <c r="HM905" s="2"/>
      <c r="HN905" s="2"/>
      <c r="HO905" s="2"/>
      <c r="HP905" s="2"/>
      <c r="HQ905" s="2"/>
      <c r="HR905" s="2"/>
      <c r="HS905" s="2"/>
      <c r="HT905" s="2"/>
      <c r="HU905" s="2"/>
      <c r="HV905" s="2"/>
      <c r="HW905" s="2"/>
      <c r="HX905" s="2"/>
      <c r="HY905" s="2"/>
      <c r="HZ905" s="2"/>
      <c r="IA905" s="2"/>
      <c r="IB905" s="2"/>
      <c r="IC905" s="2"/>
      <c r="ID905" s="2"/>
      <c r="IE905" s="2"/>
      <c r="IF905" s="2"/>
      <c r="IG905" s="2"/>
      <c r="IH905" s="2"/>
      <c r="II905" s="2"/>
      <c r="IJ905" s="2"/>
      <c r="IK905" s="2"/>
      <c r="IL905" s="2"/>
      <c r="IM905" s="2"/>
      <c r="IN905" s="2"/>
      <c r="IO905" s="2"/>
      <c r="IP905" s="2"/>
      <c r="IQ905" s="2"/>
      <c r="IR905" s="2"/>
    </row>
    <row r="906" spans="1:252"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c r="HH906" s="2"/>
      <c r="HI906" s="2"/>
      <c r="HJ906" s="2"/>
      <c r="HK906" s="2"/>
      <c r="HL906" s="2"/>
      <c r="HM906" s="2"/>
      <c r="HN906" s="2"/>
      <c r="HO906" s="2"/>
      <c r="HP906" s="2"/>
      <c r="HQ906" s="2"/>
      <c r="HR906" s="2"/>
      <c r="HS906" s="2"/>
      <c r="HT906" s="2"/>
      <c r="HU906" s="2"/>
      <c r="HV906" s="2"/>
      <c r="HW906" s="2"/>
      <c r="HX906" s="2"/>
      <c r="HY906" s="2"/>
      <c r="HZ906" s="2"/>
      <c r="IA906" s="2"/>
      <c r="IB906" s="2"/>
      <c r="IC906" s="2"/>
      <c r="ID906" s="2"/>
      <c r="IE906" s="2"/>
      <c r="IF906" s="2"/>
      <c r="IG906" s="2"/>
      <c r="IH906" s="2"/>
      <c r="II906" s="2"/>
      <c r="IJ906" s="2"/>
      <c r="IK906" s="2"/>
      <c r="IL906" s="2"/>
      <c r="IM906" s="2"/>
      <c r="IN906" s="2"/>
      <c r="IO906" s="2"/>
      <c r="IP906" s="2"/>
      <c r="IQ906" s="2"/>
      <c r="IR906" s="2"/>
    </row>
    <row r="907" spans="1:252"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c r="HH907" s="2"/>
      <c r="HI907" s="2"/>
      <c r="HJ907" s="2"/>
      <c r="HK907" s="2"/>
      <c r="HL907" s="2"/>
      <c r="HM907" s="2"/>
      <c r="HN907" s="2"/>
      <c r="HO907" s="2"/>
      <c r="HP907" s="2"/>
      <c r="HQ907" s="2"/>
      <c r="HR907" s="2"/>
      <c r="HS907" s="2"/>
      <c r="HT907" s="2"/>
      <c r="HU907" s="2"/>
      <c r="HV907" s="2"/>
      <c r="HW907" s="2"/>
      <c r="HX907" s="2"/>
      <c r="HY907" s="2"/>
      <c r="HZ907" s="2"/>
      <c r="IA907" s="2"/>
      <c r="IB907" s="2"/>
      <c r="IC907" s="2"/>
      <c r="ID907" s="2"/>
      <c r="IE907" s="2"/>
      <c r="IF907" s="2"/>
      <c r="IG907" s="2"/>
      <c r="IH907" s="2"/>
      <c r="II907" s="2"/>
      <c r="IJ907" s="2"/>
      <c r="IK907" s="2"/>
      <c r="IL907" s="2"/>
      <c r="IM907" s="2"/>
      <c r="IN907" s="2"/>
      <c r="IO907" s="2"/>
      <c r="IP907" s="2"/>
      <c r="IQ907" s="2"/>
      <c r="IR907" s="2"/>
    </row>
    <row r="908" spans="1:252"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c r="HH908" s="2"/>
      <c r="HI908" s="2"/>
      <c r="HJ908" s="2"/>
      <c r="HK908" s="2"/>
      <c r="HL908" s="2"/>
      <c r="HM908" s="2"/>
      <c r="HN908" s="2"/>
      <c r="HO908" s="2"/>
      <c r="HP908" s="2"/>
      <c r="HQ908" s="2"/>
      <c r="HR908" s="2"/>
      <c r="HS908" s="2"/>
      <c r="HT908" s="2"/>
      <c r="HU908" s="2"/>
      <c r="HV908" s="2"/>
      <c r="HW908" s="2"/>
      <c r="HX908" s="2"/>
      <c r="HY908" s="2"/>
      <c r="HZ908" s="2"/>
      <c r="IA908" s="2"/>
      <c r="IB908" s="2"/>
      <c r="IC908" s="2"/>
      <c r="ID908" s="2"/>
      <c r="IE908" s="2"/>
      <c r="IF908" s="2"/>
      <c r="IG908" s="2"/>
      <c r="IH908" s="2"/>
      <c r="II908" s="2"/>
      <c r="IJ908" s="2"/>
      <c r="IK908" s="2"/>
      <c r="IL908" s="2"/>
      <c r="IM908" s="2"/>
      <c r="IN908" s="2"/>
      <c r="IO908" s="2"/>
      <c r="IP908" s="2"/>
      <c r="IQ908" s="2"/>
      <c r="IR908" s="2"/>
    </row>
    <row r="909" spans="1:252"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c r="HH909" s="2"/>
      <c r="HI909" s="2"/>
      <c r="HJ909" s="2"/>
      <c r="HK909" s="2"/>
      <c r="HL909" s="2"/>
      <c r="HM909" s="2"/>
      <c r="HN909" s="2"/>
      <c r="HO909" s="2"/>
      <c r="HP909" s="2"/>
      <c r="HQ909" s="2"/>
      <c r="HR909" s="2"/>
      <c r="HS909" s="2"/>
      <c r="HT909" s="2"/>
      <c r="HU909" s="2"/>
      <c r="HV909" s="2"/>
      <c r="HW909" s="2"/>
      <c r="HX909" s="2"/>
      <c r="HY909" s="2"/>
      <c r="HZ909" s="2"/>
      <c r="IA909" s="2"/>
      <c r="IB909" s="2"/>
      <c r="IC909" s="2"/>
      <c r="ID909" s="2"/>
      <c r="IE909" s="2"/>
      <c r="IF909" s="2"/>
      <c r="IG909" s="2"/>
      <c r="IH909" s="2"/>
      <c r="II909" s="2"/>
      <c r="IJ909" s="2"/>
      <c r="IK909" s="2"/>
      <c r="IL909" s="2"/>
      <c r="IM909" s="2"/>
      <c r="IN909" s="2"/>
      <c r="IO909" s="2"/>
      <c r="IP909" s="2"/>
      <c r="IQ909" s="2"/>
      <c r="IR909" s="2"/>
    </row>
    <row r="910" spans="1:252"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c r="HH910" s="2"/>
      <c r="HI910" s="2"/>
      <c r="HJ910" s="2"/>
      <c r="HK910" s="2"/>
      <c r="HL910" s="2"/>
      <c r="HM910" s="2"/>
      <c r="HN910" s="2"/>
      <c r="HO910" s="2"/>
      <c r="HP910" s="2"/>
      <c r="HQ910" s="2"/>
      <c r="HR910" s="2"/>
      <c r="HS910" s="2"/>
      <c r="HT910" s="2"/>
      <c r="HU910" s="2"/>
      <c r="HV910" s="2"/>
      <c r="HW910" s="2"/>
      <c r="HX910" s="2"/>
      <c r="HY910" s="2"/>
      <c r="HZ910" s="2"/>
      <c r="IA910" s="2"/>
      <c r="IB910" s="2"/>
      <c r="IC910" s="2"/>
      <c r="ID910" s="2"/>
      <c r="IE910" s="2"/>
      <c r="IF910" s="2"/>
      <c r="IG910" s="2"/>
      <c r="IH910" s="2"/>
      <c r="II910" s="2"/>
      <c r="IJ910" s="2"/>
      <c r="IK910" s="2"/>
      <c r="IL910" s="2"/>
      <c r="IM910" s="2"/>
      <c r="IN910" s="2"/>
      <c r="IO910" s="2"/>
      <c r="IP910" s="2"/>
      <c r="IQ910" s="2"/>
      <c r="IR910" s="2"/>
    </row>
    <row r="911" spans="1:252"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c r="HH911" s="2"/>
      <c r="HI911" s="2"/>
      <c r="HJ911" s="2"/>
      <c r="HK911" s="2"/>
      <c r="HL911" s="2"/>
      <c r="HM911" s="2"/>
      <c r="HN911" s="2"/>
      <c r="HO911" s="2"/>
      <c r="HP911" s="2"/>
      <c r="HQ911" s="2"/>
      <c r="HR911" s="2"/>
      <c r="HS911" s="2"/>
      <c r="HT911" s="2"/>
      <c r="HU911" s="2"/>
      <c r="HV911" s="2"/>
      <c r="HW911" s="2"/>
      <c r="HX911" s="2"/>
      <c r="HY911" s="2"/>
      <c r="HZ911" s="2"/>
      <c r="IA911" s="2"/>
      <c r="IB911" s="2"/>
      <c r="IC911" s="2"/>
      <c r="ID911" s="2"/>
      <c r="IE911" s="2"/>
      <c r="IF911" s="2"/>
      <c r="IG911" s="2"/>
      <c r="IH911" s="2"/>
      <c r="II911" s="2"/>
      <c r="IJ911" s="2"/>
      <c r="IK911" s="2"/>
      <c r="IL911" s="2"/>
      <c r="IM911" s="2"/>
      <c r="IN911" s="2"/>
      <c r="IO911" s="2"/>
      <c r="IP911" s="2"/>
      <c r="IQ911" s="2"/>
      <c r="IR911" s="2"/>
    </row>
    <row r="912" spans="1:252"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c r="HH912" s="2"/>
      <c r="HI912" s="2"/>
      <c r="HJ912" s="2"/>
      <c r="HK912" s="2"/>
      <c r="HL912" s="2"/>
      <c r="HM912" s="2"/>
      <c r="HN912" s="2"/>
      <c r="HO912" s="2"/>
      <c r="HP912" s="2"/>
      <c r="HQ912" s="2"/>
      <c r="HR912" s="2"/>
      <c r="HS912" s="2"/>
      <c r="HT912" s="2"/>
      <c r="HU912" s="2"/>
      <c r="HV912" s="2"/>
      <c r="HW912" s="2"/>
      <c r="HX912" s="2"/>
      <c r="HY912" s="2"/>
      <c r="HZ912" s="2"/>
      <c r="IA912" s="2"/>
      <c r="IB912" s="2"/>
      <c r="IC912" s="2"/>
      <c r="ID912" s="2"/>
      <c r="IE912" s="2"/>
      <c r="IF912" s="2"/>
      <c r="IG912" s="2"/>
      <c r="IH912" s="2"/>
      <c r="II912" s="2"/>
      <c r="IJ912" s="2"/>
      <c r="IK912" s="2"/>
      <c r="IL912" s="2"/>
      <c r="IM912" s="2"/>
      <c r="IN912" s="2"/>
      <c r="IO912" s="2"/>
      <c r="IP912" s="2"/>
      <c r="IQ912" s="2"/>
      <c r="IR912" s="2"/>
    </row>
    <row r="913" spans="1:252"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c r="HH913" s="2"/>
      <c r="HI913" s="2"/>
      <c r="HJ913" s="2"/>
      <c r="HK913" s="2"/>
      <c r="HL913" s="2"/>
      <c r="HM913" s="2"/>
      <c r="HN913" s="2"/>
      <c r="HO913" s="2"/>
      <c r="HP913" s="2"/>
      <c r="HQ913" s="2"/>
      <c r="HR913" s="2"/>
      <c r="HS913" s="2"/>
      <c r="HT913" s="2"/>
      <c r="HU913" s="2"/>
      <c r="HV913" s="2"/>
      <c r="HW913" s="2"/>
      <c r="HX913" s="2"/>
      <c r="HY913" s="2"/>
      <c r="HZ913" s="2"/>
      <c r="IA913" s="2"/>
      <c r="IB913" s="2"/>
      <c r="IC913" s="2"/>
      <c r="ID913" s="2"/>
      <c r="IE913" s="2"/>
      <c r="IF913" s="2"/>
      <c r="IG913" s="2"/>
      <c r="IH913" s="2"/>
      <c r="II913" s="2"/>
      <c r="IJ913" s="2"/>
      <c r="IK913" s="2"/>
      <c r="IL913" s="2"/>
      <c r="IM913" s="2"/>
      <c r="IN913" s="2"/>
      <c r="IO913" s="2"/>
      <c r="IP913" s="2"/>
      <c r="IQ913" s="2"/>
      <c r="IR913" s="2"/>
    </row>
    <row r="914" spans="1:252"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c r="HH914" s="2"/>
      <c r="HI914" s="2"/>
      <c r="HJ914" s="2"/>
      <c r="HK914" s="2"/>
      <c r="HL914" s="2"/>
      <c r="HM914" s="2"/>
      <c r="HN914" s="2"/>
      <c r="HO914" s="2"/>
      <c r="HP914" s="2"/>
      <c r="HQ914" s="2"/>
      <c r="HR914" s="2"/>
      <c r="HS914" s="2"/>
      <c r="HT914" s="2"/>
      <c r="HU914" s="2"/>
      <c r="HV914" s="2"/>
      <c r="HW914" s="2"/>
      <c r="HX914" s="2"/>
      <c r="HY914" s="2"/>
      <c r="HZ914" s="2"/>
      <c r="IA914" s="2"/>
      <c r="IB914" s="2"/>
      <c r="IC914" s="2"/>
      <c r="ID914" s="2"/>
      <c r="IE914" s="2"/>
      <c r="IF914" s="2"/>
      <c r="IG914" s="2"/>
      <c r="IH914" s="2"/>
      <c r="II914" s="2"/>
      <c r="IJ914" s="2"/>
      <c r="IK914" s="2"/>
      <c r="IL914" s="2"/>
      <c r="IM914" s="2"/>
      <c r="IN914" s="2"/>
      <c r="IO914" s="2"/>
      <c r="IP914" s="2"/>
      <c r="IQ914" s="2"/>
      <c r="IR914" s="2"/>
    </row>
    <row r="915" spans="1:252"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c r="HH915" s="2"/>
      <c r="HI915" s="2"/>
      <c r="HJ915" s="2"/>
      <c r="HK915" s="2"/>
      <c r="HL915" s="2"/>
      <c r="HM915" s="2"/>
      <c r="HN915" s="2"/>
      <c r="HO915" s="2"/>
      <c r="HP915" s="2"/>
      <c r="HQ915" s="2"/>
      <c r="HR915" s="2"/>
      <c r="HS915" s="2"/>
      <c r="HT915" s="2"/>
      <c r="HU915" s="2"/>
      <c r="HV915" s="2"/>
      <c r="HW915" s="2"/>
      <c r="HX915" s="2"/>
      <c r="HY915" s="2"/>
      <c r="HZ915" s="2"/>
      <c r="IA915" s="2"/>
      <c r="IB915" s="2"/>
      <c r="IC915" s="2"/>
      <c r="ID915" s="2"/>
      <c r="IE915" s="2"/>
      <c r="IF915" s="2"/>
      <c r="IG915" s="2"/>
      <c r="IH915" s="2"/>
      <c r="II915" s="2"/>
      <c r="IJ915" s="2"/>
      <c r="IK915" s="2"/>
      <c r="IL915" s="2"/>
      <c r="IM915" s="2"/>
      <c r="IN915" s="2"/>
      <c r="IO915" s="2"/>
      <c r="IP915" s="2"/>
      <c r="IQ915" s="2"/>
      <c r="IR915" s="2"/>
    </row>
    <row r="916" spans="1:252"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c r="HH916" s="2"/>
      <c r="HI916" s="2"/>
      <c r="HJ916" s="2"/>
      <c r="HK916" s="2"/>
      <c r="HL916" s="2"/>
      <c r="HM916" s="2"/>
      <c r="HN916" s="2"/>
      <c r="HO916" s="2"/>
      <c r="HP916" s="2"/>
      <c r="HQ916" s="2"/>
      <c r="HR916" s="2"/>
      <c r="HS916" s="2"/>
      <c r="HT916" s="2"/>
      <c r="HU916" s="2"/>
      <c r="HV916" s="2"/>
      <c r="HW916" s="2"/>
      <c r="HX916" s="2"/>
      <c r="HY916" s="2"/>
      <c r="HZ916" s="2"/>
      <c r="IA916" s="2"/>
      <c r="IB916" s="2"/>
      <c r="IC916" s="2"/>
      <c r="ID916" s="2"/>
      <c r="IE916" s="2"/>
      <c r="IF916" s="2"/>
      <c r="IG916" s="2"/>
      <c r="IH916" s="2"/>
      <c r="II916" s="2"/>
      <c r="IJ916" s="2"/>
      <c r="IK916" s="2"/>
      <c r="IL916" s="2"/>
      <c r="IM916" s="2"/>
      <c r="IN916" s="2"/>
      <c r="IO916" s="2"/>
      <c r="IP916" s="2"/>
      <c r="IQ916" s="2"/>
      <c r="IR916" s="2"/>
    </row>
    <row r="917" spans="1:252"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c r="HH917" s="2"/>
      <c r="HI917" s="2"/>
      <c r="HJ917" s="2"/>
      <c r="HK917" s="2"/>
      <c r="HL917" s="2"/>
      <c r="HM917" s="2"/>
      <c r="HN917" s="2"/>
      <c r="HO917" s="2"/>
      <c r="HP917" s="2"/>
      <c r="HQ917" s="2"/>
      <c r="HR917" s="2"/>
      <c r="HS917" s="2"/>
      <c r="HT917" s="2"/>
      <c r="HU917" s="2"/>
      <c r="HV917" s="2"/>
      <c r="HW917" s="2"/>
      <c r="HX917" s="2"/>
      <c r="HY917" s="2"/>
      <c r="HZ917" s="2"/>
      <c r="IA917" s="2"/>
      <c r="IB917" s="2"/>
      <c r="IC917" s="2"/>
      <c r="ID917" s="2"/>
      <c r="IE917" s="2"/>
      <c r="IF917" s="2"/>
      <c r="IG917" s="2"/>
      <c r="IH917" s="2"/>
      <c r="II917" s="2"/>
      <c r="IJ917" s="2"/>
      <c r="IK917" s="2"/>
      <c r="IL917" s="2"/>
      <c r="IM917" s="2"/>
      <c r="IN917" s="2"/>
      <c r="IO917" s="2"/>
      <c r="IP917" s="2"/>
      <c r="IQ917" s="2"/>
      <c r="IR917" s="2"/>
    </row>
    <row r="918" spans="1:252"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c r="HH918" s="2"/>
      <c r="HI918" s="2"/>
      <c r="HJ918" s="2"/>
      <c r="HK918" s="2"/>
      <c r="HL918" s="2"/>
      <c r="HM918" s="2"/>
      <c r="HN918" s="2"/>
      <c r="HO918" s="2"/>
      <c r="HP918" s="2"/>
      <c r="HQ918" s="2"/>
      <c r="HR918" s="2"/>
      <c r="HS918" s="2"/>
      <c r="HT918" s="2"/>
      <c r="HU918" s="2"/>
      <c r="HV918" s="2"/>
      <c r="HW918" s="2"/>
      <c r="HX918" s="2"/>
      <c r="HY918" s="2"/>
      <c r="HZ918" s="2"/>
      <c r="IA918" s="2"/>
      <c r="IB918" s="2"/>
      <c r="IC918" s="2"/>
      <c r="ID918" s="2"/>
      <c r="IE918" s="2"/>
      <c r="IF918" s="2"/>
      <c r="IG918" s="2"/>
      <c r="IH918" s="2"/>
      <c r="II918" s="2"/>
      <c r="IJ918" s="2"/>
      <c r="IK918" s="2"/>
      <c r="IL918" s="2"/>
      <c r="IM918" s="2"/>
      <c r="IN918" s="2"/>
      <c r="IO918" s="2"/>
      <c r="IP918" s="2"/>
      <c r="IQ918" s="2"/>
      <c r="IR918" s="2"/>
    </row>
    <row r="919" spans="1:252"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c r="HH919" s="2"/>
      <c r="HI919" s="2"/>
      <c r="HJ919" s="2"/>
      <c r="HK919" s="2"/>
      <c r="HL919" s="2"/>
      <c r="HM919" s="2"/>
      <c r="HN919" s="2"/>
      <c r="HO919" s="2"/>
      <c r="HP919" s="2"/>
      <c r="HQ919" s="2"/>
      <c r="HR919" s="2"/>
      <c r="HS919" s="2"/>
      <c r="HT919" s="2"/>
      <c r="HU919" s="2"/>
      <c r="HV919" s="2"/>
      <c r="HW919" s="2"/>
      <c r="HX919" s="2"/>
      <c r="HY919" s="2"/>
      <c r="HZ919" s="2"/>
      <c r="IA919" s="2"/>
      <c r="IB919" s="2"/>
      <c r="IC919" s="2"/>
      <c r="ID919" s="2"/>
      <c r="IE919" s="2"/>
      <c r="IF919" s="2"/>
      <c r="IG919" s="2"/>
      <c r="IH919" s="2"/>
      <c r="II919" s="2"/>
      <c r="IJ919" s="2"/>
      <c r="IK919" s="2"/>
      <c r="IL919" s="2"/>
      <c r="IM919" s="2"/>
      <c r="IN919" s="2"/>
      <c r="IO919" s="2"/>
      <c r="IP919" s="2"/>
      <c r="IQ919" s="2"/>
      <c r="IR919" s="2"/>
    </row>
    <row r="920" spans="1:252"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c r="HH920" s="2"/>
      <c r="HI920" s="2"/>
      <c r="HJ920" s="2"/>
      <c r="HK920" s="2"/>
      <c r="HL920" s="2"/>
      <c r="HM920" s="2"/>
      <c r="HN920" s="2"/>
      <c r="HO920" s="2"/>
      <c r="HP920" s="2"/>
      <c r="HQ920" s="2"/>
      <c r="HR920" s="2"/>
      <c r="HS920" s="2"/>
      <c r="HT920" s="2"/>
      <c r="HU920" s="2"/>
      <c r="HV920" s="2"/>
      <c r="HW920" s="2"/>
      <c r="HX920" s="2"/>
      <c r="HY920" s="2"/>
      <c r="HZ920" s="2"/>
      <c r="IA920" s="2"/>
      <c r="IB920" s="2"/>
      <c r="IC920" s="2"/>
      <c r="ID920" s="2"/>
      <c r="IE920" s="2"/>
      <c r="IF920" s="2"/>
      <c r="IG920" s="2"/>
      <c r="IH920" s="2"/>
      <c r="II920" s="2"/>
      <c r="IJ920" s="2"/>
      <c r="IK920" s="2"/>
      <c r="IL920" s="2"/>
      <c r="IM920" s="2"/>
      <c r="IN920" s="2"/>
      <c r="IO920" s="2"/>
      <c r="IP920" s="2"/>
      <c r="IQ920" s="2"/>
      <c r="IR920" s="2"/>
    </row>
    <row r="921" spans="1:252"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c r="HH921" s="2"/>
      <c r="HI921" s="2"/>
      <c r="HJ921" s="2"/>
      <c r="HK921" s="2"/>
      <c r="HL921" s="2"/>
      <c r="HM921" s="2"/>
      <c r="HN921" s="2"/>
      <c r="HO921" s="2"/>
      <c r="HP921" s="2"/>
      <c r="HQ921" s="2"/>
      <c r="HR921" s="2"/>
      <c r="HS921" s="2"/>
      <c r="HT921" s="2"/>
      <c r="HU921" s="2"/>
      <c r="HV921" s="2"/>
      <c r="HW921" s="2"/>
      <c r="HX921" s="2"/>
      <c r="HY921" s="2"/>
      <c r="HZ921" s="2"/>
      <c r="IA921" s="2"/>
      <c r="IB921" s="2"/>
      <c r="IC921" s="2"/>
      <c r="ID921" s="2"/>
      <c r="IE921" s="2"/>
      <c r="IF921" s="2"/>
      <c r="IG921" s="2"/>
      <c r="IH921" s="2"/>
      <c r="II921" s="2"/>
      <c r="IJ921" s="2"/>
      <c r="IK921" s="2"/>
      <c r="IL921" s="2"/>
      <c r="IM921" s="2"/>
      <c r="IN921" s="2"/>
      <c r="IO921" s="2"/>
      <c r="IP921" s="2"/>
      <c r="IQ921" s="2"/>
      <c r="IR921" s="2"/>
    </row>
    <row r="922" spans="1:252"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c r="HH922" s="2"/>
      <c r="HI922" s="2"/>
      <c r="HJ922" s="2"/>
      <c r="HK922" s="2"/>
      <c r="HL922" s="2"/>
      <c r="HM922" s="2"/>
      <c r="HN922" s="2"/>
      <c r="HO922" s="2"/>
      <c r="HP922" s="2"/>
      <c r="HQ922" s="2"/>
      <c r="HR922" s="2"/>
      <c r="HS922" s="2"/>
      <c r="HT922" s="2"/>
      <c r="HU922" s="2"/>
      <c r="HV922" s="2"/>
      <c r="HW922" s="2"/>
      <c r="HX922" s="2"/>
      <c r="HY922" s="2"/>
      <c r="HZ922" s="2"/>
      <c r="IA922" s="2"/>
      <c r="IB922" s="2"/>
      <c r="IC922" s="2"/>
      <c r="ID922" s="2"/>
      <c r="IE922" s="2"/>
      <c r="IF922" s="2"/>
      <c r="IG922" s="2"/>
      <c r="IH922" s="2"/>
      <c r="II922" s="2"/>
      <c r="IJ922" s="2"/>
      <c r="IK922" s="2"/>
      <c r="IL922" s="2"/>
      <c r="IM922" s="2"/>
      <c r="IN922" s="2"/>
      <c r="IO922" s="2"/>
      <c r="IP922" s="2"/>
      <c r="IQ922" s="2"/>
      <c r="IR922" s="2"/>
    </row>
    <row r="923" spans="1:252"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c r="HH923" s="2"/>
      <c r="HI923" s="2"/>
      <c r="HJ923" s="2"/>
      <c r="HK923" s="2"/>
      <c r="HL923" s="2"/>
      <c r="HM923" s="2"/>
      <c r="HN923" s="2"/>
      <c r="HO923" s="2"/>
      <c r="HP923" s="2"/>
      <c r="HQ923" s="2"/>
      <c r="HR923" s="2"/>
      <c r="HS923" s="2"/>
      <c r="HT923" s="2"/>
      <c r="HU923" s="2"/>
      <c r="HV923" s="2"/>
      <c r="HW923" s="2"/>
      <c r="HX923" s="2"/>
      <c r="HY923" s="2"/>
      <c r="HZ923" s="2"/>
      <c r="IA923" s="2"/>
      <c r="IB923" s="2"/>
      <c r="IC923" s="2"/>
      <c r="ID923" s="2"/>
      <c r="IE923" s="2"/>
      <c r="IF923" s="2"/>
      <c r="IG923" s="2"/>
      <c r="IH923" s="2"/>
      <c r="II923" s="2"/>
      <c r="IJ923" s="2"/>
      <c r="IK923" s="2"/>
      <c r="IL923" s="2"/>
      <c r="IM923" s="2"/>
      <c r="IN923" s="2"/>
      <c r="IO923" s="2"/>
      <c r="IP923" s="2"/>
      <c r="IQ923" s="2"/>
      <c r="IR923" s="2"/>
    </row>
    <row r="924" spans="1:252"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c r="HH924" s="2"/>
      <c r="HI924" s="2"/>
      <c r="HJ924" s="2"/>
      <c r="HK924" s="2"/>
      <c r="HL924" s="2"/>
      <c r="HM924" s="2"/>
      <c r="HN924" s="2"/>
      <c r="HO924" s="2"/>
      <c r="HP924" s="2"/>
      <c r="HQ924" s="2"/>
      <c r="HR924" s="2"/>
      <c r="HS924" s="2"/>
      <c r="HT924" s="2"/>
      <c r="HU924" s="2"/>
      <c r="HV924" s="2"/>
      <c r="HW924" s="2"/>
      <c r="HX924" s="2"/>
      <c r="HY924" s="2"/>
      <c r="HZ924" s="2"/>
      <c r="IA924" s="2"/>
      <c r="IB924" s="2"/>
      <c r="IC924" s="2"/>
      <c r="ID924" s="2"/>
      <c r="IE924" s="2"/>
      <c r="IF924" s="2"/>
      <c r="IG924" s="2"/>
      <c r="IH924" s="2"/>
      <c r="II924" s="2"/>
      <c r="IJ924" s="2"/>
      <c r="IK924" s="2"/>
      <c r="IL924" s="2"/>
      <c r="IM924" s="2"/>
      <c r="IN924" s="2"/>
      <c r="IO924" s="2"/>
      <c r="IP924" s="2"/>
      <c r="IQ924" s="2"/>
      <c r="IR924" s="2"/>
    </row>
    <row r="925" spans="1:252"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c r="HH925" s="2"/>
      <c r="HI925" s="2"/>
      <c r="HJ925" s="2"/>
      <c r="HK925" s="2"/>
      <c r="HL925" s="2"/>
      <c r="HM925" s="2"/>
      <c r="HN925" s="2"/>
      <c r="HO925" s="2"/>
      <c r="HP925" s="2"/>
      <c r="HQ925" s="2"/>
      <c r="HR925" s="2"/>
      <c r="HS925" s="2"/>
      <c r="HT925" s="2"/>
      <c r="HU925" s="2"/>
      <c r="HV925" s="2"/>
      <c r="HW925" s="2"/>
      <c r="HX925" s="2"/>
      <c r="HY925" s="2"/>
      <c r="HZ925" s="2"/>
      <c r="IA925" s="2"/>
      <c r="IB925" s="2"/>
      <c r="IC925" s="2"/>
      <c r="ID925" s="2"/>
      <c r="IE925" s="2"/>
      <c r="IF925" s="2"/>
      <c r="IG925" s="2"/>
      <c r="IH925" s="2"/>
      <c r="II925" s="2"/>
      <c r="IJ925" s="2"/>
      <c r="IK925" s="2"/>
      <c r="IL925" s="2"/>
      <c r="IM925" s="2"/>
      <c r="IN925" s="2"/>
      <c r="IO925" s="2"/>
      <c r="IP925" s="2"/>
      <c r="IQ925" s="2"/>
      <c r="IR925" s="2"/>
    </row>
    <row r="926" spans="1:252"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c r="HH926" s="2"/>
      <c r="HI926" s="2"/>
      <c r="HJ926" s="2"/>
      <c r="HK926" s="2"/>
      <c r="HL926" s="2"/>
      <c r="HM926" s="2"/>
      <c r="HN926" s="2"/>
      <c r="HO926" s="2"/>
      <c r="HP926" s="2"/>
      <c r="HQ926" s="2"/>
      <c r="HR926" s="2"/>
      <c r="HS926" s="2"/>
      <c r="HT926" s="2"/>
      <c r="HU926" s="2"/>
      <c r="HV926" s="2"/>
      <c r="HW926" s="2"/>
      <c r="HX926" s="2"/>
      <c r="HY926" s="2"/>
      <c r="HZ926" s="2"/>
      <c r="IA926" s="2"/>
      <c r="IB926" s="2"/>
      <c r="IC926" s="2"/>
      <c r="ID926" s="2"/>
      <c r="IE926" s="2"/>
      <c r="IF926" s="2"/>
      <c r="IG926" s="2"/>
      <c r="IH926" s="2"/>
      <c r="II926" s="2"/>
      <c r="IJ926" s="2"/>
      <c r="IK926" s="2"/>
      <c r="IL926" s="2"/>
      <c r="IM926" s="2"/>
      <c r="IN926" s="2"/>
      <c r="IO926" s="2"/>
      <c r="IP926" s="2"/>
      <c r="IQ926" s="2"/>
      <c r="IR926" s="2"/>
    </row>
    <row r="927" spans="1:252"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c r="HH927" s="2"/>
      <c r="HI927" s="2"/>
      <c r="HJ927" s="2"/>
      <c r="HK927" s="2"/>
      <c r="HL927" s="2"/>
      <c r="HM927" s="2"/>
      <c r="HN927" s="2"/>
      <c r="HO927" s="2"/>
      <c r="HP927" s="2"/>
      <c r="HQ927" s="2"/>
      <c r="HR927" s="2"/>
      <c r="HS927" s="2"/>
      <c r="HT927" s="2"/>
      <c r="HU927" s="2"/>
      <c r="HV927" s="2"/>
      <c r="HW927" s="2"/>
      <c r="HX927" s="2"/>
      <c r="HY927" s="2"/>
      <c r="HZ927" s="2"/>
      <c r="IA927" s="2"/>
      <c r="IB927" s="2"/>
      <c r="IC927" s="2"/>
      <c r="ID927" s="2"/>
      <c r="IE927" s="2"/>
      <c r="IF927" s="2"/>
      <c r="IG927" s="2"/>
      <c r="IH927" s="2"/>
      <c r="II927" s="2"/>
      <c r="IJ927" s="2"/>
      <c r="IK927" s="2"/>
      <c r="IL927" s="2"/>
      <c r="IM927" s="2"/>
      <c r="IN927" s="2"/>
      <c r="IO927" s="2"/>
      <c r="IP927" s="2"/>
      <c r="IQ927" s="2"/>
      <c r="IR927" s="2"/>
    </row>
    <row r="928" spans="1:252"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c r="HH928" s="2"/>
      <c r="HI928" s="2"/>
      <c r="HJ928" s="2"/>
      <c r="HK928" s="2"/>
      <c r="HL928" s="2"/>
      <c r="HM928" s="2"/>
      <c r="HN928" s="2"/>
      <c r="HO928" s="2"/>
      <c r="HP928" s="2"/>
      <c r="HQ928" s="2"/>
      <c r="HR928" s="2"/>
      <c r="HS928" s="2"/>
      <c r="HT928" s="2"/>
      <c r="HU928" s="2"/>
      <c r="HV928" s="2"/>
      <c r="HW928" s="2"/>
      <c r="HX928" s="2"/>
      <c r="HY928" s="2"/>
      <c r="HZ928" s="2"/>
      <c r="IA928" s="2"/>
      <c r="IB928" s="2"/>
      <c r="IC928" s="2"/>
      <c r="ID928" s="2"/>
      <c r="IE928" s="2"/>
      <c r="IF928" s="2"/>
      <c r="IG928" s="2"/>
      <c r="IH928" s="2"/>
      <c r="II928" s="2"/>
      <c r="IJ928" s="2"/>
      <c r="IK928" s="2"/>
      <c r="IL928" s="2"/>
      <c r="IM928" s="2"/>
      <c r="IN928" s="2"/>
      <c r="IO928" s="2"/>
      <c r="IP928" s="2"/>
      <c r="IQ928" s="2"/>
      <c r="IR928" s="2"/>
    </row>
    <row r="929" spans="1:252"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c r="HH929" s="2"/>
      <c r="HI929" s="2"/>
      <c r="HJ929" s="2"/>
      <c r="HK929" s="2"/>
      <c r="HL929" s="2"/>
      <c r="HM929" s="2"/>
      <c r="HN929" s="2"/>
      <c r="HO929" s="2"/>
      <c r="HP929" s="2"/>
      <c r="HQ929" s="2"/>
      <c r="HR929" s="2"/>
      <c r="HS929" s="2"/>
      <c r="HT929" s="2"/>
      <c r="HU929" s="2"/>
      <c r="HV929" s="2"/>
      <c r="HW929" s="2"/>
      <c r="HX929" s="2"/>
      <c r="HY929" s="2"/>
      <c r="HZ929" s="2"/>
      <c r="IA929" s="2"/>
      <c r="IB929" s="2"/>
      <c r="IC929" s="2"/>
      <c r="ID929" s="2"/>
      <c r="IE929" s="2"/>
      <c r="IF929" s="2"/>
      <c r="IG929" s="2"/>
      <c r="IH929" s="2"/>
      <c r="II929" s="2"/>
      <c r="IJ929" s="2"/>
      <c r="IK929" s="2"/>
      <c r="IL929" s="2"/>
      <c r="IM929" s="2"/>
      <c r="IN929" s="2"/>
      <c r="IO929" s="2"/>
      <c r="IP929" s="2"/>
      <c r="IQ929" s="2"/>
      <c r="IR929" s="2"/>
    </row>
    <row r="930" spans="1:252"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c r="HH930" s="2"/>
      <c r="HI930" s="2"/>
      <c r="HJ930" s="2"/>
      <c r="HK930" s="2"/>
      <c r="HL930" s="2"/>
      <c r="HM930" s="2"/>
      <c r="HN930" s="2"/>
      <c r="HO930" s="2"/>
      <c r="HP930" s="2"/>
      <c r="HQ930" s="2"/>
      <c r="HR930" s="2"/>
      <c r="HS930" s="2"/>
      <c r="HT930" s="2"/>
      <c r="HU930" s="2"/>
      <c r="HV930" s="2"/>
      <c r="HW930" s="2"/>
      <c r="HX930" s="2"/>
      <c r="HY930" s="2"/>
      <c r="HZ930" s="2"/>
      <c r="IA930" s="2"/>
      <c r="IB930" s="2"/>
      <c r="IC930" s="2"/>
      <c r="ID930" s="2"/>
      <c r="IE930" s="2"/>
      <c r="IF930" s="2"/>
      <c r="IG930" s="2"/>
      <c r="IH930" s="2"/>
      <c r="II930" s="2"/>
      <c r="IJ930" s="2"/>
      <c r="IK930" s="2"/>
      <c r="IL930" s="2"/>
      <c r="IM930" s="2"/>
      <c r="IN930" s="2"/>
      <c r="IO930" s="2"/>
      <c r="IP930" s="2"/>
      <c r="IQ930" s="2"/>
      <c r="IR930" s="2"/>
    </row>
    <row r="931" spans="1:252"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c r="HH931" s="2"/>
      <c r="HI931" s="2"/>
      <c r="HJ931" s="2"/>
      <c r="HK931" s="2"/>
      <c r="HL931" s="2"/>
      <c r="HM931" s="2"/>
      <c r="HN931" s="2"/>
      <c r="HO931" s="2"/>
      <c r="HP931" s="2"/>
      <c r="HQ931" s="2"/>
      <c r="HR931" s="2"/>
      <c r="HS931" s="2"/>
      <c r="HT931" s="2"/>
      <c r="HU931" s="2"/>
      <c r="HV931" s="2"/>
      <c r="HW931" s="2"/>
      <c r="HX931" s="2"/>
      <c r="HY931" s="2"/>
      <c r="HZ931" s="2"/>
      <c r="IA931" s="2"/>
      <c r="IB931" s="2"/>
      <c r="IC931" s="2"/>
      <c r="ID931" s="2"/>
      <c r="IE931" s="2"/>
      <c r="IF931" s="2"/>
      <c r="IG931" s="2"/>
      <c r="IH931" s="2"/>
      <c r="II931" s="2"/>
      <c r="IJ931" s="2"/>
      <c r="IK931" s="2"/>
      <c r="IL931" s="2"/>
      <c r="IM931" s="2"/>
      <c r="IN931" s="2"/>
      <c r="IO931" s="2"/>
      <c r="IP931" s="2"/>
      <c r="IQ931" s="2"/>
      <c r="IR931" s="2"/>
    </row>
    <row r="932" spans="1:252"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c r="HH932" s="2"/>
      <c r="HI932" s="2"/>
      <c r="HJ932" s="2"/>
      <c r="HK932" s="2"/>
      <c r="HL932" s="2"/>
      <c r="HM932" s="2"/>
      <c r="HN932" s="2"/>
      <c r="HO932" s="2"/>
      <c r="HP932" s="2"/>
      <c r="HQ932" s="2"/>
      <c r="HR932" s="2"/>
      <c r="HS932" s="2"/>
      <c r="HT932" s="2"/>
      <c r="HU932" s="2"/>
      <c r="HV932" s="2"/>
      <c r="HW932" s="2"/>
      <c r="HX932" s="2"/>
      <c r="HY932" s="2"/>
      <c r="HZ932" s="2"/>
      <c r="IA932" s="2"/>
      <c r="IB932" s="2"/>
      <c r="IC932" s="2"/>
      <c r="ID932" s="2"/>
      <c r="IE932" s="2"/>
      <c r="IF932" s="2"/>
      <c r="IG932" s="2"/>
      <c r="IH932" s="2"/>
      <c r="II932" s="2"/>
      <c r="IJ932" s="2"/>
      <c r="IK932" s="2"/>
      <c r="IL932" s="2"/>
      <c r="IM932" s="2"/>
      <c r="IN932" s="2"/>
      <c r="IO932" s="2"/>
      <c r="IP932" s="2"/>
      <c r="IQ932" s="2"/>
      <c r="IR932" s="2"/>
    </row>
    <row r="933" spans="1:252"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c r="HH933" s="2"/>
      <c r="HI933" s="2"/>
      <c r="HJ933" s="2"/>
      <c r="HK933" s="2"/>
      <c r="HL933" s="2"/>
      <c r="HM933" s="2"/>
      <c r="HN933" s="2"/>
      <c r="HO933" s="2"/>
      <c r="HP933" s="2"/>
      <c r="HQ933" s="2"/>
      <c r="HR933" s="2"/>
      <c r="HS933" s="2"/>
      <c r="HT933" s="2"/>
      <c r="HU933" s="2"/>
      <c r="HV933" s="2"/>
      <c r="HW933" s="2"/>
      <c r="HX933" s="2"/>
      <c r="HY933" s="2"/>
      <c r="HZ933" s="2"/>
      <c r="IA933" s="2"/>
      <c r="IB933" s="2"/>
      <c r="IC933" s="2"/>
      <c r="ID933" s="2"/>
      <c r="IE933" s="2"/>
      <c r="IF933" s="2"/>
      <c r="IG933" s="2"/>
      <c r="IH933" s="2"/>
      <c r="II933" s="2"/>
      <c r="IJ933" s="2"/>
      <c r="IK933" s="2"/>
      <c r="IL933" s="2"/>
      <c r="IM933" s="2"/>
      <c r="IN933" s="2"/>
      <c r="IO933" s="2"/>
      <c r="IP933" s="2"/>
      <c r="IQ933" s="2"/>
      <c r="IR933" s="2"/>
    </row>
    <row r="934" spans="1:252"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c r="HH934" s="2"/>
      <c r="HI934" s="2"/>
      <c r="HJ934" s="2"/>
      <c r="HK934" s="2"/>
      <c r="HL934" s="2"/>
      <c r="HM934" s="2"/>
      <c r="HN934" s="2"/>
      <c r="HO934" s="2"/>
      <c r="HP934" s="2"/>
      <c r="HQ934" s="2"/>
      <c r="HR934" s="2"/>
      <c r="HS934" s="2"/>
      <c r="HT934" s="2"/>
      <c r="HU934" s="2"/>
      <c r="HV934" s="2"/>
      <c r="HW934" s="2"/>
      <c r="HX934" s="2"/>
      <c r="HY934" s="2"/>
      <c r="HZ934" s="2"/>
      <c r="IA934" s="2"/>
      <c r="IB934" s="2"/>
      <c r="IC934" s="2"/>
      <c r="ID934" s="2"/>
      <c r="IE934" s="2"/>
      <c r="IF934" s="2"/>
      <c r="IG934" s="2"/>
      <c r="IH934" s="2"/>
      <c r="II934" s="2"/>
      <c r="IJ934" s="2"/>
      <c r="IK934" s="2"/>
      <c r="IL934" s="2"/>
      <c r="IM934" s="2"/>
      <c r="IN934" s="2"/>
      <c r="IO934" s="2"/>
      <c r="IP934" s="2"/>
      <c r="IQ934" s="2"/>
      <c r="IR934" s="2"/>
    </row>
    <row r="935" spans="1:252"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c r="HH935" s="2"/>
      <c r="HI935" s="2"/>
      <c r="HJ935" s="2"/>
      <c r="HK935" s="2"/>
      <c r="HL935" s="2"/>
      <c r="HM935" s="2"/>
      <c r="HN935" s="2"/>
      <c r="HO935" s="2"/>
      <c r="HP935" s="2"/>
      <c r="HQ935" s="2"/>
      <c r="HR935" s="2"/>
      <c r="HS935" s="2"/>
      <c r="HT935" s="2"/>
      <c r="HU935" s="2"/>
      <c r="HV935" s="2"/>
      <c r="HW935" s="2"/>
      <c r="HX935" s="2"/>
      <c r="HY935" s="2"/>
      <c r="HZ935" s="2"/>
      <c r="IA935" s="2"/>
      <c r="IB935" s="2"/>
      <c r="IC935" s="2"/>
      <c r="ID935" s="2"/>
      <c r="IE935" s="2"/>
      <c r="IF935" s="2"/>
      <c r="IG935" s="2"/>
      <c r="IH935" s="2"/>
      <c r="II935" s="2"/>
      <c r="IJ935" s="2"/>
      <c r="IK935" s="2"/>
      <c r="IL935" s="2"/>
      <c r="IM935" s="2"/>
      <c r="IN935" s="2"/>
      <c r="IO935" s="2"/>
      <c r="IP935" s="2"/>
      <c r="IQ935" s="2"/>
      <c r="IR935" s="2"/>
    </row>
    <row r="936" spans="1:252"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c r="HH936" s="2"/>
      <c r="HI936" s="2"/>
      <c r="HJ936" s="2"/>
      <c r="HK936" s="2"/>
      <c r="HL936" s="2"/>
      <c r="HM936" s="2"/>
      <c r="HN936" s="2"/>
      <c r="HO936" s="2"/>
      <c r="HP936" s="2"/>
      <c r="HQ936" s="2"/>
      <c r="HR936" s="2"/>
      <c r="HS936" s="2"/>
      <c r="HT936" s="2"/>
      <c r="HU936" s="2"/>
      <c r="HV936" s="2"/>
      <c r="HW936" s="2"/>
      <c r="HX936" s="2"/>
      <c r="HY936" s="2"/>
      <c r="HZ936" s="2"/>
      <c r="IA936" s="2"/>
      <c r="IB936" s="2"/>
      <c r="IC936" s="2"/>
      <c r="ID936" s="2"/>
      <c r="IE936" s="2"/>
      <c r="IF936" s="2"/>
      <c r="IG936" s="2"/>
      <c r="IH936" s="2"/>
      <c r="II936" s="2"/>
      <c r="IJ936" s="2"/>
      <c r="IK936" s="2"/>
      <c r="IL936" s="2"/>
      <c r="IM936" s="2"/>
      <c r="IN936" s="2"/>
      <c r="IO936" s="2"/>
      <c r="IP936" s="2"/>
      <c r="IQ936" s="2"/>
      <c r="IR936" s="2"/>
    </row>
    <row r="937" spans="1:252"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c r="HH937" s="2"/>
      <c r="HI937" s="2"/>
      <c r="HJ937" s="2"/>
      <c r="HK937" s="2"/>
      <c r="HL937" s="2"/>
      <c r="HM937" s="2"/>
      <c r="HN937" s="2"/>
      <c r="HO937" s="2"/>
      <c r="HP937" s="2"/>
      <c r="HQ937" s="2"/>
      <c r="HR937" s="2"/>
      <c r="HS937" s="2"/>
      <c r="HT937" s="2"/>
      <c r="HU937" s="2"/>
      <c r="HV937" s="2"/>
      <c r="HW937" s="2"/>
      <c r="HX937" s="2"/>
      <c r="HY937" s="2"/>
      <c r="HZ937" s="2"/>
      <c r="IA937" s="2"/>
      <c r="IB937" s="2"/>
      <c r="IC937" s="2"/>
      <c r="ID937" s="2"/>
      <c r="IE937" s="2"/>
      <c r="IF937" s="2"/>
      <c r="IG937" s="2"/>
      <c r="IH937" s="2"/>
      <c r="II937" s="2"/>
      <c r="IJ937" s="2"/>
      <c r="IK937" s="2"/>
      <c r="IL937" s="2"/>
      <c r="IM937" s="2"/>
      <c r="IN937" s="2"/>
      <c r="IO937" s="2"/>
      <c r="IP937" s="2"/>
      <c r="IQ937" s="2"/>
      <c r="IR937" s="2"/>
    </row>
    <row r="938" spans="1:252"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c r="HH938" s="2"/>
      <c r="HI938" s="2"/>
      <c r="HJ938" s="2"/>
      <c r="HK938" s="2"/>
      <c r="HL938" s="2"/>
      <c r="HM938" s="2"/>
      <c r="HN938" s="2"/>
      <c r="HO938" s="2"/>
      <c r="HP938" s="2"/>
      <c r="HQ938" s="2"/>
      <c r="HR938" s="2"/>
      <c r="HS938" s="2"/>
      <c r="HT938" s="2"/>
      <c r="HU938" s="2"/>
      <c r="HV938" s="2"/>
      <c r="HW938" s="2"/>
      <c r="HX938" s="2"/>
      <c r="HY938" s="2"/>
      <c r="HZ938" s="2"/>
      <c r="IA938" s="2"/>
      <c r="IB938" s="2"/>
      <c r="IC938" s="2"/>
      <c r="ID938" s="2"/>
      <c r="IE938" s="2"/>
      <c r="IF938" s="2"/>
      <c r="IG938" s="2"/>
      <c r="IH938" s="2"/>
      <c r="II938" s="2"/>
      <c r="IJ938" s="2"/>
      <c r="IK938" s="2"/>
      <c r="IL938" s="2"/>
      <c r="IM938" s="2"/>
      <c r="IN938" s="2"/>
      <c r="IO938" s="2"/>
      <c r="IP938" s="2"/>
      <c r="IQ938" s="2"/>
      <c r="IR938" s="2"/>
    </row>
    <row r="939" spans="1:252"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c r="HH939" s="2"/>
      <c r="HI939" s="2"/>
      <c r="HJ939" s="2"/>
      <c r="HK939" s="2"/>
      <c r="HL939" s="2"/>
      <c r="HM939" s="2"/>
      <c r="HN939" s="2"/>
      <c r="HO939" s="2"/>
      <c r="HP939" s="2"/>
      <c r="HQ939" s="2"/>
      <c r="HR939" s="2"/>
      <c r="HS939" s="2"/>
      <c r="HT939" s="2"/>
      <c r="HU939" s="2"/>
      <c r="HV939" s="2"/>
      <c r="HW939" s="2"/>
      <c r="HX939" s="2"/>
      <c r="HY939" s="2"/>
      <c r="HZ939" s="2"/>
      <c r="IA939" s="2"/>
      <c r="IB939" s="2"/>
      <c r="IC939" s="2"/>
      <c r="ID939" s="2"/>
      <c r="IE939" s="2"/>
      <c r="IF939" s="2"/>
      <c r="IG939" s="2"/>
      <c r="IH939" s="2"/>
      <c r="II939" s="2"/>
      <c r="IJ939" s="2"/>
      <c r="IK939" s="2"/>
      <c r="IL939" s="2"/>
      <c r="IM939" s="2"/>
      <c r="IN939" s="2"/>
      <c r="IO939" s="2"/>
      <c r="IP939" s="2"/>
      <c r="IQ939" s="2"/>
      <c r="IR939" s="2"/>
    </row>
    <row r="940" spans="1:252"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c r="HH940" s="2"/>
      <c r="HI940" s="2"/>
      <c r="HJ940" s="2"/>
      <c r="HK940" s="2"/>
      <c r="HL940" s="2"/>
      <c r="HM940" s="2"/>
      <c r="HN940" s="2"/>
      <c r="HO940" s="2"/>
      <c r="HP940" s="2"/>
      <c r="HQ940" s="2"/>
      <c r="HR940" s="2"/>
      <c r="HS940" s="2"/>
      <c r="HT940" s="2"/>
      <c r="HU940" s="2"/>
      <c r="HV940" s="2"/>
      <c r="HW940" s="2"/>
      <c r="HX940" s="2"/>
      <c r="HY940" s="2"/>
      <c r="HZ940" s="2"/>
      <c r="IA940" s="2"/>
      <c r="IB940" s="2"/>
      <c r="IC940" s="2"/>
      <c r="ID940" s="2"/>
      <c r="IE940" s="2"/>
      <c r="IF940" s="2"/>
      <c r="IG940" s="2"/>
      <c r="IH940" s="2"/>
      <c r="II940" s="2"/>
      <c r="IJ940" s="2"/>
      <c r="IK940" s="2"/>
      <c r="IL940" s="2"/>
      <c r="IM940" s="2"/>
      <c r="IN940" s="2"/>
      <c r="IO940" s="2"/>
      <c r="IP940" s="2"/>
      <c r="IQ940" s="2"/>
      <c r="IR940" s="2"/>
    </row>
    <row r="941" spans="1:252"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c r="HH941" s="2"/>
      <c r="HI941" s="2"/>
      <c r="HJ941" s="2"/>
      <c r="HK941" s="2"/>
      <c r="HL941" s="2"/>
      <c r="HM941" s="2"/>
      <c r="HN941" s="2"/>
      <c r="HO941" s="2"/>
      <c r="HP941" s="2"/>
      <c r="HQ941" s="2"/>
      <c r="HR941" s="2"/>
      <c r="HS941" s="2"/>
      <c r="HT941" s="2"/>
      <c r="HU941" s="2"/>
      <c r="HV941" s="2"/>
      <c r="HW941" s="2"/>
      <c r="HX941" s="2"/>
      <c r="HY941" s="2"/>
      <c r="HZ941" s="2"/>
      <c r="IA941" s="2"/>
      <c r="IB941" s="2"/>
      <c r="IC941" s="2"/>
      <c r="ID941" s="2"/>
      <c r="IE941" s="2"/>
      <c r="IF941" s="2"/>
      <c r="IG941" s="2"/>
      <c r="IH941" s="2"/>
      <c r="II941" s="2"/>
      <c r="IJ941" s="2"/>
      <c r="IK941" s="2"/>
      <c r="IL941" s="2"/>
      <c r="IM941" s="2"/>
      <c r="IN941" s="2"/>
      <c r="IO941" s="2"/>
      <c r="IP941" s="2"/>
      <c r="IQ941" s="2"/>
      <c r="IR941" s="2"/>
    </row>
    <row r="942" spans="1:252"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c r="HH942" s="2"/>
      <c r="HI942" s="2"/>
      <c r="HJ942" s="2"/>
      <c r="HK942" s="2"/>
      <c r="HL942" s="2"/>
      <c r="HM942" s="2"/>
      <c r="HN942" s="2"/>
      <c r="HO942" s="2"/>
      <c r="HP942" s="2"/>
      <c r="HQ942" s="2"/>
      <c r="HR942" s="2"/>
      <c r="HS942" s="2"/>
      <c r="HT942" s="2"/>
      <c r="HU942" s="2"/>
      <c r="HV942" s="2"/>
      <c r="HW942" s="2"/>
      <c r="HX942" s="2"/>
      <c r="HY942" s="2"/>
      <c r="HZ942" s="2"/>
      <c r="IA942" s="2"/>
      <c r="IB942" s="2"/>
      <c r="IC942" s="2"/>
      <c r="ID942" s="2"/>
      <c r="IE942" s="2"/>
      <c r="IF942" s="2"/>
      <c r="IG942" s="2"/>
      <c r="IH942" s="2"/>
      <c r="II942" s="2"/>
      <c r="IJ942" s="2"/>
      <c r="IK942" s="2"/>
      <c r="IL942" s="2"/>
      <c r="IM942" s="2"/>
      <c r="IN942" s="2"/>
      <c r="IO942" s="2"/>
      <c r="IP942" s="2"/>
      <c r="IQ942" s="2"/>
      <c r="IR942" s="2"/>
    </row>
    <row r="943" spans="1:252"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c r="HH943" s="2"/>
      <c r="HI943" s="2"/>
      <c r="HJ943" s="2"/>
      <c r="HK943" s="2"/>
      <c r="HL943" s="2"/>
      <c r="HM943" s="2"/>
      <c r="HN943" s="2"/>
      <c r="HO943" s="2"/>
      <c r="HP943" s="2"/>
      <c r="HQ943" s="2"/>
      <c r="HR943" s="2"/>
      <c r="HS943" s="2"/>
      <c r="HT943" s="2"/>
      <c r="HU943" s="2"/>
      <c r="HV943" s="2"/>
      <c r="HW943" s="2"/>
      <c r="HX943" s="2"/>
      <c r="HY943" s="2"/>
      <c r="HZ943" s="2"/>
      <c r="IA943" s="2"/>
      <c r="IB943" s="2"/>
      <c r="IC943" s="2"/>
      <c r="ID943" s="2"/>
      <c r="IE943" s="2"/>
      <c r="IF943" s="2"/>
      <c r="IG943" s="2"/>
      <c r="IH943" s="2"/>
      <c r="II943" s="2"/>
      <c r="IJ943" s="2"/>
      <c r="IK943" s="2"/>
      <c r="IL943" s="2"/>
      <c r="IM943" s="2"/>
      <c r="IN943" s="2"/>
      <c r="IO943" s="2"/>
      <c r="IP943" s="2"/>
      <c r="IQ943" s="2"/>
      <c r="IR943" s="2"/>
    </row>
    <row r="944" spans="1:252"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c r="HH944" s="2"/>
      <c r="HI944" s="2"/>
      <c r="HJ944" s="2"/>
      <c r="HK944" s="2"/>
      <c r="HL944" s="2"/>
      <c r="HM944" s="2"/>
      <c r="HN944" s="2"/>
      <c r="HO944" s="2"/>
      <c r="HP944" s="2"/>
      <c r="HQ944" s="2"/>
      <c r="HR944" s="2"/>
      <c r="HS944" s="2"/>
      <c r="HT944" s="2"/>
      <c r="HU944" s="2"/>
      <c r="HV944" s="2"/>
      <c r="HW944" s="2"/>
      <c r="HX944" s="2"/>
      <c r="HY944" s="2"/>
      <c r="HZ944" s="2"/>
      <c r="IA944" s="2"/>
      <c r="IB944" s="2"/>
      <c r="IC944" s="2"/>
      <c r="ID944" s="2"/>
      <c r="IE944" s="2"/>
      <c r="IF944" s="2"/>
      <c r="IG944" s="2"/>
      <c r="IH944" s="2"/>
      <c r="II944" s="2"/>
      <c r="IJ944" s="2"/>
      <c r="IK944" s="2"/>
      <c r="IL944" s="2"/>
      <c r="IM944" s="2"/>
      <c r="IN944" s="2"/>
      <c r="IO944" s="2"/>
      <c r="IP944" s="2"/>
      <c r="IQ944" s="2"/>
      <c r="IR944" s="2"/>
    </row>
    <row r="945" spans="1:252"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c r="HH945" s="2"/>
      <c r="HI945" s="2"/>
      <c r="HJ945" s="2"/>
      <c r="HK945" s="2"/>
      <c r="HL945" s="2"/>
      <c r="HM945" s="2"/>
      <c r="HN945" s="2"/>
      <c r="HO945" s="2"/>
      <c r="HP945" s="2"/>
      <c r="HQ945" s="2"/>
      <c r="HR945" s="2"/>
      <c r="HS945" s="2"/>
      <c r="HT945" s="2"/>
      <c r="HU945" s="2"/>
      <c r="HV945" s="2"/>
      <c r="HW945" s="2"/>
      <c r="HX945" s="2"/>
      <c r="HY945" s="2"/>
      <c r="HZ945" s="2"/>
      <c r="IA945" s="2"/>
      <c r="IB945" s="2"/>
      <c r="IC945" s="2"/>
      <c r="ID945" s="2"/>
      <c r="IE945" s="2"/>
      <c r="IF945" s="2"/>
      <c r="IG945" s="2"/>
      <c r="IH945" s="2"/>
      <c r="II945" s="2"/>
      <c r="IJ945" s="2"/>
      <c r="IK945" s="2"/>
      <c r="IL945" s="2"/>
      <c r="IM945" s="2"/>
      <c r="IN945" s="2"/>
      <c r="IO945" s="2"/>
      <c r="IP945" s="2"/>
      <c r="IQ945" s="2"/>
      <c r="IR945" s="2"/>
    </row>
    <row r="946" spans="1:252"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c r="HH946" s="2"/>
      <c r="HI946" s="2"/>
      <c r="HJ946" s="2"/>
      <c r="HK946" s="2"/>
      <c r="HL946" s="2"/>
      <c r="HM946" s="2"/>
      <c r="HN946" s="2"/>
      <c r="HO946" s="2"/>
      <c r="HP946" s="2"/>
      <c r="HQ946" s="2"/>
      <c r="HR946" s="2"/>
      <c r="HS946" s="2"/>
      <c r="HT946" s="2"/>
      <c r="HU946" s="2"/>
      <c r="HV946" s="2"/>
      <c r="HW946" s="2"/>
      <c r="HX946" s="2"/>
      <c r="HY946" s="2"/>
      <c r="HZ946" s="2"/>
      <c r="IA946" s="2"/>
      <c r="IB946" s="2"/>
      <c r="IC946" s="2"/>
      <c r="ID946" s="2"/>
      <c r="IE946" s="2"/>
      <c r="IF946" s="2"/>
      <c r="IG946" s="2"/>
      <c r="IH946" s="2"/>
      <c r="II946" s="2"/>
      <c r="IJ946" s="2"/>
      <c r="IK946" s="2"/>
      <c r="IL946" s="2"/>
      <c r="IM946" s="2"/>
      <c r="IN946" s="2"/>
      <c r="IO946" s="2"/>
      <c r="IP946" s="2"/>
      <c r="IQ946" s="2"/>
      <c r="IR946" s="2"/>
    </row>
    <row r="947" spans="1:252"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c r="HH947" s="2"/>
      <c r="HI947" s="2"/>
      <c r="HJ947" s="2"/>
      <c r="HK947" s="2"/>
      <c r="HL947" s="2"/>
      <c r="HM947" s="2"/>
      <c r="HN947" s="2"/>
      <c r="HO947" s="2"/>
      <c r="HP947" s="2"/>
      <c r="HQ947" s="2"/>
      <c r="HR947" s="2"/>
      <c r="HS947" s="2"/>
      <c r="HT947" s="2"/>
      <c r="HU947" s="2"/>
      <c r="HV947" s="2"/>
      <c r="HW947" s="2"/>
      <c r="HX947" s="2"/>
      <c r="HY947" s="2"/>
      <c r="HZ947" s="2"/>
      <c r="IA947" s="2"/>
      <c r="IB947" s="2"/>
      <c r="IC947" s="2"/>
      <c r="ID947" s="2"/>
      <c r="IE947" s="2"/>
      <c r="IF947" s="2"/>
      <c r="IG947" s="2"/>
      <c r="IH947" s="2"/>
      <c r="II947" s="2"/>
      <c r="IJ947" s="2"/>
      <c r="IK947" s="2"/>
      <c r="IL947" s="2"/>
      <c r="IM947" s="2"/>
      <c r="IN947" s="2"/>
      <c r="IO947" s="2"/>
      <c r="IP947" s="2"/>
      <c r="IQ947" s="2"/>
      <c r="IR947" s="2"/>
    </row>
    <row r="948" spans="1:252"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c r="HH948" s="2"/>
      <c r="HI948" s="2"/>
      <c r="HJ948" s="2"/>
      <c r="HK948" s="2"/>
      <c r="HL948" s="2"/>
      <c r="HM948" s="2"/>
      <c r="HN948" s="2"/>
      <c r="HO948" s="2"/>
      <c r="HP948" s="2"/>
      <c r="HQ948" s="2"/>
      <c r="HR948" s="2"/>
      <c r="HS948" s="2"/>
      <c r="HT948" s="2"/>
      <c r="HU948" s="2"/>
      <c r="HV948" s="2"/>
      <c r="HW948" s="2"/>
      <c r="HX948" s="2"/>
      <c r="HY948" s="2"/>
      <c r="HZ948" s="2"/>
      <c r="IA948" s="2"/>
      <c r="IB948" s="2"/>
      <c r="IC948" s="2"/>
      <c r="ID948" s="2"/>
      <c r="IE948" s="2"/>
      <c r="IF948" s="2"/>
      <c r="IG948" s="2"/>
      <c r="IH948" s="2"/>
      <c r="II948" s="2"/>
      <c r="IJ948" s="2"/>
      <c r="IK948" s="2"/>
      <c r="IL948" s="2"/>
      <c r="IM948" s="2"/>
      <c r="IN948" s="2"/>
      <c r="IO948" s="2"/>
      <c r="IP948" s="2"/>
      <c r="IQ948" s="2"/>
      <c r="IR948" s="2"/>
    </row>
    <row r="949" spans="1:252"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c r="HH949" s="2"/>
      <c r="HI949" s="2"/>
      <c r="HJ949" s="2"/>
      <c r="HK949" s="2"/>
      <c r="HL949" s="2"/>
      <c r="HM949" s="2"/>
      <c r="HN949" s="2"/>
      <c r="HO949" s="2"/>
      <c r="HP949" s="2"/>
      <c r="HQ949" s="2"/>
      <c r="HR949" s="2"/>
      <c r="HS949" s="2"/>
      <c r="HT949" s="2"/>
      <c r="HU949" s="2"/>
      <c r="HV949" s="2"/>
      <c r="HW949" s="2"/>
      <c r="HX949" s="2"/>
      <c r="HY949" s="2"/>
      <c r="HZ949" s="2"/>
      <c r="IA949" s="2"/>
      <c r="IB949" s="2"/>
      <c r="IC949" s="2"/>
      <c r="ID949" s="2"/>
      <c r="IE949" s="2"/>
      <c r="IF949" s="2"/>
      <c r="IG949" s="2"/>
      <c r="IH949" s="2"/>
      <c r="II949" s="2"/>
      <c r="IJ949" s="2"/>
      <c r="IK949" s="2"/>
      <c r="IL949" s="2"/>
      <c r="IM949" s="2"/>
      <c r="IN949" s="2"/>
      <c r="IO949" s="2"/>
      <c r="IP949" s="2"/>
      <c r="IQ949" s="2"/>
      <c r="IR949" s="2"/>
    </row>
    <row r="950" spans="1:252"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c r="HH950" s="2"/>
      <c r="HI950" s="2"/>
      <c r="HJ950" s="2"/>
      <c r="HK950" s="2"/>
      <c r="HL950" s="2"/>
      <c r="HM950" s="2"/>
      <c r="HN950" s="2"/>
      <c r="HO950" s="2"/>
      <c r="HP950" s="2"/>
      <c r="HQ950" s="2"/>
      <c r="HR950" s="2"/>
      <c r="HS950" s="2"/>
      <c r="HT950" s="2"/>
      <c r="HU950" s="2"/>
      <c r="HV950" s="2"/>
      <c r="HW950" s="2"/>
      <c r="HX950" s="2"/>
      <c r="HY950" s="2"/>
      <c r="HZ950" s="2"/>
      <c r="IA950" s="2"/>
      <c r="IB950" s="2"/>
      <c r="IC950" s="2"/>
      <c r="ID950" s="2"/>
      <c r="IE950" s="2"/>
      <c r="IF950" s="2"/>
      <c r="IG950" s="2"/>
      <c r="IH950" s="2"/>
      <c r="II950" s="2"/>
      <c r="IJ950" s="2"/>
      <c r="IK950" s="2"/>
      <c r="IL950" s="2"/>
      <c r="IM950" s="2"/>
      <c r="IN950" s="2"/>
      <c r="IO950" s="2"/>
      <c r="IP950" s="2"/>
      <c r="IQ950" s="2"/>
      <c r="IR950" s="2"/>
    </row>
    <row r="951" spans="1:252"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c r="HH951" s="2"/>
      <c r="HI951" s="2"/>
      <c r="HJ951" s="2"/>
      <c r="HK951" s="2"/>
      <c r="HL951" s="2"/>
      <c r="HM951" s="2"/>
      <c r="HN951" s="2"/>
      <c r="HO951" s="2"/>
      <c r="HP951" s="2"/>
      <c r="HQ951" s="2"/>
      <c r="HR951" s="2"/>
      <c r="HS951" s="2"/>
      <c r="HT951" s="2"/>
      <c r="HU951" s="2"/>
      <c r="HV951" s="2"/>
      <c r="HW951" s="2"/>
      <c r="HX951" s="2"/>
      <c r="HY951" s="2"/>
      <c r="HZ951" s="2"/>
      <c r="IA951" s="2"/>
      <c r="IB951" s="2"/>
      <c r="IC951" s="2"/>
      <c r="ID951" s="2"/>
      <c r="IE951" s="2"/>
      <c r="IF951" s="2"/>
      <c r="IG951" s="2"/>
      <c r="IH951" s="2"/>
      <c r="II951" s="2"/>
      <c r="IJ951" s="2"/>
      <c r="IK951" s="2"/>
      <c r="IL951" s="2"/>
      <c r="IM951" s="2"/>
      <c r="IN951" s="2"/>
      <c r="IO951" s="2"/>
      <c r="IP951" s="2"/>
      <c r="IQ951" s="2"/>
      <c r="IR951" s="2"/>
    </row>
    <row r="952" spans="1:252"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c r="HH952" s="2"/>
      <c r="HI952" s="2"/>
      <c r="HJ952" s="2"/>
      <c r="HK952" s="2"/>
      <c r="HL952" s="2"/>
      <c r="HM952" s="2"/>
      <c r="HN952" s="2"/>
      <c r="HO952" s="2"/>
      <c r="HP952" s="2"/>
      <c r="HQ952" s="2"/>
      <c r="HR952" s="2"/>
      <c r="HS952" s="2"/>
      <c r="HT952" s="2"/>
      <c r="HU952" s="2"/>
      <c r="HV952" s="2"/>
      <c r="HW952" s="2"/>
      <c r="HX952" s="2"/>
      <c r="HY952" s="2"/>
      <c r="HZ952" s="2"/>
      <c r="IA952" s="2"/>
      <c r="IB952" s="2"/>
      <c r="IC952" s="2"/>
      <c r="ID952" s="2"/>
      <c r="IE952" s="2"/>
      <c r="IF952" s="2"/>
      <c r="IG952" s="2"/>
      <c r="IH952" s="2"/>
      <c r="II952" s="2"/>
      <c r="IJ952" s="2"/>
      <c r="IK952" s="2"/>
      <c r="IL952" s="2"/>
      <c r="IM952" s="2"/>
      <c r="IN952" s="2"/>
      <c r="IO952" s="2"/>
      <c r="IP952" s="2"/>
      <c r="IQ952" s="2"/>
      <c r="IR952" s="2"/>
    </row>
    <row r="953" spans="1:252"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c r="HH953" s="2"/>
      <c r="HI953" s="2"/>
      <c r="HJ953" s="2"/>
      <c r="HK953" s="2"/>
      <c r="HL953" s="2"/>
      <c r="HM953" s="2"/>
      <c r="HN953" s="2"/>
      <c r="HO953" s="2"/>
      <c r="HP953" s="2"/>
      <c r="HQ953" s="2"/>
      <c r="HR953" s="2"/>
      <c r="HS953" s="2"/>
      <c r="HT953" s="2"/>
      <c r="HU953" s="2"/>
      <c r="HV953" s="2"/>
      <c r="HW953" s="2"/>
      <c r="HX953" s="2"/>
      <c r="HY953" s="2"/>
      <c r="HZ953" s="2"/>
      <c r="IA953" s="2"/>
      <c r="IB953" s="2"/>
      <c r="IC953" s="2"/>
      <c r="ID953" s="2"/>
      <c r="IE953" s="2"/>
      <c r="IF953" s="2"/>
      <c r="IG953" s="2"/>
      <c r="IH953" s="2"/>
      <c r="II953" s="2"/>
      <c r="IJ953" s="2"/>
      <c r="IK953" s="2"/>
      <c r="IL953" s="2"/>
      <c r="IM953" s="2"/>
      <c r="IN953" s="2"/>
      <c r="IO953" s="2"/>
      <c r="IP953" s="2"/>
      <c r="IQ953" s="2"/>
      <c r="IR953" s="2"/>
    </row>
    <row r="954" spans="1:252"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c r="HH954" s="2"/>
      <c r="HI954" s="2"/>
      <c r="HJ954" s="2"/>
      <c r="HK954" s="2"/>
      <c r="HL954" s="2"/>
      <c r="HM954" s="2"/>
      <c r="HN954" s="2"/>
      <c r="HO954" s="2"/>
      <c r="HP954" s="2"/>
      <c r="HQ954" s="2"/>
      <c r="HR954" s="2"/>
      <c r="HS954" s="2"/>
      <c r="HT954" s="2"/>
      <c r="HU954" s="2"/>
      <c r="HV954" s="2"/>
      <c r="HW954" s="2"/>
      <c r="HX954" s="2"/>
      <c r="HY954" s="2"/>
      <c r="HZ954" s="2"/>
      <c r="IA954" s="2"/>
      <c r="IB954" s="2"/>
      <c r="IC954" s="2"/>
      <c r="ID954" s="2"/>
      <c r="IE954" s="2"/>
      <c r="IF954" s="2"/>
      <c r="IG954" s="2"/>
      <c r="IH954" s="2"/>
      <c r="II954" s="2"/>
      <c r="IJ954" s="2"/>
      <c r="IK954" s="2"/>
      <c r="IL954" s="2"/>
      <c r="IM954" s="2"/>
      <c r="IN954" s="2"/>
      <c r="IO954" s="2"/>
      <c r="IP954" s="2"/>
      <c r="IQ954" s="2"/>
      <c r="IR954" s="2"/>
    </row>
    <row r="955" spans="1:252"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c r="HH955" s="2"/>
      <c r="HI955" s="2"/>
      <c r="HJ955" s="2"/>
      <c r="HK955" s="2"/>
      <c r="HL955" s="2"/>
      <c r="HM955" s="2"/>
      <c r="HN955" s="2"/>
      <c r="HO955" s="2"/>
      <c r="HP955" s="2"/>
      <c r="HQ955" s="2"/>
      <c r="HR955" s="2"/>
      <c r="HS955" s="2"/>
      <c r="HT955" s="2"/>
      <c r="HU955" s="2"/>
      <c r="HV955" s="2"/>
      <c r="HW955" s="2"/>
      <c r="HX955" s="2"/>
      <c r="HY955" s="2"/>
      <c r="HZ955" s="2"/>
      <c r="IA955" s="2"/>
      <c r="IB955" s="2"/>
      <c r="IC955" s="2"/>
      <c r="ID955" s="2"/>
      <c r="IE955" s="2"/>
      <c r="IF955" s="2"/>
      <c r="IG955" s="2"/>
      <c r="IH955" s="2"/>
      <c r="II955" s="2"/>
      <c r="IJ955" s="2"/>
      <c r="IK955" s="2"/>
      <c r="IL955" s="2"/>
      <c r="IM955" s="2"/>
      <c r="IN955" s="2"/>
      <c r="IO955" s="2"/>
      <c r="IP955" s="2"/>
      <c r="IQ955" s="2"/>
      <c r="IR955" s="2"/>
    </row>
    <row r="956" spans="1:252"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c r="HH956" s="2"/>
      <c r="HI956" s="2"/>
      <c r="HJ956" s="2"/>
      <c r="HK956" s="2"/>
      <c r="HL956" s="2"/>
      <c r="HM956" s="2"/>
      <c r="HN956" s="2"/>
      <c r="HO956" s="2"/>
      <c r="HP956" s="2"/>
      <c r="HQ956" s="2"/>
      <c r="HR956" s="2"/>
      <c r="HS956" s="2"/>
      <c r="HT956" s="2"/>
      <c r="HU956" s="2"/>
      <c r="HV956" s="2"/>
      <c r="HW956" s="2"/>
      <c r="HX956" s="2"/>
      <c r="HY956" s="2"/>
      <c r="HZ956" s="2"/>
      <c r="IA956" s="2"/>
      <c r="IB956" s="2"/>
      <c r="IC956" s="2"/>
      <c r="ID956" s="2"/>
      <c r="IE956" s="2"/>
      <c r="IF956" s="2"/>
      <c r="IG956" s="2"/>
      <c r="IH956" s="2"/>
      <c r="II956" s="2"/>
      <c r="IJ956" s="2"/>
      <c r="IK956" s="2"/>
      <c r="IL956" s="2"/>
      <c r="IM956" s="2"/>
      <c r="IN956" s="2"/>
      <c r="IO956" s="2"/>
      <c r="IP956" s="2"/>
      <c r="IQ956" s="2"/>
      <c r="IR956" s="2"/>
    </row>
    <row r="957" spans="1:252"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c r="HH957" s="2"/>
      <c r="HI957" s="2"/>
      <c r="HJ957" s="2"/>
      <c r="HK957" s="2"/>
      <c r="HL957" s="2"/>
      <c r="HM957" s="2"/>
      <c r="HN957" s="2"/>
      <c r="HO957" s="2"/>
      <c r="HP957" s="2"/>
      <c r="HQ957" s="2"/>
      <c r="HR957" s="2"/>
      <c r="HS957" s="2"/>
      <c r="HT957" s="2"/>
      <c r="HU957" s="2"/>
      <c r="HV957" s="2"/>
      <c r="HW957" s="2"/>
      <c r="HX957" s="2"/>
      <c r="HY957" s="2"/>
      <c r="HZ957" s="2"/>
      <c r="IA957" s="2"/>
      <c r="IB957" s="2"/>
      <c r="IC957" s="2"/>
      <c r="ID957" s="2"/>
      <c r="IE957" s="2"/>
      <c r="IF957" s="2"/>
      <c r="IG957" s="2"/>
      <c r="IH957" s="2"/>
      <c r="II957" s="2"/>
      <c r="IJ957" s="2"/>
      <c r="IK957" s="2"/>
      <c r="IL957" s="2"/>
      <c r="IM957" s="2"/>
      <c r="IN957" s="2"/>
      <c r="IO957" s="2"/>
      <c r="IP957" s="2"/>
      <c r="IQ957" s="2"/>
      <c r="IR957" s="2"/>
    </row>
    <row r="958" spans="1:252"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c r="HH958" s="2"/>
      <c r="HI958" s="2"/>
      <c r="HJ958" s="2"/>
      <c r="HK958" s="2"/>
      <c r="HL958" s="2"/>
      <c r="HM958" s="2"/>
      <c r="HN958" s="2"/>
      <c r="HO958" s="2"/>
      <c r="HP958" s="2"/>
      <c r="HQ958" s="2"/>
      <c r="HR958" s="2"/>
      <c r="HS958" s="2"/>
      <c r="HT958" s="2"/>
      <c r="HU958" s="2"/>
      <c r="HV958" s="2"/>
      <c r="HW958" s="2"/>
      <c r="HX958" s="2"/>
      <c r="HY958" s="2"/>
      <c r="HZ958" s="2"/>
      <c r="IA958" s="2"/>
      <c r="IB958" s="2"/>
      <c r="IC958" s="2"/>
      <c r="ID958" s="2"/>
      <c r="IE958" s="2"/>
      <c r="IF958" s="2"/>
      <c r="IG958" s="2"/>
      <c r="IH958" s="2"/>
      <c r="II958" s="2"/>
      <c r="IJ958" s="2"/>
      <c r="IK958" s="2"/>
      <c r="IL958" s="2"/>
      <c r="IM958" s="2"/>
      <c r="IN958" s="2"/>
      <c r="IO958" s="2"/>
      <c r="IP958" s="2"/>
      <c r="IQ958" s="2"/>
      <c r="IR958" s="2"/>
    </row>
    <row r="959" spans="1:252"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c r="HH959" s="2"/>
      <c r="HI959" s="2"/>
      <c r="HJ959" s="2"/>
      <c r="HK959" s="2"/>
      <c r="HL959" s="2"/>
      <c r="HM959" s="2"/>
      <c r="HN959" s="2"/>
      <c r="HO959" s="2"/>
      <c r="HP959" s="2"/>
      <c r="HQ959" s="2"/>
      <c r="HR959" s="2"/>
      <c r="HS959" s="2"/>
      <c r="HT959" s="2"/>
      <c r="HU959" s="2"/>
      <c r="HV959" s="2"/>
      <c r="HW959" s="2"/>
      <c r="HX959" s="2"/>
      <c r="HY959" s="2"/>
      <c r="HZ959" s="2"/>
      <c r="IA959" s="2"/>
      <c r="IB959" s="2"/>
      <c r="IC959" s="2"/>
      <c r="ID959" s="2"/>
      <c r="IE959" s="2"/>
      <c r="IF959" s="2"/>
      <c r="IG959" s="2"/>
      <c r="IH959" s="2"/>
      <c r="II959" s="2"/>
      <c r="IJ959" s="2"/>
      <c r="IK959" s="2"/>
      <c r="IL959" s="2"/>
      <c r="IM959" s="2"/>
      <c r="IN959" s="2"/>
      <c r="IO959" s="2"/>
      <c r="IP959" s="2"/>
      <c r="IQ959" s="2"/>
      <c r="IR959" s="2"/>
    </row>
    <row r="960" spans="1:252"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c r="HH960" s="2"/>
      <c r="HI960" s="2"/>
      <c r="HJ960" s="2"/>
      <c r="HK960" s="2"/>
      <c r="HL960" s="2"/>
      <c r="HM960" s="2"/>
      <c r="HN960" s="2"/>
      <c r="HO960" s="2"/>
      <c r="HP960" s="2"/>
      <c r="HQ960" s="2"/>
      <c r="HR960" s="2"/>
      <c r="HS960" s="2"/>
      <c r="HT960" s="2"/>
      <c r="HU960" s="2"/>
      <c r="HV960" s="2"/>
      <c r="HW960" s="2"/>
      <c r="HX960" s="2"/>
      <c r="HY960" s="2"/>
      <c r="HZ960" s="2"/>
      <c r="IA960" s="2"/>
      <c r="IB960" s="2"/>
      <c r="IC960" s="2"/>
      <c r="ID960" s="2"/>
      <c r="IE960" s="2"/>
      <c r="IF960" s="2"/>
      <c r="IG960" s="2"/>
      <c r="IH960" s="2"/>
      <c r="II960" s="2"/>
      <c r="IJ960" s="2"/>
      <c r="IK960" s="2"/>
      <c r="IL960" s="2"/>
      <c r="IM960" s="2"/>
      <c r="IN960" s="2"/>
      <c r="IO960" s="2"/>
      <c r="IP960" s="2"/>
      <c r="IQ960" s="2"/>
      <c r="IR960" s="2"/>
    </row>
    <row r="961" spans="1:252"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c r="HH961" s="2"/>
      <c r="HI961" s="2"/>
      <c r="HJ961" s="2"/>
      <c r="HK961" s="2"/>
      <c r="HL961" s="2"/>
      <c r="HM961" s="2"/>
      <c r="HN961" s="2"/>
      <c r="HO961" s="2"/>
      <c r="HP961" s="2"/>
      <c r="HQ961" s="2"/>
      <c r="HR961" s="2"/>
      <c r="HS961" s="2"/>
      <c r="HT961" s="2"/>
      <c r="HU961" s="2"/>
      <c r="HV961" s="2"/>
      <c r="HW961" s="2"/>
      <c r="HX961" s="2"/>
      <c r="HY961" s="2"/>
      <c r="HZ961" s="2"/>
      <c r="IA961" s="2"/>
      <c r="IB961" s="2"/>
      <c r="IC961" s="2"/>
      <c r="ID961" s="2"/>
      <c r="IE961" s="2"/>
      <c r="IF961" s="2"/>
      <c r="IG961" s="2"/>
      <c r="IH961" s="2"/>
      <c r="II961" s="2"/>
      <c r="IJ961" s="2"/>
      <c r="IK961" s="2"/>
      <c r="IL961" s="2"/>
      <c r="IM961" s="2"/>
      <c r="IN961" s="2"/>
      <c r="IO961" s="2"/>
      <c r="IP961" s="2"/>
      <c r="IQ961" s="2"/>
      <c r="IR961" s="2"/>
    </row>
    <row r="962" spans="1:252"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c r="HH962" s="2"/>
      <c r="HI962" s="2"/>
      <c r="HJ962" s="2"/>
      <c r="HK962" s="2"/>
      <c r="HL962" s="2"/>
      <c r="HM962" s="2"/>
      <c r="HN962" s="2"/>
      <c r="HO962" s="2"/>
      <c r="HP962" s="2"/>
      <c r="HQ962" s="2"/>
      <c r="HR962" s="2"/>
      <c r="HS962" s="2"/>
      <c r="HT962" s="2"/>
      <c r="HU962" s="2"/>
      <c r="HV962" s="2"/>
      <c r="HW962" s="2"/>
      <c r="HX962" s="2"/>
      <c r="HY962" s="2"/>
      <c r="HZ962" s="2"/>
      <c r="IA962" s="2"/>
      <c r="IB962" s="2"/>
      <c r="IC962" s="2"/>
      <c r="ID962" s="2"/>
      <c r="IE962" s="2"/>
      <c r="IF962" s="2"/>
      <c r="IG962" s="2"/>
      <c r="IH962" s="2"/>
      <c r="II962" s="2"/>
      <c r="IJ962" s="2"/>
      <c r="IK962" s="2"/>
      <c r="IL962" s="2"/>
      <c r="IM962" s="2"/>
      <c r="IN962" s="2"/>
      <c r="IO962" s="2"/>
      <c r="IP962" s="2"/>
      <c r="IQ962" s="2"/>
      <c r="IR962" s="2"/>
    </row>
    <row r="963" spans="1:252"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c r="HH963" s="2"/>
      <c r="HI963" s="2"/>
      <c r="HJ963" s="2"/>
      <c r="HK963" s="2"/>
      <c r="HL963" s="2"/>
      <c r="HM963" s="2"/>
      <c r="HN963" s="2"/>
      <c r="HO963" s="2"/>
      <c r="HP963" s="2"/>
      <c r="HQ963" s="2"/>
      <c r="HR963" s="2"/>
      <c r="HS963" s="2"/>
      <c r="HT963" s="2"/>
      <c r="HU963" s="2"/>
      <c r="HV963" s="2"/>
      <c r="HW963" s="2"/>
      <c r="HX963" s="2"/>
      <c r="HY963" s="2"/>
      <c r="HZ963" s="2"/>
      <c r="IA963" s="2"/>
      <c r="IB963" s="2"/>
      <c r="IC963" s="2"/>
      <c r="ID963" s="2"/>
      <c r="IE963" s="2"/>
      <c r="IF963" s="2"/>
      <c r="IG963" s="2"/>
      <c r="IH963" s="2"/>
      <c r="II963" s="2"/>
      <c r="IJ963" s="2"/>
      <c r="IK963" s="2"/>
      <c r="IL963" s="2"/>
      <c r="IM963" s="2"/>
      <c r="IN963" s="2"/>
      <c r="IO963" s="2"/>
      <c r="IP963" s="2"/>
      <c r="IQ963" s="2"/>
      <c r="IR963" s="2"/>
    </row>
    <row r="964" spans="1:252"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c r="HH964" s="2"/>
      <c r="HI964" s="2"/>
      <c r="HJ964" s="2"/>
      <c r="HK964" s="2"/>
      <c r="HL964" s="2"/>
      <c r="HM964" s="2"/>
      <c r="HN964" s="2"/>
      <c r="HO964" s="2"/>
      <c r="HP964" s="2"/>
      <c r="HQ964" s="2"/>
      <c r="HR964" s="2"/>
      <c r="HS964" s="2"/>
      <c r="HT964" s="2"/>
      <c r="HU964" s="2"/>
      <c r="HV964" s="2"/>
      <c r="HW964" s="2"/>
      <c r="HX964" s="2"/>
      <c r="HY964" s="2"/>
      <c r="HZ964" s="2"/>
      <c r="IA964" s="2"/>
      <c r="IB964" s="2"/>
      <c r="IC964" s="2"/>
      <c r="ID964" s="2"/>
      <c r="IE964" s="2"/>
      <c r="IF964" s="2"/>
      <c r="IG964" s="2"/>
      <c r="IH964" s="2"/>
      <c r="II964" s="2"/>
      <c r="IJ964" s="2"/>
      <c r="IK964" s="2"/>
      <c r="IL964" s="2"/>
      <c r="IM964" s="2"/>
      <c r="IN964" s="2"/>
      <c r="IO964" s="2"/>
      <c r="IP964" s="2"/>
      <c r="IQ964" s="2"/>
      <c r="IR964" s="2"/>
    </row>
    <row r="965" spans="1:252"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c r="HH965" s="2"/>
      <c r="HI965" s="2"/>
      <c r="HJ965" s="2"/>
      <c r="HK965" s="2"/>
      <c r="HL965" s="2"/>
      <c r="HM965" s="2"/>
      <c r="HN965" s="2"/>
      <c r="HO965" s="2"/>
      <c r="HP965" s="2"/>
      <c r="HQ965" s="2"/>
      <c r="HR965" s="2"/>
      <c r="HS965" s="2"/>
      <c r="HT965" s="2"/>
      <c r="HU965" s="2"/>
      <c r="HV965" s="2"/>
      <c r="HW965" s="2"/>
      <c r="HX965" s="2"/>
      <c r="HY965" s="2"/>
      <c r="HZ965" s="2"/>
      <c r="IA965" s="2"/>
      <c r="IB965" s="2"/>
      <c r="IC965" s="2"/>
      <c r="ID965" s="2"/>
      <c r="IE965" s="2"/>
      <c r="IF965" s="2"/>
      <c r="IG965" s="2"/>
      <c r="IH965" s="2"/>
      <c r="II965" s="2"/>
      <c r="IJ965" s="2"/>
      <c r="IK965" s="2"/>
      <c r="IL965" s="2"/>
      <c r="IM965" s="2"/>
      <c r="IN965" s="2"/>
      <c r="IO965" s="2"/>
      <c r="IP965" s="2"/>
      <c r="IQ965" s="2"/>
      <c r="IR965" s="2"/>
    </row>
    <row r="966" spans="1:252"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c r="HH966" s="2"/>
      <c r="HI966" s="2"/>
      <c r="HJ966" s="2"/>
      <c r="HK966" s="2"/>
      <c r="HL966" s="2"/>
      <c r="HM966" s="2"/>
      <c r="HN966" s="2"/>
      <c r="HO966" s="2"/>
      <c r="HP966" s="2"/>
      <c r="HQ966" s="2"/>
      <c r="HR966" s="2"/>
      <c r="HS966" s="2"/>
      <c r="HT966" s="2"/>
      <c r="HU966" s="2"/>
      <c r="HV966" s="2"/>
      <c r="HW966" s="2"/>
      <c r="HX966" s="2"/>
      <c r="HY966" s="2"/>
      <c r="HZ966" s="2"/>
      <c r="IA966" s="2"/>
      <c r="IB966" s="2"/>
      <c r="IC966" s="2"/>
      <c r="ID966" s="2"/>
      <c r="IE966" s="2"/>
      <c r="IF966" s="2"/>
      <c r="IG966" s="2"/>
      <c r="IH966" s="2"/>
      <c r="II966" s="2"/>
      <c r="IJ966" s="2"/>
      <c r="IK966" s="2"/>
      <c r="IL966" s="2"/>
      <c r="IM966" s="2"/>
      <c r="IN966" s="2"/>
      <c r="IO966" s="2"/>
      <c r="IP966" s="2"/>
      <c r="IQ966" s="2"/>
      <c r="IR966" s="2"/>
    </row>
    <row r="967" spans="1:252"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c r="HH967" s="2"/>
      <c r="HI967" s="2"/>
      <c r="HJ967" s="2"/>
      <c r="HK967" s="2"/>
      <c r="HL967" s="2"/>
      <c r="HM967" s="2"/>
      <c r="HN967" s="2"/>
      <c r="HO967" s="2"/>
      <c r="HP967" s="2"/>
      <c r="HQ967" s="2"/>
      <c r="HR967" s="2"/>
      <c r="HS967" s="2"/>
      <c r="HT967" s="2"/>
      <c r="HU967" s="2"/>
      <c r="HV967" s="2"/>
      <c r="HW967" s="2"/>
      <c r="HX967" s="2"/>
      <c r="HY967" s="2"/>
      <c r="HZ967" s="2"/>
      <c r="IA967" s="2"/>
      <c r="IB967" s="2"/>
      <c r="IC967" s="2"/>
      <c r="ID967" s="2"/>
      <c r="IE967" s="2"/>
      <c r="IF967" s="2"/>
      <c r="IG967" s="2"/>
      <c r="IH967" s="2"/>
      <c r="II967" s="2"/>
      <c r="IJ967" s="2"/>
      <c r="IK967" s="2"/>
      <c r="IL967" s="2"/>
      <c r="IM967" s="2"/>
      <c r="IN967" s="2"/>
      <c r="IO967" s="2"/>
      <c r="IP967" s="2"/>
      <c r="IQ967" s="2"/>
      <c r="IR967" s="2"/>
    </row>
    <row r="968" spans="1:252"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c r="HH968" s="2"/>
      <c r="HI968" s="2"/>
      <c r="HJ968" s="2"/>
      <c r="HK968" s="2"/>
      <c r="HL968" s="2"/>
      <c r="HM968" s="2"/>
      <c r="HN968" s="2"/>
      <c r="HO968" s="2"/>
      <c r="HP968" s="2"/>
      <c r="HQ968" s="2"/>
      <c r="HR968" s="2"/>
      <c r="HS968" s="2"/>
      <c r="HT968" s="2"/>
      <c r="HU968" s="2"/>
      <c r="HV968" s="2"/>
      <c r="HW968" s="2"/>
      <c r="HX968" s="2"/>
      <c r="HY968" s="2"/>
      <c r="HZ968" s="2"/>
      <c r="IA968" s="2"/>
      <c r="IB968" s="2"/>
      <c r="IC968" s="2"/>
      <c r="ID968" s="2"/>
      <c r="IE968" s="2"/>
      <c r="IF968" s="2"/>
      <c r="IG968" s="2"/>
      <c r="IH968" s="2"/>
      <c r="II968" s="2"/>
      <c r="IJ968" s="2"/>
      <c r="IK968" s="2"/>
      <c r="IL968" s="2"/>
      <c r="IM968" s="2"/>
      <c r="IN968" s="2"/>
      <c r="IO968" s="2"/>
      <c r="IP968" s="2"/>
      <c r="IQ968" s="2"/>
      <c r="IR968" s="2"/>
    </row>
    <row r="969" spans="1:252"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c r="HH969" s="2"/>
      <c r="HI969" s="2"/>
      <c r="HJ969" s="2"/>
      <c r="HK969" s="2"/>
      <c r="HL969" s="2"/>
      <c r="HM969" s="2"/>
      <c r="HN969" s="2"/>
      <c r="HO969" s="2"/>
      <c r="HP969" s="2"/>
      <c r="HQ969" s="2"/>
      <c r="HR969" s="2"/>
      <c r="HS969" s="2"/>
      <c r="HT969" s="2"/>
      <c r="HU969" s="2"/>
      <c r="HV969" s="2"/>
      <c r="HW969" s="2"/>
      <c r="HX969" s="2"/>
      <c r="HY969" s="2"/>
      <c r="HZ969" s="2"/>
      <c r="IA969" s="2"/>
      <c r="IB969" s="2"/>
      <c r="IC969" s="2"/>
      <c r="ID969" s="2"/>
      <c r="IE969" s="2"/>
      <c r="IF969" s="2"/>
      <c r="IG969" s="2"/>
      <c r="IH969" s="2"/>
      <c r="II969" s="2"/>
      <c r="IJ969" s="2"/>
      <c r="IK969" s="2"/>
      <c r="IL969" s="2"/>
      <c r="IM969" s="2"/>
      <c r="IN969" s="2"/>
      <c r="IO969" s="2"/>
      <c r="IP969" s="2"/>
      <c r="IQ969" s="2"/>
      <c r="IR969" s="2"/>
    </row>
    <row r="970" spans="1:252"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c r="HH970" s="2"/>
      <c r="HI970" s="2"/>
      <c r="HJ970" s="2"/>
      <c r="HK970" s="2"/>
      <c r="HL970" s="2"/>
      <c r="HM970" s="2"/>
      <c r="HN970" s="2"/>
      <c r="HO970" s="2"/>
      <c r="HP970" s="2"/>
      <c r="HQ970" s="2"/>
      <c r="HR970" s="2"/>
      <c r="HS970" s="2"/>
      <c r="HT970" s="2"/>
      <c r="HU970" s="2"/>
      <c r="HV970" s="2"/>
      <c r="HW970" s="2"/>
      <c r="HX970" s="2"/>
      <c r="HY970" s="2"/>
      <c r="HZ970" s="2"/>
      <c r="IA970" s="2"/>
      <c r="IB970" s="2"/>
      <c r="IC970" s="2"/>
      <c r="ID970" s="2"/>
      <c r="IE970" s="2"/>
      <c r="IF970" s="2"/>
      <c r="IG970" s="2"/>
      <c r="IH970" s="2"/>
      <c r="II970" s="2"/>
      <c r="IJ970" s="2"/>
      <c r="IK970" s="2"/>
      <c r="IL970" s="2"/>
      <c r="IM970" s="2"/>
      <c r="IN970" s="2"/>
      <c r="IO970" s="2"/>
      <c r="IP970" s="2"/>
      <c r="IQ970" s="2"/>
      <c r="IR970" s="2"/>
    </row>
    <row r="971" spans="1:252"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c r="HH971" s="2"/>
      <c r="HI971" s="2"/>
      <c r="HJ971" s="2"/>
      <c r="HK971" s="2"/>
      <c r="HL971" s="2"/>
      <c r="HM971" s="2"/>
      <c r="HN971" s="2"/>
      <c r="HO971" s="2"/>
      <c r="HP971" s="2"/>
      <c r="HQ971" s="2"/>
      <c r="HR971" s="2"/>
      <c r="HS971" s="2"/>
      <c r="HT971" s="2"/>
      <c r="HU971" s="2"/>
      <c r="HV971" s="2"/>
      <c r="HW971" s="2"/>
      <c r="HX971" s="2"/>
      <c r="HY971" s="2"/>
      <c r="HZ971" s="2"/>
      <c r="IA971" s="2"/>
      <c r="IB971" s="2"/>
      <c r="IC971" s="2"/>
      <c r="ID971" s="2"/>
      <c r="IE971" s="2"/>
      <c r="IF971" s="2"/>
      <c r="IG971" s="2"/>
      <c r="IH971" s="2"/>
      <c r="II971" s="2"/>
      <c r="IJ971" s="2"/>
      <c r="IK971" s="2"/>
      <c r="IL971" s="2"/>
      <c r="IM971" s="2"/>
      <c r="IN971" s="2"/>
      <c r="IO971" s="2"/>
      <c r="IP971" s="2"/>
      <c r="IQ971" s="2"/>
      <c r="IR971" s="2"/>
    </row>
    <row r="972" spans="1:252"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c r="HH972" s="2"/>
      <c r="HI972" s="2"/>
      <c r="HJ972" s="2"/>
      <c r="HK972" s="2"/>
      <c r="HL972" s="2"/>
      <c r="HM972" s="2"/>
      <c r="HN972" s="2"/>
      <c r="HO972" s="2"/>
      <c r="HP972" s="2"/>
      <c r="HQ972" s="2"/>
      <c r="HR972" s="2"/>
      <c r="HS972" s="2"/>
      <c r="HT972" s="2"/>
      <c r="HU972" s="2"/>
      <c r="HV972" s="2"/>
      <c r="HW972" s="2"/>
      <c r="HX972" s="2"/>
      <c r="HY972" s="2"/>
      <c r="HZ972" s="2"/>
      <c r="IA972" s="2"/>
      <c r="IB972" s="2"/>
      <c r="IC972" s="2"/>
      <c r="ID972" s="2"/>
      <c r="IE972" s="2"/>
      <c r="IF972" s="2"/>
      <c r="IG972" s="2"/>
      <c r="IH972" s="2"/>
      <c r="II972" s="2"/>
      <c r="IJ972" s="2"/>
      <c r="IK972" s="2"/>
      <c r="IL972" s="2"/>
      <c r="IM972" s="2"/>
      <c r="IN972" s="2"/>
      <c r="IO972" s="2"/>
      <c r="IP972" s="2"/>
      <c r="IQ972" s="2"/>
      <c r="IR972" s="2"/>
    </row>
    <row r="973" spans="1:252"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c r="HH973" s="2"/>
      <c r="HI973" s="2"/>
      <c r="HJ973" s="2"/>
      <c r="HK973" s="2"/>
      <c r="HL973" s="2"/>
      <c r="HM973" s="2"/>
      <c r="HN973" s="2"/>
      <c r="HO973" s="2"/>
      <c r="HP973" s="2"/>
      <c r="HQ973" s="2"/>
      <c r="HR973" s="2"/>
      <c r="HS973" s="2"/>
      <c r="HT973" s="2"/>
      <c r="HU973" s="2"/>
      <c r="HV973" s="2"/>
      <c r="HW973" s="2"/>
      <c r="HX973" s="2"/>
      <c r="HY973" s="2"/>
      <c r="HZ973" s="2"/>
      <c r="IA973" s="2"/>
      <c r="IB973" s="2"/>
      <c r="IC973" s="2"/>
      <c r="ID973" s="2"/>
      <c r="IE973" s="2"/>
      <c r="IF973" s="2"/>
      <c r="IG973" s="2"/>
      <c r="IH973" s="2"/>
      <c r="II973" s="2"/>
      <c r="IJ973" s="2"/>
      <c r="IK973" s="2"/>
      <c r="IL973" s="2"/>
      <c r="IM973" s="2"/>
      <c r="IN973" s="2"/>
      <c r="IO973" s="2"/>
      <c r="IP973" s="2"/>
      <c r="IQ973" s="2"/>
      <c r="IR973" s="2"/>
    </row>
    <row r="974" spans="1:252"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c r="HH974" s="2"/>
      <c r="HI974" s="2"/>
      <c r="HJ974" s="2"/>
      <c r="HK974" s="2"/>
      <c r="HL974" s="2"/>
      <c r="HM974" s="2"/>
      <c r="HN974" s="2"/>
      <c r="HO974" s="2"/>
      <c r="HP974" s="2"/>
      <c r="HQ974" s="2"/>
      <c r="HR974" s="2"/>
      <c r="HS974" s="2"/>
      <c r="HT974" s="2"/>
      <c r="HU974" s="2"/>
      <c r="HV974" s="2"/>
      <c r="HW974" s="2"/>
      <c r="HX974" s="2"/>
      <c r="HY974" s="2"/>
      <c r="HZ974" s="2"/>
      <c r="IA974" s="2"/>
      <c r="IB974" s="2"/>
      <c r="IC974" s="2"/>
      <c r="ID974" s="2"/>
      <c r="IE974" s="2"/>
      <c r="IF974" s="2"/>
      <c r="IG974" s="2"/>
      <c r="IH974" s="2"/>
      <c r="II974" s="2"/>
      <c r="IJ974" s="2"/>
      <c r="IK974" s="2"/>
      <c r="IL974" s="2"/>
      <c r="IM974" s="2"/>
      <c r="IN974" s="2"/>
      <c r="IO974" s="2"/>
      <c r="IP974" s="2"/>
      <c r="IQ974" s="2"/>
      <c r="IR974" s="2"/>
    </row>
    <row r="975" spans="1:252"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c r="HH975" s="2"/>
      <c r="HI975" s="2"/>
      <c r="HJ975" s="2"/>
      <c r="HK975" s="2"/>
      <c r="HL975" s="2"/>
      <c r="HM975" s="2"/>
      <c r="HN975" s="2"/>
      <c r="HO975" s="2"/>
      <c r="HP975" s="2"/>
      <c r="HQ975" s="2"/>
      <c r="HR975" s="2"/>
      <c r="HS975" s="2"/>
      <c r="HT975" s="2"/>
      <c r="HU975" s="2"/>
      <c r="HV975" s="2"/>
      <c r="HW975" s="2"/>
      <c r="HX975" s="2"/>
      <c r="HY975" s="2"/>
      <c r="HZ975" s="2"/>
      <c r="IA975" s="2"/>
      <c r="IB975" s="2"/>
      <c r="IC975" s="2"/>
      <c r="ID975" s="2"/>
      <c r="IE975" s="2"/>
      <c r="IF975" s="2"/>
      <c r="IG975" s="2"/>
      <c r="IH975" s="2"/>
      <c r="II975" s="2"/>
      <c r="IJ975" s="2"/>
      <c r="IK975" s="2"/>
      <c r="IL975" s="2"/>
      <c r="IM975" s="2"/>
      <c r="IN975" s="2"/>
      <c r="IO975" s="2"/>
      <c r="IP975" s="2"/>
      <c r="IQ975" s="2"/>
      <c r="IR975" s="2"/>
    </row>
    <row r="976" spans="1:252"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c r="HH976" s="2"/>
      <c r="HI976" s="2"/>
      <c r="HJ976" s="2"/>
      <c r="HK976" s="2"/>
      <c r="HL976" s="2"/>
      <c r="HM976" s="2"/>
      <c r="HN976" s="2"/>
      <c r="HO976" s="2"/>
      <c r="HP976" s="2"/>
      <c r="HQ976" s="2"/>
      <c r="HR976" s="2"/>
      <c r="HS976" s="2"/>
      <c r="HT976" s="2"/>
      <c r="HU976" s="2"/>
      <c r="HV976" s="2"/>
      <c r="HW976" s="2"/>
      <c r="HX976" s="2"/>
      <c r="HY976" s="2"/>
      <c r="HZ976" s="2"/>
      <c r="IA976" s="2"/>
      <c r="IB976" s="2"/>
      <c r="IC976" s="2"/>
      <c r="ID976" s="2"/>
      <c r="IE976" s="2"/>
      <c r="IF976" s="2"/>
      <c r="IG976" s="2"/>
      <c r="IH976" s="2"/>
      <c r="II976" s="2"/>
      <c r="IJ976" s="2"/>
      <c r="IK976" s="2"/>
      <c r="IL976" s="2"/>
      <c r="IM976" s="2"/>
      <c r="IN976" s="2"/>
      <c r="IO976" s="2"/>
      <c r="IP976" s="2"/>
      <c r="IQ976" s="2"/>
      <c r="IR976" s="2"/>
    </row>
    <row r="977" spans="1:252"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c r="HH977" s="2"/>
      <c r="HI977" s="2"/>
      <c r="HJ977" s="2"/>
      <c r="HK977" s="2"/>
      <c r="HL977" s="2"/>
      <c r="HM977" s="2"/>
      <c r="HN977" s="2"/>
      <c r="HO977" s="2"/>
      <c r="HP977" s="2"/>
      <c r="HQ977" s="2"/>
      <c r="HR977" s="2"/>
      <c r="HS977" s="2"/>
      <c r="HT977" s="2"/>
      <c r="HU977" s="2"/>
      <c r="HV977" s="2"/>
      <c r="HW977" s="2"/>
      <c r="HX977" s="2"/>
      <c r="HY977" s="2"/>
      <c r="HZ977" s="2"/>
      <c r="IA977" s="2"/>
      <c r="IB977" s="2"/>
      <c r="IC977" s="2"/>
      <c r="ID977" s="2"/>
      <c r="IE977" s="2"/>
      <c r="IF977" s="2"/>
      <c r="IG977" s="2"/>
      <c r="IH977" s="2"/>
      <c r="II977" s="2"/>
      <c r="IJ977" s="2"/>
      <c r="IK977" s="2"/>
      <c r="IL977" s="2"/>
      <c r="IM977" s="2"/>
      <c r="IN977" s="2"/>
      <c r="IO977" s="2"/>
      <c r="IP977" s="2"/>
      <c r="IQ977" s="2"/>
      <c r="IR977" s="2"/>
    </row>
    <row r="978" spans="1:252"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row>
    <row r="979" spans="1:252"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row>
    <row r="980" spans="1:252"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c r="HH980" s="2"/>
      <c r="HI980" s="2"/>
      <c r="HJ980" s="2"/>
      <c r="HK980" s="2"/>
      <c r="HL980" s="2"/>
      <c r="HM980" s="2"/>
      <c r="HN980" s="2"/>
      <c r="HO980" s="2"/>
      <c r="HP980" s="2"/>
      <c r="HQ980" s="2"/>
      <c r="HR980" s="2"/>
      <c r="HS980" s="2"/>
      <c r="HT980" s="2"/>
      <c r="HU980" s="2"/>
      <c r="HV980" s="2"/>
      <c r="HW980" s="2"/>
      <c r="HX980" s="2"/>
      <c r="HY980" s="2"/>
      <c r="HZ980" s="2"/>
      <c r="IA980" s="2"/>
      <c r="IB980" s="2"/>
      <c r="IC980" s="2"/>
      <c r="ID980" s="2"/>
      <c r="IE980" s="2"/>
      <c r="IF980" s="2"/>
      <c r="IG980" s="2"/>
      <c r="IH980" s="2"/>
      <c r="II980" s="2"/>
      <c r="IJ980" s="2"/>
      <c r="IK980" s="2"/>
      <c r="IL980" s="2"/>
      <c r="IM980" s="2"/>
      <c r="IN980" s="2"/>
      <c r="IO980" s="2"/>
      <c r="IP980" s="2"/>
      <c r="IQ980" s="2"/>
      <c r="IR980" s="2"/>
    </row>
    <row r="981" spans="1:252"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c r="HH981" s="2"/>
      <c r="HI981" s="2"/>
      <c r="HJ981" s="2"/>
      <c r="HK981" s="2"/>
      <c r="HL981" s="2"/>
      <c r="HM981" s="2"/>
      <c r="HN981" s="2"/>
      <c r="HO981" s="2"/>
      <c r="HP981" s="2"/>
      <c r="HQ981" s="2"/>
      <c r="HR981" s="2"/>
      <c r="HS981" s="2"/>
      <c r="HT981" s="2"/>
      <c r="HU981" s="2"/>
      <c r="HV981" s="2"/>
      <c r="HW981" s="2"/>
      <c r="HX981" s="2"/>
      <c r="HY981" s="2"/>
      <c r="HZ981" s="2"/>
      <c r="IA981" s="2"/>
      <c r="IB981" s="2"/>
      <c r="IC981" s="2"/>
      <c r="ID981" s="2"/>
      <c r="IE981" s="2"/>
      <c r="IF981" s="2"/>
      <c r="IG981" s="2"/>
      <c r="IH981" s="2"/>
      <c r="II981" s="2"/>
      <c r="IJ981" s="2"/>
      <c r="IK981" s="2"/>
      <c r="IL981" s="2"/>
      <c r="IM981" s="2"/>
      <c r="IN981" s="2"/>
      <c r="IO981" s="2"/>
      <c r="IP981" s="2"/>
      <c r="IQ981" s="2"/>
      <c r="IR981" s="2"/>
    </row>
    <row r="982" spans="1:252"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c r="HH982" s="2"/>
      <c r="HI982" s="2"/>
      <c r="HJ982" s="2"/>
      <c r="HK982" s="2"/>
      <c r="HL982" s="2"/>
      <c r="HM982" s="2"/>
      <c r="HN982" s="2"/>
      <c r="HO982" s="2"/>
      <c r="HP982" s="2"/>
      <c r="HQ982" s="2"/>
      <c r="HR982" s="2"/>
      <c r="HS982" s="2"/>
      <c r="HT982" s="2"/>
      <c r="HU982" s="2"/>
      <c r="HV982" s="2"/>
      <c r="HW982" s="2"/>
      <c r="HX982" s="2"/>
      <c r="HY982" s="2"/>
      <c r="HZ982" s="2"/>
      <c r="IA982" s="2"/>
      <c r="IB982" s="2"/>
      <c r="IC982" s="2"/>
      <c r="ID982" s="2"/>
      <c r="IE982" s="2"/>
      <c r="IF982" s="2"/>
      <c r="IG982" s="2"/>
      <c r="IH982" s="2"/>
      <c r="II982" s="2"/>
      <c r="IJ982" s="2"/>
      <c r="IK982" s="2"/>
      <c r="IL982" s="2"/>
      <c r="IM982" s="2"/>
      <c r="IN982" s="2"/>
      <c r="IO982" s="2"/>
      <c r="IP982" s="2"/>
      <c r="IQ982" s="2"/>
      <c r="IR982" s="2"/>
    </row>
    <row r="983" spans="1:252"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c r="HH983" s="2"/>
      <c r="HI983" s="2"/>
      <c r="HJ983" s="2"/>
      <c r="HK983" s="2"/>
      <c r="HL983" s="2"/>
      <c r="HM983" s="2"/>
      <c r="HN983" s="2"/>
      <c r="HO983" s="2"/>
      <c r="HP983" s="2"/>
      <c r="HQ983" s="2"/>
      <c r="HR983" s="2"/>
      <c r="HS983" s="2"/>
      <c r="HT983" s="2"/>
      <c r="HU983" s="2"/>
      <c r="HV983" s="2"/>
      <c r="HW983" s="2"/>
      <c r="HX983" s="2"/>
      <c r="HY983" s="2"/>
      <c r="HZ983" s="2"/>
      <c r="IA983" s="2"/>
      <c r="IB983" s="2"/>
      <c r="IC983" s="2"/>
      <c r="ID983" s="2"/>
      <c r="IE983" s="2"/>
      <c r="IF983" s="2"/>
      <c r="IG983" s="2"/>
      <c r="IH983" s="2"/>
      <c r="II983" s="2"/>
      <c r="IJ983" s="2"/>
      <c r="IK983" s="2"/>
      <c r="IL983" s="2"/>
      <c r="IM983" s="2"/>
      <c r="IN983" s="2"/>
      <c r="IO983" s="2"/>
      <c r="IP983" s="2"/>
      <c r="IQ983" s="2"/>
      <c r="IR983" s="2"/>
    </row>
    <row r="984" spans="1:252"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c r="HH984" s="2"/>
      <c r="HI984" s="2"/>
      <c r="HJ984" s="2"/>
      <c r="HK984" s="2"/>
      <c r="HL984" s="2"/>
      <c r="HM984" s="2"/>
      <c r="HN984" s="2"/>
      <c r="HO984" s="2"/>
      <c r="HP984" s="2"/>
      <c r="HQ984" s="2"/>
      <c r="HR984" s="2"/>
      <c r="HS984" s="2"/>
      <c r="HT984" s="2"/>
      <c r="HU984" s="2"/>
      <c r="HV984" s="2"/>
      <c r="HW984" s="2"/>
      <c r="HX984" s="2"/>
      <c r="HY984" s="2"/>
      <c r="HZ984" s="2"/>
      <c r="IA984" s="2"/>
      <c r="IB984" s="2"/>
      <c r="IC984" s="2"/>
      <c r="ID984" s="2"/>
      <c r="IE984" s="2"/>
      <c r="IF984" s="2"/>
      <c r="IG984" s="2"/>
      <c r="IH984" s="2"/>
      <c r="II984" s="2"/>
      <c r="IJ984" s="2"/>
      <c r="IK984" s="2"/>
      <c r="IL984" s="2"/>
      <c r="IM984" s="2"/>
      <c r="IN984" s="2"/>
      <c r="IO984" s="2"/>
      <c r="IP984" s="2"/>
      <c r="IQ984" s="2"/>
      <c r="IR984" s="2"/>
    </row>
    <row r="985" spans="1:252"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c r="HH985" s="2"/>
      <c r="HI985" s="2"/>
      <c r="HJ985" s="2"/>
      <c r="HK985" s="2"/>
      <c r="HL985" s="2"/>
      <c r="HM985" s="2"/>
      <c r="HN985" s="2"/>
      <c r="HO985" s="2"/>
      <c r="HP985" s="2"/>
      <c r="HQ985" s="2"/>
      <c r="HR985" s="2"/>
      <c r="HS985" s="2"/>
      <c r="HT985" s="2"/>
      <c r="HU985" s="2"/>
      <c r="HV985" s="2"/>
      <c r="HW985" s="2"/>
      <c r="HX985" s="2"/>
      <c r="HY985" s="2"/>
      <c r="HZ985" s="2"/>
      <c r="IA985" s="2"/>
      <c r="IB985" s="2"/>
      <c r="IC985" s="2"/>
      <c r="ID985" s="2"/>
      <c r="IE985" s="2"/>
      <c r="IF985" s="2"/>
      <c r="IG985" s="2"/>
      <c r="IH985" s="2"/>
      <c r="II985" s="2"/>
      <c r="IJ985" s="2"/>
      <c r="IK985" s="2"/>
      <c r="IL985" s="2"/>
      <c r="IM985" s="2"/>
      <c r="IN985" s="2"/>
      <c r="IO985" s="2"/>
      <c r="IP985" s="2"/>
      <c r="IQ985" s="2"/>
      <c r="IR985" s="2"/>
    </row>
    <row r="986" spans="1:252"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c r="HH986" s="2"/>
      <c r="HI986" s="2"/>
      <c r="HJ986" s="2"/>
      <c r="HK986" s="2"/>
      <c r="HL986" s="2"/>
      <c r="HM986" s="2"/>
      <c r="HN986" s="2"/>
      <c r="HO986" s="2"/>
      <c r="HP986" s="2"/>
      <c r="HQ986" s="2"/>
      <c r="HR986" s="2"/>
      <c r="HS986" s="2"/>
      <c r="HT986" s="2"/>
      <c r="HU986" s="2"/>
      <c r="HV986" s="2"/>
      <c r="HW986" s="2"/>
      <c r="HX986" s="2"/>
      <c r="HY986" s="2"/>
      <c r="HZ986" s="2"/>
      <c r="IA986" s="2"/>
      <c r="IB986" s="2"/>
      <c r="IC986" s="2"/>
      <c r="ID986" s="2"/>
      <c r="IE986" s="2"/>
      <c r="IF986" s="2"/>
      <c r="IG986" s="2"/>
      <c r="IH986" s="2"/>
      <c r="II986" s="2"/>
      <c r="IJ986" s="2"/>
      <c r="IK986" s="2"/>
      <c r="IL986" s="2"/>
      <c r="IM986" s="2"/>
      <c r="IN986" s="2"/>
      <c r="IO986" s="2"/>
      <c r="IP986" s="2"/>
      <c r="IQ986" s="2"/>
      <c r="IR986" s="2"/>
    </row>
    <row r="987" spans="1:252"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c r="HH987" s="2"/>
      <c r="HI987" s="2"/>
      <c r="HJ987" s="2"/>
      <c r="HK987" s="2"/>
      <c r="HL987" s="2"/>
      <c r="HM987" s="2"/>
      <c r="HN987" s="2"/>
      <c r="HO987" s="2"/>
      <c r="HP987" s="2"/>
      <c r="HQ987" s="2"/>
      <c r="HR987" s="2"/>
      <c r="HS987" s="2"/>
      <c r="HT987" s="2"/>
      <c r="HU987" s="2"/>
      <c r="HV987" s="2"/>
      <c r="HW987" s="2"/>
      <c r="HX987" s="2"/>
      <c r="HY987" s="2"/>
      <c r="HZ987" s="2"/>
      <c r="IA987" s="2"/>
      <c r="IB987" s="2"/>
      <c r="IC987" s="2"/>
      <c r="ID987" s="2"/>
      <c r="IE987" s="2"/>
      <c r="IF987" s="2"/>
      <c r="IG987" s="2"/>
      <c r="IH987" s="2"/>
      <c r="II987" s="2"/>
      <c r="IJ987" s="2"/>
      <c r="IK987" s="2"/>
      <c r="IL987" s="2"/>
      <c r="IM987" s="2"/>
      <c r="IN987" s="2"/>
      <c r="IO987" s="2"/>
      <c r="IP987" s="2"/>
      <c r="IQ987" s="2"/>
      <c r="IR987" s="2"/>
    </row>
    <row r="988" spans="1:252"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c r="HH988" s="2"/>
      <c r="HI988" s="2"/>
      <c r="HJ988" s="2"/>
      <c r="HK988" s="2"/>
      <c r="HL988" s="2"/>
      <c r="HM988" s="2"/>
      <c r="HN988" s="2"/>
      <c r="HO988" s="2"/>
      <c r="HP988" s="2"/>
      <c r="HQ988" s="2"/>
      <c r="HR988" s="2"/>
      <c r="HS988" s="2"/>
      <c r="HT988" s="2"/>
      <c r="HU988" s="2"/>
      <c r="HV988" s="2"/>
      <c r="HW988" s="2"/>
      <c r="HX988" s="2"/>
      <c r="HY988" s="2"/>
      <c r="HZ988" s="2"/>
      <c r="IA988" s="2"/>
      <c r="IB988" s="2"/>
      <c r="IC988" s="2"/>
      <c r="ID988" s="2"/>
      <c r="IE988" s="2"/>
      <c r="IF988" s="2"/>
      <c r="IG988" s="2"/>
      <c r="IH988" s="2"/>
      <c r="II988" s="2"/>
      <c r="IJ988" s="2"/>
      <c r="IK988" s="2"/>
      <c r="IL988" s="2"/>
      <c r="IM988" s="2"/>
      <c r="IN988" s="2"/>
      <c r="IO988" s="2"/>
      <c r="IP988" s="2"/>
      <c r="IQ988" s="2"/>
      <c r="IR988" s="2"/>
    </row>
    <row r="989" spans="1:252"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c r="HH989" s="2"/>
      <c r="HI989" s="2"/>
      <c r="HJ989" s="2"/>
      <c r="HK989" s="2"/>
      <c r="HL989" s="2"/>
      <c r="HM989" s="2"/>
      <c r="HN989" s="2"/>
      <c r="HO989" s="2"/>
      <c r="HP989" s="2"/>
      <c r="HQ989" s="2"/>
      <c r="HR989" s="2"/>
      <c r="HS989" s="2"/>
      <c r="HT989" s="2"/>
      <c r="HU989" s="2"/>
      <c r="HV989" s="2"/>
      <c r="HW989" s="2"/>
      <c r="HX989" s="2"/>
      <c r="HY989" s="2"/>
      <c r="HZ989" s="2"/>
      <c r="IA989" s="2"/>
      <c r="IB989" s="2"/>
      <c r="IC989" s="2"/>
      <c r="ID989" s="2"/>
      <c r="IE989" s="2"/>
      <c r="IF989" s="2"/>
      <c r="IG989" s="2"/>
      <c r="IH989" s="2"/>
      <c r="II989" s="2"/>
      <c r="IJ989" s="2"/>
      <c r="IK989" s="2"/>
      <c r="IL989" s="2"/>
      <c r="IM989" s="2"/>
      <c r="IN989" s="2"/>
      <c r="IO989" s="2"/>
      <c r="IP989" s="2"/>
      <c r="IQ989" s="2"/>
      <c r="IR989" s="2"/>
    </row>
    <row r="990" spans="1:252"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c r="HH990" s="2"/>
      <c r="HI990" s="2"/>
      <c r="HJ990" s="2"/>
      <c r="HK990" s="2"/>
      <c r="HL990" s="2"/>
      <c r="HM990" s="2"/>
      <c r="HN990" s="2"/>
      <c r="HO990" s="2"/>
      <c r="HP990" s="2"/>
      <c r="HQ990" s="2"/>
      <c r="HR990" s="2"/>
      <c r="HS990" s="2"/>
      <c r="HT990" s="2"/>
      <c r="HU990" s="2"/>
      <c r="HV990" s="2"/>
      <c r="HW990" s="2"/>
      <c r="HX990" s="2"/>
      <c r="HY990" s="2"/>
      <c r="HZ990" s="2"/>
      <c r="IA990" s="2"/>
      <c r="IB990" s="2"/>
      <c r="IC990" s="2"/>
      <c r="ID990" s="2"/>
      <c r="IE990" s="2"/>
      <c r="IF990" s="2"/>
      <c r="IG990" s="2"/>
      <c r="IH990" s="2"/>
      <c r="II990" s="2"/>
      <c r="IJ990" s="2"/>
      <c r="IK990" s="2"/>
      <c r="IL990" s="2"/>
      <c r="IM990" s="2"/>
      <c r="IN990" s="2"/>
      <c r="IO990" s="2"/>
      <c r="IP990" s="2"/>
      <c r="IQ990" s="2"/>
      <c r="IR990" s="2"/>
    </row>
    <row r="991" spans="1:252"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c r="HH991" s="2"/>
      <c r="HI991" s="2"/>
      <c r="HJ991" s="2"/>
      <c r="HK991" s="2"/>
      <c r="HL991" s="2"/>
      <c r="HM991" s="2"/>
      <c r="HN991" s="2"/>
      <c r="HO991" s="2"/>
      <c r="HP991" s="2"/>
      <c r="HQ991" s="2"/>
      <c r="HR991" s="2"/>
      <c r="HS991" s="2"/>
      <c r="HT991" s="2"/>
      <c r="HU991" s="2"/>
      <c r="HV991" s="2"/>
      <c r="HW991" s="2"/>
      <c r="HX991" s="2"/>
      <c r="HY991" s="2"/>
      <c r="HZ991" s="2"/>
      <c r="IA991" s="2"/>
      <c r="IB991" s="2"/>
      <c r="IC991" s="2"/>
      <c r="ID991" s="2"/>
      <c r="IE991" s="2"/>
      <c r="IF991" s="2"/>
      <c r="IG991" s="2"/>
      <c r="IH991" s="2"/>
      <c r="II991" s="2"/>
      <c r="IJ991" s="2"/>
      <c r="IK991" s="2"/>
      <c r="IL991" s="2"/>
      <c r="IM991" s="2"/>
      <c r="IN991" s="2"/>
      <c r="IO991" s="2"/>
      <c r="IP991" s="2"/>
      <c r="IQ991" s="2"/>
      <c r="IR991" s="2"/>
    </row>
    <row r="992" spans="1:252"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c r="HH992" s="2"/>
      <c r="HI992" s="2"/>
      <c r="HJ992" s="2"/>
      <c r="HK992" s="2"/>
      <c r="HL992" s="2"/>
      <c r="HM992" s="2"/>
      <c r="HN992" s="2"/>
      <c r="HO992" s="2"/>
      <c r="HP992" s="2"/>
      <c r="HQ992" s="2"/>
      <c r="HR992" s="2"/>
      <c r="HS992" s="2"/>
      <c r="HT992" s="2"/>
      <c r="HU992" s="2"/>
      <c r="HV992" s="2"/>
      <c r="HW992" s="2"/>
      <c r="HX992" s="2"/>
      <c r="HY992" s="2"/>
      <c r="HZ992" s="2"/>
      <c r="IA992" s="2"/>
      <c r="IB992" s="2"/>
      <c r="IC992" s="2"/>
      <c r="ID992" s="2"/>
      <c r="IE992" s="2"/>
      <c r="IF992" s="2"/>
      <c r="IG992" s="2"/>
      <c r="IH992" s="2"/>
      <c r="II992" s="2"/>
      <c r="IJ992" s="2"/>
      <c r="IK992" s="2"/>
      <c r="IL992" s="2"/>
      <c r="IM992" s="2"/>
      <c r="IN992" s="2"/>
      <c r="IO992" s="2"/>
      <c r="IP992" s="2"/>
      <c r="IQ992" s="2"/>
      <c r="IR992" s="2"/>
    </row>
    <row r="993" spans="1:252"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c r="HH993" s="2"/>
      <c r="HI993" s="2"/>
      <c r="HJ993" s="2"/>
      <c r="HK993" s="2"/>
      <c r="HL993" s="2"/>
      <c r="HM993" s="2"/>
      <c r="HN993" s="2"/>
      <c r="HO993" s="2"/>
      <c r="HP993" s="2"/>
      <c r="HQ993" s="2"/>
      <c r="HR993" s="2"/>
      <c r="HS993" s="2"/>
      <c r="HT993" s="2"/>
      <c r="HU993" s="2"/>
      <c r="HV993" s="2"/>
      <c r="HW993" s="2"/>
      <c r="HX993" s="2"/>
      <c r="HY993" s="2"/>
      <c r="HZ993" s="2"/>
      <c r="IA993" s="2"/>
      <c r="IB993" s="2"/>
      <c r="IC993" s="2"/>
      <c r="ID993" s="2"/>
      <c r="IE993" s="2"/>
      <c r="IF993" s="2"/>
      <c r="IG993" s="2"/>
      <c r="IH993" s="2"/>
      <c r="II993" s="2"/>
      <c r="IJ993" s="2"/>
      <c r="IK993" s="2"/>
      <c r="IL993" s="2"/>
      <c r="IM993" s="2"/>
      <c r="IN993" s="2"/>
      <c r="IO993" s="2"/>
      <c r="IP993" s="2"/>
      <c r="IQ993" s="2"/>
      <c r="IR993" s="2"/>
    </row>
    <row r="994" spans="1:252"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c r="HH994" s="2"/>
      <c r="HI994" s="2"/>
      <c r="HJ994" s="2"/>
      <c r="HK994" s="2"/>
      <c r="HL994" s="2"/>
      <c r="HM994" s="2"/>
      <c r="HN994" s="2"/>
      <c r="HO994" s="2"/>
      <c r="HP994" s="2"/>
      <c r="HQ994" s="2"/>
      <c r="HR994" s="2"/>
      <c r="HS994" s="2"/>
      <c r="HT994" s="2"/>
      <c r="HU994" s="2"/>
      <c r="HV994" s="2"/>
      <c r="HW994" s="2"/>
      <c r="HX994" s="2"/>
      <c r="HY994" s="2"/>
      <c r="HZ994" s="2"/>
      <c r="IA994" s="2"/>
      <c r="IB994" s="2"/>
      <c r="IC994" s="2"/>
      <c r="ID994" s="2"/>
      <c r="IE994" s="2"/>
      <c r="IF994" s="2"/>
      <c r="IG994" s="2"/>
      <c r="IH994" s="2"/>
      <c r="II994" s="2"/>
      <c r="IJ994" s="2"/>
      <c r="IK994" s="2"/>
      <c r="IL994" s="2"/>
      <c r="IM994" s="2"/>
      <c r="IN994" s="2"/>
      <c r="IO994" s="2"/>
      <c r="IP994" s="2"/>
      <c r="IQ994" s="2"/>
      <c r="IR994" s="2"/>
    </row>
    <row r="995" spans="1:252"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c r="HH995" s="2"/>
      <c r="HI995" s="2"/>
      <c r="HJ995" s="2"/>
      <c r="HK995" s="2"/>
      <c r="HL995" s="2"/>
      <c r="HM995" s="2"/>
      <c r="HN995" s="2"/>
      <c r="HO995" s="2"/>
      <c r="HP995" s="2"/>
      <c r="HQ995" s="2"/>
      <c r="HR995" s="2"/>
      <c r="HS995" s="2"/>
      <c r="HT995" s="2"/>
      <c r="HU995" s="2"/>
      <c r="HV995" s="2"/>
      <c r="HW995" s="2"/>
      <c r="HX995" s="2"/>
      <c r="HY995" s="2"/>
      <c r="HZ995" s="2"/>
      <c r="IA995" s="2"/>
      <c r="IB995" s="2"/>
      <c r="IC995" s="2"/>
      <c r="ID995" s="2"/>
      <c r="IE995" s="2"/>
      <c r="IF995" s="2"/>
      <c r="IG995" s="2"/>
      <c r="IH995" s="2"/>
      <c r="II995" s="2"/>
      <c r="IJ995" s="2"/>
      <c r="IK995" s="2"/>
      <c r="IL995" s="2"/>
      <c r="IM995" s="2"/>
      <c r="IN995" s="2"/>
      <c r="IO995" s="2"/>
      <c r="IP995" s="2"/>
      <c r="IQ995" s="2"/>
      <c r="IR995" s="2"/>
    </row>
    <row r="996" spans="1:252"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c r="HH996" s="2"/>
      <c r="HI996" s="2"/>
      <c r="HJ996" s="2"/>
      <c r="HK996" s="2"/>
      <c r="HL996" s="2"/>
      <c r="HM996" s="2"/>
      <c r="HN996" s="2"/>
      <c r="HO996" s="2"/>
      <c r="HP996" s="2"/>
      <c r="HQ996" s="2"/>
      <c r="HR996" s="2"/>
      <c r="HS996" s="2"/>
      <c r="HT996" s="2"/>
      <c r="HU996" s="2"/>
      <c r="HV996" s="2"/>
      <c r="HW996" s="2"/>
      <c r="HX996" s="2"/>
      <c r="HY996" s="2"/>
      <c r="HZ996" s="2"/>
      <c r="IA996" s="2"/>
      <c r="IB996" s="2"/>
      <c r="IC996" s="2"/>
      <c r="ID996" s="2"/>
      <c r="IE996" s="2"/>
      <c r="IF996" s="2"/>
      <c r="IG996" s="2"/>
      <c r="IH996" s="2"/>
      <c r="II996" s="2"/>
      <c r="IJ996" s="2"/>
      <c r="IK996" s="2"/>
      <c r="IL996" s="2"/>
      <c r="IM996" s="2"/>
      <c r="IN996" s="2"/>
      <c r="IO996" s="2"/>
      <c r="IP996" s="2"/>
      <c r="IQ996" s="2"/>
      <c r="IR996" s="2"/>
    </row>
    <row r="997" spans="1:252"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c r="HH997" s="2"/>
      <c r="HI997" s="2"/>
      <c r="HJ997" s="2"/>
      <c r="HK997" s="2"/>
      <c r="HL997" s="2"/>
      <c r="HM997" s="2"/>
      <c r="HN997" s="2"/>
      <c r="HO997" s="2"/>
      <c r="HP997" s="2"/>
      <c r="HQ997" s="2"/>
      <c r="HR997" s="2"/>
      <c r="HS997" s="2"/>
      <c r="HT997" s="2"/>
      <c r="HU997" s="2"/>
      <c r="HV997" s="2"/>
      <c r="HW997" s="2"/>
      <c r="HX997" s="2"/>
      <c r="HY997" s="2"/>
      <c r="HZ997" s="2"/>
      <c r="IA997" s="2"/>
      <c r="IB997" s="2"/>
      <c r="IC997" s="2"/>
      <c r="ID997" s="2"/>
      <c r="IE997" s="2"/>
      <c r="IF997" s="2"/>
      <c r="IG997" s="2"/>
      <c r="IH997" s="2"/>
      <c r="II997" s="2"/>
      <c r="IJ997" s="2"/>
      <c r="IK997" s="2"/>
      <c r="IL997" s="2"/>
      <c r="IM997" s="2"/>
      <c r="IN997" s="2"/>
      <c r="IO997" s="2"/>
      <c r="IP997" s="2"/>
      <c r="IQ997" s="2"/>
      <c r="IR997" s="2"/>
    </row>
    <row r="998" spans="1:252"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c r="HH998" s="2"/>
      <c r="HI998" s="2"/>
      <c r="HJ998" s="2"/>
      <c r="HK998" s="2"/>
      <c r="HL998" s="2"/>
      <c r="HM998" s="2"/>
      <c r="HN998" s="2"/>
      <c r="HO998" s="2"/>
      <c r="HP998" s="2"/>
      <c r="HQ998" s="2"/>
      <c r="HR998" s="2"/>
      <c r="HS998" s="2"/>
      <c r="HT998" s="2"/>
      <c r="HU998" s="2"/>
      <c r="HV998" s="2"/>
      <c r="HW998" s="2"/>
      <c r="HX998" s="2"/>
      <c r="HY998" s="2"/>
      <c r="HZ998" s="2"/>
      <c r="IA998" s="2"/>
      <c r="IB998" s="2"/>
      <c r="IC998" s="2"/>
      <c r="ID998" s="2"/>
      <c r="IE998" s="2"/>
      <c r="IF998" s="2"/>
      <c r="IG998" s="2"/>
      <c r="IH998" s="2"/>
      <c r="II998" s="2"/>
      <c r="IJ998" s="2"/>
      <c r="IK998" s="2"/>
      <c r="IL998" s="2"/>
      <c r="IM998" s="2"/>
      <c r="IN998" s="2"/>
      <c r="IO998" s="2"/>
      <c r="IP998" s="2"/>
      <c r="IQ998" s="2"/>
      <c r="IR998" s="2"/>
    </row>
    <row r="999" spans="1:252"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c r="HH999" s="2"/>
      <c r="HI999" s="2"/>
      <c r="HJ999" s="2"/>
      <c r="HK999" s="2"/>
      <c r="HL999" s="2"/>
      <c r="HM999" s="2"/>
      <c r="HN999" s="2"/>
      <c r="HO999" s="2"/>
      <c r="HP999" s="2"/>
      <c r="HQ999" s="2"/>
      <c r="HR999" s="2"/>
      <c r="HS999" s="2"/>
      <c r="HT999" s="2"/>
      <c r="HU999" s="2"/>
      <c r="HV999" s="2"/>
      <c r="HW999" s="2"/>
      <c r="HX999" s="2"/>
      <c r="HY999" s="2"/>
      <c r="HZ999" s="2"/>
      <c r="IA999" s="2"/>
      <c r="IB999" s="2"/>
      <c r="IC999" s="2"/>
      <c r="ID999" s="2"/>
      <c r="IE999" s="2"/>
      <c r="IF999" s="2"/>
      <c r="IG999" s="2"/>
      <c r="IH999" s="2"/>
      <c r="II999" s="2"/>
      <c r="IJ999" s="2"/>
      <c r="IK999" s="2"/>
      <c r="IL999" s="2"/>
      <c r="IM999" s="2"/>
      <c r="IN999" s="2"/>
      <c r="IO999" s="2"/>
      <c r="IP999" s="2"/>
      <c r="IQ999" s="2"/>
      <c r="IR999" s="2"/>
    </row>
    <row r="1000" spans="1:252"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c r="HH1000" s="2"/>
      <c r="HI1000" s="2"/>
      <c r="HJ1000" s="2"/>
      <c r="HK1000" s="2"/>
      <c r="HL1000" s="2"/>
      <c r="HM1000" s="2"/>
      <c r="HN1000" s="2"/>
      <c r="HO1000" s="2"/>
      <c r="HP1000" s="2"/>
      <c r="HQ1000" s="2"/>
      <c r="HR1000" s="2"/>
      <c r="HS1000" s="2"/>
      <c r="HT1000" s="2"/>
      <c r="HU1000" s="2"/>
      <c r="HV1000" s="2"/>
      <c r="HW1000" s="2"/>
      <c r="HX1000" s="2"/>
      <c r="HY1000" s="2"/>
      <c r="HZ1000" s="2"/>
      <c r="IA1000" s="2"/>
      <c r="IB1000" s="2"/>
      <c r="IC1000" s="2"/>
      <c r="ID1000" s="2"/>
      <c r="IE1000" s="2"/>
      <c r="IF1000" s="2"/>
      <c r="IG1000" s="2"/>
      <c r="IH1000" s="2"/>
      <c r="II1000" s="2"/>
      <c r="IJ1000" s="2"/>
      <c r="IK1000" s="2"/>
      <c r="IL1000" s="2"/>
      <c r="IM1000" s="2"/>
      <c r="IN1000" s="2"/>
      <c r="IO1000" s="2"/>
      <c r="IP1000" s="2"/>
      <c r="IQ1000" s="2"/>
      <c r="IR1000" s="2"/>
    </row>
  </sheetData>
  <conditionalFormatting sqref="AJ51">
    <cfRule type="expression" dxfId="1314" priority="1">
      <formula>"$A6 =""text"""</formula>
    </cfRule>
  </conditionalFormatting>
  <conditionalFormatting sqref="AJ73">
    <cfRule type="expression" dxfId="1313" priority="2">
      <formula>"$A6 =""text"""</formula>
    </cfRule>
  </conditionalFormatting>
  <conditionalFormatting sqref="A55">
    <cfRule type="expression" dxfId="1312" priority="3">
      <formula>"$A6 =""text"""</formula>
    </cfRule>
  </conditionalFormatting>
  <conditionalFormatting sqref="A55">
    <cfRule type="containsText" dxfId="1311" priority="4" operator="containsText" text="question">
      <formula>NOT(ISERROR(SEARCH(("question"),(A55))))</formula>
    </cfRule>
  </conditionalFormatting>
  <conditionalFormatting sqref="A55">
    <cfRule type="containsText" dxfId="1310" priority="5" operator="containsText" text="text">
      <formula>NOT(ISERROR(SEARCH(("text"),(A55))))</formula>
    </cfRule>
  </conditionalFormatting>
  <conditionalFormatting sqref="A55">
    <cfRule type="containsText" dxfId="1309" priority="6" operator="containsText" text="pagebreak">
      <formula>NOT(ISERROR(SEARCH(("pagebreak"),(A55))))</formula>
    </cfRule>
  </conditionalFormatting>
  <conditionalFormatting sqref="A55">
    <cfRule type="containsText" dxfId="1308" priority="7" operator="containsText" text="headline">
      <formula>NOT(ISERROR(SEARCH(("headline"),(A55))))</formula>
    </cfRule>
  </conditionalFormatting>
  <conditionalFormatting sqref="A36:A39">
    <cfRule type="containsText" dxfId="1307" priority="8" operator="containsText" text="question">
      <formula>NOT(ISERROR(SEARCH(("question"),(A36))))</formula>
    </cfRule>
  </conditionalFormatting>
  <conditionalFormatting sqref="A36:A39">
    <cfRule type="containsText" dxfId="1306" priority="9" operator="containsText" text="text">
      <formula>NOT(ISERROR(SEARCH(("text"),(A36))))</formula>
    </cfRule>
  </conditionalFormatting>
  <conditionalFormatting sqref="A36:A39">
    <cfRule type="containsText" dxfId="1305" priority="10" operator="containsText" text="pagebreak">
      <formula>NOT(ISERROR(SEARCH(("pagebreak"),(A36))))</formula>
    </cfRule>
  </conditionalFormatting>
  <conditionalFormatting sqref="A36:A39">
    <cfRule type="containsText" dxfId="1304" priority="11" operator="containsText" text="headline">
      <formula>NOT(ISERROR(SEARCH(("headline"),(A36))))</formula>
    </cfRule>
  </conditionalFormatting>
  <conditionalFormatting sqref="O43:AJ43">
    <cfRule type="expression" dxfId="1303" priority="12">
      <formula>"$A6 =""text"""</formula>
    </cfRule>
  </conditionalFormatting>
  <conditionalFormatting sqref="A41:A42">
    <cfRule type="containsText" dxfId="1302" priority="13" operator="containsText" text="question">
      <formula>NOT(ISERROR(SEARCH(("question"),(A41))))</formula>
    </cfRule>
  </conditionalFormatting>
  <conditionalFormatting sqref="A41:A42">
    <cfRule type="containsText" dxfId="1301" priority="14" operator="containsText" text="text">
      <formula>NOT(ISERROR(SEARCH(("text"),(A41))))</formula>
    </cfRule>
  </conditionalFormatting>
  <conditionalFormatting sqref="A41:A42">
    <cfRule type="containsText" dxfId="1300" priority="15" operator="containsText" text="pagebreak">
      <formula>NOT(ISERROR(SEARCH(("pagebreak"),(A41))))</formula>
    </cfRule>
  </conditionalFormatting>
  <conditionalFormatting sqref="A41:A42">
    <cfRule type="containsText" dxfId="1299" priority="16" operator="containsText" text="headline">
      <formula>NOT(ISERROR(SEARCH(("headline"),(A41))))</formula>
    </cfRule>
  </conditionalFormatting>
  <conditionalFormatting sqref="A43">
    <cfRule type="containsText" dxfId="1298" priority="17" operator="containsText" text="question">
      <formula>NOT(ISERROR(SEARCH(("question"),(A43))))</formula>
    </cfRule>
  </conditionalFormatting>
  <conditionalFormatting sqref="A43">
    <cfRule type="containsText" dxfId="1297" priority="18" operator="containsText" text="text">
      <formula>NOT(ISERROR(SEARCH(("text"),(A43))))</formula>
    </cfRule>
  </conditionalFormatting>
  <conditionalFormatting sqref="A43">
    <cfRule type="containsText" dxfId="1296" priority="19" operator="containsText" text="pagebreak">
      <formula>NOT(ISERROR(SEARCH(("pagebreak"),(A43))))</formula>
    </cfRule>
  </conditionalFormatting>
  <conditionalFormatting sqref="A43">
    <cfRule type="containsText" dxfId="1295" priority="20" operator="containsText" text="headline">
      <formula>NOT(ISERROR(SEARCH(("headline"),(A43))))</formula>
    </cfRule>
  </conditionalFormatting>
  <conditionalFormatting sqref="O48">
    <cfRule type="expression" dxfId="1294" priority="21">
      <formula>"$A6 =""text"""</formula>
    </cfRule>
  </conditionalFormatting>
  <conditionalFormatting sqref="O44">
    <cfRule type="expression" dxfId="1293" priority="22">
      <formula>"$A6 =""text"""</formula>
    </cfRule>
  </conditionalFormatting>
  <conditionalFormatting sqref="A45">
    <cfRule type="containsText" dxfId="1292" priority="23" operator="containsText" text="question">
      <formula>NOT(ISERROR(SEARCH(("question"),(A45))))</formula>
    </cfRule>
  </conditionalFormatting>
  <conditionalFormatting sqref="A45">
    <cfRule type="containsText" dxfId="1291" priority="24" operator="containsText" text="text">
      <formula>NOT(ISERROR(SEARCH(("text"),(A45))))</formula>
    </cfRule>
  </conditionalFormatting>
  <conditionalFormatting sqref="A45">
    <cfRule type="containsText" dxfId="1290" priority="25" operator="containsText" text="pagebreak">
      <formula>NOT(ISERROR(SEARCH(("pagebreak"),(A45))))</formula>
    </cfRule>
  </conditionalFormatting>
  <conditionalFormatting sqref="A45">
    <cfRule type="containsText" dxfId="1289" priority="26" operator="containsText" text="headline">
      <formula>NOT(ISERROR(SEARCH(("headline"),(A45))))</formula>
    </cfRule>
  </conditionalFormatting>
  <conditionalFormatting sqref="O45">
    <cfRule type="expression" dxfId="1288" priority="27">
      <formula>"$A6 =""text"""</formula>
    </cfRule>
  </conditionalFormatting>
  <conditionalFormatting sqref="O46">
    <cfRule type="expression" dxfId="1287" priority="28">
      <formula>"$A6 =""text"""</formula>
    </cfRule>
  </conditionalFormatting>
  <conditionalFormatting sqref="H47">
    <cfRule type="expression" dxfId="1286" priority="29">
      <formula>"$A6 =""text"""</formula>
    </cfRule>
  </conditionalFormatting>
  <conditionalFormatting sqref="H44">
    <cfRule type="expression" dxfId="1285" priority="30">
      <formula>"$A6 =""text"""</formula>
    </cfRule>
  </conditionalFormatting>
  <conditionalFormatting sqref="H43">
    <cfRule type="expression" dxfId="1284" priority="31">
      <formula>"$A6 =""text"""</formula>
    </cfRule>
  </conditionalFormatting>
  <conditionalFormatting sqref="A48">
    <cfRule type="containsText" dxfId="1283" priority="32" operator="containsText" text="question">
      <formula>NOT(ISERROR(SEARCH(("question"),(A48))))</formula>
    </cfRule>
  </conditionalFormatting>
  <conditionalFormatting sqref="A48">
    <cfRule type="containsText" dxfId="1282" priority="33" operator="containsText" text="text">
      <formula>NOT(ISERROR(SEARCH(("text"),(A48))))</formula>
    </cfRule>
  </conditionalFormatting>
  <conditionalFormatting sqref="A48">
    <cfRule type="containsText" dxfId="1281" priority="34" operator="containsText" text="pagebreak">
      <formula>NOT(ISERROR(SEARCH(("pagebreak"),(A48))))</formula>
    </cfRule>
  </conditionalFormatting>
  <conditionalFormatting sqref="A48">
    <cfRule type="containsText" dxfId="1280" priority="35" operator="containsText" text="headline">
      <formula>NOT(ISERROR(SEARCH(("headline"),(A48))))</formula>
    </cfRule>
  </conditionalFormatting>
  <conditionalFormatting sqref="P49:AJ49">
    <cfRule type="expression" dxfId="1279" priority="36">
      <formula>"$A6 =""text"""</formula>
    </cfRule>
  </conditionalFormatting>
  <conditionalFormatting sqref="A49">
    <cfRule type="containsText" dxfId="1278" priority="37" operator="containsText" text="question">
      <formula>NOT(ISERROR(SEARCH(("question"),(A49))))</formula>
    </cfRule>
  </conditionalFormatting>
  <conditionalFormatting sqref="A49">
    <cfRule type="containsText" dxfId="1277" priority="38" operator="containsText" text="text">
      <formula>NOT(ISERROR(SEARCH(("text"),(A49))))</formula>
    </cfRule>
  </conditionalFormatting>
  <conditionalFormatting sqref="A49">
    <cfRule type="containsText" dxfId="1276" priority="39" operator="containsText" text="pagebreak">
      <formula>NOT(ISERROR(SEARCH(("pagebreak"),(A49))))</formula>
    </cfRule>
  </conditionalFormatting>
  <conditionalFormatting sqref="A49">
    <cfRule type="containsText" dxfId="1275" priority="40" operator="containsText" text="headline">
      <formula>NOT(ISERROR(SEARCH(("headline"),(A49))))</formula>
    </cfRule>
  </conditionalFormatting>
  <conditionalFormatting sqref="O49">
    <cfRule type="expression" dxfId="1274" priority="41">
      <formula>"$A6 =""text"""</formula>
    </cfRule>
  </conditionalFormatting>
  <conditionalFormatting sqref="H49">
    <cfRule type="expression" dxfId="1273" priority="42">
      <formula>"$A6 =""text"""</formula>
    </cfRule>
  </conditionalFormatting>
  <conditionalFormatting sqref="H50">
    <cfRule type="expression" dxfId="1272" priority="43">
      <formula>"$A6 =""text"""</formula>
    </cfRule>
  </conditionalFormatting>
  <conditionalFormatting sqref="J50:L50">
    <cfRule type="expression" dxfId="1271" priority="44">
      <formula>"$A6 =""text"""</formula>
    </cfRule>
  </conditionalFormatting>
  <conditionalFormatting sqref="J51:L51">
    <cfRule type="expression" dxfId="1270" priority="45">
      <formula>"$A6 =""text"""</formula>
    </cfRule>
  </conditionalFormatting>
  <conditionalFormatting sqref="H51">
    <cfRule type="expression" dxfId="1269" priority="46">
      <formula>"$A6 =""text"""</formula>
    </cfRule>
  </conditionalFormatting>
  <conditionalFormatting sqref="A52:A53">
    <cfRule type="containsText" dxfId="1268" priority="47" operator="containsText" text="question">
      <formula>NOT(ISERROR(SEARCH(("question"),(A52))))</formula>
    </cfRule>
  </conditionalFormatting>
  <conditionalFormatting sqref="A52:A53">
    <cfRule type="containsText" dxfId="1267" priority="48" operator="containsText" text="text">
      <formula>NOT(ISERROR(SEARCH(("text"),(A52))))</formula>
    </cfRule>
  </conditionalFormatting>
  <conditionalFormatting sqref="A52:A53">
    <cfRule type="containsText" dxfId="1266" priority="49" operator="containsText" text="pagebreak">
      <formula>NOT(ISERROR(SEARCH(("pagebreak"),(A52))))</formula>
    </cfRule>
  </conditionalFormatting>
  <conditionalFormatting sqref="A52:A53">
    <cfRule type="containsText" dxfId="1265" priority="50" operator="containsText" text="headline">
      <formula>NOT(ISERROR(SEARCH(("headline"),(A52))))</formula>
    </cfRule>
  </conditionalFormatting>
  <conditionalFormatting sqref="A54">
    <cfRule type="containsText" dxfId="1264" priority="51" operator="containsText" text="question">
      <formula>NOT(ISERROR(SEARCH(("question"),(A54))))</formula>
    </cfRule>
  </conditionalFormatting>
  <conditionalFormatting sqref="A54">
    <cfRule type="containsText" dxfId="1263" priority="52" operator="containsText" text="text">
      <formula>NOT(ISERROR(SEARCH(("text"),(A54))))</formula>
    </cfRule>
  </conditionalFormatting>
  <conditionalFormatting sqref="A54">
    <cfRule type="containsText" dxfId="1262" priority="53" operator="containsText" text="pagebreak">
      <formula>NOT(ISERROR(SEARCH(("pagebreak"),(A54))))</formula>
    </cfRule>
  </conditionalFormatting>
  <conditionalFormatting sqref="A54">
    <cfRule type="containsText" dxfId="1261" priority="54" operator="containsText" text="headline">
      <formula>NOT(ISERROR(SEARCH(("headline"),(A54))))</formula>
    </cfRule>
  </conditionalFormatting>
  <conditionalFormatting sqref="G55">
    <cfRule type="expression" dxfId="1260" priority="55">
      <formula>"$A6 =""text"""</formula>
    </cfRule>
  </conditionalFormatting>
  <conditionalFormatting sqref="G56">
    <cfRule type="expression" dxfId="1259" priority="56">
      <formula>"$A6 =""text"""</formula>
    </cfRule>
  </conditionalFormatting>
  <conditionalFormatting sqref="B56:E56">
    <cfRule type="expression" dxfId="1258" priority="57">
      <formula>"$A6 =""text"""</formula>
    </cfRule>
  </conditionalFormatting>
  <conditionalFormatting sqref="A56">
    <cfRule type="expression" dxfId="1257" priority="58">
      <formula>"$A6 =""text"""</formula>
    </cfRule>
  </conditionalFormatting>
  <conditionalFormatting sqref="A56">
    <cfRule type="containsText" dxfId="1256" priority="59" operator="containsText" text="question">
      <formula>NOT(ISERROR(SEARCH(("question"),(A56))))</formula>
    </cfRule>
  </conditionalFormatting>
  <conditionalFormatting sqref="A56">
    <cfRule type="containsText" dxfId="1255" priority="60" operator="containsText" text="text">
      <formula>NOT(ISERROR(SEARCH(("text"),(A56))))</formula>
    </cfRule>
  </conditionalFormatting>
  <conditionalFormatting sqref="A56">
    <cfRule type="containsText" dxfId="1254" priority="61" operator="containsText" text="pagebreak">
      <formula>NOT(ISERROR(SEARCH(("pagebreak"),(A56))))</formula>
    </cfRule>
  </conditionalFormatting>
  <conditionalFormatting sqref="A56">
    <cfRule type="containsText" dxfId="1253" priority="62" operator="containsText" text="headline">
      <formula>NOT(ISERROR(SEARCH(("headline"),(A56))))</formula>
    </cfRule>
  </conditionalFormatting>
  <conditionalFormatting sqref="G57:G58">
    <cfRule type="expression" dxfId="1252" priority="63">
      <formula>"$A6 =""text"""</formula>
    </cfRule>
  </conditionalFormatting>
  <conditionalFormatting sqref="B57:E58">
    <cfRule type="expression" dxfId="1251" priority="64">
      <formula>"$A6 =""text"""</formula>
    </cfRule>
  </conditionalFormatting>
  <conditionalFormatting sqref="A57:A58">
    <cfRule type="expression" dxfId="1250" priority="65">
      <formula>"$A6 =""text"""</formula>
    </cfRule>
  </conditionalFormatting>
  <conditionalFormatting sqref="A57:A58">
    <cfRule type="containsText" dxfId="1249" priority="66" operator="containsText" text="question">
      <formula>NOT(ISERROR(SEARCH(("question"),(A57))))</formula>
    </cfRule>
  </conditionalFormatting>
  <conditionalFormatting sqref="A57:A58">
    <cfRule type="containsText" dxfId="1248" priority="67" operator="containsText" text="text">
      <formula>NOT(ISERROR(SEARCH(("text"),(A57))))</formula>
    </cfRule>
  </conditionalFormatting>
  <conditionalFormatting sqref="A57:A58">
    <cfRule type="containsText" dxfId="1247" priority="68" operator="containsText" text="pagebreak">
      <formula>NOT(ISERROR(SEARCH(("pagebreak"),(A57))))</formula>
    </cfRule>
  </conditionalFormatting>
  <conditionalFormatting sqref="A57:A58">
    <cfRule type="containsText" dxfId="1246" priority="69" operator="containsText" text="headline">
      <formula>NOT(ISERROR(SEARCH(("headline"),(A57))))</formula>
    </cfRule>
  </conditionalFormatting>
  <conditionalFormatting sqref="J57:L57">
    <cfRule type="expression" dxfId="1245" priority="70">
      <formula>"$A6 =""text"""</formula>
    </cfRule>
  </conditionalFormatting>
  <conditionalFormatting sqref="G61">
    <cfRule type="expression" dxfId="1244" priority="71">
      <formula>"$A6 =""text"""</formula>
    </cfRule>
  </conditionalFormatting>
  <conditionalFormatting sqref="B61:E61">
    <cfRule type="expression" dxfId="1243" priority="72">
      <formula>"$A6 =""text"""</formula>
    </cfRule>
  </conditionalFormatting>
  <conditionalFormatting sqref="A61">
    <cfRule type="expression" dxfId="1242" priority="73">
      <formula>"$A6 =""text"""</formula>
    </cfRule>
  </conditionalFormatting>
  <conditionalFormatting sqref="A61">
    <cfRule type="containsText" dxfId="1241" priority="74" operator="containsText" text="question">
      <formula>NOT(ISERROR(SEARCH(("question"),(A61))))</formula>
    </cfRule>
  </conditionalFormatting>
  <conditionalFormatting sqref="A61">
    <cfRule type="containsText" dxfId="1240" priority="75" operator="containsText" text="text">
      <formula>NOT(ISERROR(SEARCH(("text"),(A61))))</formula>
    </cfRule>
  </conditionalFormatting>
  <conditionalFormatting sqref="A61">
    <cfRule type="containsText" dxfId="1239" priority="76" operator="containsText" text="pagebreak">
      <formula>NOT(ISERROR(SEARCH(("pagebreak"),(A61))))</formula>
    </cfRule>
  </conditionalFormatting>
  <conditionalFormatting sqref="A61">
    <cfRule type="containsText" dxfId="1238" priority="77" operator="containsText" text="headline">
      <formula>NOT(ISERROR(SEARCH(("headline"),(A61))))</formula>
    </cfRule>
  </conditionalFormatting>
  <conditionalFormatting sqref="H63">
    <cfRule type="expression" dxfId="1237" priority="78">
      <formula>"$A6 =""text"""</formula>
    </cfRule>
  </conditionalFormatting>
  <conditionalFormatting sqref="G63">
    <cfRule type="expression" dxfId="1236" priority="79">
      <formula>"$A6 =""text"""</formula>
    </cfRule>
  </conditionalFormatting>
  <conditionalFormatting sqref="B63:E63">
    <cfRule type="expression" dxfId="1235" priority="80">
      <formula>"$A6 =""text"""</formula>
    </cfRule>
  </conditionalFormatting>
  <conditionalFormatting sqref="A63">
    <cfRule type="expression" dxfId="1234" priority="81">
      <formula>"$A6 =""text"""</formula>
    </cfRule>
  </conditionalFormatting>
  <conditionalFormatting sqref="A63">
    <cfRule type="containsText" dxfId="1233" priority="82" operator="containsText" text="question">
      <formula>NOT(ISERROR(SEARCH(("question"),(A63))))</formula>
    </cfRule>
  </conditionalFormatting>
  <conditionalFormatting sqref="A63">
    <cfRule type="containsText" dxfId="1232" priority="83" operator="containsText" text="text">
      <formula>NOT(ISERROR(SEARCH(("text"),(A63))))</formula>
    </cfRule>
  </conditionalFormatting>
  <conditionalFormatting sqref="A63">
    <cfRule type="containsText" dxfId="1231" priority="84" operator="containsText" text="pagebreak">
      <formula>NOT(ISERROR(SEARCH(("pagebreak"),(A63))))</formula>
    </cfRule>
  </conditionalFormatting>
  <conditionalFormatting sqref="A63">
    <cfRule type="containsText" dxfId="1230" priority="85" operator="containsText" text="headline">
      <formula>NOT(ISERROR(SEARCH(("headline"),(A63))))</formula>
    </cfRule>
  </conditionalFormatting>
  <conditionalFormatting sqref="M63">
    <cfRule type="expression" dxfId="1229" priority="86">
      <formula>"$A6 =""text"""</formula>
    </cfRule>
  </conditionalFormatting>
  <conditionalFormatting sqref="A64:A65">
    <cfRule type="containsText" dxfId="1228" priority="87" operator="containsText" text="question">
      <formula>NOT(ISERROR(SEARCH(("question"),(A64))))</formula>
    </cfRule>
  </conditionalFormatting>
  <conditionalFormatting sqref="A64:A65">
    <cfRule type="containsText" dxfId="1227" priority="88" operator="containsText" text="text">
      <formula>NOT(ISERROR(SEARCH(("text"),(A64))))</formula>
    </cfRule>
  </conditionalFormatting>
  <conditionalFormatting sqref="A64:A65">
    <cfRule type="containsText" dxfId="1226" priority="89" operator="containsText" text="pagebreak">
      <formula>NOT(ISERROR(SEARCH(("pagebreak"),(A64))))</formula>
    </cfRule>
  </conditionalFormatting>
  <conditionalFormatting sqref="A64:A65">
    <cfRule type="containsText" dxfId="1225" priority="90" operator="containsText" text="headline">
      <formula>NOT(ISERROR(SEARCH(("headline"),(A64))))</formula>
    </cfRule>
  </conditionalFormatting>
  <conditionalFormatting sqref="A71:A72">
    <cfRule type="containsText" dxfId="1224" priority="91" operator="containsText" text="question">
      <formula>NOT(ISERROR(SEARCH(("question"),(A71))))</formula>
    </cfRule>
  </conditionalFormatting>
  <conditionalFormatting sqref="A71:A72">
    <cfRule type="containsText" dxfId="1223" priority="92" operator="containsText" text="text">
      <formula>NOT(ISERROR(SEARCH(("text"),(A71))))</formula>
    </cfRule>
  </conditionalFormatting>
  <conditionalFormatting sqref="A71:A72">
    <cfRule type="containsText" dxfId="1222" priority="93" operator="containsText" text="pagebreak">
      <formula>NOT(ISERROR(SEARCH(("pagebreak"),(A71))))</formula>
    </cfRule>
  </conditionalFormatting>
  <conditionalFormatting sqref="A71:A72">
    <cfRule type="containsText" dxfId="1221" priority="94" operator="containsText" text="headline">
      <formula>NOT(ISERROR(SEARCH(("headline"),(A71))))</formula>
    </cfRule>
  </conditionalFormatting>
  <conditionalFormatting sqref="A78:A79">
    <cfRule type="containsText" dxfId="1220" priority="95" operator="containsText" text="question">
      <formula>NOT(ISERROR(SEARCH(("question"),(A78))))</formula>
    </cfRule>
  </conditionalFormatting>
  <conditionalFormatting sqref="A78:A79">
    <cfRule type="containsText" dxfId="1219" priority="96" operator="containsText" text="text">
      <formula>NOT(ISERROR(SEARCH(("text"),(A78))))</formula>
    </cfRule>
  </conditionalFormatting>
  <conditionalFormatting sqref="A78:A79">
    <cfRule type="containsText" dxfId="1218" priority="97" operator="containsText" text="pagebreak">
      <formula>NOT(ISERROR(SEARCH(("pagebreak"),(A78))))</formula>
    </cfRule>
  </conditionalFormatting>
  <conditionalFormatting sqref="A78:A79">
    <cfRule type="containsText" dxfId="1217" priority="98" operator="containsText" text="headline">
      <formula>NOT(ISERROR(SEARCH(("headline"),(A78))))</formula>
    </cfRule>
  </conditionalFormatting>
  <conditionalFormatting sqref="M85">
    <cfRule type="expression" dxfId="1216" priority="99">
      <formula>"$A6 =""text"""</formula>
    </cfRule>
  </conditionalFormatting>
  <conditionalFormatting sqref="J85:L85">
    <cfRule type="expression" dxfId="1215" priority="100">
      <formula>"$A6 =""text"""</formula>
    </cfRule>
  </conditionalFormatting>
  <conditionalFormatting sqref="J85:L85">
    <cfRule type="expression" dxfId="1214" priority="101">
      <formula>"$A6 =""text"""</formula>
    </cfRule>
  </conditionalFormatting>
  <conditionalFormatting sqref="A83:A84">
    <cfRule type="containsText" dxfId="1213" priority="102" operator="containsText" text="question">
      <formula>NOT(ISERROR(SEARCH(("question"),(A83))))</formula>
    </cfRule>
  </conditionalFormatting>
  <conditionalFormatting sqref="A83:A84">
    <cfRule type="containsText" dxfId="1212" priority="103" operator="containsText" text="text">
      <formula>NOT(ISERROR(SEARCH(("text"),(A83))))</formula>
    </cfRule>
  </conditionalFormatting>
  <conditionalFormatting sqref="A83:A84">
    <cfRule type="containsText" dxfId="1211" priority="104" operator="containsText" text="pagebreak">
      <formula>NOT(ISERROR(SEARCH(("pagebreak"),(A83))))</formula>
    </cfRule>
  </conditionalFormatting>
  <conditionalFormatting sqref="A83:A84">
    <cfRule type="containsText" dxfId="1210" priority="105" operator="containsText" text="headline">
      <formula>NOT(ISERROR(SEARCH(("headline"),(A83))))</formula>
    </cfRule>
  </conditionalFormatting>
  <conditionalFormatting sqref="H89">
    <cfRule type="expression" dxfId="1209" priority="106">
      <formula>"$A6 =""text"""</formula>
    </cfRule>
  </conditionalFormatting>
  <conditionalFormatting sqref="G89">
    <cfRule type="expression" dxfId="1208" priority="107">
      <formula>"$A6 =""text"""</formula>
    </cfRule>
  </conditionalFormatting>
  <conditionalFormatting sqref="B89:E89">
    <cfRule type="expression" dxfId="1207" priority="108">
      <formula>"$A6 =""text"""</formula>
    </cfRule>
  </conditionalFormatting>
  <conditionalFormatting sqref="A89">
    <cfRule type="expression" dxfId="1206" priority="109">
      <formula>"$A6 =""text"""</formula>
    </cfRule>
  </conditionalFormatting>
  <conditionalFormatting sqref="A89">
    <cfRule type="containsText" dxfId="1205" priority="110" operator="containsText" text="question">
      <formula>NOT(ISERROR(SEARCH(("question"),(A89))))</formula>
    </cfRule>
  </conditionalFormatting>
  <conditionalFormatting sqref="A89">
    <cfRule type="containsText" dxfId="1204" priority="111" operator="containsText" text="text">
      <formula>NOT(ISERROR(SEARCH(("text"),(A89))))</formula>
    </cfRule>
  </conditionalFormatting>
  <conditionalFormatting sqref="A89">
    <cfRule type="containsText" dxfId="1203" priority="112" operator="containsText" text="pagebreak">
      <formula>NOT(ISERROR(SEARCH(("pagebreak"),(A89))))</formula>
    </cfRule>
  </conditionalFormatting>
  <conditionalFormatting sqref="A89">
    <cfRule type="containsText" dxfId="1202" priority="113" operator="containsText" text="headline">
      <formula>NOT(ISERROR(SEARCH(("headline"),(A89))))</formula>
    </cfRule>
  </conditionalFormatting>
  <conditionalFormatting sqref="M91">
    <cfRule type="expression" dxfId="1201" priority="114">
      <formula>"$A6 =""text"""</formula>
    </cfRule>
  </conditionalFormatting>
  <conditionalFormatting sqref="J91:L91">
    <cfRule type="expression" dxfId="1200" priority="115">
      <formula>"$A6 =""text"""</formula>
    </cfRule>
  </conditionalFormatting>
  <conditionalFormatting sqref="J91:L91">
    <cfRule type="expression" dxfId="1199" priority="116">
      <formula>"$A6 =""text"""</formula>
    </cfRule>
  </conditionalFormatting>
  <conditionalFormatting sqref="Q95:AJ95">
    <cfRule type="expression" dxfId="1198" priority="117">
      <formula>"$A6 =""text"""</formula>
    </cfRule>
  </conditionalFormatting>
  <conditionalFormatting sqref="H95">
    <cfRule type="expression" dxfId="1197" priority="118">
      <formula>"$A6 =""text"""</formula>
    </cfRule>
  </conditionalFormatting>
  <conditionalFormatting sqref="G95">
    <cfRule type="expression" dxfId="1196" priority="119">
      <formula>"$A6 =""text"""</formula>
    </cfRule>
  </conditionalFormatting>
  <conditionalFormatting sqref="B95:E95">
    <cfRule type="expression" dxfId="1195" priority="120">
      <formula>"$A6 =""text"""</formula>
    </cfRule>
  </conditionalFormatting>
  <conditionalFormatting sqref="A95">
    <cfRule type="expression" dxfId="1194" priority="121">
      <formula>"$A6 =""text"""</formula>
    </cfRule>
  </conditionalFormatting>
  <conditionalFormatting sqref="A95">
    <cfRule type="containsText" dxfId="1193" priority="122" operator="containsText" text="question">
      <formula>NOT(ISERROR(SEARCH(("question"),(A95))))</formula>
    </cfRule>
  </conditionalFormatting>
  <conditionalFormatting sqref="A95">
    <cfRule type="containsText" dxfId="1192" priority="123" operator="containsText" text="text">
      <formula>NOT(ISERROR(SEARCH(("text"),(A95))))</formula>
    </cfRule>
  </conditionalFormatting>
  <conditionalFormatting sqref="A95">
    <cfRule type="containsText" dxfId="1191" priority="124" operator="containsText" text="pagebreak">
      <formula>NOT(ISERROR(SEARCH(("pagebreak"),(A95))))</formula>
    </cfRule>
  </conditionalFormatting>
  <conditionalFormatting sqref="A95">
    <cfRule type="containsText" dxfId="1190" priority="125" operator="containsText" text="headline">
      <formula>NOT(ISERROR(SEARCH(("headline"),(A95))))</formula>
    </cfRule>
  </conditionalFormatting>
  <conditionalFormatting sqref="GV73">
    <cfRule type="expression" dxfId="1189" priority="126">
      <formula>"$A6 =""text"""</formula>
    </cfRule>
  </conditionalFormatting>
  <conditionalFormatting sqref="J92:AJ93">
    <cfRule type="expression" dxfId="1188" priority="127">
      <formula>"$A6 =""text"""</formula>
    </cfRule>
  </conditionalFormatting>
  <conditionalFormatting sqref="H92:H93">
    <cfRule type="expression" dxfId="1187" priority="128">
      <formula>"$A6 =""text"""</formula>
    </cfRule>
  </conditionalFormatting>
  <conditionalFormatting sqref="G92:G93">
    <cfRule type="expression" dxfId="1186" priority="129">
      <formula>"$A6 =""text"""</formula>
    </cfRule>
  </conditionalFormatting>
  <conditionalFormatting sqref="B92:E93">
    <cfRule type="expression" dxfId="1185" priority="130">
      <formula>"$A6 =""text"""</formula>
    </cfRule>
  </conditionalFormatting>
  <conditionalFormatting sqref="A92">
    <cfRule type="expression" dxfId="1184" priority="131">
      <formula>"$A6 =""text"""</formula>
    </cfRule>
  </conditionalFormatting>
  <conditionalFormatting sqref="A92">
    <cfRule type="containsText" dxfId="1183" priority="132" operator="containsText" text="question">
      <formula>NOT(ISERROR(SEARCH(("question"),(A92))))</formula>
    </cfRule>
  </conditionalFormatting>
  <conditionalFormatting sqref="A92">
    <cfRule type="containsText" dxfId="1182" priority="133" operator="containsText" text="text">
      <formula>NOT(ISERROR(SEARCH(("text"),(A92))))</formula>
    </cfRule>
  </conditionalFormatting>
  <conditionalFormatting sqref="A92">
    <cfRule type="containsText" dxfId="1181" priority="134" operator="containsText" text="pagebreak">
      <formula>NOT(ISERROR(SEARCH(("pagebreak"),(A92))))</formula>
    </cfRule>
  </conditionalFormatting>
  <conditionalFormatting sqref="A92">
    <cfRule type="containsText" dxfId="1180" priority="135" operator="containsText" text="headline">
      <formula>NOT(ISERROR(SEARCH(("headline"),(A92))))</formula>
    </cfRule>
  </conditionalFormatting>
  <conditionalFormatting sqref="A93">
    <cfRule type="expression" dxfId="1179" priority="136">
      <formula>"$A6 =""text"""</formula>
    </cfRule>
  </conditionalFormatting>
  <conditionalFormatting sqref="A93">
    <cfRule type="containsText" dxfId="1178" priority="137" operator="containsText" text="question">
      <formula>NOT(ISERROR(SEARCH(("question"),(A93))))</formula>
    </cfRule>
  </conditionalFormatting>
  <conditionalFormatting sqref="A93">
    <cfRule type="containsText" dxfId="1177" priority="138" operator="containsText" text="text">
      <formula>NOT(ISERROR(SEARCH(("text"),(A93))))</formula>
    </cfRule>
  </conditionalFormatting>
  <conditionalFormatting sqref="A93">
    <cfRule type="containsText" dxfId="1176" priority="139" operator="containsText" text="pagebreak">
      <formula>NOT(ISERROR(SEARCH(("pagebreak"),(A93))))</formula>
    </cfRule>
  </conditionalFormatting>
  <conditionalFormatting sqref="A93">
    <cfRule type="containsText" dxfId="1175" priority="140" operator="containsText" text="headline">
      <formula>NOT(ISERROR(SEARCH(("headline"),(A93))))</formula>
    </cfRule>
  </conditionalFormatting>
  <conditionalFormatting sqref="O55">
    <cfRule type="expression" dxfId="1174" priority="141">
      <formula>"$A6 =""text"""</formula>
    </cfRule>
  </conditionalFormatting>
  <conditionalFormatting sqref="A1">
    <cfRule type="containsText" dxfId="1173" priority="142" operator="containsText" text="headline">
      <formula>NOT(ISERROR(SEARCH(("headline"),(A1))))</formula>
    </cfRule>
  </conditionalFormatting>
  <conditionalFormatting sqref="B31:E33">
    <cfRule type="expression" dxfId="1172" priority="143">
      <formula>"$A6 =""text"""</formula>
    </cfRule>
  </conditionalFormatting>
  <conditionalFormatting sqref="I32:I33">
    <cfRule type="expression" dxfId="1171" priority="144">
      <formula>"$A6 =""text"""</formula>
    </cfRule>
  </conditionalFormatting>
  <conditionalFormatting sqref="I32:I33">
    <cfRule type="expression" dxfId="1170" priority="145">
      <formula>"$A6 =""text"""</formula>
    </cfRule>
  </conditionalFormatting>
  <conditionalFormatting sqref="I33">
    <cfRule type="expression" dxfId="1169" priority="146">
      <formula>"$A6 =""text"""</formula>
    </cfRule>
  </conditionalFormatting>
  <conditionalFormatting sqref="I33">
    <cfRule type="expression" dxfId="1168" priority="147">
      <formula>"$A6 =""text"""</formula>
    </cfRule>
  </conditionalFormatting>
  <conditionalFormatting sqref="BL51">
    <cfRule type="expression" dxfId="1167" priority="148">
      <formula>"$A6 =""text"""</formula>
    </cfRule>
  </conditionalFormatting>
  <conditionalFormatting sqref="BL73">
    <cfRule type="expression" dxfId="1166" priority="149">
      <formula>"$A6 =""text"""</formula>
    </cfRule>
  </conditionalFormatting>
  <conditionalFormatting sqref="AP39:BL39">
    <cfRule type="expression" dxfId="1165" priority="150">
      <formula>"$A6 =""text"""</formula>
    </cfRule>
  </conditionalFormatting>
  <conditionalFormatting sqref="AQ43:BL43">
    <cfRule type="expression" dxfId="1164" priority="151">
      <formula>"$A6 =""text"""</formula>
    </cfRule>
  </conditionalFormatting>
  <conditionalFormatting sqref="AP41:BL42">
    <cfRule type="expression" dxfId="1163" priority="152">
      <formula>"$A6 =""text"""</formula>
    </cfRule>
  </conditionalFormatting>
  <conditionalFormatting sqref="AQ48">
    <cfRule type="expression" dxfId="1162" priority="153">
      <formula>"$A6 =""text"""</formula>
    </cfRule>
  </conditionalFormatting>
  <conditionalFormatting sqref="AQ44">
    <cfRule type="expression" dxfId="1161" priority="154">
      <formula>"$A6 =""text"""</formula>
    </cfRule>
  </conditionalFormatting>
  <conditionalFormatting sqref="AR45:BL45">
    <cfRule type="expression" dxfId="1160" priority="155">
      <formula>"$A6 =""text"""</formula>
    </cfRule>
  </conditionalFormatting>
  <conditionalFormatting sqref="AQ45">
    <cfRule type="expression" dxfId="1159" priority="156">
      <formula>"$A6 =""text"""</formula>
    </cfRule>
  </conditionalFormatting>
  <conditionalFormatting sqref="AQ46">
    <cfRule type="expression" dxfId="1158" priority="157">
      <formula>"$A6 =""text"""</formula>
    </cfRule>
  </conditionalFormatting>
  <conditionalFormatting sqref="AR48:BL48">
    <cfRule type="expression" dxfId="1157" priority="158">
      <formula>"$A6 =""text"""</formula>
    </cfRule>
  </conditionalFormatting>
  <conditionalFormatting sqref="AR49:BL49">
    <cfRule type="expression" dxfId="1156" priority="159">
      <formula>"$A6 =""text"""</formula>
    </cfRule>
  </conditionalFormatting>
  <conditionalFormatting sqref="AQ49">
    <cfRule type="expression" dxfId="1155" priority="160">
      <formula>"$A6 =""text"""</formula>
    </cfRule>
  </conditionalFormatting>
  <conditionalFormatting sqref="AP52:BL53">
    <cfRule type="expression" dxfId="1154" priority="161">
      <formula>"$A6 =""text"""</formula>
    </cfRule>
  </conditionalFormatting>
  <conditionalFormatting sqref="AP64:BL65">
    <cfRule type="expression" dxfId="1153" priority="162">
      <formula>"$A6 =""text"""</formula>
    </cfRule>
  </conditionalFormatting>
  <conditionalFormatting sqref="AP71:BL72">
    <cfRule type="expression" dxfId="1152" priority="163">
      <formula>"$A6 =""text"""</formula>
    </cfRule>
  </conditionalFormatting>
  <conditionalFormatting sqref="AL70">
    <cfRule type="expression" dxfId="1151" priority="164">
      <formula>"$A6 =""text"""</formula>
    </cfRule>
  </conditionalFormatting>
  <conditionalFormatting sqref="AP78:BL79">
    <cfRule type="expression" dxfId="1150" priority="165">
      <formula>"$A6 =""text"""</formula>
    </cfRule>
  </conditionalFormatting>
  <conditionalFormatting sqref="AL80:AM80">
    <cfRule type="expression" dxfId="1149" priority="166">
      <formula>"$A6 =""text"""</formula>
    </cfRule>
  </conditionalFormatting>
  <conditionalFormatting sqref="AL80:AM80">
    <cfRule type="expression" dxfId="1148" priority="167">
      <formula>"$A6 =""text"""</formula>
    </cfRule>
  </conditionalFormatting>
  <conditionalFormatting sqref="AL70:AN70">
    <cfRule type="expression" dxfId="1147" priority="168">
      <formula>"$A6 =""text"""</formula>
    </cfRule>
  </conditionalFormatting>
  <conditionalFormatting sqref="AP83:BL84">
    <cfRule type="expression" dxfId="1146" priority="169">
      <formula>"$A6 =""text"""</formula>
    </cfRule>
  </conditionalFormatting>
  <conditionalFormatting sqref="AN91">
    <cfRule type="expression" dxfId="1145" priority="170">
      <formula>"$A6 =""text"""</formula>
    </cfRule>
  </conditionalFormatting>
  <conditionalFormatting sqref="AN91">
    <cfRule type="expression" dxfId="1144" priority="171">
      <formula>"$A6 =""text"""</formula>
    </cfRule>
  </conditionalFormatting>
  <conditionalFormatting sqref="AS95:BL95">
    <cfRule type="expression" dxfId="1143" priority="172">
      <formula>"$A6 =""text"""</formula>
    </cfRule>
  </conditionalFormatting>
  <conditionalFormatting sqref="AL92:BL93">
    <cfRule type="expression" dxfId="1142" priority="173">
      <formula>"$A6 =""text"""</formula>
    </cfRule>
  </conditionalFormatting>
  <conditionalFormatting sqref="AK32:AK33">
    <cfRule type="expression" dxfId="1141" priority="174">
      <formula>"$A6 =""text"""</formula>
    </cfRule>
  </conditionalFormatting>
  <conditionalFormatting sqref="AK32:AK33">
    <cfRule type="expression" dxfId="1140" priority="175">
      <formula>"$A6 =""text"""</formula>
    </cfRule>
  </conditionalFormatting>
  <conditionalFormatting sqref="AK33">
    <cfRule type="expression" dxfId="1139" priority="176">
      <formula>"$A6 =""text"""</formula>
    </cfRule>
  </conditionalFormatting>
  <conditionalFormatting sqref="AK33">
    <cfRule type="expression" dxfId="1138" priority="177">
      <formula>"$A6 =""text"""</formula>
    </cfRule>
  </conditionalFormatting>
  <conditionalFormatting sqref="AL57:AN57">
    <cfRule type="expression" dxfId="1137" priority="178">
      <formula>"$A6 =""text"""</formula>
    </cfRule>
  </conditionalFormatting>
  <conditionalFormatting sqref="AL51:AN51">
    <cfRule type="expression" dxfId="1136" priority="179">
      <formula>"$A6 =""text"""</formula>
    </cfRule>
  </conditionalFormatting>
  <conditionalFormatting sqref="AL50:AN50">
    <cfRule type="expression" dxfId="1135" priority="180">
      <formula>"$A6 =""text"""</formula>
    </cfRule>
  </conditionalFormatting>
  <conditionalFormatting sqref="AL77">
    <cfRule type="expression" dxfId="1134" priority="181">
      <formula>"$A6 =""text"""</formula>
    </cfRule>
  </conditionalFormatting>
  <conditionalFormatting sqref="AL77:AN77">
    <cfRule type="expression" dxfId="1133" priority="182">
      <formula>"$A6 =""text"""</formula>
    </cfRule>
  </conditionalFormatting>
  <conditionalFormatting sqref="AL82">
    <cfRule type="expression" dxfId="1132" priority="183">
      <formula>"$A6 =""text"""</formula>
    </cfRule>
  </conditionalFormatting>
  <conditionalFormatting sqref="AL82:AN82">
    <cfRule type="expression" dxfId="1131" priority="184">
      <formula>"$A6 =""text"""</formula>
    </cfRule>
  </conditionalFormatting>
  <conditionalFormatting sqref="AL81:AM81">
    <cfRule type="expression" dxfId="1130" priority="185">
      <formula>"$A6 =""text"""</formula>
    </cfRule>
  </conditionalFormatting>
  <conditionalFormatting sqref="AL81:AM81">
    <cfRule type="expression" dxfId="1129" priority="186">
      <formula>"$A6 =""text"""</formula>
    </cfRule>
  </conditionalFormatting>
  <conditionalFormatting sqref="AL75:AM75">
    <cfRule type="expression" dxfId="1128" priority="187">
      <formula>"$A6 =""text"""</formula>
    </cfRule>
  </conditionalFormatting>
  <conditionalFormatting sqref="AL75:AM75">
    <cfRule type="expression" dxfId="1127" priority="188">
      <formula>"$A6 =""text"""</formula>
    </cfRule>
  </conditionalFormatting>
  <conditionalFormatting sqref="AL76:AM76">
    <cfRule type="expression" dxfId="1126" priority="189">
      <formula>"$A6 =""text"""</formula>
    </cfRule>
  </conditionalFormatting>
  <conditionalFormatting sqref="AL76:AM76">
    <cfRule type="expression" dxfId="1125" priority="190">
      <formula>"$A6 =""text"""</formula>
    </cfRule>
  </conditionalFormatting>
  <conditionalFormatting sqref="AL85:AM85">
    <cfRule type="expression" dxfId="1124" priority="191">
      <formula>"$A6 =""text"""</formula>
    </cfRule>
  </conditionalFormatting>
  <conditionalFormatting sqref="AL85:AM85">
    <cfRule type="expression" dxfId="1123" priority="192">
      <formula>"$A6 =""text"""</formula>
    </cfRule>
  </conditionalFormatting>
  <conditionalFormatting sqref="AL87:AM87">
    <cfRule type="expression" dxfId="1122" priority="193">
      <formula>"$A6 =""text"""</formula>
    </cfRule>
  </conditionalFormatting>
  <conditionalFormatting sqref="AL87:AM87">
    <cfRule type="expression" dxfId="1121" priority="194">
      <formula>"$A6 =""text"""</formula>
    </cfRule>
  </conditionalFormatting>
  <conditionalFormatting sqref="AL73:AM74">
    <cfRule type="expression" dxfId="1120" priority="195">
      <formula>"$A6 =""text"""</formula>
    </cfRule>
  </conditionalFormatting>
  <conditionalFormatting sqref="AL73:AM74">
    <cfRule type="expression" dxfId="1119" priority="196">
      <formula>"$A6 =""text"""</formula>
    </cfRule>
  </conditionalFormatting>
  <conditionalFormatting sqref="AL66:AM67">
    <cfRule type="expression" dxfId="1118" priority="197">
      <formula>"$A6 =""text"""</formula>
    </cfRule>
  </conditionalFormatting>
  <conditionalFormatting sqref="AL66:AM67">
    <cfRule type="expression" dxfId="1117" priority="198">
      <formula>"$A6 =""text"""</formula>
    </cfRule>
  </conditionalFormatting>
  <conditionalFormatting sqref="AR40">
    <cfRule type="expression" dxfId="1116" priority="199">
      <formula>"$A6 =""text"""</formula>
    </cfRule>
  </conditionalFormatting>
  <conditionalFormatting sqref="AN73:AN76">
    <cfRule type="expression" dxfId="1115" priority="200">
      <formula>"$A6 =""text"""</formula>
    </cfRule>
  </conditionalFormatting>
  <conditionalFormatting sqref="AN80:AN81">
    <cfRule type="expression" dxfId="1114" priority="201">
      <formula>"$A6 =""text"""</formula>
    </cfRule>
  </conditionalFormatting>
  <conditionalFormatting sqref="AO86">
    <cfRule type="expression" dxfId="1113" priority="202">
      <formula>"$A6 =""text"""</formula>
    </cfRule>
  </conditionalFormatting>
  <conditionalFormatting sqref="AO94">
    <cfRule type="expression" dxfId="1112" priority="203">
      <formula>"$A6 =""text"""</formula>
    </cfRule>
  </conditionalFormatting>
  <conditionalFormatting sqref="AP95">
    <cfRule type="expression" dxfId="1111" priority="204">
      <formula>"$A6 =""text"""</formula>
    </cfRule>
  </conditionalFormatting>
  <conditionalFormatting sqref="AQ54">
    <cfRule type="expression" dxfId="1110" priority="205">
      <formula>"$A6 =""text"""</formula>
    </cfRule>
  </conditionalFormatting>
  <conditionalFormatting sqref="AL55:AO55">
    <cfRule type="expression" dxfId="1109" priority="206">
      <formula>"$A6 =""text"""</formula>
    </cfRule>
  </conditionalFormatting>
  <conditionalFormatting sqref="AQ55">
    <cfRule type="expression" dxfId="1108" priority="207">
      <formula>"$A6 =""text"""</formula>
    </cfRule>
  </conditionalFormatting>
  <conditionalFormatting sqref="AO56">
    <cfRule type="expression" dxfId="1107" priority="208">
      <formula>"$A6 =""text"""</formula>
    </cfRule>
  </conditionalFormatting>
  <conditionalFormatting sqref="AK82">
    <cfRule type="expression" dxfId="1106" priority="209">
      <formula>"$A6 =""text"""</formula>
    </cfRule>
  </conditionalFormatting>
  <conditionalFormatting sqref="AO87">
    <cfRule type="expression" dxfId="1105" priority="210">
      <formula>"$A6 =""text"""</formula>
    </cfRule>
  </conditionalFormatting>
  <conditionalFormatting sqref="AL89">
    <cfRule type="expression" dxfId="1104" priority="211">
      <formula>"$A6 =""text"""</formula>
    </cfRule>
  </conditionalFormatting>
  <conditionalFormatting sqref="AL89">
    <cfRule type="expression" dxfId="1103" priority="212">
      <formula>"$A6 =""text"""</formula>
    </cfRule>
  </conditionalFormatting>
  <conditionalFormatting sqref="AO89">
    <cfRule type="expression" dxfId="1102" priority="213">
      <formula>"$A6 =""text"""</formula>
    </cfRule>
  </conditionalFormatting>
  <conditionalFormatting sqref="AL91:AM91">
    <cfRule type="expression" dxfId="1101" priority="214">
      <formula>"$A6 =""text"""</formula>
    </cfRule>
  </conditionalFormatting>
  <conditionalFormatting sqref="AL91:AM91">
    <cfRule type="expression" dxfId="1100" priority="215">
      <formula>"$A6 =""text"""</formula>
    </cfRule>
  </conditionalFormatting>
  <conditionalFormatting sqref="AO91">
    <cfRule type="expression" dxfId="1099" priority="216">
      <formula>"$A6 =""text"""</formula>
    </cfRule>
  </conditionalFormatting>
  <conditionalFormatting sqref="J63:K63">
    <cfRule type="expression" dxfId="1098" priority="217">
      <formula>"$A6 =""text"""</formula>
    </cfRule>
  </conditionalFormatting>
  <conditionalFormatting sqref="J68:L68">
    <cfRule type="expression" dxfId="1097" priority="218">
      <formula>"$A6 =""text"""</formula>
    </cfRule>
  </conditionalFormatting>
  <conditionalFormatting sqref="J69:L69">
    <cfRule type="expression" dxfId="1096" priority="219">
      <formula>"$A6 =""text"""</formula>
    </cfRule>
  </conditionalFormatting>
  <conditionalFormatting sqref="N88">
    <cfRule type="expression" dxfId="1095" priority="220">
      <formula>"$A6 =""text"""</formula>
    </cfRule>
  </conditionalFormatting>
  <conditionalFormatting sqref="J77:L77">
    <cfRule type="expression" dxfId="1094" priority="221">
      <formula>"$A6 =""text"""</formula>
    </cfRule>
  </conditionalFormatting>
  <conditionalFormatting sqref="N90">
    <cfRule type="expression" dxfId="1093" priority="222">
      <formula>"$A6 =""text"""</formula>
    </cfRule>
  </conditionalFormatting>
  <conditionalFormatting sqref="M70">
    <cfRule type="expression" dxfId="1092" priority="223">
      <formula>"$A6 =""text"""</formula>
    </cfRule>
  </conditionalFormatting>
  <conditionalFormatting sqref="J70:L70">
    <cfRule type="expression" dxfId="1091" priority="224">
      <formula>"$A6 =""text"""</formula>
    </cfRule>
  </conditionalFormatting>
  <conditionalFormatting sqref="J70">
    <cfRule type="expression" dxfId="1090" priority="225">
      <formula>"$A6 =""text"""</formula>
    </cfRule>
  </conditionalFormatting>
  <conditionalFormatting sqref="N88">
    <cfRule type="expression" dxfId="1089" priority="226">
      <formula>"$A6 =""text"""</formula>
    </cfRule>
  </conditionalFormatting>
  <conditionalFormatting sqref="J75:L75">
    <cfRule type="expression" dxfId="1088" priority="227">
      <formula>"$A6 =""text"""</formula>
    </cfRule>
  </conditionalFormatting>
  <conditionalFormatting sqref="J82">
    <cfRule type="expression" dxfId="1087" priority="228">
      <formula>"$A6 =""text"""</formula>
    </cfRule>
  </conditionalFormatting>
  <conditionalFormatting sqref="N80:N81">
    <cfRule type="expression" dxfId="1086" priority="229">
      <formula>"$A6 =""text"""</formula>
    </cfRule>
  </conditionalFormatting>
  <conditionalFormatting sqref="J77">
    <cfRule type="expression" dxfId="1085" priority="230">
      <formula>"$A6 =""text"""</formula>
    </cfRule>
  </conditionalFormatting>
  <conditionalFormatting sqref="M74:M76">
    <cfRule type="expression" dxfId="1084" priority="231">
      <formula>"$A6 =""text"""</formula>
    </cfRule>
  </conditionalFormatting>
  <conditionalFormatting sqref="N90">
    <cfRule type="expression" dxfId="1083" priority="232">
      <formula>"$A6 =""text"""</formula>
    </cfRule>
  </conditionalFormatting>
  <conditionalFormatting sqref="AL63">
    <cfRule type="expression" dxfId="1082" priority="233">
      <formula>"$A6 =""text"""</formula>
    </cfRule>
  </conditionalFormatting>
  <conditionalFormatting sqref="AL63:AN63">
    <cfRule type="expression" dxfId="1081" priority="234">
      <formula>"$A6 =""text"""</formula>
    </cfRule>
  </conditionalFormatting>
  <conditionalFormatting sqref="M67:M69">
    <cfRule type="expression" dxfId="1080" priority="235">
      <formula>"$A6 =""text"""</formula>
    </cfRule>
  </conditionalFormatting>
  <conditionalFormatting sqref="J82:L82">
    <cfRule type="expression" dxfId="1079" priority="236">
      <formula>"$A6 =""text"""</formula>
    </cfRule>
  </conditionalFormatting>
  <conditionalFormatting sqref="J76:L76">
    <cfRule type="expression" dxfId="1078" priority="237">
      <formula>"$A6 =""text"""</formula>
    </cfRule>
  </conditionalFormatting>
  <conditionalFormatting sqref="J80:L80">
    <cfRule type="expression" dxfId="1077" priority="238">
      <formula>"$A6 =""text"""</formula>
    </cfRule>
  </conditionalFormatting>
  <conditionalFormatting sqref="J81:L81">
    <cfRule type="expression" dxfId="1076" priority="239">
      <formula>"$A6 =""text"""</formula>
    </cfRule>
  </conditionalFormatting>
  <conditionalFormatting sqref="M80:M81">
    <cfRule type="expression" dxfId="1075" priority="240">
      <formula>"$A6 =""text"""</formula>
    </cfRule>
  </conditionalFormatting>
  <conditionalFormatting sqref="AO88">
    <cfRule type="expression" dxfId="1074" priority="241">
      <formula>"$A6 =""text"""</formula>
    </cfRule>
  </conditionalFormatting>
  <conditionalFormatting sqref="AO88">
    <cfRule type="expression" dxfId="1073" priority="242">
      <formula>"$A6 =""text"""</formula>
    </cfRule>
  </conditionalFormatting>
  <conditionalFormatting sqref="AO88">
    <cfRule type="expression" dxfId="1072" priority="243">
      <formula>"$A6 =""text"""</formula>
    </cfRule>
  </conditionalFormatting>
  <conditionalFormatting sqref="AO90">
    <cfRule type="expression" dxfId="1071" priority="244">
      <formula>"$A6 =""text"""</formula>
    </cfRule>
  </conditionalFormatting>
  <conditionalFormatting sqref="AO90">
    <cfRule type="expression" dxfId="1070" priority="245">
      <formula>"$A6 =""text"""</formula>
    </cfRule>
  </conditionalFormatting>
  <conditionalFormatting sqref="AO90">
    <cfRule type="expression" dxfId="1069" priority="246">
      <formula>"$A6 =""text"""</formula>
    </cfRule>
  </conditionalFormatting>
  <conditionalFormatting sqref="N70">
    <cfRule type="expression" dxfId="1068" priority="247">
      <formula>"$A6 =""text"""</formula>
    </cfRule>
  </conditionalFormatting>
  <conditionalFormatting sqref="M70">
    <cfRule type="expression" dxfId="1067" priority="248">
      <formula>"$A6 =""text"""</formula>
    </cfRule>
  </conditionalFormatting>
  <conditionalFormatting sqref="M77">
    <cfRule type="expression" dxfId="1066" priority="249">
      <formula>"$A6 =""text"""</formula>
    </cfRule>
  </conditionalFormatting>
  <conditionalFormatting sqref="M77">
    <cfRule type="expression" dxfId="1065" priority="250">
      <formula>"$A6 =""text"""</formula>
    </cfRule>
  </conditionalFormatting>
  <conditionalFormatting sqref="M82">
    <cfRule type="expression" dxfId="1064" priority="251">
      <formula>"$A6 =""text"""</formula>
    </cfRule>
  </conditionalFormatting>
  <conditionalFormatting sqref="M82">
    <cfRule type="expression" dxfId="1063" priority="252">
      <formula>"$A6 =""text"""</formula>
    </cfRule>
  </conditionalFormatting>
  <conditionalFormatting sqref="N77">
    <cfRule type="expression" dxfId="1062" priority="253">
      <formula>"$A6 =""text"""</formula>
    </cfRule>
  </conditionalFormatting>
  <conditionalFormatting sqref="N82">
    <cfRule type="expression" dxfId="1061" priority="254">
      <formula>"$A6 =""text"""</formula>
    </cfRule>
  </conditionalFormatting>
  <conditionalFormatting sqref="AP82">
    <cfRule type="expression" dxfId="1060" priority="255">
      <formula>"$A6 =""text"""</formula>
    </cfRule>
  </conditionalFormatting>
  <conditionalFormatting sqref="I88">
    <cfRule type="expression" dxfId="1059" priority="256">
      <formula>"$A6 =""text"""</formula>
    </cfRule>
  </conditionalFormatting>
  <conditionalFormatting sqref="I90">
    <cfRule type="expression" dxfId="1058" priority="257">
      <formula>"$A6 =""text"""</formula>
    </cfRule>
  </conditionalFormatting>
  <conditionalFormatting sqref="M88">
    <cfRule type="expression" dxfId="1057" priority="258">
      <formula>"$A6 =""text"""</formula>
    </cfRule>
  </conditionalFormatting>
  <conditionalFormatting sqref="M90">
    <cfRule type="expression" dxfId="1056" priority="259">
      <formula>"$A6 =""text"""</formula>
    </cfRule>
  </conditionalFormatting>
  <conditionalFormatting sqref="AK88">
    <cfRule type="expression" dxfId="1055" priority="260">
      <formula>"$A6 =""text"""</formula>
    </cfRule>
  </conditionalFormatting>
  <conditionalFormatting sqref="AK90">
    <cfRule type="expression" dxfId="1054" priority="261">
      <formula>"$A6 =""text"""</formula>
    </cfRule>
  </conditionalFormatting>
  <conditionalFormatting sqref="AP89">
    <cfRule type="expression" dxfId="1053" priority="262">
      <formula>"$A6 =""text"""</formula>
    </cfRule>
  </conditionalFormatting>
  <conditionalFormatting sqref="AP86">
    <cfRule type="expression" dxfId="1052" priority="263">
      <formula>"$A6 =""text"""</formula>
    </cfRule>
  </conditionalFormatting>
  <conditionalFormatting sqref="A4:A5">
    <cfRule type="containsText" dxfId="1051" priority="264" operator="containsText" text="question">
      <formula>NOT(ISERROR(SEARCH(("question"),(A4))))</formula>
    </cfRule>
  </conditionalFormatting>
  <conditionalFormatting sqref="A4:A5">
    <cfRule type="containsText" dxfId="1050" priority="265" operator="containsText" text="text">
      <formula>NOT(ISERROR(SEARCH(("text"),(A4))))</formula>
    </cfRule>
  </conditionalFormatting>
  <conditionalFormatting sqref="A4:A5">
    <cfRule type="containsText" dxfId="1049" priority="266" operator="containsText" text="pagebreak">
      <formula>NOT(ISERROR(SEARCH(("pagebreak"),(A4))))</formula>
    </cfRule>
  </conditionalFormatting>
  <conditionalFormatting sqref="A4:A5">
    <cfRule type="containsText" dxfId="1048" priority="267" operator="containsText" text="headline">
      <formula>NOT(ISERROR(SEARCH(("headline"),(A4))))</formula>
    </cfRule>
  </conditionalFormatting>
  <conditionalFormatting sqref="AG5">
    <cfRule type="expression" dxfId="1047" priority="268">
      <formula>"$A6 =""text"""</formula>
    </cfRule>
  </conditionalFormatting>
  <conditionalFormatting sqref="CO5:DP5">
    <cfRule type="expression" dxfId="1046" priority="269">
      <formula>"$A6 =""text"""</formula>
    </cfRule>
  </conditionalFormatting>
  <conditionalFormatting sqref="BM5">
    <cfRule type="expression" dxfId="1045" priority="270">
      <formula>"$A6 =""text"""</formula>
    </cfRule>
  </conditionalFormatting>
  <conditionalFormatting sqref="BN5:CM5">
    <cfRule type="expression" dxfId="1044" priority="271">
      <formula>"$A6 =""text"""</formula>
    </cfRule>
  </conditionalFormatting>
  <conditionalFormatting sqref="CN5">
    <cfRule type="expression" dxfId="1043" priority="272">
      <formula>"$A6 =""text"""</formula>
    </cfRule>
  </conditionalFormatting>
  <conditionalFormatting sqref="ES5:FP5">
    <cfRule type="expression" dxfId="1042" priority="273">
      <formula>"$A6 =""text"""</formula>
    </cfRule>
  </conditionalFormatting>
  <conditionalFormatting sqref="FU5:GR5">
    <cfRule type="expression" dxfId="1041" priority="274">
      <formula>"$A6 =""text"""</formula>
    </cfRule>
  </conditionalFormatting>
  <conditionalFormatting sqref="GW5:HT5">
    <cfRule type="expression" dxfId="1040" priority="275">
      <formula>"$A6 =""text"""</formula>
    </cfRule>
  </conditionalFormatting>
  <conditionalFormatting sqref="ER5">
    <cfRule type="expression" dxfId="1039" priority="276">
      <formula>"$A6 =""text"""</formula>
    </cfRule>
  </conditionalFormatting>
  <conditionalFormatting sqref="FQ5:FS5">
    <cfRule type="expression" dxfId="1038" priority="277">
      <formula>"$A6 =""text"""</formula>
    </cfRule>
  </conditionalFormatting>
  <conditionalFormatting sqref="FT5">
    <cfRule type="expression" dxfId="1037" priority="278">
      <formula>"$A6 =""text"""</formula>
    </cfRule>
  </conditionalFormatting>
  <conditionalFormatting sqref="GS5:GU5">
    <cfRule type="expression" dxfId="1036" priority="279">
      <formula>"$A6 =""text"""</formula>
    </cfRule>
  </conditionalFormatting>
  <conditionalFormatting sqref="GV5">
    <cfRule type="expression" dxfId="1035" priority="280">
      <formula>"$A6 =""text"""</formula>
    </cfRule>
  </conditionalFormatting>
  <conditionalFormatting sqref="HU5:HW5">
    <cfRule type="expression" dxfId="1034" priority="281">
      <formula>"$A6 =""text"""</formula>
    </cfRule>
  </conditionalFormatting>
  <conditionalFormatting sqref="HX5">
    <cfRule type="expression" dxfId="1033" priority="282">
      <formula>"$A6 =""text"""</formula>
    </cfRule>
  </conditionalFormatting>
  <conditionalFormatting sqref="CN51">
    <cfRule type="expression" dxfId="1032" priority="283">
      <formula>"$A6 =""text"""</formula>
    </cfRule>
  </conditionalFormatting>
  <conditionalFormatting sqref="CN73">
    <cfRule type="expression" dxfId="1031" priority="284">
      <formula>"$A6 =""text"""</formula>
    </cfRule>
  </conditionalFormatting>
  <conditionalFormatting sqref="BR39:CN39">
    <cfRule type="expression" dxfId="1030" priority="285">
      <formula>"$A6 =""text"""</formula>
    </cfRule>
  </conditionalFormatting>
  <conditionalFormatting sqref="BS43:CN43">
    <cfRule type="expression" dxfId="1029" priority="286">
      <formula>"$A6 =""text"""</formula>
    </cfRule>
  </conditionalFormatting>
  <conditionalFormatting sqref="BR41:CN42">
    <cfRule type="expression" dxfId="1028" priority="287">
      <formula>"$A6 =""text"""</formula>
    </cfRule>
  </conditionalFormatting>
  <conditionalFormatting sqref="BS48">
    <cfRule type="expression" dxfId="1027" priority="288">
      <formula>"$A6 =""text"""</formula>
    </cfRule>
  </conditionalFormatting>
  <conditionalFormatting sqref="BS44">
    <cfRule type="expression" dxfId="1026" priority="289">
      <formula>"$A6 =""text"""</formula>
    </cfRule>
  </conditionalFormatting>
  <conditionalFormatting sqref="BT45:CN45">
    <cfRule type="expression" dxfId="1025" priority="290">
      <formula>"$A6 =""text"""</formula>
    </cfRule>
  </conditionalFormatting>
  <conditionalFormatting sqref="BS45">
    <cfRule type="expression" dxfId="1024" priority="291">
      <formula>"$A6 =""text"""</formula>
    </cfRule>
  </conditionalFormatting>
  <conditionalFormatting sqref="BS46">
    <cfRule type="expression" dxfId="1023" priority="292">
      <formula>"$A6 =""text"""</formula>
    </cfRule>
  </conditionalFormatting>
  <conditionalFormatting sqref="BT48:CN48">
    <cfRule type="expression" dxfId="1022" priority="293">
      <formula>"$A6 =""text"""</formula>
    </cfRule>
  </conditionalFormatting>
  <conditionalFormatting sqref="BT49:CN49">
    <cfRule type="expression" dxfId="1021" priority="294">
      <formula>"$A6 =""text"""</formula>
    </cfRule>
  </conditionalFormatting>
  <conditionalFormatting sqref="BS49">
    <cfRule type="expression" dxfId="1020" priority="295">
      <formula>"$A6 =""text"""</formula>
    </cfRule>
  </conditionalFormatting>
  <conditionalFormatting sqref="BR52:CN53">
    <cfRule type="expression" dxfId="1019" priority="296">
      <formula>"$A6 =""text"""</formula>
    </cfRule>
  </conditionalFormatting>
  <conditionalFormatting sqref="BR64:CN65">
    <cfRule type="expression" dxfId="1018" priority="297">
      <formula>"$A6 =""text"""</formula>
    </cfRule>
  </conditionalFormatting>
  <conditionalFormatting sqref="BR71:CN72">
    <cfRule type="expression" dxfId="1017" priority="298">
      <formula>"$A6 =""text"""</formula>
    </cfRule>
  </conditionalFormatting>
  <conditionalFormatting sqref="BN70">
    <cfRule type="expression" dxfId="1016" priority="299">
      <formula>"$A6 =""text"""</formula>
    </cfRule>
  </conditionalFormatting>
  <conditionalFormatting sqref="BR78:CN79">
    <cfRule type="expression" dxfId="1015" priority="300">
      <formula>"$A6 =""text"""</formula>
    </cfRule>
  </conditionalFormatting>
  <conditionalFormatting sqref="BN80:BO80">
    <cfRule type="expression" dxfId="1014" priority="301">
      <formula>"$A6 =""text"""</formula>
    </cfRule>
  </conditionalFormatting>
  <conditionalFormatting sqref="BN80:BO80">
    <cfRule type="expression" dxfId="1013" priority="302">
      <formula>"$A6 =""text"""</formula>
    </cfRule>
  </conditionalFormatting>
  <conditionalFormatting sqref="BN70:BP70">
    <cfRule type="expression" dxfId="1012" priority="303">
      <formula>"$A6 =""text"""</formula>
    </cfRule>
  </conditionalFormatting>
  <conditionalFormatting sqref="BR83:CN84">
    <cfRule type="expression" dxfId="1011" priority="304">
      <formula>"$A6 =""text"""</formula>
    </cfRule>
  </conditionalFormatting>
  <conditionalFormatting sqref="BP91">
    <cfRule type="expression" dxfId="1010" priority="305">
      <formula>"$A6 =""text"""</formula>
    </cfRule>
  </conditionalFormatting>
  <conditionalFormatting sqref="BP91">
    <cfRule type="expression" dxfId="1009" priority="306">
      <formula>"$A6 =""text"""</formula>
    </cfRule>
  </conditionalFormatting>
  <conditionalFormatting sqref="BU95:CN95">
    <cfRule type="expression" dxfId="1008" priority="307">
      <formula>"$A6 =""text"""</formula>
    </cfRule>
  </conditionalFormatting>
  <conditionalFormatting sqref="BN92:CN93">
    <cfRule type="expression" dxfId="1007" priority="308">
      <formula>"$A6 =""text"""</formula>
    </cfRule>
  </conditionalFormatting>
  <conditionalFormatting sqref="BM32:BM33">
    <cfRule type="expression" dxfId="1006" priority="309">
      <formula>"$A6 =""text"""</formula>
    </cfRule>
  </conditionalFormatting>
  <conditionalFormatting sqref="BM32:BM33">
    <cfRule type="expression" dxfId="1005" priority="310">
      <formula>"$A6 =""text"""</formula>
    </cfRule>
  </conditionalFormatting>
  <conditionalFormatting sqref="BM33">
    <cfRule type="expression" dxfId="1004" priority="311">
      <formula>"$A6 =""text"""</formula>
    </cfRule>
  </conditionalFormatting>
  <conditionalFormatting sqref="BM33">
    <cfRule type="expression" dxfId="1003" priority="312">
      <formula>"$A6 =""text"""</formula>
    </cfRule>
  </conditionalFormatting>
  <conditionalFormatting sqref="BN57:BP57">
    <cfRule type="expression" dxfId="1002" priority="313">
      <formula>"$A6 =""text"""</formula>
    </cfRule>
  </conditionalFormatting>
  <conditionalFormatting sqref="BN51:BP51">
    <cfRule type="expression" dxfId="1001" priority="314">
      <formula>"$A6 =""text"""</formula>
    </cfRule>
  </conditionalFormatting>
  <conditionalFormatting sqref="BN50:BP50">
    <cfRule type="expression" dxfId="1000" priority="315">
      <formula>"$A6 =""text"""</formula>
    </cfRule>
  </conditionalFormatting>
  <conditionalFormatting sqref="BN77">
    <cfRule type="expression" dxfId="999" priority="316">
      <formula>"$A6 =""text"""</formula>
    </cfRule>
  </conditionalFormatting>
  <conditionalFormatting sqref="BN77:BP77">
    <cfRule type="expression" dxfId="998" priority="317">
      <formula>"$A6 =""text"""</formula>
    </cfRule>
  </conditionalFormatting>
  <conditionalFormatting sqref="BN82">
    <cfRule type="expression" dxfId="997" priority="318">
      <formula>"$A6 =""text"""</formula>
    </cfRule>
  </conditionalFormatting>
  <conditionalFormatting sqref="BN82:BP82">
    <cfRule type="expression" dxfId="996" priority="319">
      <formula>"$A6 =""text"""</formula>
    </cfRule>
  </conditionalFormatting>
  <conditionalFormatting sqref="BN81:BO81">
    <cfRule type="expression" dxfId="995" priority="320">
      <formula>"$A6 =""text"""</formula>
    </cfRule>
  </conditionalFormatting>
  <conditionalFormatting sqref="BN81:BO81">
    <cfRule type="expression" dxfId="994" priority="321">
      <formula>"$A6 =""text"""</formula>
    </cfRule>
  </conditionalFormatting>
  <conditionalFormatting sqref="BN75:BO75">
    <cfRule type="expression" dxfId="993" priority="322">
      <formula>"$A6 =""text"""</formula>
    </cfRule>
  </conditionalFormatting>
  <conditionalFormatting sqref="BN75:BO75">
    <cfRule type="expression" dxfId="992" priority="323">
      <formula>"$A6 =""text"""</formula>
    </cfRule>
  </conditionalFormatting>
  <conditionalFormatting sqref="BN76:BO76">
    <cfRule type="expression" dxfId="991" priority="324">
      <formula>"$A6 =""text"""</formula>
    </cfRule>
  </conditionalFormatting>
  <conditionalFormatting sqref="BN76:BO76">
    <cfRule type="expression" dxfId="990" priority="325">
      <formula>"$A6 =""text"""</formula>
    </cfRule>
  </conditionalFormatting>
  <conditionalFormatting sqref="BN85:BO85">
    <cfRule type="expression" dxfId="989" priority="326">
      <formula>"$A6 =""text"""</formula>
    </cfRule>
  </conditionalFormatting>
  <conditionalFormatting sqref="BN85:BO85">
    <cfRule type="expression" dxfId="988" priority="327">
      <formula>"$A6 =""text"""</formula>
    </cfRule>
  </conditionalFormatting>
  <conditionalFormatting sqref="BN87:BO87">
    <cfRule type="expression" dxfId="987" priority="328">
      <formula>"$A6 =""text"""</formula>
    </cfRule>
  </conditionalFormatting>
  <conditionalFormatting sqref="BN87:BO87">
    <cfRule type="expression" dxfId="986" priority="329">
      <formula>"$A6 =""text"""</formula>
    </cfRule>
  </conditionalFormatting>
  <conditionalFormatting sqref="BN73:BO74">
    <cfRule type="expression" dxfId="985" priority="330">
      <formula>"$A6 =""text"""</formula>
    </cfRule>
  </conditionalFormatting>
  <conditionalFormatting sqref="BN73:BO74">
    <cfRule type="expression" dxfId="984" priority="331">
      <formula>"$A6 =""text"""</formula>
    </cfRule>
  </conditionalFormatting>
  <conditionalFormatting sqref="BN66:BO67">
    <cfRule type="expression" dxfId="983" priority="332">
      <formula>"$A6 =""text"""</formula>
    </cfRule>
  </conditionalFormatting>
  <conditionalFormatting sqref="BN66:BO67">
    <cfRule type="expression" dxfId="982" priority="333">
      <formula>"$A6 =""text"""</formula>
    </cfRule>
  </conditionalFormatting>
  <conditionalFormatting sqref="BT40">
    <cfRule type="expression" dxfId="981" priority="334">
      <formula>"$A6 =""text"""</formula>
    </cfRule>
  </conditionalFormatting>
  <conditionalFormatting sqref="BP73:BP76">
    <cfRule type="expression" dxfId="980" priority="335">
      <formula>"$A6 =""text"""</formula>
    </cfRule>
  </conditionalFormatting>
  <conditionalFormatting sqref="BP80:BP81">
    <cfRule type="expression" dxfId="979" priority="336">
      <formula>"$A6 =""text"""</formula>
    </cfRule>
  </conditionalFormatting>
  <conditionalFormatting sqref="BQ86">
    <cfRule type="expression" dxfId="978" priority="337">
      <formula>"$A6 =""text"""</formula>
    </cfRule>
  </conditionalFormatting>
  <conditionalFormatting sqref="BQ94">
    <cfRule type="expression" dxfId="977" priority="338">
      <formula>"$A6 =""text"""</formula>
    </cfRule>
  </conditionalFormatting>
  <conditionalFormatting sqref="BR95">
    <cfRule type="expression" dxfId="976" priority="339">
      <formula>"$A6 =""text"""</formula>
    </cfRule>
  </conditionalFormatting>
  <conditionalFormatting sqref="BS54">
    <cfRule type="expression" dxfId="975" priority="340">
      <formula>"$A6 =""text"""</formula>
    </cfRule>
  </conditionalFormatting>
  <conditionalFormatting sqref="BN55:BQ55">
    <cfRule type="expression" dxfId="974" priority="341">
      <formula>"$A6 =""text"""</formula>
    </cfRule>
  </conditionalFormatting>
  <conditionalFormatting sqref="BS55">
    <cfRule type="expression" dxfId="973" priority="342">
      <formula>"$A6 =""text"""</formula>
    </cfRule>
  </conditionalFormatting>
  <conditionalFormatting sqref="BQ56">
    <cfRule type="expression" dxfId="972" priority="343">
      <formula>"$A6 =""text"""</formula>
    </cfRule>
  </conditionalFormatting>
  <conditionalFormatting sqref="BM82">
    <cfRule type="expression" dxfId="971" priority="344">
      <formula>"$A6 =""text"""</formula>
    </cfRule>
  </conditionalFormatting>
  <conditionalFormatting sqref="BQ87">
    <cfRule type="expression" dxfId="970" priority="345">
      <formula>"$A6 =""text"""</formula>
    </cfRule>
  </conditionalFormatting>
  <conditionalFormatting sqref="BN89">
    <cfRule type="expression" dxfId="969" priority="346">
      <formula>"$A6 =""text"""</formula>
    </cfRule>
  </conditionalFormatting>
  <conditionalFormatting sqref="BN89">
    <cfRule type="expression" dxfId="968" priority="347">
      <formula>"$A6 =""text"""</formula>
    </cfRule>
  </conditionalFormatting>
  <conditionalFormatting sqref="BQ89">
    <cfRule type="expression" dxfId="967" priority="348">
      <formula>"$A6 =""text"""</formula>
    </cfRule>
  </conditionalFormatting>
  <conditionalFormatting sqref="BN91:BO91">
    <cfRule type="expression" dxfId="966" priority="349">
      <formula>"$A6 =""text"""</formula>
    </cfRule>
  </conditionalFormatting>
  <conditionalFormatting sqref="BN91:BO91">
    <cfRule type="expression" dxfId="965" priority="350">
      <formula>"$A6 =""text"""</formula>
    </cfRule>
  </conditionalFormatting>
  <conditionalFormatting sqref="BQ91">
    <cfRule type="expression" dxfId="964" priority="351">
      <formula>"$A6 =""text"""</formula>
    </cfRule>
  </conditionalFormatting>
  <conditionalFormatting sqref="BN63">
    <cfRule type="expression" dxfId="963" priority="352">
      <formula>"$A6 =""text"""</formula>
    </cfRule>
  </conditionalFormatting>
  <conditionalFormatting sqref="BN63:BP63">
    <cfRule type="expression" dxfId="962" priority="353">
      <formula>"$A6 =""text"""</formula>
    </cfRule>
  </conditionalFormatting>
  <conditionalFormatting sqref="BQ88">
    <cfRule type="expression" dxfId="961" priority="354">
      <formula>"$A6 =""text"""</formula>
    </cfRule>
  </conditionalFormatting>
  <conditionalFormatting sqref="BQ88">
    <cfRule type="expression" dxfId="960" priority="355">
      <formula>"$A6 =""text"""</formula>
    </cfRule>
  </conditionalFormatting>
  <conditionalFormatting sqref="BQ88">
    <cfRule type="expression" dxfId="959" priority="356">
      <formula>"$A6 =""text"""</formula>
    </cfRule>
  </conditionalFormatting>
  <conditionalFormatting sqref="BQ90">
    <cfRule type="expression" dxfId="958" priority="357">
      <formula>"$A6 =""text"""</formula>
    </cfRule>
  </conditionalFormatting>
  <conditionalFormatting sqref="BQ90">
    <cfRule type="expression" dxfId="957" priority="358">
      <formula>"$A6 =""text"""</formula>
    </cfRule>
  </conditionalFormatting>
  <conditionalFormatting sqref="BQ90">
    <cfRule type="expression" dxfId="956" priority="359">
      <formula>"$A6 =""text"""</formula>
    </cfRule>
  </conditionalFormatting>
  <conditionalFormatting sqref="BR82">
    <cfRule type="expression" dxfId="955" priority="360">
      <formula>"$A6 =""text"""</formula>
    </cfRule>
  </conditionalFormatting>
  <conditionalFormatting sqref="BM88">
    <cfRule type="expression" dxfId="954" priority="361">
      <formula>"$A6 =""text"""</formula>
    </cfRule>
  </conditionalFormatting>
  <conditionalFormatting sqref="BM90">
    <cfRule type="expression" dxfId="953" priority="362">
      <formula>"$A6 =""text"""</formula>
    </cfRule>
  </conditionalFormatting>
  <conditionalFormatting sqref="BR89">
    <cfRule type="expression" dxfId="952" priority="363">
      <formula>"$A6 =""text"""</formula>
    </cfRule>
  </conditionalFormatting>
  <conditionalFormatting sqref="BR86">
    <cfRule type="expression" dxfId="951" priority="364">
      <formula>"$A6 =""text"""</formula>
    </cfRule>
  </conditionalFormatting>
  <conditionalFormatting sqref="DP51">
    <cfRule type="expression" dxfId="950" priority="365">
      <formula>"$A6 =""text"""</formula>
    </cfRule>
  </conditionalFormatting>
  <conditionalFormatting sqref="DP73">
    <cfRule type="expression" dxfId="949" priority="366">
      <formula>"$A6 =""text"""</formula>
    </cfRule>
  </conditionalFormatting>
  <conditionalFormatting sqref="CT39:DP39">
    <cfRule type="expression" dxfId="948" priority="367">
      <formula>"$A6 =""text"""</formula>
    </cfRule>
  </conditionalFormatting>
  <conditionalFormatting sqref="CU43:DP43">
    <cfRule type="expression" dxfId="947" priority="368">
      <formula>"$A6 =""text"""</formula>
    </cfRule>
  </conditionalFormatting>
  <conditionalFormatting sqref="CT41:DP42">
    <cfRule type="expression" dxfId="946" priority="369">
      <formula>"$A6 =""text"""</formula>
    </cfRule>
  </conditionalFormatting>
  <conditionalFormatting sqref="CU48">
    <cfRule type="expression" dxfId="945" priority="370">
      <formula>"$A6 =""text"""</formula>
    </cfRule>
  </conditionalFormatting>
  <conditionalFormatting sqref="CU44">
    <cfRule type="expression" dxfId="944" priority="371">
      <formula>"$A6 =""text"""</formula>
    </cfRule>
  </conditionalFormatting>
  <conditionalFormatting sqref="CV45:DP45">
    <cfRule type="expression" dxfId="943" priority="372">
      <formula>"$A6 =""text"""</formula>
    </cfRule>
  </conditionalFormatting>
  <conditionalFormatting sqref="CU45">
    <cfRule type="expression" dxfId="942" priority="373">
      <formula>"$A6 =""text"""</formula>
    </cfRule>
  </conditionalFormatting>
  <conditionalFormatting sqref="CU46">
    <cfRule type="expression" dxfId="941" priority="374">
      <formula>"$A6 =""text"""</formula>
    </cfRule>
  </conditionalFormatting>
  <conditionalFormatting sqref="CV48:DP48">
    <cfRule type="expression" dxfId="940" priority="375">
      <formula>"$A6 =""text"""</formula>
    </cfRule>
  </conditionalFormatting>
  <conditionalFormatting sqref="CV49:DP49">
    <cfRule type="expression" dxfId="939" priority="376">
      <formula>"$A6 =""text"""</formula>
    </cfRule>
  </conditionalFormatting>
  <conditionalFormatting sqref="CU49">
    <cfRule type="expression" dxfId="938" priority="377">
      <formula>"$A6 =""text"""</formula>
    </cfRule>
  </conditionalFormatting>
  <conditionalFormatting sqref="CT52:DP53">
    <cfRule type="expression" dxfId="937" priority="378">
      <formula>"$A6 =""text"""</formula>
    </cfRule>
  </conditionalFormatting>
  <conditionalFormatting sqref="CT64:DP65">
    <cfRule type="expression" dxfId="936" priority="379">
      <formula>"$A6 =""text"""</formula>
    </cfRule>
  </conditionalFormatting>
  <conditionalFormatting sqref="CT71:DP72">
    <cfRule type="expression" dxfId="935" priority="380">
      <formula>"$A6 =""text"""</formula>
    </cfRule>
  </conditionalFormatting>
  <conditionalFormatting sqref="CP70">
    <cfRule type="expression" dxfId="934" priority="381">
      <formula>"$A6 =""text"""</formula>
    </cfRule>
  </conditionalFormatting>
  <conditionalFormatting sqref="CT78:DP79">
    <cfRule type="expression" dxfId="933" priority="382">
      <formula>"$A6 =""text"""</formula>
    </cfRule>
  </conditionalFormatting>
  <conditionalFormatting sqref="CP80:CQ80">
    <cfRule type="expression" dxfId="932" priority="383">
      <formula>"$A6 =""text"""</formula>
    </cfRule>
  </conditionalFormatting>
  <conditionalFormatting sqref="CP80:CQ80">
    <cfRule type="expression" dxfId="931" priority="384">
      <formula>"$A6 =""text"""</formula>
    </cfRule>
  </conditionalFormatting>
  <conditionalFormatting sqref="CP70:CR70">
    <cfRule type="expression" dxfId="930" priority="385">
      <formula>"$A6 =""text"""</formula>
    </cfRule>
  </conditionalFormatting>
  <conditionalFormatting sqref="CT83:DP84">
    <cfRule type="expression" dxfId="929" priority="386">
      <formula>"$A6 =""text"""</formula>
    </cfRule>
  </conditionalFormatting>
  <conditionalFormatting sqref="CR91">
    <cfRule type="expression" dxfId="928" priority="387">
      <formula>"$A6 =""text"""</formula>
    </cfRule>
  </conditionalFormatting>
  <conditionalFormatting sqref="CR91">
    <cfRule type="expression" dxfId="927" priority="388">
      <formula>"$A6 =""text"""</formula>
    </cfRule>
  </conditionalFormatting>
  <conditionalFormatting sqref="CW95:DP95">
    <cfRule type="expression" dxfId="926" priority="389">
      <formula>"$A6 =""text"""</formula>
    </cfRule>
  </conditionalFormatting>
  <conditionalFormatting sqref="CP92:DP93">
    <cfRule type="expression" dxfId="925" priority="390">
      <formula>"$A6 =""text"""</formula>
    </cfRule>
  </conditionalFormatting>
  <conditionalFormatting sqref="CO32:CO33">
    <cfRule type="expression" dxfId="924" priority="391">
      <formula>"$A6 =""text"""</formula>
    </cfRule>
  </conditionalFormatting>
  <conditionalFormatting sqref="CO32:CO33">
    <cfRule type="expression" dxfId="923" priority="392">
      <formula>"$A6 =""text"""</formula>
    </cfRule>
  </conditionalFormatting>
  <conditionalFormatting sqref="CO33">
    <cfRule type="expression" dxfId="922" priority="393">
      <formula>"$A6 =""text"""</formula>
    </cfRule>
  </conditionalFormatting>
  <conditionalFormatting sqref="CO33">
    <cfRule type="expression" dxfId="921" priority="394">
      <formula>"$A6 =""text"""</formula>
    </cfRule>
  </conditionalFormatting>
  <conditionalFormatting sqref="CP57:CR57">
    <cfRule type="expression" dxfId="920" priority="395">
      <formula>"$A6 =""text"""</formula>
    </cfRule>
  </conditionalFormatting>
  <conditionalFormatting sqref="CP51:CR51">
    <cfRule type="expression" dxfId="919" priority="396">
      <formula>"$A6 =""text"""</formula>
    </cfRule>
  </conditionalFormatting>
  <conditionalFormatting sqref="CP50:CR50">
    <cfRule type="expression" dxfId="918" priority="397">
      <formula>"$A6 =""text"""</formula>
    </cfRule>
  </conditionalFormatting>
  <conditionalFormatting sqref="CP77">
    <cfRule type="expression" dxfId="917" priority="398">
      <formula>"$A6 =""text"""</formula>
    </cfRule>
  </conditionalFormatting>
  <conditionalFormatting sqref="CP77:CR77">
    <cfRule type="expression" dxfId="916" priority="399">
      <formula>"$A6 =""text"""</formula>
    </cfRule>
  </conditionalFormatting>
  <conditionalFormatting sqref="CP82">
    <cfRule type="expression" dxfId="915" priority="400">
      <formula>"$A6 =""text"""</formula>
    </cfRule>
  </conditionalFormatting>
  <conditionalFormatting sqref="CP82:CR82">
    <cfRule type="expression" dxfId="914" priority="401">
      <formula>"$A6 =""text"""</formula>
    </cfRule>
  </conditionalFormatting>
  <conditionalFormatting sqref="CP81:CQ81">
    <cfRule type="expression" dxfId="913" priority="402">
      <formula>"$A6 =""text"""</formula>
    </cfRule>
  </conditionalFormatting>
  <conditionalFormatting sqref="CP81:CQ81">
    <cfRule type="expression" dxfId="912" priority="403">
      <formula>"$A6 =""text"""</formula>
    </cfRule>
  </conditionalFormatting>
  <conditionalFormatting sqref="CP75:CQ75">
    <cfRule type="expression" dxfId="911" priority="404">
      <formula>"$A6 =""text"""</formula>
    </cfRule>
  </conditionalFormatting>
  <conditionalFormatting sqref="CP75:CQ75">
    <cfRule type="expression" dxfId="910" priority="405">
      <formula>"$A6 =""text"""</formula>
    </cfRule>
  </conditionalFormatting>
  <conditionalFormatting sqref="CP76:CQ76">
    <cfRule type="expression" dxfId="909" priority="406">
      <formula>"$A6 =""text"""</formula>
    </cfRule>
  </conditionalFormatting>
  <conditionalFormatting sqref="CP76:CQ76">
    <cfRule type="expression" dxfId="908" priority="407">
      <formula>"$A6 =""text"""</formula>
    </cfRule>
  </conditionalFormatting>
  <conditionalFormatting sqref="CP85:CQ85">
    <cfRule type="expression" dxfId="907" priority="408">
      <formula>"$A6 =""text"""</formula>
    </cfRule>
  </conditionalFormatting>
  <conditionalFormatting sqref="CP85:CQ85">
    <cfRule type="expression" dxfId="906" priority="409">
      <formula>"$A6 =""text"""</formula>
    </cfRule>
  </conditionalFormatting>
  <conditionalFormatting sqref="CP87:CQ87">
    <cfRule type="expression" dxfId="905" priority="410">
      <formula>"$A6 =""text"""</formula>
    </cfRule>
  </conditionalFormatting>
  <conditionalFormatting sqref="CP87:CQ87">
    <cfRule type="expression" dxfId="904" priority="411">
      <formula>"$A6 =""text"""</formula>
    </cfRule>
  </conditionalFormatting>
  <conditionalFormatting sqref="CP73:CQ74">
    <cfRule type="expression" dxfId="903" priority="412">
      <formula>"$A6 =""text"""</formula>
    </cfRule>
  </conditionalFormatting>
  <conditionalFormatting sqref="CP73:CQ74">
    <cfRule type="expression" dxfId="902" priority="413">
      <formula>"$A6 =""text"""</formula>
    </cfRule>
  </conditionalFormatting>
  <conditionalFormatting sqref="CP66:CQ67">
    <cfRule type="expression" dxfId="901" priority="414">
      <formula>"$A6 =""text"""</formula>
    </cfRule>
  </conditionalFormatting>
  <conditionalFormatting sqref="CP66:CQ67">
    <cfRule type="expression" dxfId="900" priority="415">
      <formula>"$A6 =""text"""</formula>
    </cfRule>
  </conditionalFormatting>
  <conditionalFormatting sqref="CV40">
    <cfRule type="expression" dxfId="899" priority="416">
      <formula>"$A6 =""text"""</formula>
    </cfRule>
  </conditionalFormatting>
  <conditionalFormatting sqref="CR73:CR76">
    <cfRule type="expression" dxfId="898" priority="417">
      <formula>"$A6 =""text"""</formula>
    </cfRule>
  </conditionalFormatting>
  <conditionalFormatting sqref="CR80:CR81">
    <cfRule type="expression" dxfId="897" priority="418">
      <formula>"$A6 =""text"""</formula>
    </cfRule>
  </conditionalFormatting>
  <conditionalFormatting sqref="CS86">
    <cfRule type="expression" dxfId="896" priority="419">
      <formula>"$A6 =""text"""</formula>
    </cfRule>
  </conditionalFormatting>
  <conditionalFormatting sqref="CS94">
    <cfRule type="expression" dxfId="895" priority="420">
      <formula>"$A6 =""text"""</formula>
    </cfRule>
  </conditionalFormatting>
  <conditionalFormatting sqref="CT95">
    <cfRule type="expression" dxfId="894" priority="421">
      <formula>"$A6 =""text"""</formula>
    </cfRule>
  </conditionalFormatting>
  <conditionalFormatting sqref="CU54">
    <cfRule type="expression" dxfId="893" priority="422">
      <formula>"$A6 =""text"""</formula>
    </cfRule>
  </conditionalFormatting>
  <conditionalFormatting sqref="CP55:CS55">
    <cfRule type="expression" dxfId="892" priority="423">
      <formula>"$A6 =""text"""</formula>
    </cfRule>
  </conditionalFormatting>
  <conditionalFormatting sqref="CU55">
    <cfRule type="expression" dxfId="891" priority="424">
      <formula>"$A6 =""text"""</formula>
    </cfRule>
  </conditionalFormatting>
  <conditionalFormatting sqref="CS56">
    <cfRule type="expression" dxfId="890" priority="425">
      <formula>"$A6 =""text"""</formula>
    </cfRule>
  </conditionalFormatting>
  <conditionalFormatting sqref="CO82">
    <cfRule type="expression" dxfId="889" priority="426">
      <formula>"$A6 =""text"""</formula>
    </cfRule>
  </conditionalFormatting>
  <conditionalFormatting sqref="CS87">
    <cfRule type="expression" dxfId="888" priority="427">
      <formula>"$A6 =""text"""</formula>
    </cfRule>
  </conditionalFormatting>
  <conditionalFormatting sqref="CP89">
    <cfRule type="expression" dxfId="887" priority="428">
      <formula>"$A6 =""text"""</formula>
    </cfRule>
  </conditionalFormatting>
  <conditionalFormatting sqref="CP89">
    <cfRule type="expression" dxfId="886" priority="429">
      <formula>"$A6 =""text"""</formula>
    </cfRule>
  </conditionalFormatting>
  <conditionalFormatting sqref="CS89">
    <cfRule type="expression" dxfId="885" priority="430">
      <formula>"$A6 =""text"""</formula>
    </cfRule>
  </conditionalFormatting>
  <conditionalFormatting sqref="CP91:CQ91">
    <cfRule type="expression" dxfId="884" priority="431">
      <formula>"$A6 =""text"""</formula>
    </cfRule>
  </conditionalFormatting>
  <conditionalFormatting sqref="CP91:CQ91">
    <cfRule type="expression" dxfId="883" priority="432">
      <formula>"$A6 =""text"""</formula>
    </cfRule>
  </conditionalFormatting>
  <conditionalFormatting sqref="CS91">
    <cfRule type="expression" dxfId="882" priority="433">
      <formula>"$A6 =""text"""</formula>
    </cfRule>
  </conditionalFormatting>
  <conditionalFormatting sqref="CP63">
    <cfRule type="expression" dxfId="881" priority="434">
      <formula>"$A6 =""text"""</formula>
    </cfRule>
  </conditionalFormatting>
  <conditionalFormatting sqref="CP63:CR63">
    <cfRule type="expression" dxfId="880" priority="435">
      <formula>"$A6 =""text"""</formula>
    </cfRule>
  </conditionalFormatting>
  <conditionalFormatting sqref="CS88">
    <cfRule type="expression" dxfId="879" priority="436">
      <formula>"$A6 =""text"""</formula>
    </cfRule>
  </conditionalFormatting>
  <conditionalFormatting sqref="CS88">
    <cfRule type="expression" dxfId="878" priority="437">
      <formula>"$A6 =""text"""</formula>
    </cfRule>
  </conditionalFormatting>
  <conditionalFormatting sqref="CS88">
    <cfRule type="expression" dxfId="877" priority="438">
      <formula>"$A6 =""text"""</formula>
    </cfRule>
  </conditionalFormatting>
  <conditionalFormatting sqref="CS90">
    <cfRule type="expression" dxfId="876" priority="439">
      <formula>"$A6 =""text"""</formula>
    </cfRule>
  </conditionalFormatting>
  <conditionalFormatting sqref="CS90">
    <cfRule type="expression" dxfId="875" priority="440">
      <formula>"$A6 =""text"""</formula>
    </cfRule>
  </conditionalFormatting>
  <conditionalFormatting sqref="CS90">
    <cfRule type="expression" dxfId="874" priority="441">
      <formula>"$A6 =""text"""</formula>
    </cfRule>
  </conditionalFormatting>
  <conditionalFormatting sqref="CT82">
    <cfRule type="expression" dxfId="873" priority="442">
      <formula>"$A6 =""text"""</formula>
    </cfRule>
  </conditionalFormatting>
  <conditionalFormatting sqref="CO88">
    <cfRule type="expression" dxfId="872" priority="443">
      <formula>"$A6 =""text"""</formula>
    </cfRule>
  </conditionalFormatting>
  <conditionalFormatting sqref="CO90">
    <cfRule type="expression" dxfId="871" priority="444">
      <formula>"$A6 =""text"""</formula>
    </cfRule>
  </conditionalFormatting>
  <conditionalFormatting sqref="CT89">
    <cfRule type="expression" dxfId="870" priority="445">
      <formula>"$A6 =""text"""</formula>
    </cfRule>
  </conditionalFormatting>
  <conditionalFormatting sqref="CT86">
    <cfRule type="expression" dxfId="869" priority="446">
      <formula>"$A6 =""text"""</formula>
    </cfRule>
  </conditionalFormatting>
  <conditionalFormatting sqref="ER51">
    <cfRule type="expression" dxfId="868" priority="447">
      <formula>"$A6 =""text"""</formula>
    </cfRule>
  </conditionalFormatting>
  <conditionalFormatting sqref="ER73">
    <cfRule type="expression" dxfId="867" priority="448">
      <formula>"$A6 =""text"""</formula>
    </cfRule>
  </conditionalFormatting>
  <conditionalFormatting sqref="DV39:ER39">
    <cfRule type="expression" dxfId="866" priority="449">
      <formula>"$A6 =""text"""</formula>
    </cfRule>
  </conditionalFormatting>
  <conditionalFormatting sqref="DW43:ER43">
    <cfRule type="expression" dxfId="865" priority="450">
      <formula>"$A6 =""text"""</formula>
    </cfRule>
  </conditionalFormatting>
  <conditionalFormatting sqref="DV41:ER42">
    <cfRule type="expression" dxfId="864" priority="451">
      <formula>"$A6 =""text"""</formula>
    </cfRule>
  </conditionalFormatting>
  <conditionalFormatting sqref="DW48">
    <cfRule type="expression" dxfId="863" priority="452">
      <formula>"$A6 =""text"""</formula>
    </cfRule>
  </conditionalFormatting>
  <conditionalFormatting sqref="DW44">
    <cfRule type="expression" dxfId="862" priority="453">
      <formula>"$A6 =""text"""</formula>
    </cfRule>
  </conditionalFormatting>
  <conditionalFormatting sqref="DX45:ER45">
    <cfRule type="expression" dxfId="861" priority="454">
      <formula>"$A6 =""text"""</formula>
    </cfRule>
  </conditionalFormatting>
  <conditionalFormatting sqref="DW45">
    <cfRule type="expression" dxfId="860" priority="455">
      <formula>"$A6 =""text"""</formula>
    </cfRule>
  </conditionalFormatting>
  <conditionalFormatting sqref="DW46">
    <cfRule type="expression" dxfId="859" priority="456">
      <formula>"$A6 =""text"""</formula>
    </cfRule>
  </conditionalFormatting>
  <conditionalFormatting sqref="DX48:ER48">
    <cfRule type="expression" dxfId="858" priority="457">
      <formula>"$A6 =""text"""</formula>
    </cfRule>
  </conditionalFormatting>
  <conditionalFormatting sqref="DX49:ER49">
    <cfRule type="expression" dxfId="857" priority="458">
      <formula>"$A6 =""text"""</formula>
    </cfRule>
  </conditionalFormatting>
  <conditionalFormatting sqref="DW49">
    <cfRule type="expression" dxfId="856" priority="459">
      <formula>"$A6 =""text"""</formula>
    </cfRule>
  </conditionalFormatting>
  <conditionalFormatting sqref="DV52:ER53">
    <cfRule type="expression" dxfId="855" priority="460">
      <formula>"$A6 =""text"""</formula>
    </cfRule>
  </conditionalFormatting>
  <conditionalFormatting sqref="DV64:ER65">
    <cfRule type="expression" dxfId="854" priority="461">
      <formula>"$A6 =""text"""</formula>
    </cfRule>
  </conditionalFormatting>
  <conditionalFormatting sqref="DV71:ER72">
    <cfRule type="expression" dxfId="853" priority="462">
      <formula>"$A6 =""text"""</formula>
    </cfRule>
  </conditionalFormatting>
  <conditionalFormatting sqref="DR70">
    <cfRule type="expression" dxfId="852" priority="463">
      <formula>"$A6 =""text"""</formula>
    </cfRule>
  </conditionalFormatting>
  <conditionalFormatting sqref="DV78:ER79">
    <cfRule type="expression" dxfId="851" priority="464">
      <formula>"$A6 =""text"""</formula>
    </cfRule>
  </conditionalFormatting>
  <conditionalFormatting sqref="DR80:DS80">
    <cfRule type="expression" dxfId="850" priority="465">
      <formula>"$A6 =""text"""</formula>
    </cfRule>
  </conditionalFormatting>
  <conditionalFormatting sqref="DR80:DS80">
    <cfRule type="expression" dxfId="849" priority="466">
      <formula>"$A6 =""text"""</formula>
    </cfRule>
  </conditionalFormatting>
  <conditionalFormatting sqref="DR70:DT70">
    <cfRule type="expression" dxfId="848" priority="467">
      <formula>"$A6 =""text"""</formula>
    </cfRule>
  </conditionalFormatting>
  <conditionalFormatting sqref="DV83:ER84">
    <cfRule type="expression" dxfId="847" priority="468">
      <formula>"$A6 =""text"""</formula>
    </cfRule>
  </conditionalFormatting>
  <conditionalFormatting sqref="DT91">
    <cfRule type="expression" dxfId="846" priority="469">
      <formula>"$A6 =""text"""</formula>
    </cfRule>
  </conditionalFormatting>
  <conditionalFormatting sqref="DT91">
    <cfRule type="expression" dxfId="845" priority="470">
      <formula>"$A6 =""text"""</formula>
    </cfRule>
  </conditionalFormatting>
  <conditionalFormatting sqref="DY95:ER95">
    <cfRule type="expression" dxfId="844" priority="471">
      <formula>"$A6 =""text"""</formula>
    </cfRule>
  </conditionalFormatting>
  <conditionalFormatting sqref="DR92:ER93">
    <cfRule type="expression" dxfId="843" priority="472">
      <formula>"$A6 =""text"""</formula>
    </cfRule>
  </conditionalFormatting>
  <conditionalFormatting sqref="DQ32:DQ33">
    <cfRule type="expression" dxfId="842" priority="473">
      <formula>"$A6 =""text"""</formula>
    </cfRule>
  </conditionalFormatting>
  <conditionalFormatting sqref="DQ32:DQ33">
    <cfRule type="expression" dxfId="841" priority="474">
      <formula>"$A6 =""text"""</formula>
    </cfRule>
  </conditionalFormatting>
  <conditionalFormatting sqref="DQ33">
    <cfRule type="expression" dxfId="840" priority="475">
      <formula>"$A6 =""text"""</formula>
    </cfRule>
  </conditionalFormatting>
  <conditionalFormatting sqref="DQ33">
    <cfRule type="expression" dxfId="839" priority="476">
      <formula>"$A6 =""text"""</formula>
    </cfRule>
  </conditionalFormatting>
  <conditionalFormatting sqref="DR57:DT57">
    <cfRule type="expression" dxfId="838" priority="477">
      <formula>"$A6 =""text"""</formula>
    </cfRule>
  </conditionalFormatting>
  <conditionalFormatting sqref="DR51:DT51">
    <cfRule type="expression" dxfId="837" priority="478">
      <formula>"$A6 =""text"""</formula>
    </cfRule>
  </conditionalFormatting>
  <conditionalFormatting sqref="DR50:DT50">
    <cfRule type="expression" dxfId="836" priority="479">
      <formula>"$A6 =""text"""</formula>
    </cfRule>
  </conditionalFormatting>
  <conditionalFormatting sqref="DR77">
    <cfRule type="expression" dxfId="835" priority="480">
      <formula>"$A6 =""text"""</formula>
    </cfRule>
  </conditionalFormatting>
  <conditionalFormatting sqref="DR77:DT77">
    <cfRule type="expression" dxfId="834" priority="481">
      <formula>"$A6 =""text"""</formula>
    </cfRule>
  </conditionalFormatting>
  <conditionalFormatting sqref="DR82">
    <cfRule type="expression" dxfId="833" priority="482">
      <formula>"$A6 =""text"""</formula>
    </cfRule>
  </conditionalFormatting>
  <conditionalFormatting sqref="DR82:DT82">
    <cfRule type="expression" dxfId="832" priority="483">
      <formula>"$A6 =""text"""</formula>
    </cfRule>
  </conditionalFormatting>
  <conditionalFormatting sqref="DR81:DS81">
    <cfRule type="expression" dxfId="831" priority="484">
      <formula>"$A6 =""text"""</formula>
    </cfRule>
  </conditionalFormatting>
  <conditionalFormatting sqref="DR81:DS81">
    <cfRule type="expression" dxfId="830" priority="485">
      <formula>"$A6 =""text"""</formula>
    </cfRule>
  </conditionalFormatting>
  <conditionalFormatting sqref="DR75:DS75">
    <cfRule type="expression" dxfId="829" priority="486">
      <formula>"$A6 =""text"""</formula>
    </cfRule>
  </conditionalFormatting>
  <conditionalFormatting sqref="DR75:DS75">
    <cfRule type="expression" dxfId="828" priority="487">
      <formula>"$A6 =""text"""</formula>
    </cfRule>
  </conditionalFormatting>
  <conditionalFormatting sqref="DR76:DS76">
    <cfRule type="expression" dxfId="827" priority="488">
      <formula>"$A6 =""text"""</formula>
    </cfRule>
  </conditionalFormatting>
  <conditionalFormatting sqref="DR76:DS76">
    <cfRule type="expression" dxfId="826" priority="489">
      <formula>"$A6 =""text"""</formula>
    </cfRule>
  </conditionalFormatting>
  <conditionalFormatting sqref="DR85:DS85">
    <cfRule type="expression" dxfId="825" priority="490">
      <formula>"$A6 =""text"""</formula>
    </cfRule>
  </conditionalFormatting>
  <conditionalFormatting sqref="DR85:DS85">
    <cfRule type="expression" dxfId="824" priority="491">
      <formula>"$A6 =""text"""</formula>
    </cfRule>
  </conditionalFormatting>
  <conditionalFormatting sqref="DR87:DS87">
    <cfRule type="expression" dxfId="823" priority="492">
      <formula>"$A6 =""text"""</formula>
    </cfRule>
  </conditionalFormatting>
  <conditionalFormatting sqref="DR87:DS87">
    <cfRule type="expression" dxfId="822" priority="493">
      <formula>"$A6 =""text"""</formula>
    </cfRule>
  </conditionalFormatting>
  <conditionalFormatting sqref="DR73:DS74">
    <cfRule type="expression" dxfId="821" priority="494">
      <formula>"$A6 =""text"""</formula>
    </cfRule>
  </conditionalFormatting>
  <conditionalFormatting sqref="DR73:DS74">
    <cfRule type="expression" dxfId="820" priority="495">
      <formula>"$A6 =""text"""</formula>
    </cfRule>
  </conditionalFormatting>
  <conditionalFormatting sqref="DR66:DS67">
    <cfRule type="expression" dxfId="819" priority="496">
      <formula>"$A6 =""text"""</formula>
    </cfRule>
  </conditionalFormatting>
  <conditionalFormatting sqref="DR66:DS67">
    <cfRule type="expression" dxfId="818" priority="497">
      <formula>"$A6 =""text"""</formula>
    </cfRule>
  </conditionalFormatting>
  <conditionalFormatting sqref="DX40">
    <cfRule type="expression" dxfId="817" priority="498">
      <formula>"$A6 =""text"""</formula>
    </cfRule>
  </conditionalFormatting>
  <conditionalFormatting sqref="DT73:DT76">
    <cfRule type="expression" dxfId="816" priority="499">
      <formula>"$A6 =""text"""</formula>
    </cfRule>
  </conditionalFormatting>
  <conditionalFormatting sqref="DT80:DT81">
    <cfRule type="expression" dxfId="815" priority="500">
      <formula>"$A6 =""text"""</formula>
    </cfRule>
  </conditionalFormatting>
  <conditionalFormatting sqref="DU86">
    <cfRule type="expression" dxfId="814" priority="501">
      <formula>"$A6 =""text"""</formula>
    </cfRule>
  </conditionalFormatting>
  <conditionalFormatting sqref="DU94">
    <cfRule type="expression" dxfId="813" priority="502">
      <formula>"$A6 =""text"""</formula>
    </cfRule>
  </conditionalFormatting>
  <conditionalFormatting sqref="DV95">
    <cfRule type="expression" dxfId="812" priority="503">
      <formula>"$A6 =""text"""</formula>
    </cfRule>
  </conditionalFormatting>
  <conditionalFormatting sqref="DW54">
    <cfRule type="expression" dxfId="811" priority="504">
      <formula>"$A6 =""text"""</formula>
    </cfRule>
  </conditionalFormatting>
  <conditionalFormatting sqref="DR55:DU55">
    <cfRule type="expression" dxfId="810" priority="505">
      <formula>"$A6 =""text"""</formula>
    </cfRule>
  </conditionalFormatting>
  <conditionalFormatting sqref="DW55">
    <cfRule type="expression" dxfId="809" priority="506">
      <formula>"$A6 =""text"""</formula>
    </cfRule>
  </conditionalFormatting>
  <conditionalFormatting sqref="DU56">
    <cfRule type="expression" dxfId="808" priority="507">
      <formula>"$A6 =""text"""</formula>
    </cfRule>
  </conditionalFormatting>
  <conditionalFormatting sqref="DQ82">
    <cfRule type="expression" dxfId="807" priority="508">
      <formula>"$A6 =""text"""</formula>
    </cfRule>
  </conditionalFormatting>
  <conditionalFormatting sqref="DU87">
    <cfRule type="expression" dxfId="806" priority="509">
      <formula>"$A6 =""text"""</formula>
    </cfRule>
  </conditionalFormatting>
  <conditionalFormatting sqref="DR89">
    <cfRule type="expression" dxfId="805" priority="510">
      <formula>"$A6 =""text"""</formula>
    </cfRule>
  </conditionalFormatting>
  <conditionalFormatting sqref="DR89">
    <cfRule type="expression" dxfId="804" priority="511">
      <formula>"$A6 =""text"""</formula>
    </cfRule>
  </conditionalFormatting>
  <conditionalFormatting sqref="DU89">
    <cfRule type="expression" dxfId="803" priority="512">
      <formula>"$A6 =""text"""</formula>
    </cfRule>
  </conditionalFormatting>
  <conditionalFormatting sqref="DR91:DS91">
    <cfRule type="expression" dxfId="802" priority="513">
      <formula>"$A6 =""text"""</formula>
    </cfRule>
  </conditionalFormatting>
  <conditionalFormatting sqref="DR91:DS91">
    <cfRule type="expression" dxfId="801" priority="514">
      <formula>"$A6 =""text"""</formula>
    </cfRule>
  </conditionalFormatting>
  <conditionalFormatting sqref="DU91">
    <cfRule type="expression" dxfId="800" priority="515">
      <formula>"$A6 =""text"""</formula>
    </cfRule>
  </conditionalFormatting>
  <conditionalFormatting sqref="DR63">
    <cfRule type="expression" dxfId="799" priority="516">
      <formula>"$A6 =""text"""</formula>
    </cfRule>
  </conditionalFormatting>
  <conditionalFormatting sqref="DR63:DT63">
    <cfRule type="expression" dxfId="798" priority="517">
      <formula>"$A6 =""text"""</formula>
    </cfRule>
  </conditionalFormatting>
  <conditionalFormatting sqref="DU88">
    <cfRule type="expression" dxfId="797" priority="518">
      <formula>"$A6 =""text"""</formula>
    </cfRule>
  </conditionalFormatting>
  <conditionalFormatting sqref="DU88">
    <cfRule type="expression" dxfId="796" priority="519">
      <formula>"$A6 =""text"""</formula>
    </cfRule>
  </conditionalFormatting>
  <conditionalFormatting sqref="DU88">
    <cfRule type="expression" dxfId="795" priority="520">
      <formula>"$A6 =""text"""</formula>
    </cfRule>
  </conditionalFormatting>
  <conditionalFormatting sqref="DU90">
    <cfRule type="expression" dxfId="794" priority="521">
      <formula>"$A6 =""text"""</formula>
    </cfRule>
  </conditionalFormatting>
  <conditionalFormatting sqref="DU90">
    <cfRule type="expression" dxfId="793" priority="522">
      <formula>"$A6 =""text"""</formula>
    </cfRule>
  </conditionalFormatting>
  <conditionalFormatting sqref="DU90">
    <cfRule type="expression" dxfId="792" priority="523">
      <formula>"$A6 =""text"""</formula>
    </cfRule>
  </conditionalFormatting>
  <conditionalFormatting sqref="DV82">
    <cfRule type="expression" dxfId="791" priority="524">
      <formula>"$A6 =""text"""</formula>
    </cfRule>
  </conditionalFormatting>
  <conditionalFormatting sqref="DQ88">
    <cfRule type="expression" dxfId="790" priority="525">
      <formula>"$A6 =""text"""</formula>
    </cfRule>
  </conditionalFormatting>
  <conditionalFormatting sqref="DQ90">
    <cfRule type="expression" dxfId="789" priority="526">
      <formula>"$A6 =""text"""</formula>
    </cfRule>
  </conditionalFormatting>
  <conditionalFormatting sqref="DV89">
    <cfRule type="expression" dxfId="788" priority="527">
      <formula>"$A6 =""text"""</formula>
    </cfRule>
  </conditionalFormatting>
  <conditionalFormatting sqref="DV86">
    <cfRule type="expression" dxfId="787" priority="528">
      <formula>"$A6 =""text"""</formula>
    </cfRule>
  </conditionalFormatting>
  <conditionalFormatting sqref="FT51">
    <cfRule type="expression" dxfId="786" priority="529">
      <formula>"$A6 =""text"""</formula>
    </cfRule>
  </conditionalFormatting>
  <conditionalFormatting sqref="FT73">
    <cfRule type="expression" dxfId="785" priority="530">
      <formula>"$A6 =""text"""</formula>
    </cfRule>
  </conditionalFormatting>
  <conditionalFormatting sqref="EX39:FT39">
    <cfRule type="expression" dxfId="784" priority="531">
      <formula>"$A6 =""text"""</formula>
    </cfRule>
  </conditionalFormatting>
  <conditionalFormatting sqref="EY43:FT43">
    <cfRule type="expression" dxfId="783" priority="532">
      <formula>"$A6 =""text"""</formula>
    </cfRule>
  </conditionalFormatting>
  <conditionalFormatting sqref="EX41:FT42">
    <cfRule type="expression" dxfId="782" priority="533">
      <formula>"$A6 =""text"""</formula>
    </cfRule>
  </conditionalFormatting>
  <conditionalFormatting sqref="EY48">
    <cfRule type="expression" dxfId="781" priority="534">
      <formula>"$A6 =""text"""</formula>
    </cfRule>
  </conditionalFormatting>
  <conditionalFormatting sqref="EY44">
    <cfRule type="expression" dxfId="780" priority="535">
      <formula>"$A6 =""text"""</formula>
    </cfRule>
  </conditionalFormatting>
  <conditionalFormatting sqref="EZ45:FT45">
    <cfRule type="expression" dxfId="779" priority="536">
      <formula>"$A6 =""text"""</formula>
    </cfRule>
  </conditionalFormatting>
  <conditionalFormatting sqref="EY45">
    <cfRule type="expression" dxfId="778" priority="537">
      <formula>"$A6 =""text"""</formula>
    </cfRule>
  </conditionalFormatting>
  <conditionalFormatting sqref="EY46">
    <cfRule type="expression" dxfId="777" priority="538">
      <formula>"$A6 =""text"""</formula>
    </cfRule>
  </conditionalFormatting>
  <conditionalFormatting sqref="EZ48:FT48">
    <cfRule type="expression" dxfId="776" priority="539">
      <formula>"$A6 =""text"""</formula>
    </cfRule>
  </conditionalFormatting>
  <conditionalFormatting sqref="EZ49:FT49">
    <cfRule type="expression" dxfId="775" priority="540">
      <formula>"$A6 =""text"""</formula>
    </cfRule>
  </conditionalFormatting>
  <conditionalFormatting sqref="EY49">
    <cfRule type="expression" dxfId="774" priority="541">
      <formula>"$A6 =""text"""</formula>
    </cfRule>
  </conditionalFormatting>
  <conditionalFormatting sqref="EX52:FT53">
    <cfRule type="expression" dxfId="773" priority="542">
      <formula>"$A6 =""text"""</formula>
    </cfRule>
  </conditionalFormatting>
  <conditionalFormatting sqref="EX64:FT65">
    <cfRule type="expression" dxfId="772" priority="543">
      <formula>"$A6 =""text"""</formula>
    </cfRule>
  </conditionalFormatting>
  <conditionalFormatting sqref="EX71:FT72">
    <cfRule type="expression" dxfId="771" priority="544">
      <formula>"$A6 =""text"""</formula>
    </cfRule>
  </conditionalFormatting>
  <conditionalFormatting sqref="ET70">
    <cfRule type="expression" dxfId="770" priority="545">
      <formula>"$A6 =""text"""</formula>
    </cfRule>
  </conditionalFormatting>
  <conditionalFormatting sqref="EX78:FT79">
    <cfRule type="expression" dxfId="769" priority="546">
      <formula>"$A6 =""text"""</formula>
    </cfRule>
  </conditionalFormatting>
  <conditionalFormatting sqref="ET80:EU80">
    <cfRule type="expression" dxfId="768" priority="547">
      <formula>"$A6 =""text"""</formula>
    </cfRule>
  </conditionalFormatting>
  <conditionalFormatting sqref="ET80:EU80">
    <cfRule type="expression" dxfId="767" priority="548">
      <formula>"$A6 =""text"""</formula>
    </cfRule>
  </conditionalFormatting>
  <conditionalFormatting sqref="ET70:EV70">
    <cfRule type="expression" dxfId="766" priority="549">
      <formula>"$A6 =""text"""</formula>
    </cfRule>
  </conditionalFormatting>
  <conditionalFormatting sqref="EX83:FT84">
    <cfRule type="expression" dxfId="765" priority="550">
      <formula>"$A6 =""text"""</formula>
    </cfRule>
  </conditionalFormatting>
  <conditionalFormatting sqref="EV91">
    <cfRule type="expression" dxfId="764" priority="551">
      <formula>"$A6 =""text"""</formula>
    </cfRule>
  </conditionalFormatting>
  <conditionalFormatting sqref="EV91">
    <cfRule type="expression" dxfId="763" priority="552">
      <formula>"$A6 =""text"""</formula>
    </cfRule>
  </conditionalFormatting>
  <conditionalFormatting sqref="FA95:FT95">
    <cfRule type="expression" dxfId="762" priority="553">
      <formula>"$A6 =""text"""</formula>
    </cfRule>
  </conditionalFormatting>
  <conditionalFormatting sqref="ET92:FT93">
    <cfRule type="expression" dxfId="761" priority="554">
      <formula>"$A6 =""text"""</formula>
    </cfRule>
  </conditionalFormatting>
  <conditionalFormatting sqref="ES32:ES33">
    <cfRule type="expression" dxfId="760" priority="555">
      <formula>"$A6 =""text"""</formula>
    </cfRule>
  </conditionalFormatting>
  <conditionalFormatting sqref="ES32:ES33">
    <cfRule type="expression" dxfId="759" priority="556">
      <formula>"$A6 =""text"""</formula>
    </cfRule>
  </conditionalFormatting>
  <conditionalFormatting sqref="ES33">
    <cfRule type="expression" dxfId="758" priority="557">
      <formula>"$A6 =""text"""</formula>
    </cfRule>
  </conditionalFormatting>
  <conditionalFormatting sqref="ES33">
    <cfRule type="expression" dxfId="757" priority="558">
      <formula>"$A6 =""text"""</formula>
    </cfRule>
  </conditionalFormatting>
  <conditionalFormatting sqref="ET57:EV57">
    <cfRule type="expression" dxfId="756" priority="559">
      <formula>"$A6 =""text"""</formula>
    </cfRule>
  </conditionalFormatting>
  <conditionalFormatting sqref="ET51:EV51">
    <cfRule type="expression" dxfId="755" priority="560">
      <formula>"$A6 =""text"""</formula>
    </cfRule>
  </conditionalFormatting>
  <conditionalFormatting sqref="ET50:EV50">
    <cfRule type="expression" dxfId="754" priority="561">
      <formula>"$A6 =""text"""</formula>
    </cfRule>
  </conditionalFormatting>
  <conditionalFormatting sqref="ET77">
    <cfRule type="expression" dxfId="753" priority="562">
      <formula>"$A6 =""text"""</formula>
    </cfRule>
  </conditionalFormatting>
  <conditionalFormatting sqref="ET77:EV77">
    <cfRule type="expression" dxfId="752" priority="563">
      <formula>"$A6 =""text"""</formula>
    </cfRule>
  </conditionalFormatting>
  <conditionalFormatting sqref="ET82">
    <cfRule type="expression" dxfId="751" priority="564">
      <formula>"$A6 =""text"""</formula>
    </cfRule>
  </conditionalFormatting>
  <conditionalFormatting sqref="ET82:EV82">
    <cfRule type="expression" dxfId="750" priority="565">
      <formula>"$A6 =""text"""</formula>
    </cfRule>
  </conditionalFormatting>
  <conditionalFormatting sqref="ET81:EU81">
    <cfRule type="expression" dxfId="749" priority="566">
      <formula>"$A6 =""text"""</formula>
    </cfRule>
  </conditionalFormatting>
  <conditionalFormatting sqref="ET81:EU81">
    <cfRule type="expression" dxfId="748" priority="567">
      <formula>"$A6 =""text"""</formula>
    </cfRule>
  </conditionalFormatting>
  <conditionalFormatting sqref="ET75:EU75">
    <cfRule type="expression" dxfId="747" priority="568">
      <formula>"$A6 =""text"""</formula>
    </cfRule>
  </conditionalFormatting>
  <conditionalFormatting sqref="ET75:EU75">
    <cfRule type="expression" dxfId="746" priority="569">
      <formula>"$A6 =""text"""</formula>
    </cfRule>
  </conditionalFormatting>
  <conditionalFormatting sqref="ET76:EU76">
    <cfRule type="expression" dxfId="745" priority="570">
      <formula>"$A6 =""text"""</formula>
    </cfRule>
  </conditionalFormatting>
  <conditionalFormatting sqref="ET76:EU76">
    <cfRule type="expression" dxfId="744" priority="571">
      <formula>"$A6 =""text"""</formula>
    </cfRule>
  </conditionalFormatting>
  <conditionalFormatting sqref="ET85:EU85">
    <cfRule type="expression" dxfId="743" priority="572">
      <formula>"$A6 =""text"""</formula>
    </cfRule>
  </conditionalFormatting>
  <conditionalFormatting sqref="ET85:EU85">
    <cfRule type="expression" dxfId="742" priority="573">
      <formula>"$A6 =""text"""</formula>
    </cfRule>
  </conditionalFormatting>
  <conditionalFormatting sqref="ET87:EU87">
    <cfRule type="expression" dxfId="741" priority="574">
      <formula>"$A6 =""text"""</formula>
    </cfRule>
  </conditionalFormatting>
  <conditionalFormatting sqref="ET87:EU87">
    <cfRule type="expression" dxfId="740" priority="575">
      <formula>"$A6 =""text"""</formula>
    </cfRule>
  </conditionalFormatting>
  <conditionalFormatting sqref="ET73:EU74">
    <cfRule type="expression" dxfId="739" priority="576">
      <formula>"$A6 =""text"""</formula>
    </cfRule>
  </conditionalFormatting>
  <conditionalFormatting sqref="ET73:EU74">
    <cfRule type="expression" dxfId="738" priority="577">
      <formula>"$A6 =""text"""</formula>
    </cfRule>
  </conditionalFormatting>
  <conditionalFormatting sqref="ET66:EU67">
    <cfRule type="expression" dxfId="737" priority="578">
      <formula>"$A6 =""text"""</formula>
    </cfRule>
  </conditionalFormatting>
  <conditionalFormatting sqref="ET66:EU67">
    <cfRule type="expression" dxfId="736" priority="579">
      <formula>"$A6 =""text"""</formula>
    </cfRule>
  </conditionalFormatting>
  <conditionalFormatting sqref="EZ40">
    <cfRule type="expression" dxfId="735" priority="580">
      <formula>"$A6 =""text"""</formula>
    </cfRule>
  </conditionalFormatting>
  <conditionalFormatting sqref="EV73:EV76">
    <cfRule type="expression" dxfId="734" priority="581">
      <formula>"$A6 =""text"""</formula>
    </cfRule>
  </conditionalFormatting>
  <conditionalFormatting sqref="EV80:EV81">
    <cfRule type="expression" dxfId="733" priority="582">
      <formula>"$A6 =""text"""</formula>
    </cfRule>
  </conditionalFormatting>
  <conditionalFormatting sqref="EW86">
    <cfRule type="expression" dxfId="732" priority="583">
      <formula>"$A6 =""text"""</formula>
    </cfRule>
  </conditionalFormatting>
  <conditionalFormatting sqref="EW94">
    <cfRule type="expression" dxfId="731" priority="584">
      <formula>"$A6 =""text"""</formula>
    </cfRule>
  </conditionalFormatting>
  <conditionalFormatting sqref="EX95">
    <cfRule type="expression" dxfId="730" priority="585">
      <formula>"$A6 =""text"""</formula>
    </cfRule>
  </conditionalFormatting>
  <conditionalFormatting sqref="EY54">
    <cfRule type="expression" dxfId="729" priority="586">
      <formula>"$A6 =""text"""</formula>
    </cfRule>
  </conditionalFormatting>
  <conditionalFormatting sqref="ET55:EW55">
    <cfRule type="expression" dxfId="728" priority="587">
      <formula>"$A6 =""text"""</formula>
    </cfRule>
  </conditionalFormatting>
  <conditionalFormatting sqref="EY55">
    <cfRule type="expression" dxfId="727" priority="588">
      <formula>"$A6 =""text"""</formula>
    </cfRule>
  </conditionalFormatting>
  <conditionalFormatting sqref="EW56">
    <cfRule type="expression" dxfId="726" priority="589">
      <formula>"$A6 =""text"""</formula>
    </cfRule>
  </conditionalFormatting>
  <conditionalFormatting sqref="ES82">
    <cfRule type="expression" dxfId="725" priority="590">
      <formula>"$A6 =""text"""</formula>
    </cfRule>
  </conditionalFormatting>
  <conditionalFormatting sqref="EW87">
    <cfRule type="expression" dxfId="724" priority="591">
      <formula>"$A6 =""text"""</formula>
    </cfRule>
  </conditionalFormatting>
  <conditionalFormatting sqref="ET89">
    <cfRule type="expression" dxfId="723" priority="592">
      <formula>"$A6 =""text"""</formula>
    </cfRule>
  </conditionalFormatting>
  <conditionalFormatting sqref="ET89">
    <cfRule type="expression" dxfId="722" priority="593">
      <formula>"$A6 =""text"""</formula>
    </cfRule>
  </conditionalFormatting>
  <conditionalFormatting sqref="EW89">
    <cfRule type="expression" dxfId="721" priority="594">
      <formula>"$A6 =""text"""</formula>
    </cfRule>
  </conditionalFormatting>
  <conditionalFormatting sqref="ET91:EU91">
    <cfRule type="expression" dxfId="720" priority="595">
      <formula>"$A6 =""text"""</formula>
    </cfRule>
  </conditionalFormatting>
  <conditionalFormatting sqref="ET91:EU91">
    <cfRule type="expression" dxfId="719" priority="596">
      <formula>"$A6 =""text"""</formula>
    </cfRule>
  </conditionalFormatting>
  <conditionalFormatting sqref="EW91">
    <cfRule type="expression" dxfId="718" priority="597">
      <formula>"$A6 =""text"""</formula>
    </cfRule>
  </conditionalFormatting>
  <conditionalFormatting sqref="ET63">
    <cfRule type="expression" dxfId="717" priority="598">
      <formula>"$A6 =""text"""</formula>
    </cfRule>
  </conditionalFormatting>
  <conditionalFormatting sqref="ET63:EV63">
    <cfRule type="expression" dxfId="716" priority="599">
      <formula>"$A6 =""text"""</formula>
    </cfRule>
  </conditionalFormatting>
  <conditionalFormatting sqref="EW88">
    <cfRule type="expression" dxfId="715" priority="600">
      <formula>"$A6 =""text"""</formula>
    </cfRule>
  </conditionalFormatting>
  <conditionalFormatting sqref="EW88">
    <cfRule type="expression" dxfId="714" priority="601">
      <formula>"$A6 =""text"""</formula>
    </cfRule>
  </conditionalFormatting>
  <conditionalFormatting sqref="EW88">
    <cfRule type="expression" dxfId="713" priority="602">
      <formula>"$A6 =""text"""</formula>
    </cfRule>
  </conditionalFormatting>
  <conditionalFormatting sqref="EW90">
    <cfRule type="expression" dxfId="712" priority="603">
      <formula>"$A6 =""text"""</formula>
    </cfRule>
  </conditionalFormatting>
  <conditionalFormatting sqref="EW90">
    <cfRule type="expression" dxfId="711" priority="604">
      <formula>"$A6 =""text"""</formula>
    </cfRule>
  </conditionalFormatting>
  <conditionalFormatting sqref="EW90">
    <cfRule type="expression" dxfId="710" priority="605">
      <formula>"$A6 =""text"""</formula>
    </cfRule>
  </conditionalFormatting>
  <conditionalFormatting sqref="EX82">
    <cfRule type="expression" dxfId="709" priority="606">
      <formula>"$A6 =""text"""</formula>
    </cfRule>
  </conditionalFormatting>
  <conditionalFormatting sqref="ES88">
    <cfRule type="expression" dxfId="708" priority="607">
      <formula>"$A6 =""text"""</formula>
    </cfRule>
  </conditionalFormatting>
  <conditionalFormatting sqref="ES90">
    <cfRule type="expression" dxfId="707" priority="608">
      <formula>"$A6 =""text"""</formula>
    </cfRule>
  </conditionalFormatting>
  <conditionalFormatting sqref="EX89">
    <cfRule type="expression" dxfId="706" priority="609">
      <formula>"$A6 =""text"""</formula>
    </cfRule>
  </conditionalFormatting>
  <conditionalFormatting sqref="EX86">
    <cfRule type="expression" dxfId="705" priority="610">
      <formula>"$A6 =""text"""</formula>
    </cfRule>
  </conditionalFormatting>
  <conditionalFormatting sqref="GV51">
    <cfRule type="expression" dxfId="704" priority="611">
      <formula>"$A6 =""text"""</formula>
    </cfRule>
  </conditionalFormatting>
  <conditionalFormatting sqref="FZ39:GV39">
    <cfRule type="expression" dxfId="703" priority="612">
      <formula>"$A6 =""text"""</formula>
    </cfRule>
  </conditionalFormatting>
  <conditionalFormatting sqref="GA43:GV43">
    <cfRule type="expression" dxfId="702" priority="613">
      <formula>"$A6 =""text"""</formula>
    </cfRule>
  </conditionalFormatting>
  <conditionalFormatting sqref="FZ41:GV42">
    <cfRule type="expression" dxfId="701" priority="614">
      <formula>"$A6 =""text"""</formula>
    </cfRule>
  </conditionalFormatting>
  <conditionalFormatting sqref="GA48">
    <cfRule type="expression" dxfId="700" priority="615">
      <formula>"$A6 =""text"""</formula>
    </cfRule>
  </conditionalFormatting>
  <conditionalFormatting sqref="GA44">
    <cfRule type="expression" dxfId="699" priority="616">
      <formula>"$A6 =""text"""</formula>
    </cfRule>
  </conditionalFormatting>
  <conditionalFormatting sqref="GB45:GV45">
    <cfRule type="expression" dxfId="698" priority="617">
      <formula>"$A6 =""text"""</formula>
    </cfRule>
  </conditionalFormatting>
  <conditionalFormatting sqref="GA45">
    <cfRule type="expression" dxfId="697" priority="618">
      <formula>"$A6 =""text"""</formula>
    </cfRule>
  </conditionalFormatting>
  <conditionalFormatting sqref="GA46">
    <cfRule type="expression" dxfId="696" priority="619">
      <formula>"$A6 =""text"""</formula>
    </cfRule>
  </conditionalFormatting>
  <conditionalFormatting sqref="GB48:GV48">
    <cfRule type="expression" dxfId="695" priority="620">
      <formula>"$A6 =""text"""</formula>
    </cfRule>
  </conditionalFormatting>
  <conditionalFormatting sqref="GB49:GV49">
    <cfRule type="expression" dxfId="694" priority="621">
      <formula>"$A6 =""text"""</formula>
    </cfRule>
  </conditionalFormatting>
  <conditionalFormatting sqref="GA49">
    <cfRule type="expression" dxfId="693" priority="622">
      <formula>"$A6 =""text"""</formula>
    </cfRule>
  </conditionalFormatting>
  <conditionalFormatting sqref="FZ52:GV53">
    <cfRule type="expression" dxfId="692" priority="623">
      <formula>"$A6 =""text"""</formula>
    </cfRule>
  </conditionalFormatting>
  <conditionalFormatting sqref="FZ64:GV65">
    <cfRule type="expression" dxfId="691" priority="624">
      <formula>"$A6 =""text"""</formula>
    </cfRule>
  </conditionalFormatting>
  <conditionalFormatting sqref="FZ71:GV72">
    <cfRule type="expression" dxfId="690" priority="625">
      <formula>"$A6 =""text"""</formula>
    </cfRule>
  </conditionalFormatting>
  <conditionalFormatting sqref="FV70">
    <cfRule type="expression" dxfId="689" priority="626">
      <formula>"$A6 =""text"""</formula>
    </cfRule>
  </conditionalFormatting>
  <conditionalFormatting sqref="FZ78:GV79">
    <cfRule type="expression" dxfId="688" priority="627">
      <formula>"$A6 =""text"""</formula>
    </cfRule>
  </conditionalFormatting>
  <conditionalFormatting sqref="FV80:FW80">
    <cfRule type="expression" dxfId="687" priority="628">
      <formula>"$A6 =""text"""</formula>
    </cfRule>
  </conditionalFormatting>
  <conditionalFormatting sqref="FV80:FW80">
    <cfRule type="expression" dxfId="686" priority="629">
      <formula>"$A6 =""text"""</formula>
    </cfRule>
  </conditionalFormatting>
  <conditionalFormatting sqref="FV70:FX70">
    <cfRule type="expression" dxfId="685" priority="630">
      <formula>"$A6 =""text"""</formula>
    </cfRule>
  </conditionalFormatting>
  <conditionalFormatting sqref="FZ83:GV84">
    <cfRule type="expression" dxfId="684" priority="631">
      <formula>"$A6 =""text"""</formula>
    </cfRule>
  </conditionalFormatting>
  <conditionalFormatting sqref="FX91">
    <cfRule type="expression" dxfId="683" priority="632">
      <formula>"$A6 =""text"""</formula>
    </cfRule>
  </conditionalFormatting>
  <conditionalFormatting sqref="FX91">
    <cfRule type="expression" dxfId="682" priority="633">
      <formula>"$A6 =""text"""</formula>
    </cfRule>
  </conditionalFormatting>
  <conditionalFormatting sqref="GC95:GV95">
    <cfRule type="expression" dxfId="681" priority="634">
      <formula>"$A6 =""text"""</formula>
    </cfRule>
  </conditionalFormatting>
  <conditionalFormatting sqref="FV92:GV93">
    <cfRule type="expression" dxfId="680" priority="635">
      <formula>"$A6 =""text"""</formula>
    </cfRule>
  </conditionalFormatting>
  <conditionalFormatting sqref="FU32:FU33">
    <cfRule type="expression" dxfId="679" priority="636">
      <formula>"$A6 =""text"""</formula>
    </cfRule>
  </conditionalFormatting>
  <conditionalFormatting sqref="FU32:FU33">
    <cfRule type="expression" dxfId="678" priority="637">
      <formula>"$A6 =""text"""</formula>
    </cfRule>
  </conditionalFormatting>
  <conditionalFormatting sqref="FU33">
    <cfRule type="expression" dxfId="677" priority="638">
      <formula>"$A6 =""text"""</formula>
    </cfRule>
  </conditionalFormatting>
  <conditionalFormatting sqref="FU33">
    <cfRule type="expression" dxfId="676" priority="639">
      <formula>"$A6 =""text"""</formula>
    </cfRule>
  </conditionalFormatting>
  <conditionalFormatting sqref="FV57:FX57">
    <cfRule type="expression" dxfId="675" priority="640">
      <formula>"$A6 =""text"""</formula>
    </cfRule>
  </conditionalFormatting>
  <conditionalFormatting sqref="FV51:FX51">
    <cfRule type="expression" dxfId="674" priority="641">
      <formula>"$A6 =""text"""</formula>
    </cfRule>
  </conditionalFormatting>
  <conditionalFormatting sqref="FV50:FX50">
    <cfRule type="expression" dxfId="673" priority="642">
      <formula>"$A6 =""text"""</formula>
    </cfRule>
  </conditionalFormatting>
  <conditionalFormatting sqref="FV77">
    <cfRule type="expression" dxfId="672" priority="643">
      <formula>"$A6 =""text"""</formula>
    </cfRule>
  </conditionalFormatting>
  <conditionalFormatting sqref="FV77:FX77">
    <cfRule type="expression" dxfId="671" priority="644">
      <formula>"$A6 =""text"""</formula>
    </cfRule>
  </conditionalFormatting>
  <conditionalFormatting sqref="FV82">
    <cfRule type="expression" dxfId="670" priority="645">
      <formula>"$A6 =""text"""</formula>
    </cfRule>
  </conditionalFormatting>
  <conditionalFormatting sqref="FV82:FX82">
    <cfRule type="expression" dxfId="669" priority="646">
      <formula>"$A6 =""text"""</formula>
    </cfRule>
  </conditionalFormatting>
  <conditionalFormatting sqref="FV81:FW81">
    <cfRule type="expression" dxfId="668" priority="647">
      <formula>"$A6 =""text"""</formula>
    </cfRule>
  </conditionalFormatting>
  <conditionalFormatting sqref="FV81:FW81">
    <cfRule type="expression" dxfId="667" priority="648">
      <formula>"$A6 =""text"""</formula>
    </cfRule>
  </conditionalFormatting>
  <conditionalFormatting sqref="FV75:FW75">
    <cfRule type="expression" dxfId="666" priority="649">
      <formula>"$A6 =""text"""</formula>
    </cfRule>
  </conditionalFormatting>
  <conditionalFormatting sqref="FV75:FW75">
    <cfRule type="expression" dxfId="665" priority="650">
      <formula>"$A6 =""text"""</formula>
    </cfRule>
  </conditionalFormatting>
  <conditionalFormatting sqref="FV76:FW76">
    <cfRule type="expression" dxfId="664" priority="651">
      <formula>"$A6 =""text"""</formula>
    </cfRule>
  </conditionalFormatting>
  <conditionalFormatting sqref="FV76:FW76">
    <cfRule type="expression" dxfId="663" priority="652">
      <formula>"$A6 =""text"""</formula>
    </cfRule>
  </conditionalFormatting>
  <conditionalFormatting sqref="FV85:FW85">
    <cfRule type="expression" dxfId="662" priority="653">
      <formula>"$A6 =""text"""</formula>
    </cfRule>
  </conditionalFormatting>
  <conditionalFormatting sqref="FV85:FW85">
    <cfRule type="expression" dxfId="661" priority="654">
      <formula>"$A6 =""text"""</formula>
    </cfRule>
  </conditionalFormatting>
  <conditionalFormatting sqref="FV87:FW87">
    <cfRule type="expression" dxfId="660" priority="655">
      <formula>"$A6 =""text"""</formula>
    </cfRule>
  </conditionalFormatting>
  <conditionalFormatting sqref="FV87:FW87">
    <cfRule type="expression" dxfId="659" priority="656">
      <formula>"$A6 =""text"""</formula>
    </cfRule>
  </conditionalFormatting>
  <conditionalFormatting sqref="FV73:FW74">
    <cfRule type="expression" dxfId="658" priority="657">
      <formula>"$A6 =""text"""</formula>
    </cfRule>
  </conditionalFormatting>
  <conditionalFormatting sqref="FV73:FW74">
    <cfRule type="expression" dxfId="657" priority="658">
      <formula>"$A6 =""text"""</formula>
    </cfRule>
  </conditionalFormatting>
  <conditionalFormatting sqref="FV66:FW67">
    <cfRule type="expression" dxfId="656" priority="659">
      <formula>"$A6 =""text"""</formula>
    </cfRule>
  </conditionalFormatting>
  <conditionalFormatting sqref="FV66:FW67">
    <cfRule type="expression" dxfId="655" priority="660">
      <formula>"$A6 =""text"""</formula>
    </cfRule>
  </conditionalFormatting>
  <conditionalFormatting sqref="GB40">
    <cfRule type="expression" dxfId="654" priority="661">
      <formula>"$A6 =""text"""</formula>
    </cfRule>
  </conditionalFormatting>
  <conditionalFormatting sqref="FX73:FX76">
    <cfRule type="expression" dxfId="653" priority="662">
      <formula>"$A6 =""text"""</formula>
    </cfRule>
  </conditionalFormatting>
  <conditionalFormatting sqref="FX80:FX81">
    <cfRule type="expression" dxfId="652" priority="663">
      <formula>"$A6 =""text"""</formula>
    </cfRule>
  </conditionalFormatting>
  <conditionalFormatting sqref="FY86">
    <cfRule type="expression" dxfId="651" priority="664">
      <formula>"$A6 =""text"""</formula>
    </cfRule>
  </conditionalFormatting>
  <conditionalFormatting sqref="FY94">
    <cfRule type="expression" dxfId="650" priority="665">
      <formula>"$A6 =""text"""</formula>
    </cfRule>
  </conditionalFormatting>
  <conditionalFormatting sqref="FZ95">
    <cfRule type="expression" dxfId="649" priority="666">
      <formula>"$A6 =""text"""</formula>
    </cfRule>
  </conditionalFormatting>
  <conditionalFormatting sqref="GA54">
    <cfRule type="expression" dxfId="648" priority="667">
      <formula>"$A6 =""text"""</formula>
    </cfRule>
  </conditionalFormatting>
  <conditionalFormatting sqref="FV55:FY55">
    <cfRule type="expression" dxfId="647" priority="668">
      <formula>"$A6 =""text"""</formula>
    </cfRule>
  </conditionalFormatting>
  <conditionalFormatting sqref="GA55">
    <cfRule type="expression" dxfId="646" priority="669">
      <formula>"$A6 =""text"""</formula>
    </cfRule>
  </conditionalFormatting>
  <conditionalFormatting sqref="FY56">
    <cfRule type="expression" dxfId="645" priority="670">
      <formula>"$A6 =""text"""</formula>
    </cfRule>
  </conditionalFormatting>
  <conditionalFormatting sqref="FU82">
    <cfRule type="expression" dxfId="644" priority="671">
      <formula>"$A6 =""text"""</formula>
    </cfRule>
  </conditionalFormatting>
  <conditionalFormatting sqref="FY87">
    <cfRule type="expression" dxfId="643" priority="672">
      <formula>"$A6 =""text"""</formula>
    </cfRule>
  </conditionalFormatting>
  <conditionalFormatting sqref="FV89">
    <cfRule type="expression" dxfId="642" priority="673">
      <formula>"$A6 =""text"""</formula>
    </cfRule>
  </conditionalFormatting>
  <conditionalFormatting sqref="FV89">
    <cfRule type="expression" dxfId="641" priority="674">
      <formula>"$A6 =""text"""</formula>
    </cfRule>
  </conditionalFormatting>
  <conditionalFormatting sqref="FY89">
    <cfRule type="expression" dxfId="640" priority="675">
      <formula>"$A6 =""text"""</formula>
    </cfRule>
  </conditionalFormatting>
  <conditionalFormatting sqref="FV91:FW91">
    <cfRule type="expression" dxfId="639" priority="676">
      <formula>"$A6 =""text"""</formula>
    </cfRule>
  </conditionalFormatting>
  <conditionalFormatting sqref="FV91:FW91">
    <cfRule type="expression" dxfId="638" priority="677">
      <formula>"$A6 =""text"""</formula>
    </cfRule>
  </conditionalFormatting>
  <conditionalFormatting sqref="FY91">
    <cfRule type="expression" dxfId="637" priority="678">
      <formula>"$A6 =""text"""</formula>
    </cfRule>
  </conditionalFormatting>
  <conditionalFormatting sqref="FV63">
    <cfRule type="expression" dxfId="636" priority="679">
      <formula>"$A6 =""text"""</formula>
    </cfRule>
  </conditionalFormatting>
  <conditionalFormatting sqref="FV63:FX63">
    <cfRule type="expression" dxfId="635" priority="680">
      <formula>"$A6 =""text"""</formula>
    </cfRule>
  </conditionalFormatting>
  <conditionalFormatting sqref="FY88">
    <cfRule type="expression" dxfId="634" priority="681">
      <formula>"$A6 =""text"""</formula>
    </cfRule>
  </conditionalFormatting>
  <conditionalFormatting sqref="FY88">
    <cfRule type="expression" dxfId="633" priority="682">
      <formula>"$A6 =""text"""</formula>
    </cfRule>
  </conditionalFormatting>
  <conditionalFormatting sqref="FY88">
    <cfRule type="expression" dxfId="632" priority="683">
      <formula>"$A6 =""text"""</formula>
    </cfRule>
  </conditionalFormatting>
  <conditionalFormatting sqref="FY90">
    <cfRule type="expression" dxfId="631" priority="684">
      <formula>"$A6 =""text"""</formula>
    </cfRule>
  </conditionalFormatting>
  <conditionalFormatting sqref="FY90">
    <cfRule type="expression" dxfId="630" priority="685">
      <formula>"$A6 =""text"""</formula>
    </cfRule>
  </conditionalFormatting>
  <conditionalFormatting sqref="FY90">
    <cfRule type="expression" dxfId="629" priority="686">
      <formula>"$A6 =""text"""</formula>
    </cfRule>
  </conditionalFormatting>
  <conditionalFormatting sqref="FZ82">
    <cfRule type="expression" dxfId="628" priority="687">
      <formula>"$A6 =""text"""</formula>
    </cfRule>
  </conditionalFormatting>
  <conditionalFormatting sqref="FU88">
    <cfRule type="expression" dxfId="627" priority="688">
      <formula>"$A6 =""text"""</formula>
    </cfRule>
  </conditionalFormatting>
  <conditionalFormatting sqref="FU90">
    <cfRule type="expression" dxfId="626" priority="689">
      <formula>"$A6 =""text"""</formula>
    </cfRule>
  </conditionalFormatting>
  <conditionalFormatting sqref="FZ89">
    <cfRule type="expression" dxfId="625" priority="690">
      <formula>"$A6 =""text"""</formula>
    </cfRule>
  </conditionalFormatting>
  <conditionalFormatting sqref="FZ86">
    <cfRule type="expression" dxfId="624" priority="691">
      <formula>"$A6 =""text"""</formula>
    </cfRule>
  </conditionalFormatting>
  <conditionalFormatting sqref="HX51">
    <cfRule type="expression" dxfId="623" priority="692">
      <formula>"$A6 =""text"""</formula>
    </cfRule>
  </conditionalFormatting>
  <conditionalFormatting sqref="HX73">
    <cfRule type="expression" dxfId="622" priority="693">
      <formula>"$A6 =""text"""</formula>
    </cfRule>
  </conditionalFormatting>
  <conditionalFormatting sqref="HB39:HX39">
    <cfRule type="expression" dxfId="621" priority="694">
      <formula>"$A6 =""text"""</formula>
    </cfRule>
  </conditionalFormatting>
  <conditionalFormatting sqref="HC43:HX43">
    <cfRule type="expression" dxfId="620" priority="695">
      <formula>"$A6 =""text"""</formula>
    </cfRule>
  </conditionalFormatting>
  <conditionalFormatting sqref="HB41:HX42">
    <cfRule type="expression" dxfId="619" priority="696">
      <formula>"$A6 =""text"""</formula>
    </cfRule>
  </conditionalFormatting>
  <conditionalFormatting sqref="HC48">
    <cfRule type="expression" dxfId="618" priority="697">
      <formula>"$A6 =""text"""</formula>
    </cfRule>
  </conditionalFormatting>
  <conditionalFormatting sqref="HC44">
    <cfRule type="expression" dxfId="617" priority="698">
      <formula>"$A6 =""text"""</formula>
    </cfRule>
  </conditionalFormatting>
  <conditionalFormatting sqref="HD45:HX45">
    <cfRule type="expression" dxfId="616" priority="699">
      <formula>"$A6 =""text"""</formula>
    </cfRule>
  </conditionalFormatting>
  <conditionalFormatting sqref="HC45">
    <cfRule type="expression" dxfId="615" priority="700">
      <formula>"$A6 =""text"""</formula>
    </cfRule>
  </conditionalFormatting>
  <conditionalFormatting sqref="HC46">
    <cfRule type="expression" dxfId="614" priority="701">
      <formula>"$A6 =""text"""</formula>
    </cfRule>
  </conditionalFormatting>
  <conditionalFormatting sqref="HD48:HX48">
    <cfRule type="expression" dxfId="613" priority="702">
      <formula>"$A6 =""text"""</formula>
    </cfRule>
  </conditionalFormatting>
  <conditionalFormatting sqref="HD49:HX49">
    <cfRule type="expression" dxfId="612" priority="703">
      <formula>"$A6 =""text"""</formula>
    </cfRule>
  </conditionalFormatting>
  <conditionalFormatting sqref="HC49">
    <cfRule type="expression" dxfId="611" priority="704">
      <formula>"$A6 =""text"""</formula>
    </cfRule>
  </conditionalFormatting>
  <conditionalFormatting sqref="HB52:HX53">
    <cfRule type="expression" dxfId="610" priority="705">
      <formula>"$A6 =""text"""</formula>
    </cfRule>
  </conditionalFormatting>
  <conditionalFormatting sqref="HB64:HX65">
    <cfRule type="expression" dxfId="609" priority="706">
      <formula>"$A6 =""text"""</formula>
    </cfRule>
  </conditionalFormatting>
  <conditionalFormatting sqref="HB71:HX72">
    <cfRule type="expression" dxfId="608" priority="707">
      <formula>"$A6 =""text"""</formula>
    </cfRule>
  </conditionalFormatting>
  <conditionalFormatting sqref="GX70">
    <cfRule type="expression" dxfId="607" priority="708">
      <formula>"$A6 =""text"""</formula>
    </cfRule>
  </conditionalFormatting>
  <conditionalFormatting sqref="HB78:HX79">
    <cfRule type="expression" dxfId="606" priority="709">
      <formula>"$A6 =""text"""</formula>
    </cfRule>
  </conditionalFormatting>
  <conditionalFormatting sqref="GX80:GY80">
    <cfRule type="expression" dxfId="605" priority="710">
      <formula>"$A6 =""text"""</formula>
    </cfRule>
  </conditionalFormatting>
  <conditionalFormatting sqref="GX80:GY80">
    <cfRule type="expression" dxfId="604" priority="711">
      <formula>"$A6 =""text"""</formula>
    </cfRule>
  </conditionalFormatting>
  <conditionalFormatting sqref="GX70:GZ70">
    <cfRule type="expression" dxfId="603" priority="712">
      <formula>"$A6 =""text"""</formula>
    </cfRule>
  </conditionalFormatting>
  <conditionalFormatting sqref="HB83:HX84">
    <cfRule type="expression" dxfId="602" priority="713">
      <formula>"$A6 =""text"""</formula>
    </cfRule>
  </conditionalFormatting>
  <conditionalFormatting sqref="GZ91">
    <cfRule type="expression" dxfId="601" priority="714">
      <formula>"$A6 =""text"""</formula>
    </cfRule>
  </conditionalFormatting>
  <conditionalFormatting sqref="GZ91">
    <cfRule type="expression" dxfId="600" priority="715">
      <formula>"$A6 =""text"""</formula>
    </cfRule>
  </conditionalFormatting>
  <conditionalFormatting sqref="HE95:HX95">
    <cfRule type="expression" dxfId="599" priority="716">
      <formula>"$A6 =""text"""</formula>
    </cfRule>
  </conditionalFormatting>
  <conditionalFormatting sqref="GX92:HX93">
    <cfRule type="expression" dxfId="598" priority="717">
      <formula>"$A6 =""text"""</formula>
    </cfRule>
  </conditionalFormatting>
  <conditionalFormatting sqref="GW32:GW33">
    <cfRule type="expression" dxfId="597" priority="718">
      <formula>"$A6 =""text"""</formula>
    </cfRule>
  </conditionalFormatting>
  <conditionalFormatting sqref="GW32:GW33">
    <cfRule type="expression" dxfId="596" priority="719">
      <formula>"$A6 =""text"""</formula>
    </cfRule>
  </conditionalFormatting>
  <conditionalFormatting sqref="GW33">
    <cfRule type="expression" dxfId="595" priority="720">
      <formula>"$A6 =""text"""</formula>
    </cfRule>
  </conditionalFormatting>
  <conditionalFormatting sqref="GW33">
    <cfRule type="expression" dxfId="594" priority="721">
      <formula>"$A6 =""text"""</formula>
    </cfRule>
  </conditionalFormatting>
  <conditionalFormatting sqref="GX57:GZ57">
    <cfRule type="expression" dxfId="593" priority="722">
      <formula>"$A6 =""text"""</formula>
    </cfRule>
  </conditionalFormatting>
  <conditionalFormatting sqref="GX51:GZ51">
    <cfRule type="expression" dxfId="592" priority="723">
      <formula>"$A6 =""text"""</formula>
    </cfRule>
  </conditionalFormatting>
  <conditionalFormatting sqref="GX50:GZ50">
    <cfRule type="expression" dxfId="591" priority="724">
      <formula>"$A6 =""text"""</formula>
    </cfRule>
  </conditionalFormatting>
  <conditionalFormatting sqref="GX77">
    <cfRule type="expression" dxfId="590" priority="725">
      <formula>"$A6 =""text"""</formula>
    </cfRule>
  </conditionalFormatting>
  <conditionalFormatting sqref="GX77:GZ77">
    <cfRule type="expression" dxfId="589" priority="726">
      <formula>"$A6 =""text"""</formula>
    </cfRule>
  </conditionalFormatting>
  <conditionalFormatting sqref="GX82">
    <cfRule type="expression" dxfId="588" priority="727">
      <formula>"$A6 =""text"""</formula>
    </cfRule>
  </conditionalFormatting>
  <conditionalFormatting sqref="GX82:GZ82">
    <cfRule type="expression" dxfId="587" priority="728">
      <formula>"$A6 =""text"""</formula>
    </cfRule>
  </conditionalFormatting>
  <conditionalFormatting sqref="GX81:GY81">
    <cfRule type="expression" dxfId="586" priority="729">
      <formula>"$A6 =""text"""</formula>
    </cfRule>
  </conditionalFormatting>
  <conditionalFormatting sqref="GX81:GY81">
    <cfRule type="expression" dxfId="585" priority="730">
      <formula>"$A6 =""text"""</formula>
    </cfRule>
  </conditionalFormatting>
  <conditionalFormatting sqref="GX75:GY75">
    <cfRule type="expression" dxfId="584" priority="731">
      <formula>"$A6 =""text"""</formula>
    </cfRule>
  </conditionalFormatting>
  <conditionalFormatting sqref="GX75:GY75">
    <cfRule type="expression" dxfId="583" priority="732">
      <formula>"$A6 =""text"""</formula>
    </cfRule>
  </conditionalFormatting>
  <conditionalFormatting sqref="GX76:GY76">
    <cfRule type="expression" dxfId="582" priority="733">
      <formula>"$A6 =""text"""</formula>
    </cfRule>
  </conditionalFormatting>
  <conditionalFormatting sqref="GX76:GY76">
    <cfRule type="expression" dxfId="581" priority="734">
      <formula>"$A6 =""text"""</formula>
    </cfRule>
  </conditionalFormatting>
  <conditionalFormatting sqref="GX85:GY85">
    <cfRule type="expression" dxfId="580" priority="735">
      <formula>"$A6 =""text"""</formula>
    </cfRule>
  </conditionalFormatting>
  <conditionalFormatting sqref="GX85:GY85">
    <cfRule type="expression" dxfId="579" priority="736">
      <formula>"$A6 =""text"""</formula>
    </cfRule>
  </conditionalFormatting>
  <conditionalFormatting sqref="GX87:GY87">
    <cfRule type="expression" dxfId="578" priority="737">
      <formula>"$A6 =""text"""</formula>
    </cfRule>
  </conditionalFormatting>
  <conditionalFormatting sqref="GX87:GY87">
    <cfRule type="expression" dxfId="577" priority="738">
      <formula>"$A6 =""text"""</formula>
    </cfRule>
  </conditionalFormatting>
  <conditionalFormatting sqref="GX73:GY74">
    <cfRule type="expression" dxfId="576" priority="739">
      <formula>"$A6 =""text"""</formula>
    </cfRule>
  </conditionalFormatting>
  <conditionalFormatting sqref="GX73:GY74">
    <cfRule type="expression" dxfId="575" priority="740">
      <formula>"$A6 =""text"""</formula>
    </cfRule>
  </conditionalFormatting>
  <conditionalFormatting sqref="GX66:GY67">
    <cfRule type="expression" dxfId="574" priority="741">
      <formula>"$A6 =""text"""</formula>
    </cfRule>
  </conditionalFormatting>
  <conditionalFormatting sqref="GX66:GY67">
    <cfRule type="expression" dxfId="573" priority="742">
      <formula>"$A6 =""text"""</formula>
    </cfRule>
  </conditionalFormatting>
  <conditionalFormatting sqref="HD40">
    <cfRule type="expression" dxfId="572" priority="743">
      <formula>"$A6 =""text"""</formula>
    </cfRule>
  </conditionalFormatting>
  <conditionalFormatting sqref="GZ73:GZ76">
    <cfRule type="expression" dxfId="571" priority="744">
      <formula>"$A6 =""text"""</formula>
    </cfRule>
  </conditionalFormatting>
  <conditionalFormatting sqref="GZ80:GZ81">
    <cfRule type="expression" dxfId="570" priority="745">
      <formula>"$A6 =""text"""</formula>
    </cfRule>
  </conditionalFormatting>
  <conditionalFormatting sqref="HA86">
    <cfRule type="expression" dxfId="569" priority="746">
      <formula>"$A6 =""text"""</formula>
    </cfRule>
  </conditionalFormatting>
  <conditionalFormatting sqref="HA94">
    <cfRule type="expression" dxfId="568" priority="747">
      <formula>"$A6 =""text"""</formula>
    </cfRule>
  </conditionalFormatting>
  <conditionalFormatting sqref="HB95">
    <cfRule type="expression" dxfId="567" priority="748">
      <formula>"$A6 =""text"""</formula>
    </cfRule>
  </conditionalFormatting>
  <conditionalFormatting sqref="HC54">
    <cfRule type="expression" dxfId="566" priority="749">
      <formula>"$A6 =""text"""</formula>
    </cfRule>
  </conditionalFormatting>
  <conditionalFormatting sqref="GX55:HA55">
    <cfRule type="expression" dxfId="565" priority="750">
      <formula>"$A6 =""text"""</formula>
    </cfRule>
  </conditionalFormatting>
  <conditionalFormatting sqref="HC55">
    <cfRule type="expression" dxfId="564" priority="751">
      <formula>"$A6 =""text"""</formula>
    </cfRule>
  </conditionalFormatting>
  <conditionalFormatting sqref="HA56">
    <cfRule type="expression" dxfId="563" priority="752">
      <formula>"$A6 =""text"""</formula>
    </cfRule>
  </conditionalFormatting>
  <conditionalFormatting sqref="GW82">
    <cfRule type="expression" dxfId="562" priority="753">
      <formula>"$A6 =""text"""</formula>
    </cfRule>
  </conditionalFormatting>
  <conditionalFormatting sqref="HA87">
    <cfRule type="expression" dxfId="561" priority="754">
      <formula>"$A6 =""text"""</formula>
    </cfRule>
  </conditionalFormatting>
  <conditionalFormatting sqref="GX89">
    <cfRule type="expression" dxfId="560" priority="755">
      <formula>"$A6 =""text"""</formula>
    </cfRule>
  </conditionalFormatting>
  <conditionalFormatting sqref="GX89">
    <cfRule type="expression" dxfId="559" priority="756">
      <formula>"$A6 =""text"""</formula>
    </cfRule>
  </conditionalFormatting>
  <conditionalFormatting sqref="HA89">
    <cfRule type="expression" dxfId="558" priority="757">
      <formula>"$A6 =""text"""</formula>
    </cfRule>
  </conditionalFormatting>
  <conditionalFormatting sqref="GX91:GY91">
    <cfRule type="expression" dxfId="557" priority="758">
      <formula>"$A6 =""text"""</formula>
    </cfRule>
  </conditionalFormatting>
  <conditionalFormatting sqref="GX91:GY91">
    <cfRule type="expression" dxfId="556" priority="759">
      <formula>"$A6 =""text"""</formula>
    </cfRule>
  </conditionalFormatting>
  <conditionalFormatting sqref="HA91">
    <cfRule type="expression" dxfId="555" priority="760">
      <formula>"$A6 =""text"""</formula>
    </cfRule>
  </conditionalFormatting>
  <conditionalFormatting sqref="GX63">
    <cfRule type="expression" dxfId="554" priority="761">
      <formula>"$A6 =""text"""</formula>
    </cfRule>
  </conditionalFormatting>
  <conditionalFormatting sqref="GX63:GZ63">
    <cfRule type="expression" dxfId="553" priority="762">
      <formula>"$A6 =""text"""</formula>
    </cfRule>
  </conditionalFormatting>
  <conditionalFormatting sqref="HA88">
    <cfRule type="expression" dxfId="552" priority="763">
      <formula>"$A6 =""text"""</formula>
    </cfRule>
  </conditionalFormatting>
  <conditionalFormatting sqref="HA88">
    <cfRule type="expression" dxfId="551" priority="764">
      <formula>"$A6 =""text"""</formula>
    </cfRule>
  </conditionalFormatting>
  <conditionalFormatting sqref="HA88">
    <cfRule type="expression" dxfId="550" priority="765">
      <formula>"$A6 =""text"""</formula>
    </cfRule>
  </conditionalFormatting>
  <conditionalFormatting sqref="HA90">
    <cfRule type="expression" dxfId="549" priority="766">
      <formula>"$A6 =""text"""</formula>
    </cfRule>
  </conditionalFormatting>
  <conditionalFormatting sqref="HA90">
    <cfRule type="expression" dxfId="548" priority="767">
      <formula>"$A6 =""text"""</formula>
    </cfRule>
  </conditionalFormatting>
  <conditionalFormatting sqref="HA90">
    <cfRule type="expression" dxfId="547" priority="768">
      <formula>"$A6 =""text"""</formula>
    </cfRule>
  </conditionalFormatting>
  <conditionalFormatting sqref="HB82">
    <cfRule type="expression" dxfId="546" priority="769">
      <formula>"$A6 =""text"""</formula>
    </cfRule>
  </conditionalFormatting>
  <conditionalFormatting sqref="GW88">
    <cfRule type="expression" dxfId="545" priority="770">
      <formula>"$A6 =""text"""</formula>
    </cfRule>
  </conditionalFormatting>
  <conditionalFormatting sqref="GW90">
    <cfRule type="expression" dxfId="544" priority="771">
      <formula>"$A6 =""text"""</formula>
    </cfRule>
  </conditionalFormatting>
  <conditionalFormatting sqref="HB89">
    <cfRule type="expression" dxfId="543" priority="772">
      <formula>"$A6 =""text"""</formula>
    </cfRule>
  </conditionalFormatting>
  <conditionalFormatting sqref="HB86">
    <cfRule type="expression" dxfId="542" priority="773">
      <formula>"$A6 =""text"""</formula>
    </cfRule>
  </conditionalFormatting>
  <conditionalFormatting sqref="A8:A9">
    <cfRule type="containsText" dxfId="541" priority="774" operator="containsText" text="question">
      <formula>NOT(ISERROR(SEARCH(("question"),(A8))))</formula>
    </cfRule>
  </conditionalFormatting>
  <conditionalFormatting sqref="A8:A9">
    <cfRule type="containsText" dxfId="540" priority="775" operator="containsText" text="text">
      <formula>NOT(ISERROR(SEARCH(("text"),(A8))))</formula>
    </cfRule>
  </conditionalFormatting>
  <conditionalFormatting sqref="A8:A9">
    <cfRule type="containsText" dxfId="539" priority="776" operator="containsText" text="pagebreak">
      <formula>NOT(ISERROR(SEARCH(("pagebreak"),(A8))))</formula>
    </cfRule>
  </conditionalFormatting>
  <conditionalFormatting sqref="A8:E9 G8:AF9 AH8:BL9">
    <cfRule type="expression" dxfId="538" priority="777">
      <formula>"$A6 =""text"""</formula>
    </cfRule>
  </conditionalFormatting>
  <conditionalFormatting sqref="A8:A9">
    <cfRule type="containsText" dxfId="537" priority="778" operator="containsText" text="headline">
      <formula>NOT(ISERROR(SEARCH(("headline"),(A8))))</formula>
    </cfRule>
  </conditionalFormatting>
  <conditionalFormatting sqref="AG8:AG9">
    <cfRule type="expression" dxfId="536" priority="779">
      <formula>"$A6 =""text"""</formula>
    </cfRule>
  </conditionalFormatting>
  <conditionalFormatting sqref="DM8:DP9">
    <cfRule type="expression" dxfId="535" priority="780">
      <formula>"$A6 =""text"""</formula>
    </cfRule>
  </conditionalFormatting>
  <conditionalFormatting sqref="EO8:ER9">
    <cfRule type="expression" dxfId="534" priority="781">
      <formula>"$A6 =""text"""</formula>
    </cfRule>
  </conditionalFormatting>
  <conditionalFormatting sqref="FQ8:FT9">
    <cfRule type="expression" dxfId="533" priority="782">
      <formula>"$A6 =""text"""</formula>
    </cfRule>
  </conditionalFormatting>
  <conditionalFormatting sqref="GS8:GV9">
    <cfRule type="expression" dxfId="532" priority="783">
      <formula>"$A6 =""text"""</formula>
    </cfRule>
  </conditionalFormatting>
  <conditionalFormatting sqref="HU8:HX9">
    <cfRule type="expression" dxfId="531" priority="784">
      <formula>"$A6 =""text"""</formula>
    </cfRule>
  </conditionalFormatting>
  <conditionalFormatting sqref="BM8:CJ9 CL8:CN9">
    <cfRule type="expression" dxfId="530" priority="785">
      <formula>"$A6 =""text"""</formula>
    </cfRule>
  </conditionalFormatting>
  <conditionalFormatting sqref="CK8:CK9">
    <cfRule type="expression" dxfId="529" priority="786">
      <formula>"$A6 =""text"""</formula>
    </cfRule>
  </conditionalFormatting>
  <conditionalFormatting sqref="CZ8:DL9">
    <cfRule type="expression" dxfId="528" priority="787">
      <formula>"$A6 =""text"""</formula>
    </cfRule>
  </conditionalFormatting>
  <conditionalFormatting sqref="EB8:EN9">
    <cfRule type="expression" dxfId="527" priority="788">
      <formula>"$A6 =""text"""</formula>
    </cfRule>
  </conditionalFormatting>
  <conditionalFormatting sqref="FD8:FP9">
    <cfRule type="expression" dxfId="526" priority="789">
      <formula>"$A6 =""text"""</formula>
    </cfRule>
  </conditionalFormatting>
  <conditionalFormatting sqref="GF8:GR9">
    <cfRule type="expression" dxfId="525" priority="790">
      <formula>"$A6 =""text"""</formula>
    </cfRule>
  </conditionalFormatting>
  <conditionalFormatting sqref="HH8:HT9">
    <cfRule type="expression" dxfId="524" priority="791">
      <formula>"$A6 =""text"""</formula>
    </cfRule>
  </conditionalFormatting>
  <conditionalFormatting sqref="CO8:CY9">
    <cfRule type="expression" dxfId="523" priority="792">
      <formula>"$A6 =""text"""</formula>
    </cfRule>
  </conditionalFormatting>
  <conditionalFormatting sqref="ES8:FC9">
    <cfRule type="expression" dxfId="522" priority="793">
      <formula>"$A6 =""text"""</formula>
    </cfRule>
  </conditionalFormatting>
  <conditionalFormatting sqref="FU8:GE9">
    <cfRule type="expression" dxfId="521" priority="794">
      <formula>"$A6 =""text"""</formula>
    </cfRule>
  </conditionalFormatting>
  <conditionalFormatting sqref="GW8:HG9">
    <cfRule type="expression" dxfId="520" priority="795">
      <formula>"$A6 =""text"""</formula>
    </cfRule>
  </conditionalFormatting>
  <conditionalFormatting sqref="DQ8:DQ9">
    <cfRule type="expression" dxfId="519" priority="796">
      <formula>"$A6 =""text"""</formula>
    </cfRule>
  </conditionalFormatting>
  <conditionalFormatting sqref="DR8:EA9">
    <cfRule type="expression" dxfId="518" priority="797">
      <formula>"$A6 =""text"""</formula>
    </cfRule>
  </conditionalFormatting>
  <conditionalFormatting sqref="I10">
    <cfRule type="expression" dxfId="517" priority="798">
      <formula>"$A6 =""text"""</formula>
    </cfRule>
  </conditionalFormatting>
  <conditionalFormatting sqref="AK10">
    <cfRule type="expression" dxfId="516" priority="799">
      <formula>"$A6 =""text"""</formula>
    </cfRule>
  </conditionalFormatting>
  <conditionalFormatting sqref="BM10">
    <cfRule type="expression" dxfId="515" priority="800">
      <formula>"$A6 =""text"""</formula>
    </cfRule>
  </conditionalFormatting>
  <conditionalFormatting sqref="A10">
    <cfRule type="containsText" dxfId="514" priority="801" operator="containsText" text="question">
      <formula>NOT(ISERROR(SEARCH(("question"),(A10))))</formula>
    </cfRule>
  </conditionalFormatting>
  <conditionalFormatting sqref="A10">
    <cfRule type="containsText" dxfId="513" priority="802" operator="containsText" text="text">
      <formula>NOT(ISERROR(SEARCH(("text"),(A10))))</formula>
    </cfRule>
  </conditionalFormatting>
  <conditionalFormatting sqref="A10">
    <cfRule type="containsText" dxfId="512" priority="803" operator="containsText" text="pagebreak">
      <formula>NOT(ISERROR(SEARCH(("pagebreak"),(A10))))</formula>
    </cfRule>
  </conditionalFormatting>
  <conditionalFormatting sqref="A10">
    <cfRule type="expression" dxfId="511" priority="804">
      <formula>"$A6 =""text"""</formula>
    </cfRule>
  </conditionalFormatting>
  <conditionalFormatting sqref="A10">
    <cfRule type="containsText" dxfId="510" priority="805" operator="containsText" text="headline">
      <formula>NOT(ISERROR(SEARCH(("headline"),(A10))))</formula>
    </cfRule>
  </conditionalFormatting>
  <dataValidations count="3">
    <dataValidation type="list" allowBlank="1" showErrorMessage="1" sqref="B8:B9" xr:uid="{00000000-0002-0000-0000-000000000000}">
      <formula1>"SingleChoice,MultipleChoice,YesNoSwitch,Slider,Knob,TextString,TextArea"</formula1>
    </dataValidation>
    <dataValidation type="list" allowBlank="1" showErrorMessage="1" sqref="B5" xr:uid="{00000000-0002-0000-0000-000001000000}">
      <formula1>"SingleChoice,MultipleChoice,YesNoSwitch,KNOB,TextString"</formula1>
    </dataValidation>
    <dataValidation type="list" allowBlank="1" showErrorMessage="1" sqref="A8:A9" xr:uid="{00000000-0002-0000-0000-000002000000}">
      <formula1>"text,question,pagebreak,headline"</formula1>
    </dataValidation>
  </dataValidations>
  <hyperlinks>
    <hyperlink ref="B2" r:id="rId1" xr:uid="{00000000-0004-0000-0000-000000000000}"/>
    <hyperlink ref="B3" r:id="rId2" xr:uid="{00000000-0004-0000-0000-000001000000}"/>
  </hyperlinks>
  <pageMargins left="0.7" right="0.7" top="0.78749999999999998" bottom="0.78749999999999998" header="0" footer="0"/>
  <pageSetup scale="0"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R63"/>
  <sheetViews>
    <sheetView showGridLines="0" workbookViewId="0">
      <pane ySplit="5" topLeftCell="A6" activePane="bottomLeft" state="frozen"/>
      <selection pane="bottomLeft" activeCell="B7" sqref="B7"/>
    </sheetView>
  </sheetViews>
  <sheetFormatPr defaultColWidth="11.25" defaultRowHeight="15" customHeight="1" x14ac:dyDescent="0.25"/>
  <cols>
    <col min="1" max="1" width="11.75" customWidth="1"/>
    <col min="2" max="2" width="16.25" customWidth="1"/>
    <col min="3" max="3" width="10.25" customWidth="1"/>
    <col min="4" max="4" width="9.25" customWidth="1"/>
    <col min="5" max="5" width="9.5" customWidth="1"/>
    <col min="6" max="6" width="11.25" customWidth="1"/>
    <col min="7" max="7" width="9.75" customWidth="1"/>
    <col min="8" max="8" width="9.25" customWidth="1"/>
    <col min="9" max="36" width="9" hidden="1" customWidth="1"/>
    <col min="37" max="37" width="76.5" customWidth="1"/>
    <col min="38" max="44" width="9" customWidth="1"/>
    <col min="45" max="252" width="9" hidden="1" customWidth="1"/>
    <col min="253" max="694" width="9" customWidth="1"/>
  </cols>
  <sheetData>
    <row r="1" spans="1:694" ht="29.25" customHeight="1" x14ac:dyDescent="0.25">
      <c r="A1" s="90" t="s">
        <v>1647</v>
      </c>
    </row>
    <row r="2" spans="1:694" ht="15.75" customHeight="1" x14ac:dyDescent="0.25">
      <c r="A2" s="91">
        <v>43949</v>
      </c>
      <c r="B2" s="92" t="s">
        <v>1</v>
      </c>
      <c r="F2" s="92"/>
      <c r="M2" s="93"/>
    </row>
    <row r="3" spans="1:694" ht="15.75" customHeight="1" x14ac:dyDescent="0.25">
      <c r="B3" s="92" t="s">
        <v>2</v>
      </c>
    </row>
    <row r="4" spans="1:694" ht="15.75" customHeight="1" x14ac:dyDescent="0.25">
      <c r="A4" s="94" t="s">
        <v>1648</v>
      </c>
      <c r="B4" s="95"/>
      <c r="C4" s="95"/>
      <c r="D4" s="95"/>
      <c r="E4" s="95"/>
      <c r="F4" s="95"/>
      <c r="G4" s="96"/>
      <c r="H4" s="97"/>
      <c r="I4" s="98" t="s">
        <v>4</v>
      </c>
      <c r="J4" s="99"/>
      <c r="K4" s="99"/>
      <c r="L4" s="99"/>
      <c r="M4" s="99"/>
      <c r="N4" s="99"/>
      <c r="O4" s="99"/>
      <c r="P4" s="99"/>
      <c r="Q4" s="99"/>
      <c r="R4" s="99"/>
      <c r="S4" s="99"/>
      <c r="T4" s="99"/>
      <c r="U4" s="99"/>
      <c r="V4" s="99"/>
      <c r="W4" s="99"/>
      <c r="X4" s="99"/>
      <c r="Y4" s="99"/>
      <c r="Z4" s="99"/>
      <c r="AA4" s="99"/>
      <c r="AB4" s="99"/>
      <c r="AC4" s="99"/>
      <c r="AD4" s="99"/>
      <c r="AE4" s="99"/>
      <c r="AF4" s="99"/>
      <c r="AG4" s="99"/>
      <c r="AH4" s="99"/>
      <c r="AI4" s="99"/>
      <c r="AJ4" s="100"/>
      <c r="AK4" s="101" t="s">
        <v>5</v>
      </c>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3"/>
      <c r="BM4" s="104" t="s">
        <v>6</v>
      </c>
      <c r="BN4" s="105"/>
      <c r="BO4" s="105"/>
      <c r="BP4" s="105"/>
      <c r="BQ4" s="105"/>
      <c r="BR4" s="105"/>
      <c r="BS4" s="105"/>
      <c r="BT4" s="105"/>
      <c r="BU4" s="105"/>
      <c r="BV4" s="105"/>
      <c r="BW4" s="105"/>
      <c r="BX4" s="105"/>
      <c r="BY4" s="105"/>
      <c r="BZ4" s="105"/>
      <c r="CA4" s="105"/>
      <c r="CB4" s="105"/>
      <c r="CC4" s="105"/>
      <c r="CD4" s="105"/>
      <c r="CE4" s="105"/>
      <c r="CF4" s="105"/>
      <c r="CG4" s="105"/>
      <c r="CH4" s="105"/>
      <c r="CI4" s="105"/>
      <c r="CJ4" s="105"/>
      <c r="CK4" s="105"/>
      <c r="CL4" s="105"/>
      <c r="CM4" s="105"/>
      <c r="CN4" s="106"/>
      <c r="CO4" s="107" t="s">
        <v>7</v>
      </c>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9"/>
      <c r="DQ4" s="110" t="s">
        <v>8</v>
      </c>
      <c r="DR4" s="111"/>
      <c r="DS4" s="111"/>
      <c r="DT4" s="111"/>
      <c r="DU4" s="111"/>
      <c r="DV4" s="111"/>
      <c r="DW4" s="111"/>
      <c r="DX4" s="111"/>
      <c r="DY4" s="111"/>
      <c r="DZ4" s="111"/>
      <c r="EA4" s="111"/>
      <c r="EB4" s="111"/>
      <c r="EC4" s="111"/>
      <c r="ED4" s="111"/>
      <c r="EE4" s="111"/>
      <c r="EF4" s="111"/>
      <c r="EG4" s="111"/>
      <c r="EH4" s="111"/>
      <c r="EI4" s="111"/>
      <c r="EJ4" s="111"/>
      <c r="EK4" s="111"/>
      <c r="EL4" s="111"/>
      <c r="EM4" s="111"/>
      <c r="EN4" s="111"/>
      <c r="EO4" s="111"/>
      <c r="EP4" s="111"/>
      <c r="EQ4" s="111"/>
      <c r="ER4" s="112"/>
      <c r="ES4" s="113" t="s">
        <v>9</v>
      </c>
      <c r="ET4" s="114"/>
      <c r="EU4" s="114"/>
      <c r="EV4" s="114"/>
      <c r="EW4" s="114"/>
      <c r="EX4" s="114"/>
      <c r="EY4" s="114"/>
      <c r="EZ4" s="114"/>
      <c r="FA4" s="114"/>
      <c r="FB4" s="114"/>
      <c r="FC4" s="114"/>
      <c r="FD4" s="114"/>
      <c r="FE4" s="114"/>
      <c r="FF4" s="114"/>
      <c r="FG4" s="114"/>
      <c r="FH4" s="114"/>
      <c r="FI4" s="114"/>
      <c r="FJ4" s="114"/>
      <c r="FK4" s="114"/>
      <c r="FL4" s="114"/>
      <c r="FM4" s="114"/>
      <c r="FN4" s="114"/>
      <c r="FO4" s="114"/>
      <c r="FP4" s="114"/>
      <c r="FQ4" s="114"/>
      <c r="FR4" s="114"/>
      <c r="FS4" s="114"/>
      <c r="FT4" s="115"/>
      <c r="FU4" s="116" t="s">
        <v>10</v>
      </c>
      <c r="FV4" s="117"/>
      <c r="FW4" s="117"/>
      <c r="FX4" s="117"/>
      <c r="FY4" s="117"/>
      <c r="FZ4" s="117"/>
      <c r="GA4" s="117"/>
      <c r="GB4" s="117"/>
      <c r="GC4" s="117"/>
      <c r="GD4" s="117"/>
      <c r="GE4" s="117"/>
      <c r="GF4" s="117"/>
      <c r="GG4" s="117"/>
      <c r="GH4" s="117"/>
      <c r="GI4" s="117"/>
      <c r="GJ4" s="117"/>
      <c r="GK4" s="117"/>
      <c r="GL4" s="117"/>
      <c r="GM4" s="117"/>
      <c r="GN4" s="117"/>
      <c r="GO4" s="117"/>
      <c r="GP4" s="117"/>
      <c r="GQ4" s="117"/>
      <c r="GR4" s="117"/>
      <c r="GS4" s="117"/>
      <c r="GT4" s="117"/>
      <c r="GU4" s="117"/>
      <c r="GV4" s="118"/>
      <c r="GW4" s="119" t="s">
        <v>11</v>
      </c>
      <c r="GX4" s="120"/>
      <c r="GY4" s="120"/>
      <c r="GZ4" s="120"/>
      <c r="HA4" s="120"/>
      <c r="HB4" s="120"/>
      <c r="HC4" s="120"/>
      <c r="HD4" s="120"/>
      <c r="HE4" s="120"/>
      <c r="HF4" s="120"/>
      <c r="HG4" s="120"/>
      <c r="HH4" s="120"/>
      <c r="HI4" s="120"/>
      <c r="HJ4" s="120"/>
      <c r="HK4" s="120"/>
      <c r="HL4" s="120"/>
      <c r="HM4" s="120"/>
      <c r="HN4" s="120"/>
      <c r="HO4" s="120"/>
      <c r="HP4" s="120"/>
      <c r="HQ4" s="120"/>
      <c r="HR4" s="120"/>
      <c r="HS4" s="120"/>
      <c r="HT4" s="120"/>
      <c r="HU4" s="120"/>
      <c r="HV4" s="120"/>
      <c r="HW4" s="120"/>
      <c r="HX4" s="121"/>
      <c r="HY4" s="122"/>
      <c r="HZ4" s="122"/>
      <c r="IA4" s="122"/>
      <c r="IB4" s="122"/>
      <c r="IC4" s="122"/>
      <c r="ID4" s="122"/>
      <c r="IE4" s="122"/>
      <c r="IF4" s="122"/>
      <c r="IG4" s="122"/>
      <c r="IH4" s="122"/>
      <c r="II4" s="122"/>
      <c r="IJ4" s="122"/>
      <c r="IK4" s="122"/>
      <c r="IL4" s="122"/>
      <c r="IM4" s="122"/>
      <c r="IN4" s="122"/>
      <c r="IO4" s="122"/>
      <c r="IP4" s="122"/>
      <c r="IQ4" s="122"/>
      <c r="IR4" s="122"/>
      <c r="IS4" s="122"/>
      <c r="IT4" s="122"/>
      <c r="IU4" s="122"/>
      <c r="IV4" s="122"/>
      <c r="IW4" s="122"/>
      <c r="IX4" s="122"/>
      <c r="IY4" s="122"/>
      <c r="IZ4" s="122"/>
      <c r="JA4" s="122"/>
      <c r="JB4" s="122"/>
      <c r="JC4" s="122"/>
      <c r="JD4" s="122"/>
      <c r="JE4" s="122"/>
      <c r="JF4" s="122"/>
      <c r="JG4" s="122"/>
      <c r="JH4" s="122"/>
      <c r="JI4" s="122"/>
      <c r="JJ4" s="122"/>
      <c r="JK4" s="122"/>
      <c r="JL4" s="122"/>
      <c r="JM4" s="122"/>
      <c r="JN4" s="122"/>
      <c r="JO4" s="122"/>
      <c r="JP4" s="122"/>
      <c r="JQ4" s="122"/>
      <c r="JR4" s="122"/>
      <c r="JS4" s="122"/>
      <c r="JT4" s="122"/>
      <c r="JU4" s="122"/>
      <c r="JV4" s="122"/>
      <c r="JW4" s="122"/>
      <c r="JX4" s="122"/>
      <c r="JY4" s="122"/>
      <c r="JZ4" s="122"/>
      <c r="KA4" s="122"/>
      <c r="KB4" s="122"/>
      <c r="KC4" s="122"/>
      <c r="KD4" s="122"/>
      <c r="KE4" s="122"/>
      <c r="KF4" s="122"/>
      <c r="KG4" s="122"/>
      <c r="KH4" s="122"/>
      <c r="KI4" s="122"/>
      <c r="KJ4" s="122"/>
      <c r="KK4" s="122"/>
      <c r="KL4" s="122"/>
      <c r="KM4" s="122"/>
      <c r="KN4" s="122"/>
      <c r="KO4" s="122"/>
      <c r="KP4" s="122"/>
      <c r="KQ4" s="122"/>
      <c r="KR4" s="122"/>
      <c r="KS4" s="122"/>
      <c r="KT4" s="122"/>
      <c r="KU4" s="122"/>
      <c r="KV4" s="122"/>
      <c r="KW4" s="122"/>
      <c r="KX4" s="122"/>
      <c r="KY4" s="122"/>
      <c r="KZ4" s="122"/>
      <c r="LA4" s="122"/>
      <c r="LB4" s="122"/>
      <c r="LC4" s="122"/>
      <c r="LD4" s="122"/>
      <c r="LE4" s="122"/>
      <c r="LF4" s="122"/>
      <c r="LG4" s="122"/>
      <c r="LH4" s="122"/>
      <c r="LI4" s="122"/>
      <c r="LJ4" s="122"/>
      <c r="LK4" s="122"/>
      <c r="LL4" s="122"/>
      <c r="LM4" s="122"/>
      <c r="LN4" s="122"/>
      <c r="LO4" s="122"/>
      <c r="LP4" s="122"/>
      <c r="LQ4" s="122"/>
      <c r="LR4" s="122"/>
      <c r="LS4" s="122"/>
      <c r="LT4" s="122"/>
      <c r="LU4" s="122"/>
      <c r="LV4" s="122"/>
      <c r="LW4" s="122"/>
      <c r="LX4" s="122"/>
      <c r="LY4" s="122"/>
      <c r="LZ4" s="122"/>
      <c r="MA4" s="122"/>
      <c r="MB4" s="122"/>
      <c r="MC4" s="122"/>
      <c r="MD4" s="122"/>
      <c r="ME4" s="122"/>
      <c r="MF4" s="122"/>
      <c r="MG4" s="122"/>
      <c r="MH4" s="122"/>
      <c r="MI4" s="122"/>
      <c r="MJ4" s="122"/>
      <c r="MK4" s="122"/>
      <c r="ML4" s="122"/>
      <c r="MM4" s="122"/>
      <c r="MN4" s="122"/>
      <c r="MO4" s="122"/>
      <c r="MP4" s="122"/>
      <c r="MQ4" s="122"/>
      <c r="MR4" s="122"/>
      <c r="MS4" s="122"/>
      <c r="MT4" s="122"/>
      <c r="MU4" s="122"/>
      <c r="MV4" s="122"/>
      <c r="MW4" s="122"/>
      <c r="MX4" s="122"/>
      <c r="MY4" s="122"/>
      <c r="MZ4" s="122"/>
      <c r="NA4" s="122"/>
      <c r="NB4" s="122"/>
      <c r="NC4" s="122"/>
      <c r="ND4" s="122"/>
      <c r="NE4" s="122"/>
      <c r="NF4" s="122"/>
      <c r="NG4" s="122"/>
      <c r="NH4" s="122"/>
      <c r="NI4" s="122"/>
      <c r="NJ4" s="122"/>
      <c r="NK4" s="122"/>
      <c r="NL4" s="122"/>
      <c r="NM4" s="122"/>
      <c r="NN4" s="122"/>
      <c r="NO4" s="122"/>
      <c r="NP4" s="122"/>
      <c r="NQ4" s="122"/>
      <c r="NR4" s="122"/>
      <c r="NS4" s="122"/>
      <c r="NT4" s="122"/>
      <c r="NU4" s="122"/>
      <c r="NV4" s="122"/>
      <c r="NW4" s="122"/>
      <c r="NX4" s="122"/>
      <c r="NY4" s="122"/>
      <c r="NZ4" s="122"/>
      <c r="OA4" s="122"/>
      <c r="OB4" s="122"/>
      <c r="OC4" s="122"/>
      <c r="OD4" s="122"/>
      <c r="OE4" s="122"/>
      <c r="OF4" s="122"/>
      <c r="OG4" s="122"/>
      <c r="OH4" s="122"/>
      <c r="OI4" s="122"/>
      <c r="OJ4" s="122"/>
      <c r="OK4" s="122"/>
      <c r="OL4" s="122"/>
      <c r="OM4" s="122"/>
      <c r="ON4" s="122"/>
      <c r="OO4" s="122"/>
      <c r="OP4" s="122"/>
      <c r="OQ4" s="122"/>
      <c r="OR4" s="122"/>
      <c r="OS4" s="122"/>
      <c r="OT4" s="122"/>
      <c r="OU4" s="122"/>
      <c r="OV4" s="122"/>
      <c r="OW4" s="122"/>
      <c r="OX4" s="122"/>
      <c r="OY4" s="122"/>
      <c r="OZ4" s="122"/>
      <c r="PA4" s="122"/>
      <c r="PB4" s="122"/>
      <c r="PC4" s="122"/>
      <c r="PD4" s="122"/>
      <c r="PE4" s="122"/>
      <c r="PF4" s="122"/>
      <c r="PG4" s="122"/>
      <c r="PH4" s="122"/>
      <c r="PI4" s="122"/>
      <c r="PJ4" s="122"/>
      <c r="PK4" s="122"/>
      <c r="PL4" s="122"/>
      <c r="PM4" s="122"/>
      <c r="PN4" s="122"/>
      <c r="PO4" s="122"/>
      <c r="PP4" s="122"/>
      <c r="PQ4" s="122"/>
      <c r="PR4" s="122"/>
      <c r="PS4" s="122"/>
      <c r="PT4" s="122"/>
      <c r="PU4" s="122"/>
      <c r="PV4" s="122"/>
      <c r="PW4" s="122"/>
      <c r="PX4" s="122"/>
      <c r="PY4" s="122"/>
      <c r="PZ4" s="122"/>
      <c r="QA4" s="122"/>
      <c r="QB4" s="122"/>
      <c r="QC4" s="122"/>
      <c r="QD4" s="122"/>
      <c r="QE4" s="122"/>
      <c r="QF4" s="122"/>
      <c r="QG4" s="122"/>
      <c r="QH4" s="122"/>
      <c r="QI4" s="122"/>
      <c r="QJ4" s="122"/>
      <c r="QK4" s="122"/>
      <c r="QL4" s="122"/>
      <c r="QM4" s="122"/>
      <c r="QN4" s="122"/>
      <c r="QO4" s="122"/>
      <c r="QP4" s="122"/>
      <c r="QQ4" s="122"/>
      <c r="QR4" s="122"/>
      <c r="QS4" s="122"/>
      <c r="QT4" s="122"/>
      <c r="QU4" s="122"/>
      <c r="QV4" s="122"/>
      <c r="QW4" s="122"/>
      <c r="QX4" s="122"/>
      <c r="QY4" s="122"/>
      <c r="QZ4" s="122"/>
      <c r="RA4" s="122"/>
      <c r="RB4" s="122"/>
      <c r="RC4" s="122"/>
      <c r="RD4" s="122"/>
      <c r="RE4" s="122"/>
      <c r="RF4" s="122"/>
      <c r="RG4" s="122"/>
      <c r="RH4" s="122"/>
      <c r="RI4" s="122"/>
      <c r="RJ4" s="122"/>
      <c r="RK4" s="122"/>
      <c r="RL4" s="122"/>
      <c r="RM4" s="122"/>
      <c r="RN4" s="122"/>
      <c r="RO4" s="122"/>
      <c r="RP4" s="122"/>
      <c r="RQ4" s="122"/>
      <c r="RR4" s="122"/>
      <c r="RS4" s="122"/>
      <c r="RT4" s="122"/>
      <c r="RU4" s="122"/>
      <c r="RV4" s="122"/>
      <c r="RW4" s="122"/>
      <c r="RX4" s="122"/>
      <c r="RY4" s="122"/>
      <c r="RZ4" s="122"/>
      <c r="SA4" s="122"/>
      <c r="SB4" s="122"/>
      <c r="SC4" s="122"/>
      <c r="SD4" s="122"/>
      <c r="SE4" s="122"/>
      <c r="SF4" s="122"/>
      <c r="SG4" s="122"/>
      <c r="SH4" s="122"/>
      <c r="SI4" s="122"/>
      <c r="SJ4" s="122"/>
      <c r="SK4" s="122"/>
      <c r="SL4" s="122"/>
      <c r="SM4" s="122"/>
      <c r="SN4" s="122"/>
      <c r="SO4" s="122"/>
      <c r="SP4" s="122"/>
      <c r="SQ4" s="122"/>
      <c r="SR4" s="122"/>
      <c r="SS4" s="122"/>
      <c r="ST4" s="122"/>
      <c r="SU4" s="122"/>
      <c r="SV4" s="122"/>
      <c r="SW4" s="122"/>
      <c r="SX4" s="122"/>
      <c r="SY4" s="122"/>
      <c r="SZ4" s="122"/>
      <c r="TA4" s="122"/>
      <c r="TB4" s="122"/>
      <c r="TC4" s="122"/>
      <c r="TD4" s="122"/>
      <c r="TE4" s="122"/>
      <c r="TF4" s="122"/>
      <c r="TG4" s="122"/>
      <c r="TH4" s="122"/>
      <c r="TI4" s="122"/>
      <c r="TJ4" s="122"/>
      <c r="TK4" s="122"/>
      <c r="TL4" s="122"/>
      <c r="TM4" s="122"/>
      <c r="TN4" s="122"/>
      <c r="TO4" s="122"/>
      <c r="TP4" s="122"/>
      <c r="TQ4" s="122"/>
      <c r="TR4" s="122"/>
      <c r="TS4" s="122"/>
      <c r="TT4" s="122"/>
      <c r="TU4" s="122"/>
      <c r="TV4" s="122"/>
      <c r="TW4" s="122"/>
      <c r="TX4" s="122"/>
      <c r="TY4" s="122"/>
      <c r="TZ4" s="122"/>
      <c r="UA4" s="122"/>
      <c r="UB4" s="122"/>
      <c r="UC4" s="122"/>
      <c r="UD4" s="122"/>
      <c r="UE4" s="122"/>
      <c r="UF4" s="122"/>
      <c r="UG4" s="122"/>
      <c r="UH4" s="122"/>
      <c r="UI4" s="122"/>
      <c r="UJ4" s="122"/>
      <c r="UK4" s="122"/>
      <c r="UL4" s="122"/>
      <c r="UM4" s="122"/>
      <c r="UN4" s="122"/>
      <c r="UO4" s="122"/>
      <c r="UP4" s="122"/>
      <c r="UQ4" s="122"/>
      <c r="UR4" s="122"/>
      <c r="US4" s="122"/>
      <c r="UT4" s="122"/>
      <c r="UU4" s="122"/>
      <c r="UV4" s="122"/>
      <c r="UW4" s="122"/>
      <c r="UX4" s="122"/>
      <c r="UY4" s="122"/>
      <c r="UZ4" s="122"/>
      <c r="VA4" s="122"/>
      <c r="VB4" s="122"/>
      <c r="VC4" s="122"/>
      <c r="VD4" s="122"/>
      <c r="VE4" s="122"/>
      <c r="VF4" s="122"/>
      <c r="VG4" s="122"/>
      <c r="VH4" s="122"/>
      <c r="VI4" s="122"/>
      <c r="VJ4" s="122"/>
      <c r="VK4" s="122"/>
      <c r="VL4" s="122"/>
      <c r="VM4" s="122"/>
      <c r="VN4" s="122"/>
      <c r="VO4" s="122"/>
      <c r="VP4" s="122"/>
      <c r="VQ4" s="122"/>
      <c r="VR4" s="122"/>
      <c r="VS4" s="122"/>
      <c r="VT4" s="122"/>
      <c r="VU4" s="122"/>
      <c r="VV4" s="122"/>
      <c r="VW4" s="122"/>
      <c r="VX4" s="122"/>
      <c r="VY4" s="122"/>
      <c r="VZ4" s="122"/>
      <c r="WA4" s="122"/>
      <c r="WB4" s="122"/>
      <c r="WC4" s="122"/>
      <c r="WD4" s="122"/>
      <c r="WE4" s="122"/>
      <c r="WF4" s="122"/>
      <c r="WG4" s="122"/>
      <c r="WH4" s="122"/>
      <c r="WI4" s="122"/>
      <c r="WJ4" s="122"/>
      <c r="WK4" s="122"/>
      <c r="WL4" s="122"/>
      <c r="WM4" s="122"/>
      <c r="WN4" s="122"/>
      <c r="WO4" s="122"/>
      <c r="WP4" s="122"/>
      <c r="WQ4" s="122"/>
      <c r="WR4" s="122"/>
      <c r="WS4" s="122"/>
      <c r="WT4" s="122"/>
      <c r="WU4" s="122"/>
      <c r="WV4" s="122"/>
      <c r="WW4" s="122"/>
      <c r="WX4" s="122"/>
      <c r="WY4" s="122"/>
      <c r="WZ4" s="122"/>
      <c r="XA4" s="122"/>
      <c r="XB4" s="122"/>
      <c r="XC4" s="122"/>
      <c r="XD4" s="122"/>
      <c r="XE4" s="122"/>
      <c r="XF4" s="122"/>
      <c r="XG4" s="122"/>
      <c r="XH4" s="122"/>
      <c r="XI4" s="122"/>
      <c r="XJ4" s="122"/>
      <c r="XK4" s="122"/>
      <c r="XL4" s="122"/>
      <c r="XM4" s="122"/>
      <c r="XN4" s="122"/>
      <c r="XO4" s="122"/>
      <c r="XP4" s="122"/>
      <c r="XQ4" s="122"/>
      <c r="XR4" s="122"/>
      <c r="XS4" s="122"/>
      <c r="XT4" s="122"/>
      <c r="XU4" s="122"/>
      <c r="XV4" s="122"/>
      <c r="XW4" s="122"/>
      <c r="XX4" s="122"/>
      <c r="XY4" s="122"/>
      <c r="XZ4" s="122"/>
      <c r="YA4" s="122"/>
      <c r="YB4" s="122"/>
      <c r="YC4" s="122"/>
      <c r="YD4" s="122"/>
      <c r="YE4" s="122"/>
      <c r="YF4" s="122"/>
      <c r="YG4" s="122"/>
      <c r="YH4" s="122"/>
      <c r="YI4" s="122"/>
      <c r="YJ4" s="122"/>
      <c r="YK4" s="122"/>
      <c r="YL4" s="122"/>
      <c r="YM4" s="122"/>
      <c r="YN4" s="122"/>
      <c r="YO4" s="122"/>
      <c r="YP4" s="122"/>
      <c r="YQ4" s="122"/>
      <c r="YR4" s="122"/>
      <c r="YS4" s="122"/>
      <c r="YT4" s="122"/>
      <c r="YU4" s="122"/>
      <c r="YV4" s="122"/>
      <c r="YW4" s="122"/>
      <c r="YX4" s="122"/>
      <c r="YY4" s="122"/>
      <c r="YZ4" s="122"/>
      <c r="ZA4" s="122"/>
      <c r="ZB4" s="122"/>
      <c r="ZC4" s="122"/>
      <c r="ZD4" s="122"/>
      <c r="ZE4" s="122"/>
      <c r="ZF4" s="122"/>
      <c r="ZG4" s="122"/>
      <c r="ZH4" s="122"/>
      <c r="ZI4" s="122"/>
      <c r="ZJ4" s="122"/>
      <c r="ZK4" s="122"/>
      <c r="ZL4" s="122"/>
      <c r="ZM4" s="122"/>
      <c r="ZN4" s="122"/>
      <c r="ZO4" s="122"/>
      <c r="ZP4" s="122"/>
      <c r="ZQ4" s="122"/>
      <c r="ZR4" s="122"/>
    </row>
    <row r="5" spans="1:694" ht="15.75" customHeight="1" x14ac:dyDescent="0.25">
      <c r="A5" s="123" t="s">
        <v>12</v>
      </c>
      <c r="B5" s="124" t="s">
        <v>13</v>
      </c>
      <c r="C5" s="40" t="s">
        <v>14</v>
      </c>
      <c r="D5" s="40" t="s">
        <v>15</v>
      </c>
      <c r="E5" s="40" t="s">
        <v>16</v>
      </c>
      <c r="F5" s="40" t="s">
        <v>17</v>
      </c>
      <c r="G5" s="40" t="s">
        <v>18</v>
      </c>
      <c r="H5" s="125" t="s">
        <v>19</v>
      </c>
      <c r="I5" s="126" t="s">
        <v>20</v>
      </c>
      <c r="J5" s="127" t="s">
        <v>21</v>
      </c>
      <c r="K5" s="127" t="s">
        <v>22</v>
      </c>
      <c r="L5" s="127" t="s">
        <v>23</v>
      </c>
      <c r="M5" s="127" t="s">
        <v>24</v>
      </c>
      <c r="N5" s="127" t="s">
        <v>25</v>
      </c>
      <c r="O5" s="127" t="s">
        <v>26</v>
      </c>
      <c r="P5" s="127" t="s">
        <v>27</v>
      </c>
      <c r="Q5" s="127" t="s">
        <v>28</v>
      </c>
      <c r="R5" s="127" t="s">
        <v>29</v>
      </c>
      <c r="S5" s="127" t="s">
        <v>30</v>
      </c>
      <c r="T5" s="127" t="s">
        <v>31</v>
      </c>
      <c r="U5" s="127" t="s">
        <v>32</v>
      </c>
      <c r="V5" s="127" t="s">
        <v>33</v>
      </c>
      <c r="W5" s="127" t="s">
        <v>34</v>
      </c>
      <c r="X5" s="127" t="s">
        <v>35</v>
      </c>
      <c r="Y5" s="127" t="s">
        <v>36</v>
      </c>
      <c r="Z5" s="127" t="s">
        <v>37</v>
      </c>
      <c r="AA5" s="127" t="s">
        <v>38</v>
      </c>
      <c r="AB5" s="127" t="s">
        <v>39</v>
      </c>
      <c r="AC5" s="127" t="s">
        <v>40</v>
      </c>
      <c r="AD5" s="127" t="s">
        <v>41</v>
      </c>
      <c r="AE5" s="127" t="s">
        <v>42</v>
      </c>
      <c r="AF5" s="127" t="s">
        <v>43</v>
      </c>
      <c r="AG5" s="126" t="s">
        <v>44</v>
      </c>
      <c r="AH5" s="127" t="s">
        <v>45</v>
      </c>
      <c r="AI5" s="127" t="s">
        <v>46</v>
      </c>
      <c r="AJ5" s="128" t="s">
        <v>47</v>
      </c>
      <c r="AK5" s="129" t="s">
        <v>48</v>
      </c>
      <c r="AL5" s="127" t="s">
        <v>49</v>
      </c>
      <c r="AM5" s="127" t="s">
        <v>50</v>
      </c>
      <c r="AN5" s="127" t="s">
        <v>51</v>
      </c>
      <c r="AO5" s="127" t="s">
        <v>52</v>
      </c>
      <c r="AP5" s="127" t="s">
        <v>53</v>
      </c>
      <c r="AQ5" s="127" t="s">
        <v>54</v>
      </c>
      <c r="AR5" s="127" t="s">
        <v>55</v>
      </c>
      <c r="AS5" s="127" t="s">
        <v>56</v>
      </c>
      <c r="AT5" s="127" t="s">
        <v>57</v>
      </c>
      <c r="AU5" s="127" t="s">
        <v>58</v>
      </c>
      <c r="AV5" s="127" t="s">
        <v>59</v>
      </c>
      <c r="AW5" s="127" t="s">
        <v>60</v>
      </c>
      <c r="AX5" s="127" t="s">
        <v>61</v>
      </c>
      <c r="AY5" s="127" t="s">
        <v>62</v>
      </c>
      <c r="AZ5" s="127" t="s">
        <v>63</v>
      </c>
      <c r="BA5" s="127" t="s">
        <v>64</v>
      </c>
      <c r="BB5" s="127" t="s">
        <v>65</v>
      </c>
      <c r="BC5" s="127" t="s">
        <v>66</v>
      </c>
      <c r="BD5" s="127" t="s">
        <v>67</v>
      </c>
      <c r="BE5" s="127" t="s">
        <v>68</v>
      </c>
      <c r="BF5" s="127" t="s">
        <v>69</v>
      </c>
      <c r="BG5" s="127" t="s">
        <v>70</v>
      </c>
      <c r="BH5" s="127" t="s">
        <v>71</v>
      </c>
      <c r="BI5" s="126" t="s">
        <v>72</v>
      </c>
      <c r="BJ5" s="127" t="s">
        <v>73</v>
      </c>
      <c r="BK5" s="127" t="s">
        <v>74</v>
      </c>
      <c r="BL5" s="127" t="s">
        <v>75</v>
      </c>
      <c r="BM5" s="129" t="s">
        <v>76</v>
      </c>
      <c r="BN5" s="127" t="s">
        <v>77</v>
      </c>
      <c r="BO5" s="127" t="s">
        <v>78</v>
      </c>
      <c r="BP5" s="127" t="s">
        <v>79</v>
      </c>
      <c r="BQ5" s="127" t="s">
        <v>80</v>
      </c>
      <c r="BR5" s="127" t="s">
        <v>81</v>
      </c>
      <c r="BS5" s="127" t="s">
        <v>82</v>
      </c>
      <c r="BT5" s="127" t="s">
        <v>83</v>
      </c>
      <c r="BU5" s="127" t="s">
        <v>84</v>
      </c>
      <c r="BV5" s="127" t="s">
        <v>85</v>
      </c>
      <c r="BW5" s="127" t="s">
        <v>86</v>
      </c>
      <c r="BX5" s="127" t="s">
        <v>87</v>
      </c>
      <c r="BY5" s="127" t="s">
        <v>88</v>
      </c>
      <c r="BZ5" s="127" t="s">
        <v>89</v>
      </c>
      <c r="CA5" s="127" t="s">
        <v>90</v>
      </c>
      <c r="CB5" s="127" t="s">
        <v>91</v>
      </c>
      <c r="CC5" s="127" t="s">
        <v>92</v>
      </c>
      <c r="CD5" s="127" t="s">
        <v>93</v>
      </c>
      <c r="CE5" s="127" t="s">
        <v>94</v>
      </c>
      <c r="CF5" s="127" t="s">
        <v>95</v>
      </c>
      <c r="CG5" s="127" t="s">
        <v>96</v>
      </c>
      <c r="CH5" s="127" t="s">
        <v>97</v>
      </c>
      <c r="CI5" s="127" t="s">
        <v>98</v>
      </c>
      <c r="CJ5" s="127" t="s">
        <v>99</v>
      </c>
      <c r="CK5" s="126" t="s">
        <v>100</v>
      </c>
      <c r="CL5" s="127" t="s">
        <v>101</v>
      </c>
      <c r="CM5" s="127" t="s">
        <v>102</v>
      </c>
      <c r="CN5" s="130" t="s">
        <v>103</v>
      </c>
      <c r="CO5" s="126" t="s">
        <v>104</v>
      </c>
      <c r="CP5" s="127" t="s">
        <v>105</v>
      </c>
      <c r="CQ5" s="127" t="s">
        <v>106</v>
      </c>
      <c r="CR5" s="127" t="s">
        <v>107</v>
      </c>
      <c r="CS5" s="127" t="s">
        <v>108</v>
      </c>
      <c r="CT5" s="127" t="s">
        <v>109</v>
      </c>
      <c r="CU5" s="127" t="s">
        <v>110</v>
      </c>
      <c r="CV5" s="127" t="s">
        <v>111</v>
      </c>
      <c r="CW5" s="127" t="s">
        <v>112</v>
      </c>
      <c r="CX5" s="127" t="s">
        <v>113</v>
      </c>
      <c r="CY5" s="127" t="s">
        <v>114</v>
      </c>
      <c r="CZ5" s="127" t="s">
        <v>115</v>
      </c>
      <c r="DA5" s="127" t="s">
        <v>116</v>
      </c>
      <c r="DB5" s="127" t="s">
        <v>117</v>
      </c>
      <c r="DC5" s="127" t="s">
        <v>118</v>
      </c>
      <c r="DD5" s="127" t="s">
        <v>119</v>
      </c>
      <c r="DE5" s="127" t="s">
        <v>120</v>
      </c>
      <c r="DF5" s="127" t="s">
        <v>121</v>
      </c>
      <c r="DG5" s="127" t="s">
        <v>122</v>
      </c>
      <c r="DH5" s="127" t="s">
        <v>123</v>
      </c>
      <c r="DI5" s="127" t="s">
        <v>124</v>
      </c>
      <c r="DJ5" s="127" t="s">
        <v>125</v>
      </c>
      <c r="DK5" s="127" t="s">
        <v>126</v>
      </c>
      <c r="DL5" s="127" t="s">
        <v>127</v>
      </c>
      <c r="DM5" s="126"/>
      <c r="DN5" s="127"/>
      <c r="DO5" s="127"/>
      <c r="DP5" s="127"/>
      <c r="DQ5" s="131" t="s">
        <v>128</v>
      </c>
      <c r="DR5" s="131" t="s">
        <v>129</v>
      </c>
      <c r="DS5" s="131" t="s">
        <v>130</v>
      </c>
      <c r="DT5" s="131" t="s">
        <v>131</v>
      </c>
      <c r="DU5" s="131" t="s">
        <v>132</v>
      </c>
      <c r="DV5" s="131" t="s">
        <v>133</v>
      </c>
      <c r="DW5" s="131" t="s">
        <v>134</v>
      </c>
      <c r="DX5" s="131" t="s">
        <v>135</v>
      </c>
      <c r="DY5" s="131" t="s">
        <v>136</v>
      </c>
      <c r="DZ5" s="131" t="s">
        <v>137</v>
      </c>
      <c r="EA5" s="131" t="s">
        <v>138</v>
      </c>
      <c r="EB5" s="131" t="s">
        <v>139</v>
      </c>
      <c r="EC5" s="131" t="s">
        <v>140</v>
      </c>
      <c r="ED5" s="131" t="s">
        <v>141</v>
      </c>
      <c r="EE5" s="131" t="s">
        <v>142</v>
      </c>
      <c r="EF5" s="131" t="s">
        <v>143</v>
      </c>
      <c r="EG5" s="131" t="s">
        <v>144</v>
      </c>
      <c r="EH5" s="131" t="s">
        <v>145</v>
      </c>
      <c r="EI5" s="131" t="s">
        <v>146</v>
      </c>
      <c r="EJ5" s="131" t="s">
        <v>147</v>
      </c>
      <c r="EK5" s="131" t="s">
        <v>148</v>
      </c>
      <c r="EL5" s="131" t="s">
        <v>149</v>
      </c>
      <c r="EM5" s="131" t="s">
        <v>150</v>
      </c>
      <c r="EN5" s="131" t="s">
        <v>151</v>
      </c>
      <c r="EO5" s="129" t="s">
        <v>152</v>
      </c>
      <c r="EP5" s="131" t="s">
        <v>153</v>
      </c>
      <c r="EQ5" s="131" t="s">
        <v>154</v>
      </c>
      <c r="ER5" s="132" t="s">
        <v>155</v>
      </c>
      <c r="ES5" s="131" t="s">
        <v>156</v>
      </c>
      <c r="ET5" s="131" t="s">
        <v>157</v>
      </c>
      <c r="EU5" s="131" t="s">
        <v>158</v>
      </c>
      <c r="EV5" s="131" t="s">
        <v>159</v>
      </c>
      <c r="EW5" s="131" t="s">
        <v>160</v>
      </c>
      <c r="EX5" s="131" t="s">
        <v>161</v>
      </c>
      <c r="EY5" s="131" t="s">
        <v>162</v>
      </c>
      <c r="EZ5" s="131" t="s">
        <v>163</v>
      </c>
      <c r="FA5" s="131" t="s">
        <v>164</v>
      </c>
      <c r="FB5" s="131" t="s">
        <v>165</v>
      </c>
      <c r="FC5" s="131" t="s">
        <v>166</v>
      </c>
      <c r="FD5" s="131" t="s">
        <v>167</v>
      </c>
      <c r="FE5" s="131" t="s">
        <v>168</v>
      </c>
      <c r="FF5" s="131" t="s">
        <v>169</v>
      </c>
      <c r="FG5" s="131" t="s">
        <v>170</v>
      </c>
      <c r="FH5" s="131" t="s">
        <v>171</v>
      </c>
      <c r="FI5" s="131" t="s">
        <v>172</v>
      </c>
      <c r="FJ5" s="131" t="s">
        <v>173</v>
      </c>
      <c r="FK5" s="131" t="s">
        <v>174</v>
      </c>
      <c r="FL5" s="131" t="s">
        <v>175</v>
      </c>
      <c r="FM5" s="131" t="s">
        <v>176</v>
      </c>
      <c r="FN5" s="131" t="s">
        <v>177</v>
      </c>
      <c r="FO5" s="131" t="s">
        <v>178</v>
      </c>
      <c r="FP5" s="131" t="s">
        <v>179</v>
      </c>
      <c r="FQ5" s="129" t="s">
        <v>180</v>
      </c>
      <c r="FR5" s="131" t="s">
        <v>181</v>
      </c>
      <c r="FS5" s="131" t="s">
        <v>182</v>
      </c>
      <c r="FT5" s="132" t="s">
        <v>183</v>
      </c>
      <c r="FU5" s="131" t="s">
        <v>184</v>
      </c>
      <c r="FV5" s="131" t="s">
        <v>185</v>
      </c>
      <c r="FW5" s="131" t="s">
        <v>186</v>
      </c>
      <c r="FX5" s="131" t="s">
        <v>187</v>
      </c>
      <c r="FY5" s="131" t="s">
        <v>188</v>
      </c>
      <c r="FZ5" s="131" t="s">
        <v>189</v>
      </c>
      <c r="GA5" s="131" t="s">
        <v>190</v>
      </c>
      <c r="GB5" s="131" t="s">
        <v>191</v>
      </c>
      <c r="GC5" s="131" t="s">
        <v>192</v>
      </c>
      <c r="GD5" s="131" t="s">
        <v>193</v>
      </c>
      <c r="GE5" s="131" t="s">
        <v>194</v>
      </c>
      <c r="GF5" s="131" t="s">
        <v>195</v>
      </c>
      <c r="GG5" s="131" t="s">
        <v>196</v>
      </c>
      <c r="GH5" s="131" t="s">
        <v>197</v>
      </c>
      <c r="GI5" s="131" t="s">
        <v>198</v>
      </c>
      <c r="GJ5" s="131" t="s">
        <v>199</v>
      </c>
      <c r="GK5" s="131" t="s">
        <v>200</v>
      </c>
      <c r="GL5" s="131" t="s">
        <v>201</v>
      </c>
      <c r="GM5" s="131" t="s">
        <v>202</v>
      </c>
      <c r="GN5" s="131" t="s">
        <v>203</v>
      </c>
      <c r="GO5" s="131" t="s">
        <v>204</v>
      </c>
      <c r="GP5" s="131" t="s">
        <v>205</v>
      </c>
      <c r="GQ5" s="131" t="s">
        <v>206</v>
      </c>
      <c r="GR5" s="131" t="s">
        <v>207</v>
      </c>
      <c r="GS5" s="129" t="s">
        <v>208</v>
      </c>
      <c r="GT5" s="131" t="s">
        <v>209</v>
      </c>
      <c r="GU5" s="131" t="s">
        <v>210</v>
      </c>
      <c r="GV5" s="132" t="s">
        <v>211</v>
      </c>
      <c r="GW5" s="131" t="s">
        <v>212</v>
      </c>
      <c r="GX5" s="40" t="s">
        <v>213</v>
      </c>
      <c r="GY5" s="40" t="s">
        <v>214</v>
      </c>
      <c r="GZ5" s="40" t="s">
        <v>215</v>
      </c>
      <c r="HA5" s="40" t="s">
        <v>216</v>
      </c>
      <c r="HB5" s="40" t="s">
        <v>217</v>
      </c>
      <c r="HC5" s="40" t="s">
        <v>218</v>
      </c>
      <c r="HD5" s="40" t="s">
        <v>219</v>
      </c>
      <c r="HE5" s="40" t="s">
        <v>220</v>
      </c>
      <c r="HF5" s="40" t="s">
        <v>221</v>
      </c>
      <c r="HG5" s="40" t="s">
        <v>222</v>
      </c>
      <c r="HH5" s="40" t="s">
        <v>223</v>
      </c>
      <c r="HI5" s="40" t="s">
        <v>224</v>
      </c>
      <c r="HJ5" s="40" t="s">
        <v>225</v>
      </c>
      <c r="HK5" s="40" t="s">
        <v>226</v>
      </c>
      <c r="HL5" s="40" t="s">
        <v>227</v>
      </c>
      <c r="HM5" s="40" t="s">
        <v>228</v>
      </c>
      <c r="HN5" s="40" t="s">
        <v>229</v>
      </c>
      <c r="HO5" s="40" t="s">
        <v>230</v>
      </c>
      <c r="HP5" s="40" t="s">
        <v>231</v>
      </c>
      <c r="HQ5" s="40" t="s">
        <v>232</v>
      </c>
      <c r="HR5" s="40" t="s">
        <v>233</v>
      </c>
      <c r="HS5" s="40" t="s">
        <v>234</v>
      </c>
      <c r="HT5" s="40" t="s">
        <v>235</v>
      </c>
      <c r="HU5" s="41" t="s">
        <v>236</v>
      </c>
      <c r="HV5" s="40" t="s">
        <v>237</v>
      </c>
      <c r="HW5" s="40" t="s">
        <v>238</v>
      </c>
      <c r="HX5" s="42" t="s">
        <v>239</v>
      </c>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c r="ON5" s="133"/>
      <c r="OO5" s="133"/>
      <c r="OP5" s="133"/>
      <c r="OQ5" s="133"/>
      <c r="OR5" s="133"/>
      <c r="OS5" s="133"/>
      <c r="OT5" s="133"/>
      <c r="OU5" s="133"/>
      <c r="OV5" s="133"/>
      <c r="OW5" s="133"/>
      <c r="OX5" s="133"/>
      <c r="OY5" s="133"/>
      <c r="OZ5" s="133"/>
      <c r="PA5" s="133"/>
      <c r="PB5" s="133"/>
      <c r="PC5" s="133"/>
      <c r="PD5" s="133"/>
      <c r="PE5" s="133"/>
      <c r="PF5" s="133"/>
      <c r="PG5" s="133"/>
      <c r="PH5" s="133"/>
      <c r="PI5" s="133"/>
      <c r="PJ5" s="133"/>
      <c r="PK5" s="133"/>
      <c r="PL5" s="133"/>
      <c r="PM5" s="133"/>
      <c r="PN5" s="133"/>
      <c r="PO5" s="133"/>
      <c r="PP5" s="133"/>
      <c r="PQ5" s="133"/>
      <c r="PR5" s="133"/>
      <c r="PS5" s="133"/>
      <c r="PT5" s="133"/>
      <c r="PU5" s="133"/>
      <c r="PV5" s="133"/>
      <c r="PW5" s="133"/>
      <c r="PX5" s="133"/>
      <c r="PY5" s="133"/>
      <c r="PZ5" s="133"/>
      <c r="QA5" s="133"/>
      <c r="QB5" s="133"/>
      <c r="QC5" s="133"/>
      <c r="QD5" s="133"/>
      <c r="QE5" s="133"/>
      <c r="QF5" s="133"/>
      <c r="QG5" s="133"/>
      <c r="QH5" s="133"/>
      <c r="QI5" s="133"/>
      <c r="QJ5" s="133"/>
      <c r="QK5" s="133"/>
      <c r="QL5" s="133"/>
      <c r="QM5" s="133"/>
      <c r="QN5" s="133"/>
      <c r="QO5" s="133"/>
      <c r="QP5" s="133"/>
      <c r="QQ5" s="133"/>
      <c r="QR5" s="133"/>
      <c r="QS5" s="133"/>
      <c r="QT5" s="133"/>
      <c r="QU5" s="133"/>
      <c r="QV5" s="133"/>
      <c r="QW5" s="133"/>
      <c r="QX5" s="133"/>
      <c r="QY5" s="133"/>
      <c r="QZ5" s="133"/>
      <c r="RA5" s="133"/>
      <c r="RB5" s="133"/>
      <c r="RC5" s="133"/>
      <c r="RD5" s="133"/>
      <c r="RE5" s="133"/>
      <c r="RF5" s="133"/>
      <c r="RG5" s="133"/>
      <c r="RH5" s="133"/>
      <c r="RI5" s="133"/>
      <c r="RJ5" s="133"/>
      <c r="RK5" s="133"/>
      <c r="RL5" s="133"/>
      <c r="RM5" s="133"/>
      <c r="RN5" s="133"/>
      <c r="RO5" s="133"/>
      <c r="RP5" s="133"/>
      <c r="RQ5" s="133"/>
      <c r="RR5" s="133"/>
      <c r="RS5" s="133"/>
      <c r="RT5" s="133"/>
      <c r="RU5" s="133"/>
      <c r="RV5" s="133"/>
      <c r="RW5" s="133"/>
      <c r="RX5" s="133"/>
      <c r="RY5" s="133"/>
      <c r="RZ5" s="133"/>
      <c r="SA5" s="133"/>
      <c r="SB5" s="133"/>
      <c r="SC5" s="133"/>
      <c r="SD5" s="133"/>
      <c r="SE5" s="133"/>
      <c r="SF5" s="133"/>
      <c r="SG5" s="133"/>
      <c r="SH5" s="133"/>
      <c r="SI5" s="133"/>
      <c r="SJ5" s="133"/>
      <c r="SK5" s="133"/>
      <c r="SL5" s="133"/>
      <c r="SM5" s="133"/>
      <c r="SN5" s="133"/>
      <c r="SO5" s="133"/>
      <c r="SP5" s="133"/>
      <c r="SQ5" s="133"/>
      <c r="SR5" s="133"/>
      <c r="SS5" s="133"/>
      <c r="ST5" s="133"/>
      <c r="SU5" s="133"/>
      <c r="SV5" s="133"/>
      <c r="SW5" s="133"/>
      <c r="SX5" s="133"/>
      <c r="SY5" s="133"/>
      <c r="SZ5" s="133"/>
      <c r="TA5" s="133"/>
      <c r="TB5" s="133"/>
      <c r="TC5" s="133"/>
      <c r="TD5" s="133"/>
      <c r="TE5" s="133"/>
      <c r="TF5" s="133"/>
      <c r="TG5" s="133"/>
      <c r="TH5" s="133"/>
      <c r="TI5" s="133"/>
      <c r="TJ5" s="133"/>
      <c r="TK5" s="133"/>
      <c r="TL5" s="133"/>
      <c r="TM5" s="133"/>
      <c r="TN5" s="133"/>
      <c r="TO5" s="133"/>
      <c r="TP5" s="133"/>
      <c r="TQ5" s="133"/>
      <c r="TR5" s="133"/>
      <c r="TS5" s="133"/>
      <c r="TT5" s="133"/>
      <c r="TU5" s="133"/>
      <c r="TV5" s="133"/>
      <c r="TW5" s="133"/>
      <c r="TX5" s="133"/>
      <c r="TY5" s="133"/>
      <c r="TZ5" s="133"/>
      <c r="UA5" s="133"/>
      <c r="UB5" s="133"/>
      <c r="UC5" s="133"/>
      <c r="UD5" s="133"/>
      <c r="UE5" s="133"/>
      <c r="UF5" s="133"/>
      <c r="UG5" s="133"/>
      <c r="UH5" s="133"/>
      <c r="UI5" s="133"/>
      <c r="UJ5" s="133"/>
      <c r="UK5" s="133"/>
      <c r="UL5" s="133"/>
      <c r="UM5" s="133"/>
      <c r="UN5" s="133"/>
      <c r="UO5" s="133"/>
      <c r="UP5" s="133"/>
      <c r="UQ5" s="133"/>
      <c r="UR5" s="133"/>
      <c r="US5" s="133"/>
      <c r="UT5" s="133"/>
      <c r="UU5" s="133"/>
      <c r="UV5" s="133"/>
      <c r="UW5" s="133"/>
      <c r="UX5" s="133"/>
      <c r="UY5" s="133"/>
      <c r="UZ5" s="133"/>
      <c r="VA5" s="133"/>
      <c r="VB5" s="133"/>
      <c r="VC5" s="133"/>
      <c r="VD5" s="133"/>
      <c r="VE5" s="133"/>
      <c r="VF5" s="133"/>
      <c r="VG5" s="133"/>
      <c r="VH5" s="133"/>
      <c r="VI5" s="133"/>
      <c r="VJ5" s="133"/>
      <c r="VK5" s="133"/>
      <c r="VL5" s="133"/>
      <c r="VM5" s="133"/>
      <c r="VN5" s="133"/>
      <c r="VO5" s="133"/>
      <c r="VP5" s="133"/>
      <c r="VQ5" s="133"/>
      <c r="VR5" s="133"/>
      <c r="VS5" s="133"/>
      <c r="VT5" s="133"/>
      <c r="VU5" s="133"/>
      <c r="VV5" s="133"/>
      <c r="VW5" s="133"/>
      <c r="VX5" s="133"/>
      <c r="VY5" s="133"/>
      <c r="VZ5" s="133"/>
      <c r="WA5" s="133"/>
      <c r="WB5" s="133"/>
      <c r="WC5" s="133"/>
      <c r="WD5" s="133"/>
      <c r="WE5" s="133"/>
      <c r="WF5" s="133"/>
      <c r="WG5" s="133"/>
      <c r="WH5" s="133"/>
      <c r="WI5" s="133"/>
      <c r="WJ5" s="133"/>
      <c r="WK5" s="133"/>
      <c r="WL5" s="133"/>
      <c r="WM5" s="133"/>
      <c r="WN5" s="133"/>
      <c r="WO5" s="133"/>
      <c r="WP5" s="133"/>
      <c r="WQ5" s="133"/>
      <c r="WR5" s="133"/>
      <c r="WS5" s="133"/>
      <c r="WT5" s="133"/>
      <c r="WU5" s="133"/>
      <c r="WV5" s="133"/>
      <c r="WW5" s="133"/>
      <c r="WX5" s="133"/>
      <c r="WY5" s="133"/>
      <c r="WZ5" s="133"/>
      <c r="XA5" s="133"/>
      <c r="XB5" s="133"/>
      <c r="XC5" s="133"/>
      <c r="XD5" s="133"/>
      <c r="XE5" s="133"/>
      <c r="XF5" s="133"/>
      <c r="XG5" s="133"/>
      <c r="XH5" s="133"/>
      <c r="XI5" s="133"/>
      <c r="XJ5" s="133"/>
      <c r="XK5" s="133"/>
      <c r="XL5" s="133"/>
      <c r="XM5" s="133"/>
      <c r="XN5" s="133"/>
      <c r="XO5" s="133"/>
      <c r="XP5" s="133"/>
      <c r="XQ5" s="133"/>
      <c r="XR5" s="133"/>
      <c r="XS5" s="133"/>
      <c r="XT5" s="133"/>
      <c r="XU5" s="133"/>
      <c r="XV5" s="133"/>
      <c r="XW5" s="133"/>
      <c r="XX5" s="133"/>
      <c r="XY5" s="133"/>
      <c r="XZ5" s="133"/>
      <c r="YA5" s="133"/>
      <c r="YB5" s="133"/>
      <c r="YC5" s="133"/>
      <c r="YD5" s="133"/>
      <c r="YE5" s="133"/>
      <c r="YF5" s="133"/>
      <c r="YG5" s="133"/>
      <c r="YH5" s="133"/>
      <c r="YI5" s="133"/>
      <c r="YJ5" s="133"/>
      <c r="YK5" s="133"/>
      <c r="YL5" s="133"/>
      <c r="YM5" s="133"/>
      <c r="YN5" s="133"/>
      <c r="YO5" s="133"/>
      <c r="YP5" s="133"/>
      <c r="YQ5" s="133"/>
      <c r="YR5" s="133"/>
      <c r="YS5" s="133"/>
      <c r="YT5" s="133"/>
      <c r="YU5" s="133"/>
      <c r="YV5" s="133"/>
      <c r="YW5" s="133"/>
      <c r="YX5" s="133"/>
      <c r="YY5" s="133"/>
      <c r="YZ5" s="133"/>
      <c r="ZA5" s="133"/>
      <c r="ZB5" s="133"/>
      <c r="ZC5" s="133"/>
      <c r="ZD5" s="133"/>
      <c r="ZE5" s="133"/>
      <c r="ZF5" s="133"/>
      <c r="ZG5" s="133"/>
      <c r="ZH5" s="133"/>
      <c r="ZI5" s="133"/>
      <c r="ZJ5" s="133"/>
      <c r="ZK5" s="133"/>
      <c r="ZL5" s="133"/>
      <c r="ZM5" s="133"/>
      <c r="ZN5" s="133"/>
      <c r="ZO5" s="133"/>
      <c r="ZP5" s="133"/>
      <c r="ZQ5" s="133"/>
      <c r="ZR5" s="133"/>
    </row>
    <row r="6" spans="1:694" ht="15.75" customHeight="1" x14ac:dyDescent="0.25">
      <c r="A6" s="134" t="s">
        <v>240</v>
      </c>
      <c r="B6" s="135"/>
      <c r="C6" s="135"/>
      <c r="D6" s="135"/>
      <c r="E6" s="135"/>
      <c r="F6" s="135"/>
      <c r="G6" s="135"/>
      <c r="H6" s="136" t="s">
        <v>241</v>
      </c>
      <c r="I6" s="137" t="s">
        <v>1649</v>
      </c>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8"/>
      <c r="AK6" s="135" t="s">
        <v>1650</v>
      </c>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8"/>
      <c r="BM6" s="135" t="s">
        <v>1651</v>
      </c>
      <c r="BN6" s="139"/>
      <c r="BO6" s="139"/>
      <c r="BP6" s="139"/>
      <c r="BQ6" s="139"/>
      <c r="BR6" s="139"/>
      <c r="BS6" s="139"/>
      <c r="BT6" s="139"/>
      <c r="BU6" s="139"/>
      <c r="BV6" s="139"/>
      <c r="BW6" s="139"/>
      <c r="BX6" s="139"/>
      <c r="BY6" s="139"/>
      <c r="BZ6" s="139"/>
      <c r="CA6" s="139"/>
      <c r="CB6" s="139"/>
      <c r="CC6" s="139"/>
      <c r="CD6" s="139"/>
      <c r="CE6" s="139"/>
      <c r="CF6" s="139"/>
      <c r="CG6" s="139"/>
      <c r="CH6" s="139"/>
      <c r="CI6" s="139"/>
      <c r="CJ6" s="139"/>
      <c r="CK6" s="135"/>
      <c r="CL6" s="135"/>
      <c r="CM6" s="135"/>
      <c r="CN6" s="138"/>
      <c r="CO6" s="135" t="s">
        <v>1652</v>
      </c>
      <c r="CP6" s="139"/>
      <c r="CQ6" s="139"/>
      <c r="CR6" s="139"/>
      <c r="CS6" s="139"/>
      <c r="CT6" s="139"/>
      <c r="CU6" s="139"/>
      <c r="CV6" s="139"/>
      <c r="CW6" s="139"/>
      <c r="CX6" s="139"/>
      <c r="CY6" s="139"/>
      <c r="CZ6" s="139"/>
      <c r="DA6" s="139"/>
      <c r="DB6" s="139"/>
      <c r="DC6" s="139"/>
      <c r="DD6" s="139"/>
      <c r="DE6" s="139"/>
      <c r="DF6" s="139"/>
      <c r="DG6" s="139"/>
      <c r="DH6" s="139"/>
      <c r="DI6" s="139"/>
      <c r="DJ6" s="139"/>
      <c r="DK6" s="139"/>
      <c r="DL6" s="139"/>
      <c r="DM6" s="140"/>
      <c r="DN6" s="140"/>
      <c r="DO6" s="140"/>
      <c r="DP6" s="141"/>
      <c r="DQ6" s="135" t="s">
        <v>1653</v>
      </c>
      <c r="DR6" s="142"/>
      <c r="DS6" s="142"/>
      <c r="DT6" s="142"/>
      <c r="DU6" s="142"/>
      <c r="DV6" s="142"/>
      <c r="DW6" s="142"/>
      <c r="DX6" s="142"/>
      <c r="DY6" s="142"/>
      <c r="DZ6" s="142"/>
      <c r="EA6" s="142"/>
      <c r="EB6" s="142"/>
      <c r="EC6" s="142"/>
      <c r="ED6" s="142"/>
      <c r="EE6" s="142"/>
      <c r="EF6" s="142"/>
      <c r="EG6" s="142"/>
      <c r="EH6" s="142"/>
      <c r="EI6" s="142"/>
      <c r="EJ6" s="142"/>
      <c r="EK6" s="142"/>
      <c r="EL6" s="142"/>
      <c r="EM6" s="142"/>
      <c r="EN6" s="142"/>
      <c r="EO6" s="135"/>
      <c r="EP6" s="135"/>
      <c r="EQ6" s="135"/>
      <c r="ER6" s="138"/>
      <c r="ES6" s="135" t="s">
        <v>1654</v>
      </c>
      <c r="ET6" s="142"/>
      <c r="EU6" s="142"/>
      <c r="EV6" s="142"/>
      <c r="EW6" s="142"/>
      <c r="EX6" s="142"/>
      <c r="EY6" s="142"/>
      <c r="EZ6" s="142"/>
      <c r="FA6" s="142"/>
      <c r="FB6" s="142"/>
      <c r="FC6" s="142"/>
      <c r="FD6" s="142"/>
      <c r="FE6" s="142"/>
      <c r="FF6" s="142"/>
      <c r="FG6" s="142"/>
      <c r="FH6" s="142"/>
      <c r="FI6" s="142"/>
      <c r="FJ6" s="142"/>
      <c r="FK6" s="142"/>
      <c r="FL6" s="142"/>
      <c r="FM6" s="142"/>
      <c r="FN6" s="142"/>
      <c r="FO6" s="142"/>
      <c r="FP6" s="142"/>
      <c r="FQ6" s="135"/>
      <c r="FR6" s="135"/>
      <c r="FS6" s="135"/>
      <c r="FT6" s="138"/>
      <c r="FU6" s="135" t="s">
        <v>1655</v>
      </c>
      <c r="FV6" s="142"/>
      <c r="FW6" s="142"/>
      <c r="FX6" s="142"/>
      <c r="FY6" s="142"/>
      <c r="FZ6" s="142"/>
      <c r="GA6" s="142"/>
      <c r="GB6" s="142"/>
      <c r="GC6" s="142"/>
      <c r="GD6" s="142"/>
      <c r="GE6" s="142"/>
      <c r="GF6" s="142"/>
      <c r="GG6" s="142"/>
      <c r="GH6" s="142"/>
      <c r="GI6" s="142"/>
      <c r="GJ6" s="142"/>
      <c r="GK6" s="142"/>
      <c r="GL6" s="142"/>
      <c r="GM6" s="142"/>
      <c r="GN6" s="142"/>
      <c r="GO6" s="142"/>
      <c r="GP6" s="142"/>
      <c r="GQ6" s="142"/>
      <c r="GR6" s="142"/>
      <c r="GS6" s="135"/>
      <c r="GT6" s="135"/>
      <c r="GU6" s="135"/>
      <c r="GV6" s="138"/>
      <c r="GW6" s="135" t="s">
        <v>1656</v>
      </c>
      <c r="GX6" s="142"/>
      <c r="GY6" s="142"/>
      <c r="GZ6" s="142"/>
      <c r="HA6" s="142"/>
      <c r="HB6" s="142"/>
      <c r="HC6" s="142"/>
      <c r="HD6" s="142"/>
      <c r="HE6" s="142"/>
      <c r="HF6" s="142"/>
      <c r="HG6" s="142"/>
      <c r="HH6" s="142"/>
      <c r="HI6" s="142"/>
      <c r="HJ6" s="142"/>
      <c r="HK6" s="142"/>
      <c r="HL6" s="142"/>
      <c r="HM6" s="142"/>
      <c r="HN6" s="142"/>
      <c r="HO6" s="142"/>
      <c r="HP6" s="142"/>
      <c r="HQ6" s="142"/>
      <c r="HR6" s="142"/>
      <c r="HS6" s="142"/>
      <c r="HT6" s="142"/>
      <c r="HU6" s="135"/>
      <c r="HV6" s="135"/>
      <c r="HW6" s="135"/>
      <c r="HX6" s="138"/>
      <c r="HY6" s="143"/>
      <c r="HZ6" s="143"/>
      <c r="IA6" s="143"/>
      <c r="IB6" s="143"/>
      <c r="IC6" s="143"/>
      <c r="ID6" s="143"/>
      <c r="IE6" s="143"/>
      <c r="IF6" s="143"/>
      <c r="IG6" s="143"/>
      <c r="IH6" s="143"/>
      <c r="II6" s="143"/>
      <c r="IJ6" s="143"/>
      <c r="IK6" s="143"/>
      <c r="IL6" s="143"/>
      <c r="IM6" s="143"/>
      <c r="IN6" s="143"/>
      <c r="IO6" s="143"/>
      <c r="IP6" s="143"/>
      <c r="IQ6" s="143"/>
      <c r="IR6" s="143"/>
      <c r="IS6" s="143"/>
      <c r="IT6" s="143"/>
      <c r="IU6" s="143"/>
      <c r="IV6" s="143"/>
      <c r="IW6" s="143"/>
      <c r="IX6" s="143"/>
      <c r="IY6" s="143"/>
      <c r="IZ6" s="143"/>
      <c r="JA6" s="143"/>
      <c r="JB6" s="143"/>
      <c r="JC6" s="143"/>
      <c r="JD6" s="143"/>
      <c r="JE6" s="143"/>
      <c r="JF6" s="143"/>
      <c r="JG6" s="143"/>
      <c r="JH6" s="143"/>
      <c r="JI6" s="143"/>
      <c r="JJ6" s="143"/>
      <c r="JK6" s="143"/>
      <c r="JL6" s="143"/>
      <c r="JM6" s="143"/>
      <c r="JN6" s="143"/>
      <c r="JO6" s="143"/>
      <c r="JP6" s="143"/>
      <c r="JQ6" s="143"/>
      <c r="JR6" s="143"/>
      <c r="JS6" s="143"/>
      <c r="JT6" s="143"/>
      <c r="JU6" s="143"/>
      <c r="JV6" s="143"/>
      <c r="JW6" s="143"/>
      <c r="JX6" s="143"/>
      <c r="JY6" s="143"/>
      <c r="JZ6" s="143"/>
      <c r="KA6" s="143"/>
      <c r="KB6" s="143"/>
      <c r="KC6" s="143"/>
      <c r="KD6" s="143"/>
      <c r="KE6" s="143"/>
      <c r="KF6" s="143"/>
      <c r="KG6" s="143"/>
      <c r="KH6" s="143"/>
      <c r="KI6" s="143"/>
      <c r="KJ6" s="143"/>
      <c r="KK6" s="143"/>
      <c r="KL6" s="143"/>
      <c r="KM6" s="143"/>
      <c r="KN6" s="143"/>
      <c r="KO6" s="143"/>
      <c r="KP6" s="143"/>
      <c r="KQ6" s="143"/>
      <c r="KR6" s="143"/>
      <c r="KS6" s="143"/>
      <c r="KT6" s="143"/>
      <c r="KU6" s="143"/>
      <c r="KV6" s="143"/>
      <c r="KW6" s="143"/>
      <c r="KX6" s="143"/>
      <c r="KY6" s="143"/>
      <c r="KZ6" s="143"/>
      <c r="LA6" s="143"/>
      <c r="LB6" s="143"/>
      <c r="LC6" s="143"/>
      <c r="LD6" s="143"/>
      <c r="LE6" s="143"/>
      <c r="LF6" s="143"/>
      <c r="LG6" s="143"/>
      <c r="LH6" s="143"/>
      <c r="LI6" s="143"/>
      <c r="LJ6" s="143"/>
      <c r="LK6" s="143"/>
      <c r="LL6" s="143"/>
      <c r="LM6" s="143"/>
      <c r="LN6" s="143"/>
      <c r="LO6" s="143"/>
      <c r="LP6" s="143"/>
      <c r="LQ6" s="143"/>
      <c r="LR6" s="143"/>
      <c r="LS6" s="143"/>
      <c r="LT6" s="143"/>
      <c r="LU6" s="143"/>
      <c r="LV6" s="143"/>
      <c r="LW6" s="143"/>
      <c r="LX6" s="143"/>
      <c r="LY6" s="143"/>
      <c r="LZ6" s="143"/>
      <c r="MA6" s="143"/>
      <c r="MB6" s="143"/>
      <c r="MC6" s="143"/>
      <c r="MD6" s="143"/>
      <c r="ME6" s="143"/>
      <c r="MF6" s="143"/>
      <c r="MG6" s="143"/>
      <c r="MH6" s="143"/>
      <c r="MI6" s="143"/>
      <c r="MJ6" s="143"/>
      <c r="MK6" s="143"/>
      <c r="ML6" s="143"/>
      <c r="MM6" s="143"/>
      <c r="MN6" s="143"/>
      <c r="MO6" s="143"/>
      <c r="MP6" s="143"/>
      <c r="MQ6" s="143"/>
      <c r="MR6" s="143"/>
      <c r="MS6" s="143"/>
      <c r="MT6" s="143"/>
      <c r="MU6" s="143"/>
      <c r="MV6" s="143"/>
      <c r="MW6" s="143"/>
      <c r="MX6" s="143"/>
      <c r="MY6" s="143"/>
      <c r="MZ6" s="143"/>
      <c r="NA6" s="143"/>
      <c r="NB6" s="143"/>
      <c r="NC6" s="143"/>
      <c r="ND6" s="143"/>
      <c r="NE6" s="143"/>
      <c r="NF6" s="143"/>
      <c r="NG6" s="143"/>
      <c r="NH6" s="143"/>
      <c r="NI6" s="143"/>
      <c r="NJ6" s="143"/>
      <c r="NK6" s="143"/>
      <c r="NL6" s="143"/>
      <c r="NM6" s="143"/>
      <c r="NN6" s="143"/>
      <c r="NO6" s="143"/>
      <c r="NP6" s="143"/>
      <c r="NQ6" s="143"/>
      <c r="NR6" s="143"/>
      <c r="NS6" s="143"/>
      <c r="NT6" s="143"/>
      <c r="NU6" s="143"/>
      <c r="NV6" s="143"/>
      <c r="NW6" s="143"/>
      <c r="NX6" s="143"/>
      <c r="NY6" s="143"/>
      <c r="NZ6" s="143"/>
      <c r="OA6" s="143"/>
      <c r="OB6" s="143"/>
      <c r="OC6" s="143"/>
      <c r="OD6" s="143"/>
      <c r="OE6" s="143"/>
      <c r="OF6" s="143"/>
      <c r="OG6" s="143"/>
      <c r="OH6" s="143"/>
      <c r="OI6" s="143"/>
      <c r="OJ6" s="143"/>
      <c r="OK6" s="143"/>
      <c r="OL6" s="143"/>
      <c r="OM6" s="143"/>
      <c r="ON6" s="143"/>
      <c r="OO6" s="143"/>
      <c r="OP6" s="143"/>
      <c r="OQ6" s="143"/>
      <c r="OR6" s="143"/>
      <c r="OS6" s="143"/>
      <c r="OT6" s="143"/>
      <c r="OU6" s="143"/>
      <c r="OV6" s="143"/>
      <c r="OW6" s="143"/>
      <c r="OX6" s="143"/>
      <c r="OY6" s="143"/>
      <c r="OZ6" s="143"/>
      <c r="PA6" s="143"/>
      <c r="PB6" s="143"/>
      <c r="PC6" s="143"/>
      <c r="PD6" s="143"/>
      <c r="PE6" s="143"/>
      <c r="PF6" s="143"/>
      <c r="PG6" s="143"/>
      <c r="PH6" s="143"/>
      <c r="PI6" s="143"/>
      <c r="PJ6" s="143"/>
      <c r="PK6" s="143"/>
      <c r="PL6" s="143"/>
      <c r="PM6" s="143"/>
      <c r="PN6" s="143"/>
      <c r="PO6" s="143"/>
      <c r="PP6" s="143"/>
      <c r="PQ6" s="143"/>
      <c r="PR6" s="143"/>
      <c r="PS6" s="143"/>
      <c r="PT6" s="143"/>
      <c r="PU6" s="143"/>
      <c r="PV6" s="143"/>
      <c r="PW6" s="143"/>
      <c r="PX6" s="143"/>
      <c r="PY6" s="143"/>
      <c r="PZ6" s="143"/>
      <c r="QA6" s="143"/>
      <c r="QB6" s="143"/>
      <c r="QC6" s="143"/>
      <c r="QD6" s="143"/>
      <c r="QE6" s="143"/>
      <c r="QF6" s="143"/>
      <c r="QG6" s="143"/>
      <c r="QH6" s="143"/>
      <c r="QI6" s="143"/>
      <c r="QJ6" s="143"/>
      <c r="QK6" s="143"/>
      <c r="QL6" s="143"/>
      <c r="QM6" s="143"/>
      <c r="QN6" s="143"/>
      <c r="QO6" s="143"/>
      <c r="QP6" s="143"/>
      <c r="QQ6" s="143"/>
      <c r="QR6" s="143"/>
      <c r="QS6" s="143"/>
      <c r="QT6" s="143"/>
      <c r="QU6" s="143"/>
      <c r="QV6" s="143"/>
      <c r="QW6" s="143"/>
      <c r="QX6" s="143"/>
      <c r="QY6" s="143"/>
      <c r="QZ6" s="143"/>
      <c r="RA6" s="143"/>
      <c r="RB6" s="143"/>
      <c r="RC6" s="143"/>
      <c r="RD6" s="143"/>
      <c r="RE6" s="143"/>
      <c r="RF6" s="143"/>
      <c r="RG6" s="143"/>
      <c r="RH6" s="143"/>
      <c r="RI6" s="143"/>
      <c r="RJ6" s="143"/>
      <c r="RK6" s="143"/>
      <c r="RL6" s="143"/>
      <c r="RM6" s="143"/>
      <c r="RN6" s="143"/>
      <c r="RO6" s="143"/>
      <c r="RP6" s="143"/>
      <c r="RQ6" s="143"/>
      <c r="RR6" s="143"/>
      <c r="RS6" s="143"/>
      <c r="RT6" s="143"/>
      <c r="RU6" s="143"/>
      <c r="RV6" s="143"/>
      <c r="RW6" s="143"/>
      <c r="RX6" s="143"/>
      <c r="RY6" s="143"/>
      <c r="RZ6" s="143"/>
      <c r="SA6" s="143"/>
      <c r="SB6" s="143"/>
      <c r="SC6" s="143"/>
      <c r="SD6" s="143"/>
      <c r="SE6" s="143"/>
      <c r="SF6" s="143"/>
      <c r="SG6" s="143"/>
      <c r="SH6" s="143"/>
      <c r="SI6" s="143"/>
      <c r="SJ6" s="143"/>
      <c r="SK6" s="143"/>
      <c r="SL6" s="143"/>
      <c r="SM6" s="143"/>
      <c r="SN6" s="143"/>
      <c r="SO6" s="143"/>
      <c r="SP6" s="143"/>
      <c r="SQ6" s="143"/>
      <c r="SR6" s="143"/>
      <c r="SS6" s="143"/>
      <c r="ST6" s="143"/>
      <c r="SU6" s="143"/>
      <c r="SV6" s="143"/>
      <c r="SW6" s="143"/>
      <c r="SX6" s="143"/>
      <c r="SY6" s="143"/>
      <c r="SZ6" s="143"/>
      <c r="TA6" s="143"/>
      <c r="TB6" s="143"/>
      <c r="TC6" s="143"/>
      <c r="TD6" s="143"/>
      <c r="TE6" s="143"/>
      <c r="TF6" s="143"/>
      <c r="TG6" s="143"/>
      <c r="TH6" s="143"/>
      <c r="TI6" s="143"/>
      <c r="TJ6" s="143"/>
      <c r="TK6" s="143"/>
      <c r="TL6" s="143"/>
      <c r="TM6" s="143"/>
      <c r="TN6" s="143"/>
      <c r="TO6" s="143"/>
      <c r="TP6" s="143"/>
      <c r="TQ6" s="143"/>
      <c r="TR6" s="143"/>
      <c r="TS6" s="143"/>
      <c r="TT6" s="143"/>
      <c r="TU6" s="143"/>
      <c r="TV6" s="143"/>
      <c r="TW6" s="143"/>
      <c r="TX6" s="143"/>
      <c r="TY6" s="143"/>
      <c r="TZ6" s="143"/>
      <c r="UA6" s="143"/>
      <c r="UB6" s="143"/>
      <c r="UC6" s="143"/>
      <c r="UD6" s="143"/>
      <c r="UE6" s="143"/>
      <c r="UF6" s="143"/>
      <c r="UG6" s="143"/>
      <c r="UH6" s="143"/>
      <c r="UI6" s="143"/>
      <c r="UJ6" s="143"/>
      <c r="UK6" s="143"/>
      <c r="UL6" s="143"/>
      <c r="UM6" s="143"/>
      <c r="UN6" s="143"/>
      <c r="UO6" s="143"/>
      <c r="UP6" s="143"/>
      <c r="UQ6" s="143"/>
      <c r="UR6" s="143"/>
      <c r="US6" s="143"/>
      <c r="UT6" s="143"/>
      <c r="UU6" s="143"/>
      <c r="UV6" s="143"/>
      <c r="UW6" s="143"/>
      <c r="UX6" s="143"/>
      <c r="UY6" s="143"/>
      <c r="UZ6" s="143"/>
      <c r="VA6" s="143"/>
      <c r="VB6" s="143"/>
      <c r="VC6" s="143"/>
      <c r="VD6" s="143"/>
      <c r="VE6" s="143"/>
      <c r="VF6" s="143"/>
      <c r="VG6" s="143"/>
      <c r="VH6" s="143"/>
      <c r="VI6" s="143"/>
      <c r="VJ6" s="143"/>
      <c r="VK6" s="143"/>
      <c r="VL6" s="143"/>
      <c r="VM6" s="143"/>
      <c r="VN6" s="143"/>
      <c r="VO6" s="143"/>
      <c r="VP6" s="143"/>
      <c r="VQ6" s="143"/>
      <c r="VR6" s="143"/>
      <c r="VS6" s="143"/>
      <c r="VT6" s="143"/>
      <c r="VU6" s="143"/>
      <c r="VV6" s="143"/>
      <c r="VW6" s="143"/>
      <c r="VX6" s="143"/>
      <c r="VY6" s="143"/>
      <c r="VZ6" s="143"/>
      <c r="WA6" s="143"/>
      <c r="WB6" s="143"/>
      <c r="WC6" s="143"/>
      <c r="WD6" s="143"/>
      <c r="WE6" s="143"/>
      <c r="WF6" s="143"/>
      <c r="WG6" s="143"/>
      <c r="WH6" s="143"/>
      <c r="WI6" s="143"/>
      <c r="WJ6" s="143"/>
      <c r="WK6" s="143"/>
      <c r="WL6" s="143"/>
      <c r="WM6" s="143"/>
      <c r="WN6" s="143"/>
      <c r="WO6" s="143"/>
      <c r="WP6" s="143"/>
      <c r="WQ6" s="143"/>
      <c r="WR6" s="143"/>
      <c r="WS6" s="143"/>
      <c r="WT6" s="143"/>
      <c r="WU6" s="143"/>
      <c r="WV6" s="143"/>
      <c r="WW6" s="143"/>
      <c r="WX6" s="143"/>
      <c r="WY6" s="143"/>
      <c r="WZ6" s="143"/>
      <c r="XA6" s="143"/>
      <c r="XB6" s="143"/>
      <c r="XC6" s="143"/>
      <c r="XD6" s="143"/>
      <c r="XE6" s="143"/>
      <c r="XF6" s="143"/>
      <c r="XG6" s="143"/>
      <c r="XH6" s="143"/>
      <c r="XI6" s="143"/>
      <c r="XJ6" s="143"/>
      <c r="XK6" s="143"/>
      <c r="XL6" s="143"/>
      <c r="XM6" s="143"/>
      <c r="XN6" s="143"/>
      <c r="XO6" s="143"/>
      <c r="XP6" s="143"/>
      <c r="XQ6" s="143"/>
      <c r="XR6" s="143"/>
      <c r="XS6" s="143"/>
      <c r="XT6" s="143"/>
      <c r="XU6" s="143"/>
      <c r="XV6" s="143"/>
      <c r="XW6" s="143"/>
      <c r="XX6" s="143"/>
      <c r="XY6" s="143"/>
      <c r="XZ6" s="143"/>
      <c r="YA6" s="143"/>
      <c r="YB6" s="143"/>
      <c r="YC6" s="143"/>
      <c r="YD6" s="143"/>
      <c r="YE6" s="143"/>
      <c r="YF6" s="143"/>
      <c r="YG6" s="143"/>
      <c r="YH6" s="143"/>
      <c r="YI6" s="143"/>
      <c r="YJ6" s="143"/>
      <c r="YK6" s="143"/>
      <c r="YL6" s="143"/>
      <c r="YM6" s="143"/>
      <c r="YN6" s="143"/>
      <c r="YO6" s="143"/>
      <c r="YP6" s="143"/>
      <c r="YQ6" s="143"/>
      <c r="YR6" s="143"/>
      <c r="YS6" s="143"/>
      <c r="YT6" s="143"/>
      <c r="YU6" s="143"/>
      <c r="YV6" s="143"/>
      <c r="YW6" s="143"/>
      <c r="YX6" s="143"/>
      <c r="YY6" s="143"/>
      <c r="YZ6" s="143"/>
      <c r="ZA6" s="143"/>
      <c r="ZB6" s="143"/>
      <c r="ZC6" s="143"/>
      <c r="ZD6" s="143"/>
      <c r="ZE6" s="143"/>
      <c r="ZF6" s="143"/>
      <c r="ZG6" s="143"/>
      <c r="ZH6" s="143"/>
      <c r="ZI6" s="143"/>
      <c r="ZJ6" s="143"/>
      <c r="ZK6" s="143"/>
      <c r="ZL6" s="143"/>
      <c r="ZM6" s="143"/>
      <c r="ZN6" s="143"/>
      <c r="ZO6" s="143"/>
      <c r="ZP6" s="143"/>
      <c r="ZQ6" s="143"/>
      <c r="ZR6" s="143"/>
    </row>
    <row r="7" spans="1:694" ht="15.75" customHeight="1" x14ac:dyDescent="0.25">
      <c r="A7" s="144" t="s">
        <v>251</v>
      </c>
      <c r="B7" s="145"/>
      <c r="C7" s="145"/>
      <c r="D7" s="145"/>
      <c r="E7" s="145"/>
      <c r="F7" s="145"/>
      <c r="G7" s="145"/>
      <c r="H7" s="146"/>
      <c r="I7" s="147"/>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8"/>
      <c r="AK7" s="147"/>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8"/>
      <c r="BM7" s="147"/>
      <c r="BN7" s="149"/>
      <c r="BO7" s="149"/>
      <c r="BP7" s="149"/>
      <c r="BQ7" s="149"/>
      <c r="BR7" s="149"/>
      <c r="BS7" s="149"/>
      <c r="BT7" s="149"/>
      <c r="BU7" s="149"/>
      <c r="BV7" s="149"/>
      <c r="BW7" s="149"/>
      <c r="BX7" s="149"/>
      <c r="BY7" s="149"/>
      <c r="BZ7" s="149"/>
      <c r="CA7" s="149"/>
      <c r="CB7" s="149"/>
      <c r="CC7" s="149"/>
      <c r="CD7" s="149"/>
      <c r="CE7" s="149"/>
      <c r="CF7" s="149"/>
      <c r="CG7" s="149"/>
      <c r="CH7" s="149"/>
      <c r="CI7" s="149"/>
      <c r="CJ7" s="149"/>
      <c r="CK7" s="145"/>
      <c r="CL7" s="145"/>
      <c r="CM7" s="145"/>
      <c r="CN7" s="148"/>
      <c r="CO7" s="147"/>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8"/>
      <c r="DQ7" s="147"/>
      <c r="DR7" s="145"/>
      <c r="DS7" s="145"/>
      <c r="DT7" s="145"/>
      <c r="DU7" s="145"/>
      <c r="DV7" s="145"/>
      <c r="DW7" s="145"/>
      <c r="DX7" s="145"/>
      <c r="DY7" s="145"/>
      <c r="DZ7" s="145"/>
      <c r="EA7" s="145"/>
      <c r="EB7" s="145"/>
      <c r="EC7" s="145"/>
      <c r="ED7" s="145"/>
      <c r="EE7" s="145"/>
      <c r="EF7" s="145"/>
      <c r="EG7" s="145"/>
      <c r="EH7" s="145"/>
      <c r="EI7" s="145"/>
      <c r="EJ7" s="145"/>
      <c r="EK7" s="145"/>
      <c r="EL7" s="145"/>
      <c r="EM7" s="145"/>
      <c r="EN7" s="145"/>
      <c r="EO7" s="145"/>
      <c r="EP7" s="145"/>
      <c r="EQ7" s="145"/>
      <c r="ER7" s="148"/>
      <c r="ES7" s="147"/>
      <c r="ET7" s="145"/>
      <c r="EU7" s="145"/>
      <c r="EV7" s="145"/>
      <c r="EW7" s="145"/>
      <c r="EX7" s="145"/>
      <c r="EY7" s="145"/>
      <c r="EZ7" s="145"/>
      <c r="FA7" s="145"/>
      <c r="FB7" s="145"/>
      <c r="FC7" s="145"/>
      <c r="FD7" s="145"/>
      <c r="FE7" s="145"/>
      <c r="FF7" s="145"/>
      <c r="FG7" s="145"/>
      <c r="FH7" s="145"/>
      <c r="FI7" s="145"/>
      <c r="FJ7" s="145"/>
      <c r="FK7" s="145"/>
      <c r="FL7" s="145"/>
      <c r="FM7" s="145"/>
      <c r="FN7" s="145"/>
      <c r="FO7" s="145"/>
      <c r="FP7" s="145"/>
      <c r="FQ7" s="145"/>
      <c r="FR7" s="145"/>
      <c r="FS7" s="145"/>
      <c r="FT7" s="148"/>
      <c r="FU7" s="147"/>
      <c r="FV7" s="145"/>
      <c r="FW7" s="145"/>
      <c r="FX7" s="145"/>
      <c r="FY7" s="145"/>
      <c r="FZ7" s="145"/>
      <c r="GA7" s="145"/>
      <c r="GB7" s="145"/>
      <c r="GC7" s="145"/>
      <c r="GD7" s="145"/>
      <c r="GE7" s="145"/>
      <c r="GF7" s="145"/>
      <c r="GG7" s="145"/>
      <c r="GH7" s="145"/>
      <c r="GI7" s="145"/>
      <c r="GJ7" s="145"/>
      <c r="GK7" s="145"/>
      <c r="GL7" s="145"/>
      <c r="GM7" s="145"/>
      <c r="GN7" s="145"/>
      <c r="GO7" s="145"/>
      <c r="GP7" s="145"/>
      <c r="GQ7" s="145"/>
      <c r="GR7" s="145"/>
      <c r="GS7" s="145"/>
      <c r="GT7" s="145"/>
      <c r="GU7" s="145"/>
      <c r="GV7" s="148"/>
      <c r="GW7" s="147"/>
      <c r="GX7" s="145"/>
      <c r="GY7" s="145"/>
      <c r="GZ7" s="145"/>
      <c r="HA7" s="145"/>
      <c r="HB7" s="145"/>
      <c r="HC7" s="145"/>
      <c r="HD7" s="145"/>
      <c r="HE7" s="145"/>
      <c r="HF7" s="145"/>
      <c r="HG7" s="145"/>
      <c r="HH7" s="145"/>
      <c r="HI7" s="145"/>
      <c r="HJ7" s="145"/>
      <c r="HK7" s="145"/>
      <c r="HL7" s="145"/>
      <c r="HM7" s="145"/>
      <c r="HN7" s="145"/>
      <c r="HO7" s="145"/>
      <c r="HP7" s="145"/>
      <c r="HQ7" s="145"/>
      <c r="HR7" s="145"/>
      <c r="HS7" s="145"/>
      <c r="HT7" s="145"/>
      <c r="HU7" s="145"/>
      <c r="HV7" s="145"/>
      <c r="HW7" s="145"/>
      <c r="HX7" s="148"/>
      <c r="HY7" s="150"/>
      <c r="HZ7" s="150"/>
      <c r="IA7" s="150"/>
      <c r="IB7" s="150"/>
      <c r="IC7" s="150"/>
      <c r="ID7" s="150"/>
      <c r="IE7" s="150"/>
      <c r="IF7" s="150"/>
      <c r="IG7" s="150"/>
      <c r="IH7" s="150"/>
      <c r="II7" s="150"/>
      <c r="IJ7" s="150"/>
      <c r="IK7" s="150"/>
      <c r="IL7" s="150"/>
      <c r="IM7" s="150"/>
      <c r="IN7" s="150"/>
      <c r="IO7" s="150"/>
      <c r="IP7" s="150"/>
      <c r="IQ7" s="150"/>
      <c r="IR7" s="150"/>
      <c r="IS7" s="150"/>
      <c r="IT7" s="150"/>
      <c r="IU7" s="150"/>
      <c r="IV7" s="150"/>
      <c r="IW7" s="150"/>
      <c r="IX7" s="150"/>
      <c r="IY7" s="150"/>
      <c r="IZ7" s="150"/>
      <c r="JA7" s="150"/>
      <c r="JB7" s="150"/>
      <c r="JC7" s="150"/>
      <c r="JD7" s="150"/>
      <c r="JE7" s="150"/>
      <c r="JF7" s="150"/>
      <c r="JG7" s="150"/>
      <c r="JH7" s="150"/>
      <c r="JI7" s="150"/>
      <c r="JJ7" s="150"/>
      <c r="JK7" s="150"/>
      <c r="JL7" s="150"/>
      <c r="JM7" s="150"/>
      <c r="JN7" s="150"/>
      <c r="JO7" s="150"/>
      <c r="JP7" s="150"/>
      <c r="JQ7" s="150"/>
      <c r="JR7" s="150"/>
      <c r="JS7" s="150"/>
      <c r="JT7" s="150"/>
      <c r="JU7" s="150"/>
      <c r="JV7" s="150"/>
      <c r="JW7" s="150"/>
      <c r="JX7" s="150"/>
      <c r="JY7" s="150"/>
      <c r="JZ7" s="150"/>
      <c r="KA7" s="150"/>
      <c r="KB7" s="150"/>
      <c r="KC7" s="150"/>
      <c r="KD7" s="150"/>
      <c r="KE7" s="150"/>
      <c r="KF7" s="150"/>
      <c r="KG7" s="150"/>
      <c r="KH7" s="150"/>
      <c r="KI7" s="150"/>
      <c r="KJ7" s="150"/>
      <c r="KK7" s="150"/>
      <c r="KL7" s="150"/>
      <c r="KM7" s="150"/>
      <c r="KN7" s="150"/>
      <c r="KO7" s="150"/>
      <c r="KP7" s="150"/>
      <c r="KQ7" s="150"/>
      <c r="KR7" s="150"/>
      <c r="KS7" s="150"/>
      <c r="KT7" s="150"/>
      <c r="KU7" s="150"/>
      <c r="KV7" s="150"/>
      <c r="KW7" s="150"/>
      <c r="KX7" s="150"/>
      <c r="KY7" s="150"/>
      <c r="KZ7" s="150"/>
      <c r="LA7" s="150"/>
      <c r="LB7" s="150"/>
      <c r="LC7" s="150"/>
      <c r="LD7" s="150"/>
      <c r="LE7" s="150"/>
      <c r="LF7" s="150"/>
      <c r="LG7" s="150"/>
      <c r="LH7" s="150"/>
      <c r="LI7" s="150"/>
      <c r="LJ7" s="150"/>
      <c r="LK7" s="150"/>
      <c r="LL7" s="150"/>
      <c r="LM7" s="150"/>
      <c r="LN7" s="150"/>
      <c r="LO7" s="150"/>
      <c r="LP7" s="150"/>
      <c r="LQ7" s="150"/>
      <c r="LR7" s="150"/>
      <c r="LS7" s="150"/>
      <c r="LT7" s="150"/>
      <c r="LU7" s="150"/>
      <c r="LV7" s="150"/>
      <c r="LW7" s="150"/>
      <c r="LX7" s="150"/>
      <c r="LY7" s="150"/>
      <c r="LZ7" s="150"/>
      <c r="MA7" s="150"/>
      <c r="MB7" s="150"/>
      <c r="MC7" s="150"/>
      <c r="MD7" s="150"/>
      <c r="ME7" s="150"/>
      <c r="MF7" s="150"/>
      <c r="MG7" s="150"/>
      <c r="MH7" s="150"/>
      <c r="MI7" s="150"/>
      <c r="MJ7" s="150"/>
      <c r="MK7" s="150"/>
      <c r="ML7" s="150"/>
      <c r="MM7" s="150"/>
      <c r="MN7" s="150"/>
      <c r="MO7" s="150"/>
      <c r="MP7" s="150"/>
      <c r="MQ7" s="150"/>
      <c r="MR7" s="150"/>
      <c r="MS7" s="150"/>
      <c r="MT7" s="150"/>
      <c r="MU7" s="150"/>
      <c r="MV7" s="150"/>
      <c r="MW7" s="150"/>
      <c r="MX7" s="150"/>
      <c r="MY7" s="150"/>
      <c r="MZ7" s="150"/>
      <c r="NA7" s="150"/>
      <c r="NB7" s="150"/>
      <c r="NC7" s="150"/>
      <c r="ND7" s="150"/>
      <c r="NE7" s="150"/>
      <c r="NF7" s="150"/>
      <c r="NG7" s="150"/>
      <c r="NH7" s="150"/>
      <c r="NI7" s="150"/>
      <c r="NJ7" s="150"/>
      <c r="NK7" s="150"/>
      <c r="NL7" s="150"/>
      <c r="NM7" s="150"/>
      <c r="NN7" s="150"/>
      <c r="NO7" s="150"/>
      <c r="NP7" s="150"/>
      <c r="NQ7" s="150"/>
      <c r="NR7" s="150"/>
      <c r="NS7" s="150"/>
      <c r="NT7" s="150"/>
      <c r="NU7" s="150"/>
      <c r="NV7" s="150"/>
      <c r="NW7" s="150"/>
      <c r="NX7" s="150"/>
      <c r="NY7" s="150"/>
      <c r="NZ7" s="150"/>
      <c r="OA7" s="150"/>
      <c r="OB7" s="150"/>
      <c r="OC7" s="150"/>
      <c r="OD7" s="150"/>
      <c r="OE7" s="150"/>
      <c r="OF7" s="150"/>
      <c r="OG7" s="150"/>
      <c r="OH7" s="150"/>
      <c r="OI7" s="150"/>
      <c r="OJ7" s="150"/>
      <c r="OK7" s="150"/>
      <c r="OL7" s="150"/>
      <c r="OM7" s="150"/>
      <c r="ON7" s="150"/>
      <c r="OO7" s="150"/>
      <c r="OP7" s="150"/>
      <c r="OQ7" s="150"/>
      <c r="OR7" s="150"/>
      <c r="OS7" s="150"/>
      <c r="OT7" s="150"/>
      <c r="OU7" s="150"/>
      <c r="OV7" s="150"/>
      <c r="OW7" s="150"/>
      <c r="OX7" s="150"/>
      <c r="OY7" s="150"/>
      <c r="OZ7" s="150"/>
      <c r="PA7" s="150"/>
      <c r="PB7" s="150"/>
      <c r="PC7" s="150"/>
      <c r="PD7" s="150"/>
      <c r="PE7" s="150"/>
      <c r="PF7" s="150"/>
      <c r="PG7" s="150"/>
      <c r="PH7" s="150"/>
      <c r="PI7" s="150"/>
      <c r="PJ7" s="150"/>
      <c r="PK7" s="150"/>
      <c r="PL7" s="150"/>
      <c r="PM7" s="150"/>
      <c r="PN7" s="150"/>
      <c r="PO7" s="150"/>
      <c r="PP7" s="150"/>
      <c r="PQ7" s="150"/>
      <c r="PR7" s="150"/>
      <c r="PS7" s="150"/>
      <c r="PT7" s="150"/>
      <c r="PU7" s="150"/>
      <c r="PV7" s="150"/>
      <c r="PW7" s="150"/>
      <c r="PX7" s="150"/>
      <c r="PY7" s="150"/>
      <c r="PZ7" s="150"/>
      <c r="QA7" s="150"/>
      <c r="QB7" s="150"/>
      <c r="QC7" s="150"/>
      <c r="QD7" s="150"/>
      <c r="QE7" s="150"/>
      <c r="QF7" s="150"/>
      <c r="QG7" s="150"/>
      <c r="QH7" s="150"/>
      <c r="QI7" s="150"/>
      <c r="QJ7" s="150"/>
      <c r="QK7" s="150"/>
      <c r="QL7" s="150"/>
      <c r="QM7" s="150"/>
      <c r="QN7" s="150"/>
      <c r="QO7" s="150"/>
      <c r="QP7" s="150"/>
      <c r="QQ7" s="150"/>
      <c r="QR7" s="150"/>
      <c r="QS7" s="150"/>
      <c r="QT7" s="150"/>
      <c r="QU7" s="150"/>
      <c r="QV7" s="150"/>
      <c r="QW7" s="150"/>
      <c r="QX7" s="150"/>
      <c r="QY7" s="150"/>
      <c r="QZ7" s="150"/>
      <c r="RA7" s="150"/>
      <c r="RB7" s="150"/>
      <c r="RC7" s="150"/>
      <c r="RD7" s="150"/>
      <c r="RE7" s="150"/>
      <c r="RF7" s="150"/>
      <c r="RG7" s="150"/>
      <c r="RH7" s="150"/>
      <c r="RI7" s="150"/>
      <c r="RJ7" s="150"/>
      <c r="RK7" s="150"/>
      <c r="RL7" s="150"/>
      <c r="RM7" s="150"/>
      <c r="RN7" s="150"/>
      <c r="RO7" s="150"/>
      <c r="RP7" s="150"/>
      <c r="RQ7" s="150"/>
      <c r="RR7" s="150"/>
      <c r="RS7" s="150"/>
      <c r="RT7" s="150"/>
      <c r="RU7" s="150"/>
      <c r="RV7" s="150"/>
      <c r="RW7" s="150"/>
      <c r="RX7" s="150"/>
      <c r="RY7" s="150"/>
      <c r="RZ7" s="150"/>
      <c r="SA7" s="150"/>
      <c r="SB7" s="150"/>
      <c r="SC7" s="150"/>
      <c r="SD7" s="150"/>
      <c r="SE7" s="150"/>
      <c r="SF7" s="150"/>
      <c r="SG7" s="150"/>
      <c r="SH7" s="150"/>
      <c r="SI7" s="150"/>
      <c r="SJ7" s="150"/>
      <c r="SK7" s="150"/>
      <c r="SL7" s="150"/>
      <c r="SM7" s="150"/>
      <c r="SN7" s="150"/>
      <c r="SO7" s="150"/>
      <c r="SP7" s="150"/>
      <c r="SQ7" s="150"/>
      <c r="SR7" s="150"/>
      <c r="SS7" s="150"/>
      <c r="ST7" s="150"/>
      <c r="SU7" s="150"/>
      <c r="SV7" s="150"/>
      <c r="SW7" s="150"/>
      <c r="SX7" s="150"/>
      <c r="SY7" s="150"/>
      <c r="SZ7" s="150"/>
      <c r="TA7" s="150"/>
      <c r="TB7" s="150"/>
      <c r="TC7" s="150"/>
      <c r="TD7" s="150"/>
      <c r="TE7" s="150"/>
      <c r="TF7" s="150"/>
      <c r="TG7" s="150"/>
      <c r="TH7" s="150"/>
      <c r="TI7" s="150"/>
      <c r="TJ7" s="150"/>
      <c r="TK7" s="150"/>
      <c r="TL7" s="150"/>
      <c r="TM7" s="150"/>
      <c r="TN7" s="150"/>
      <c r="TO7" s="150"/>
      <c r="TP7" s="150"/>
      <c r="TQ7" s="150"/>
      <c r="TR7" s="150"/>
      <c r="TS7" s="150"/>
      <c r="TT7" s="150"/>
      <c r="TU7" s="150"/>
      <c r="TV7" s="150"/>
      <c r="TW7" s="150"/>
      <c r="TX7" s="150"/>
      <c r="TY7" s="150"/>
      <c r="TZ7" s="150"/>
      <c r="UA7" s="150"/>
      <c r="UB7" s="150"/>
      <c r="UC7" s="150"/>
      <c r="UD7" s="150"/>
      <c r="UE7" s="150"/>
      <c r="UF7" s="150"/>
      <c r="UG7" s="150"/>
      <c r="UH7" s="150"/>
      <c r="UI7" s="150"/>
      <c r="UJ7" s="150"/>
      <c r="UK7" s="150"/>
      <c r="UL7" s="150"/>
      <c r="UM7" s="150"/>
      <c r="UN7" s="150"/>
      <c r="UO7" s="150"/>
      <c r="UP7" s="150"/>
      <c r="UQ7" s="150"/>
      <c r="UR7" s="150"/>
      <c r="US7" s="150"/>
      <c r="UT7" s="150"/>
      <c r="UU7" s="150"/>
      <c r="UV7" s="150"/>
      <c r="UW7" s="150"/>
      <c r="UX7" s="150"/>
      <c r="UY7" s="150"/>
      <c r="UZ7" s="150"/>
      <c r="VA7" s="150"/>
      <c r="VB7" s="150"/>
      <c r="VC7" s="150"/>
      <c r="VD7" s="150"/>
      <c r="VE7" s="150"/>
      <c r="VF7" s="150"/>
      <c r="VG7" s="150"/>
      <c r="VH7" s="150"/>
      <c r="VI7" s="150"/>
      <c r="VJ7" s="150"/>
      <c r="VK7" s="150"/>
      <c r="VL7" s="150"/>
      <c r="VM7" s="150"/>
      <c r="VN7" s="150"/>
      <c r="VO7" s="150"/>
      <c r="VP7" s="150"/>
      <c r="VQ7" s="150"/>
      <c r="VR7" s="150"/>
      <c r="VS7" s="150"/>
      <c r="VT7" s="150"/>
      <c r="VU7" s="150"/>
      <c r="VV7" s="150"/>
      <c r="VW7" s="150"/>
      <c r="VX7" s="150"/>
      <c r="VY7" s="150"/>
      <c r="VZ7" s="150"/>
      <c r="WA7" s="150"/>
      <c r="WB7" s="150"/>
      <c r="WC7" s="150"/>
      <c r="WD7" s="150"/>
      <c r="WE7" s="150"/>
      <c r="WF7" s="150"/>
      <c r="WG7" s="150"/>
      <c r="WH7" s="150"/>
      <c r="WI7" s="150"/>
      <c r="WJ7" s="150"/>
      <c r="WK7" s="150"/>
      <c r="WL7" s="150"/>
      <c r="WM7" s="150"/>
      <c r="WN7" s="150"/>
      <c r="WO7" s="150"/>
      <c r="WP7" s="150"/>
      <c r="WQ7" s="150"/>
      <c r="WR7" s="150"/>
      <c r="WS7" s="150"/>
      <c r="WT7" s="150"/>
      <c r="WU7" s="150"/>
      <c r="WV7" s="150"/>
      <c r="WW7" s="150"/>
      <c r="WX7" s="150"/>
      <c r="WY7" s="150"/>
      <c r="WZ7" s="150"/>
      <c r="XA7" s="150"/>
      <c r="XB7" s="150"/>
      <c r="XC7" s="150"/>
      <c r="XD7" s="150"/>
      <c r="XE7" s="150"/>
      <c r="XF7" s="150"/>
      <c r="XG7" s="150"/>
      <c r="XH7" s="150"/>
      <c r="XI7" s="150"/>
      <c r="XJ7" s="150"/>
      <c r="XK7" s="150"/>
      <c r="XL7" s="150"/>
      <c r="XM7" s="150"/>
      <c r="XN7" s="150"/>
      <c r="XO7" s="150"/>
      <c r="XP7" s="150"/>
      <c r="XQ7" s="150"/>
      <c r="XR7" s="150"/>
      <c r="XS7" s="150"/>
      <c r="XT7" s="150"/>
      <c r="XU7" s="150"/>
      <c r="XV7" s="150"/>
      <c r="XW7" s="150"/>
      <c r="XX7" s="150"/>
      <c r="XY7" s="150"/>
      <c r="XZ7" s="150"/>
      <c r="YA7" s="150"/>
      <c r="YB7" s="150"/>
      <c r="YC7" s="150"/>
      <c r="YD7" s="150"/>
      <c r="YE7" s="150"/>
      <c r="YF7" s="150"/>
      <c r="YG7" s="150"/>
      <c r="YH7" s="150"/>
      <c r="YI7" s="150"/>
      <c r="YJ7" s="150"/>
      <c r="YK7" s="150"/>
      <c r="YL7" s="150"/>
      <c r="YM7" s="150"/>
      <c r="YN7" s="150"/>
      <c r="YO7" s="150"/>
      <c r="YP7" s="150"/>
      <c r="YQ7" s="150"/>
      <c r="YR7" s="150"/>
      <c r="YS7" s="150"/>
      <c r="YT7" s="150"/>
      <c r="YU7" s="150"/>
      <c r="YV7" s="150"/>
      <c r="YW7" s="150"/>
      <c r="YX7" s="150"/>
      <c r="YY7" s="150"/>
      <c r="YZ7" s="150"/>
      <c r="ZA7" s="150"/>
      <c r="ZB7" s="150"/>
      <c r="ZC7" s="150"/>
      <c r="ZD7" s="150"/>
      <c r="ZE7" s="150"/>
      <c r="ZF7" s="150"/>
      <c r="ZG7" s="150"/>
      <c r="ZH7" s="150"/>
      <c r="ZI7" s="150"/>
      <c r="ZJ7" s="150"/>
      <c r="ZK7" s="150"/>
      <c r="ZL7" s="150"/>
      <c r="ZM7" s="150"/>
      <c r="ZN7" s="150"/>
      <c r="ZO7" s="150"/>
      <c r="ZP7" s="150"/>
      <c r="ZQ7" s="150"/>
      <c r="ZR7" s="150"/>
    </row>
    <row r="8" spans="1:694" ht="15.75" customHeight="1" x14ac:dyDescent="0.25">
      <c r="A8" s="151" t="s">
        <v>240</v>
      </c>
      <c r="B8" s="142"/>
      <c r="C8" s="142"/>
      <c r="D8" s="142"/>
      <c r="E8" s="142"/>
      <c r="F8" s="142"/>
      <c r="G8" s="142"/>
      <c r="H8" s="152"/>
      <c r="I8" s="153" t="str">
        <f>Baseline!I35</f>
        <v>Fragen zu Alkohol- und Tabakkonsum</v>
      </c>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5"/>
      <c r="AK8" s="154" t="str">
        <f>Baseline!AK35</f>
        <v>Questions about alcohol and tobacco intake</v>
      </c>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5"/>
      <c r="BM8" s="154" t="str">
        <f>Baseline!BM35</f>
        <v>Preguntas sobre la ingesta de alcohol y tabaco</v>
      </c>
      <c r="BN8" s="156"/>
      <c r="BO8" s="156"/>
      <c r="BP8" s="156"/>
      <c r="BQ8" s="156"/>
      <c r="BR8" s="156"/>
      <c r="BS8" s="156"/>
      <c r="BT8" s="156"/>
      <c r="BU8" s="156"/>
      <c r="BV8" s="156"/>
      <c r="BW8" s="156"/>
      <c r="BX8" s="156"/>
      <c r="BY8" s="156"/>
      <c r="BZ8" s="156"/>
      <c r="CA8" s="156"/>
      <c r="CB8" s="156"/>
      <c r="CC8" s="156"/>
      <c r="CD8" s="156"/>
      <c r="CE8" s="156"/>
      <c r="CF8" s="156"/>
      <c r="CG8" s="156"/>
      <c r="CH8" s="156"/>
      <c r="CI8" s="156"/>
      <c r="CJ8" s="156"/>
      <c r="CK8" s="154"/>
      <c r="CL8" s="154"/>
      <c r="CM8" s="154"/>
      <c r="CN8" s="155"/>
      <c r="CO8" s="156" t="str">
        <f>Baseline!CO35</f>
        <v>Questions concernant la consommation d'alcool et de tabac</v>
      </c>
      <c r="CP8" s="156"/>
      <c r="CQ8" s="156"/>
      <c r="CR8" s="156"/>
      <c r="CS8" s="156"/>
      <c r="CT8" s="156"/>
      <c r="CU8" s="156"/>
      <c r="CV8" s="156"/>
      <c r="CW8" s="156"/>
      <c r="CX8" s="156"/>
      <c r="CY8" s="156"/>
      <c r="CZ8" s="156"/>
      <c r="DA8" s="156"/>
      <c r="DB8" s="156"/>
      <c r="DC8" s="156"/>
      <c r="DD8" s="156"/>
      <c r="DE8" s="156"/>
      <c r="DF8" s="156"/>
      <c r="DG8" s="156"/>
      <c r="DH8" s="156"/>
      <c r="DI8" s="156"/>
      <c r="DJ8" s="156"/>
      <c r="DK8" s="156"/>
      <c r="DL8" s="156"/>
      <c r="DM8" s="156"/>
      <c r="DN8" s="156"/>
      <c r="DO8" s="156"/>
      <c r="DP8" s="157"/>
      <c r="DQ8" s="154" t="s">
        <v>550</v>
      </c>
      <c r="DR8" s="154"/>
      <c r="DS8" s="154"/>
      <c r="DT8" s="154"/>
      <c r="DU8" s="154"/>
      <c r="DV8" s="154"/>
      <c r="DW8" s="154"/>
      <c r="DX8" s="154"/>
      <c r="DY8" s="154"/>
      <c r="DZ8" s="154"/>
      <c r="EA8" s="154"/>
      <c r="EB8" s="154"/>
      <c r="EC8" s="154"/>
      <c r="ED8" s="154"/>
      <c r="EE8" s="154"/>
      <c r="EF8" s="154"/>
      <c r="EG8" s="154"/>
      <c r="EH8" s="154"/>
      <c r="EI8" s="154"/>
      <c r="EJ8" s="154"/>
      <c r="EK8" s="154"/>
      <c r="EL8" s="154"/>
      <c r="EM8" s="154"/>
      <c r="EN8" s="154"/>
      <c r="EO8" s="154"/>
      <c r="EP8" s="154"/>
      <c r="EQ8" s="154"/>
      <c r="ER8" s="155"/>
      <c r="ES8" s="154" t="str">
        <f>Baseline!ES35</f>
        <v>Domande relative al consumo di alcolici e tabacco</v>
      </c>
      <c r="ET8" s="154"/>
      <c r="EU8" s="154"/>
      <c r="EV8" s="154"/>
      <c r="EW8" s="154"/>
      <c r="EX8" s="154"/>
      <c r="EY8" s="154"/>
      <c r="EZ8" s="154"/>
      <c r="FA8" s="154"/>
      <c r="FB8" s="154"/>
      <c r="FC8" s="154"/>
      <c r="FD8" s="154"/>
      <c r="FE8" s="154"/>
      <c r="FF8" s="154"/>
      <c r="FG8" s="154"/>
      <c r="FH8" s="154"/>
      <c r="FI8" s="154"/>
      <c r="FJ8" s="154"/>
      <c r="FK8" s="154"/>
      <c r="FL8" s="154"/>
      <c r="FM8" s="154"/>
      <c r="FN8" s="154"/>
      <c r="FO8" s="154"/>
      <c r="FP8" s="154"/>
      <c r="FQ8" s="154"/>
      <c r="FR8" s="154"/>
      <c r="FS8" s="154"/>
      <c r="FT8" s="155"/>
      <c r="FU8" s="154" t="str">
        <f>Baseline!FU35</f>
        <v>Вопросы по употреблению алкоголя и табака</v>
      </c>
      <c r="FV8" s="154"/>
      <c r="FW8" s="154"/>
      <c r="FX8" s="154"/>
      <c r="FY8" s="154"/>
      <c r="FZ8" s="154"/>
      <c r="GA8" s="154"/>
      <c r="GB8" s="154"/>
      <c r="GC8" s="154"/>
      <c r="GD8" s="154"/>
      <c r="GE8" s="154"/>
      <c r="GF8" s="154"/>
      <c r="GG8" s="154"/>
      <c r="GH8" s="154"/>
      <c r="GI8" s="154"/>
      <c r="GJ8" s="154"/>
      <c r="GK8" s="154"/>
      <c r="GL8" s="154"/>
      <c r="GM8" s="154"/>
      <c r="GN8" s="154"/>
      <c r="GO8" s="154"/>
      <c r="GP8" s="154"/>
      <c r="GQ8" s="154"/>
      <c r="GR8" s="154"/>
      <c r="GS8" s="154"/>
      <c r="GT8" s="154"/>
      <c r="GU8" s="154"/>
      <c r="GV8" s="155"/>
      <c r="GW8" s="154" t="s">
        <v>553</v>
      </c>
      <c r="GX8" s="142"/>
      <c r="GY8" s="142"/>
      <c r="GZ8" s="142"/>
      <c r="HA8" s="142"/>
      <c r="HB8" s="142"/>
      <c r="HC8" s="142"/>
      <c r="HD8" s="142"/>
      <c r="HE8" s="142"/>
      <c r="HF8" s="142"/>
      <c r="HG8" s="142"/>
      <c r="HH8" s="142"/>
      <c r="HI8" s="142"/>
      <c r="HJ8" s="142"/>
      <c r="HK8" s="142"/>
      <c r="HL8" s="142"/>
      <c r="HM8" s="142"/>
      <c r="HN8" s="142"/>
      <c r="HO8" s="142"/>
      <c r="HP8" s="142"/>
      <c r="HQ8" s="142"/>
      <c r="HR8" s="142"/>
      <c r="HS8" s="142"/>
      <c r="HT8" s="142"/>
      <c r="HU8" s="142"/>
      <c r="HV8" s="142"/>
      <c r="HW8" s="142"/>
      <c r="HX8" s="155"/>
    </row>
    <row r="9" spans="1:694" ht="15.75" customHeight="1" x14ac:dyDescent="0.25">
      <c r="A9" s="151" t="s">
        <v>252</v>
      </c>
      <c r="B9" s="142" t="s">
        <v>273</v>
      </c>
      <c r="C9" s="142"/>
      <c r="D9" s="142"/>
      <c r="E9" s="142"/>
      <c r="F9" s="142" t="s">
        <v>254</v>
      </c>
      <c r="G9" s="142" t="s">
        <v>554</v>
      </c>
      <c r="H9" s="152" t="s">
        <v>1657</v>
      </c>
      <c r="I9" s="158" t="str">
        <f>IF(LEN(VLOOKUP($G9,Baseline!$G:$BH,3,0))=0,"",VLOOKUP($G9,Baseline!$G:$BH,3,0))</f>
        <v>Rauchen Sie zurzeit Tabakprodukte (z.B. Zigaretten, Zigarren, Pfeife oder andere Tabakprodukte einschließlich Tabakerhitzer)?</v>
      </c>
      <c r="J9" s="142" t="str">
        <f>IF(LEN(VLOOKUP($G9,Baseline!$G:$BH,4,0))=0,"",VLOOKUP($G9,Baseline!$G:$BH,4,0))</f>
        <v>1 =  Ja, täglich</v>
      </c>
      <c r="K9" s="142" t="str">
        <f>IF(LEN(VLOOKUP($G9,Baseline!$G:$BH,5,0))=0,"",VLOOKUP($G9,Baseline!$G:$BH,5,0))</f>
        <v>2 = Ja, gelegentlich</v>
      </c>
      <c r="L9" s="142" t="str">
        <f>IF(LEN(VLOOKUP($G9,Baseline!$G:$BH,6,0))=0,"",VLOOKUP($G9,Baseline!$G:$BH,6,0))</f>
        <v>3 = Nein, nicht mehr</v>
      </c>
      <c r="M9" s="142" t="str">
        <f>IF(LEN(VLOOKUP($G9,Baseline!$G:$BH,7,0))=0,"",VLOOKUP($G9,Baseline!$G:$BH,7,0))</f>
        <v>4 = Nein, habe nie geraucht</v>
      </c>
      <c r="N9" s="142" t="str">
        <f>IF(LEN(VLOOKUP($G9,Baseline!$G:$BH,8,0))=0,"",VLOOKUP($G9,Baseline!$G:$BH,8,0))</f>
        <v>99 = Keine Angabe</v>
      </c>
      <c r="O9" s="142" t="str">
        <f>IF(LEN(VLOOKUP($G9,Baseline!$G:$BH,9,0))=0,"",VLOOKUP($G9,Baseline!$G:$BH,9,0))</f>
        <v/>
      </c>
      <c r="P9" s="142" t="str">
        <f>IF(LEN(VLOOKUP($G9,Baseline!$G:$BH,10,0))=0,"",VLOOKUP($G9,Baseline!$G:$BH,10,0))</f>
        <v/>
      </c>
      <c r="Q9" s="142" t="str">
        <f>IF(LEN(VLOOKUP($G9,Baseline!$G:$BH,11,0))=0,"",VLOOKUP($G9,Baseline!$G:$BH,11,0))</f>
        <v/>
      </c>
      <c r="R9" s="142" t="str">
        <f>IF(LEN(VLOOKUP($G9,Baseline!$G:$BH,12,0))=0,"",VLOOKUP($G9,Baseline!$G:$BH,12,0))</f>
        <v/>
      </c>
      <c r="S9" s="142" t="str">
        <f>IF(LEN(VLOOKUP($G9,Baseline!$G:$BH,13,0))=0,"",VLOOKUP($G9,Baseline!$G:$BH,13,0))</f>
        <v/>
      </c>
      <c r="T9" s="142" t="str">
        <f>IF(LEN(VLOOKUP($G9,Baseline!$G:$BH,14,0))=0,"",VLOOKUP($G9,Baseline!$G:$BH,14,0))</f>
        <v/>
      </c>
      <c r="U9" s="142" t="str">
        <f>IF(LEN(VLOOKUP($G9,Baseline!$G:$BH,15,0))=0,"",VLOOKUP($G9,Baseline!$G:$BH,15,0))</f>
        <v/>
      </c>
      <c r="V9" s="142" t="str">
        <f>IF(LEN(VLOOKUP($G9,Baseline!$G:$BH,16,0))=0,"",VLOOKUP($G9,Baseline!$G:$BH,16,0))</f>
        <v/>
      </c>
      <c r="W9" s="142" t="str">
        <f>IF(LEN(VLOOKUP($G9,Baseline!$G:$BH,17,0))=0,"",VLOOKUP($G9,Baseline!$G:$BH,17,0))</f>
        <v/>
      </c>
      <c r="X9" s="142" t="str">
        <f>IF(LEN(VLOOKUP($G9,Baseline!$G:$BH,18,0))=0,"",VLOOKUP($G9,Baseline!$G:$BH,18,0))</f>
        <v/>
      </c>
      <c r="Y9" s="142" t="str">
        <f>IF(LEN(VLOOKUP($G9,Baseline!$G:$BH,19,0))=0,"",VLOOKUP($G9,Baseline!$G:$BH,19,0))</f>
        <v/>
      </c>
      <c r="Z9" s="142" t="str">
        <f>IF(LEN(VLOOKUP($G9,Baseline!$G:$BH,20,0))=0,"",VLOOKUP($G9,Baseline!$G:$BH,20,0))</f>
        <v/>
      </c>
      <c r="AA9" s="142" t="str">
        <f>IF(LEN(VLOOKUP($G9,Baseline!$G:$BH,21,0))=0,"",VLOOKUP($G9,Baseline!$G:$BH,21,0))</f>
        <v/>
      </c>
      <c r="AB9" s="142" t="str">
        <f>IF(LEN(VLOOKUP($G9,Baseline!$G:$BH,22,0))=0,"",VLOOKUP($G9,Baseline!$G:$BH,22,0))</f>
        <v/>
      </c>
      <c r="AC9" s="142" t="str">
        <f>IF(LEN(VLOOKUP($G9,Baseline!$G:$BH,23,0))=0,"",VLOOKUP($G9,Baseline!$G:$BH,23,0))</f>
        <v/>
      </c>
      <c r="AD9" s="142" t="str">
        <f>IF(LEN(VLOOKUP($G9,Baseline!$G:$BH,24,0))=0,"",VLOOKUP($G9,Baseline!$G:$BH,24,0))</f>
        <v/>
      </c>
      <c r="AE9" s="142" t="str">
        <f>IF(LEN(VLOOKUP($G9,Baseline!$G:$BH,25,0))=0,"",VLOOKUP($G9,Baseline!$G:$BH,25,0))</f>
        <v/>
      </c>
      <c r="AF9" s="142" t="str">
        <f>IF(LEN(VLOOKUP($G9,Baseline!$G:$BH,26,0))=0,"",VLOOKUP($G9,Baseline!$G:$BH,26,0))</f>
        <v/>
      </c>
      <c r="AG9" s="142"/>
      <c r="AH9" s="142"/>
      <c r="AI9" s="142"/>
      <c r="AJ9" s="155"/>
      <c r="AK9" s="142" t="str">
        <f>IF(LEN(VLOOKUP($G9,Baseline!$G:$BH,31,0))=0,"",VLOOKUP($G9,Baseline!$G:$BH,31,0))</f>
        <v>Are you currently smoking tobacco products (e.g. cigarettes, cigars, pipe or other tobacco products)?</v>
      </c>
      <c r="AL9" s="142" t="str">
        <f>IF(LEN(VLOOKUP($G9,Baseline!$G:$BH,32,0))=0,"",VLOOKUP($G9,Baseline!$G:$BH,32,0))</f>
        <v>1 =  Yes, daily</v>
      </c>
      <c r="AM9" s="142" t="str">
        <f>IF(LEN(VLOOKUP($G9,Baseline!$G:$BH,33,0))=0,"",VLOOKUP($G9,Baseline!$G:$BH,33,0))</f>
        <v>2 = Yes, from time to time</v>
      </c>
      <c r="AN9" s="142" t="str">
        <f>IF(LEN(VLOOKUP($G9,Baseline!$G:$BH,34,0))=0,"",VLOOKUP($G9,Baseline!$G:$BH,34,0))</f>
        <v>3 = No, not anymore</v>
      </c>
      <c r="AO9" s="142" t="str">
        <f>IF(LEN(VLOOKUP($G9,Baseline!$G:$BH,35,0))=0,"",VLOOKUP($G9,Baseline!$G:$BH,35,0))</f>
        <v>4 = No, I never smoked</v>
      </c>
      <c r="AP9" s="142" t="str">
        <f>IF(LEN(VLOOKUP($G9,Baseline!$G:$BH,36,0))=0,"",VLOOKUP($G9,Baseline!$G:$BH,36,0))</f>
        <v>99 = No response</v>
      </c>
      <c r="AQ9" s="142" t="str">
        <f>IF(LEN(VLOOKUP($G9,Baseline!$G:$BH,37,0))=0,"",VLOOKUP($G9,Baseline!$G:$BH,37,0))</f>
        <v/>
      </c>
      <c r="AR9" s="142" t="str">
        <f>IF(LEN(VLOOKUP($G9,Baseline!$G:$BH,38,0))=0,"",VLOOKUP($G9,Baseline!$G:$BH,38,0))</f>
        <v/>
      </c>
      <c r="AS9" s="142" t="str">
        <f>IF(LEN(VLOOKUP($G9,Baseline!$G:$BH,39,0))=0,"",VLOOKUP($G9,Baseline!$G:$BH,39,0))</f>
        <v/>
      </c>
      <c r="AT9" s="142" t="str">
        <f>IF(LEN(VLOOKUP($G9,Baseline!$G:$BH,40,0))=0,"",VLOOKUP($G9,Baseline!$G:$BH,40,0))</f>
        <v/>
      </c>
      <c r="AU9" s="142" t="str">
        <f>IF(LEN(VLOOKUP($G9,Baseline!$G:$BH,41,0))=0,"",VLOOKUP($G9,Baseline!$G:$BH,41,0))</f>
        <v/>
      </c>
      <c r="AV9" s="142" t="str">
        <f>IF(LEN(VLOOKUP($G9,Baseline!$G:$BH,42,0))=0,"",VLOOKUP($G9,Baseline!$G:$BH,42,0))</f>
        <v/>
      </c>
      <c r="AW9" s="142" t="str">
        <f>IF(LEN(VLOOKUP($G9,Baseline!$G:$BH,43,0))=0,"",VLOOKUP($G9,Baseline!$G:$BH,43,0))</f>
        <v/>
      </c>
      <c r="AX9" s="142" t="str">
        <f>IF(LEN(VLOOKUP($G9,Baseline!$G:$BH,44,0))=0,"",VLOOKUP($G9,Baseline!$G:$BH,44,0))</f>
        <v/>
      </c>
      <c r="AY9" s="142" t="str">
        <f>IF(LEN(VLOOKUP($G9,Baseline!$G:$BH,45,0))=0,"",VLOOKUP($G9,Baseline!$G:$BH,45,0))</f>
        <v/>
      </c>
      <c r="AZ9" s="142" t="str">
        <f>IF(LEN(VLOOKUP($G9,Baseline!$G:$BH,46,0))=0,"",VLOOKUP($G9,Baseline!$G:$BH,46,0))</f>
        <v/>
      </c>
      <c r="BA9" s="142" t="str">
        <f>IF(LEN(VLOOKUP($G9,Baseline!$G:$BH,47,0))=0,"",VLOOKUP($G9,Baseline!$G:$BH,47,0))</f>
        <v/>
      </c>
      <c r="BB9" s="142" t="str">
        <f>IF(LEN(VLOOKUP($G9,Baseline!$G:$BH,48,0))=0,"",VLOOKUP($G9,Baseline!$G:$BH,48,0))</f>
        <v/>
      </c>
      <c r="BC9" s="142" t="str">
        <f>IF(LEN(VLOOKUP($G9,Baseline!$G:$BH,49,0))=0,"",VLOOKUP($G9,Baseline!$G:$BH,49,0))</f>
        <v/>
      </c>
      <c r="BD9" s="142" t="str">
        <f>IF(LEN(VLOOKUP($G9,Baseline!$G:$BH,50,0))=0,"",VLOOKUP($G9,Baseline!$G:$BH,50,0))</f>
        <v/>
      </c>
      <c r="BE9" s="142" t="str">
        <f>IF(LEN(VLOOKUP($G9,Baseline!$G:$BH,51,0))=0,"",VLOOKUP($G9,Baseline!$G:$BH,51,0))</f>
        <v/>
      </c>
      <c r="BF9" s="142" t="str">
        <f>IF(LEN(VLOOKUP($G9,Baseline!$G:$BH,52,0))=0,"",VLOOKUP($G9,Baseline!$G:$BH,52,0))</f>
        <v/>
      </c>
      <c r="BG9" s="142" t="str">
        <f>IF(LEN(VLOOKUP($G9,Baseline!$G:$BH,53,0))=0,"",VLOOKUP($G9,Baseline!$G:$BH,53,0))</f>
        <v/>
      </c>
      <c r="BH9" s="142" t="str">
        <f>IF(LEN(VLOOKUP($G9,Baseline!$G:$BH,54,0))=0,"",VLOOKUP($G9,Baseline!$G:$BH,54,0))</f>
        <v/>
      </c>
      <c r="BI9" s="142"/>
      <c r="BJ9" s="142"/>
      <c r="BK9" s="142"/>
      <c r="BL9" s="155"/>
      <c r="BM9" s="142" t="str">
        <f>IF(LEN(VLOOKUP($G9,Baseline!$G:$CJ,59,0))=0,"",VLOOKUP($G9,Baseline!$G:$CJ,59,0))</f>
        <v>¿Actualmente fuma tabaco (p. ej., cigarrillos, puros, pipa u otros productos derivados del tabaco, incl. cigarrillos electrónicos)?</v>
      </c>
      <c r="BN9" s="139" t="str">
        <f>IF(LEN(VLOOKUP($G9,Baseline!$G:$CJ,60,0))=0,"",VLOOKUP($G9,Baseline!$G:$CJ,60,0))</f>
        <v>1 =  Sí, a diario</v>
      </c>
      <c r="BO9" s="139" t="str">
        <f>IF(LEN(VLOOKUP($G9,Baseline!$G:$CJ,61,0))=0,"",VLOOKUP($G9,Baseline!$G:$CJ,61,0))</f>
        <v>2 = Sí, de vez en cuando</v>
      </c>
      <c r="BP9" s="139" t="str">
        <f>IF(LEN(VLOOKUP($G9,Baseline!$G:$CJ,62,0))=0,"",VLOOKUP($G9,Baseline!$G:$CJ,62,0))</f>
        <v>3 = No, ya no</v>
      </c>
      <c r="BQ9" s="139" t="str">
        <f>IF(LEN(VLOOKUP($G9,Baseline!$G:$CJ,63,0))=0,"",VLOOKUP($G9,Baseline!$G:$CJ,63,0))</f>
        <v>4 = No, nunca he fumado</v>
      </c>
      <c r="BR9" s="139" t="str">
        <f>IF(LEN(VLOOKUP($G9,Baseline!$G:$CJ,64,0))=0,"",VLOOKUP($G9,Baseline!$G:$CJ,64,0))</f>
        <v>99 = No hay datos</v>
      </c>
      <c r="BS9" s="139" t="str">
        <f>IF(LEN(VLOOKUP($G9,Baseline!$G:$CJ,65,0))=0,"",VLOOKUP($G9,Baseline!$G:$CJ,65,0))</f>
        <v/>
      </c>
      <c r="BT9" s="139" t="str">
        <f>IF(LEN(VLOOKUP($G9,Baseline!$G:$CJ,66,0))=0,"",VLOOKUP($G9,Baseline!$G:$CJ,66,0))</f>
        <v/>
      </c>
      <c r="BU9" s="139" t="str">
        <f>IF(LEN(VLOOKUP($G9,Baseline!$G:$CJ,67,0))=0,"",VLOOKUP($G9,Baseline!$G:$CJ,67,0))</f>
        <v/>
      </c>
      <c r="BV9" s="139" t="str">
        <f>IF(LEN(VLOOKUP($G9,Baseline!$G:$CJ,68,0))=0,"",VLOOKUP($G9,Baseline!$G:$CJ,68,0))</f>
        <v/>
      </c>
      <c r="BW9" s="139" t="str">
        <f>IF(LEN(VLOOKUP($G9,Baseline!$G:$CJ,69,0))=0,"",VLOOKUP($G9,Baseline!$G:$CJ,69,0))</f>
        <v/>
      </c>
      <c r="BX9" s="139" t="str">
        <f>IF(LEN(VLOOKUP($G9,Baseline!$G:$CJ,70,0))=0,"",VLOOKUP($G9,Baseline!$G:$CJ,70,0))</f>
        <v/>
      </c>
      <c r="BY9" s="139" t="str">
        <f>IF(LEN(VLOOKUP($G9,Baseline!$G:$CJ,71,0))=0,"",VLOOKUP($G9,Baseline!$G:$CJ,71,0))</f>
        <v/>
      </c>
      <c r="BZ9" s="139" t="str">
        <f>IF(LEN(VLOOKUP($G9,Baseline!$G:$CJ,72,0))=0,"",VLOOKUP($G9,Baseline!$G:$CJ,72,0))</f>
        <v/>
      </c>
      <c r="CA9" s="139" t="str">
        <f>IF(LEN(VLOOKUP($G9,Baseline!$G:$CJ,73,0))=0,"",VLOOKUP($G9,Baseline!$G:$CJ,73,0))</f>
        <v/>
      </c>
      <c r="CB9" s="139" t="str">
        <f>IF(LEN(VLOOKUP($G9,Baseline!$G:$CJ,74,0))=0,"",VLOOKUP($G9,Baseline!$G:$CJ,74,0))</f>
        <v/>
      </c>
      <c r="CC9" s="139" t="str">
        <f>IF(LEN(VLOOKUP($G9,Baseline!$G:$CJ,75,0))=0,"",VLOOKUP($G9,Baseline!$G:$CJ,75,0))</f>
        <v/>
      </c>
      <c r="CD9" s="139" t="str">
        <f>IF(LEN(VLOOKUP($G9,Baseline!$G:$CJ,76,0))=0,"",VLOOKUP($G9,Baseline!$G:$CJ,76,0))</f>
        <v/>
      </c>
      <c r="CE9" s="139" t="str">
        <f>IF(LEN(VLOOKUP($G9,Baseline!$G:$CJ,77,0))=0,"",VLOOKUP($G9,Baseline!$G:$CJ,77,0))</f>
        <v/>
      </c>
      <c r="CF9" s="139" t="str">
        <f>IF(LEN(VLOOKUP($G9,Baseline!$G:$CJ,78,0))=0,"",VLOOKUP($G9,Baseline!$G:$CJ,78,0))</f>
        <v/>
      </c>
      <c r="CG9" s="139" t="str">
        <f>IF(LEN(VLOOKUP($G9,Baseline!$G:$CJ,79,0))=0,"",VLOOKUP($G9,Baseline!$G:$CJ,79,0))</f>
        <v/>
      </c>
      <c r="CH9" s="139" t="str">
        <f>IF(LEN(VLOOKUP($G9,Baseline!$G:$CJ,80,0))=0,"",VLOOKUP($G9,Baseline!$G:$CJ,80,0))</f>
        <v/>
      </c>
      <c r="CI9" s="139" t="str">
        <f>IF(LEN(VLOOKUP($G9,Baseline!$G:$CJ,81,0))=0,"",VLOOKUP($G9,Baseline!$G:$CJ,81,0))</f>
        <v/>
      </c>
      <c r="CJ9" s="139" t="str">
        <f>IF(LEN(VLOOKUP($G9,Baseline!$G:$CJ,82,0))=0,"",VLOOKUP($G9,Baseline!$G:$CJ,82,0))</f>
        <v/>
      </c>
      <c r="CK9" s="142"/>
      <c r="CL9" s="142"/>
      <c r="CM9" s="142"/>
      <c r="CN9" s="155"/>
      <c r="CO9" s="139" t="str">
        <f>IF(LEN(VLOOKUP($G9,Baseline!$G:$DL,87,0))=0,"",VLOOKUP($G9,Baseline!$G:$DL,87,0))</f>
        <v>Fumez-vous actuellement des produits à base de tabac (par ex. cigarettes, cigares, pipe ou autres produits du tabac, y compris les dispositifs de chauffe du tabac) ?</v>
      </c>
      <c r="CP9" s="139" t="str">
        <f>IF(LEN(VLOOKUP($G9,Baseline!$G:$DL,88,0))=0,"",VLOOKUP($G9,Baseline!$G:$DL,88,0))</f>
        <v>1 =  oui, tous les jours</v>
      </c>
      <c r="CQ9" s="139" t="str">
        <f>IF(LEN(VLOOKUP($G9,Baseline!$G:$DL,89,0))=0,"",VLOOKUP($G9,Baseline!$G:$DL,89,0))</f>
        <v>2 = oui, à l'occasion</v>
      </c>
      <c r="CR9" s="139" t="str">
        <f>IF(LEN(VLOOKUP($G9,Baseline!$G:$DL,90,0))=0,"",VLOOKUP($G9,Baseline!$G:$DL,90,0))</f>
        <v>3 = non, je ne fume plus</v>
      </c>
      <c r="CS9" s="139" t="str">
        <f>IF(LEN(VLOOKUP($G9,Baseline!$G:$DL,91,0))=0,"",VLOOKUP($G9,Baseline!$G:$DL,91,0))</f>
        <v>4 = non, je n'ai jamais fumé</v>
      </c>
      <c r="CT9" s="139" t="str">
        <f>IF(LEN(VLOOKUP($G9,Baseline!$G:$DL,92,0))=0,"",VLOOKUP($G9,Baseline!$G:$DL,92,0))</f>
        <v>99 = pas de réponse</v>
      </c>
      <c r="CU9" s="139" t="str">
        <f>IF(LEN(VLOOKUP($G9,Baseline!$G:$DL,93,0))=0,"",VLOOKUP($G9,Baseline!$G:$DL,93,0))</f>
        <v/>
      </c>
      <c r="CV9" s="139" t="str">
        <f>IF(LEN(VLOOKUP($G9,Baseline!$G:$DL,94,0))=0,"",VLOOKUP($G9,Baseline!$G:$DL,94,0))</f>
        <v/>
      </c>
      <c r="CW9" s="139" t="str">
        <f>IF(LEN(VLOOKUP($G9,Baseline!$G:$DL,95,0))=0,"",VLOOKUP($G9,Baseline!$G:$DL,95,0))</f>
        <v/>
      </c>
      <c r="CX9" s="139" t="str">
        <f>IF(LEN(VLOOKUP($G9,Baseline!$G:$DL,96,0))=0,"",VLOOKUP($G9,Baseline!$G:$DL,96,0))</f>
        <v/>
      </c>
      <c r="CY9" s="139" t="str">
        <f>IF(LEN(VLOOKUP($G9,Baseline!$G:$DL,97,0))=0,"",VLOOKUP($G9,Baseline!$G:$DL,97,0))</f>
        <v/>
      </c>
      <c r="CZ9" s="139" t="str">
        <f>IF(LEN(VLOOKUP($G9,Baseline!$G:$DL,98,0))=0,"",VLOOKUP($G9,Baseline!$G:$DL,98,0))</f>
        <v/>
      </c>
      <c r="DA9" s="139" t="str">
        <f>IF(LEN(VLOOKUP($G9,Baseline!$G:$DL,99,0))=0,"",VLOOKUP($G9,Baseline!$G:$DL,99,0))</f>
        <v/>
      </c>
      <c r="DB9" s="139" t="str">
        <f>IF(LEN(VLOOKUP($G9,Baseline!$G:$DL,100,0))=0,"",VLOOKUP($G9,Baseline!$G:$DL,100,0))</f>
        <v/>
      </c>
      <c r="DC9" s="139" t="str">
        <f>IF(LEN(VLOOKUP($G9,Baseline!$G:$DL,101,0))=0,"",VLOOKUP($G9,Baseline!$G:$DL,101,0))</f>
        <v/>
      </c>
      <c r="DD9" s="139" t="str">
        <f>IF(LEN(VLOOKUP($G9,Baseline!$G:$DL,102,0))=0,"",VLOOKUP($G9,Baseline!$G:$DL,102,0))</f>
        <v/>
      </c>
      <c r="DE9" s="139" t="str">
        <f>IF(LEN(VLOOKUP($G9,Baseline!$G:$DL,103,0))=0,"",VLOOKUP($G9,Baseline!$G:$DL,103,0))</f>
        <v/>
      </c>
      <c r="DF9" s="139" t="str">
        <f>IF(LEN(VLOOKUP($G9,Baseline!$G:$DL,104,0))=0,"",VLOOKUP($G9,Baseline!$G:$DL,104,0))</f>
        <v/>
      </c>
      <c r="DG9" s="139" t="str">
        <f>IF(LEN(VLOOKUP($G9,Baseline!$G:$DL,105,0))=0,"",VLOOKUP($G9,Baseline!$G:$DL,105,0))</f>
        <v/>
      </c>
      <c r="DH9" s="139" t="str">
        <f>IF(LEN(VLOOKUP($G9,Baseline!$G:$DL,106,0))=0,"",VLOOKUP($G9,Baseline!$G:$DL,106,0))</f>
        <v/>
      </c>
      <c r="DI9" s="139" t="str">
        <f>IF(LEN(VLOOKUP($G9,Baseline!$G:$DL,107,0))=0,"",VLOOKUP($G9,Baseline!$G:$DL,107,0))</f>
        <v/>
      </c>
      <c r="DJ9" s="139" t="str">
        <f>IF(LEN(VLOOKUP($G9,Baseline!$G:$DL,108,0))=0,"",VLOOKUP($G9,Baseline!$G:$DL,108,0))</f>
        <v/>
      </c>
      <c r="DK9" s="139" t="str">
        <f>IF(LEN(VLOOKUP($G9,Baseline!$G:$DL,109,0))=0,"",VLOOKUP($G9,Baseline!$G:$DL,109,0))</f>
        <v/>
      </c>
      <c r="DL9" s="139" t="str">
        <f>IF(LEN(VLOOKUP($G9,Baseline!$G:$DL,110,0))=0,"",VLOOKUP($G9,Baseline!$G:$DL,110,0))</f>
        <v/>
      </c>
      <c r="DM9" s="139"/>
      <c r="DN9" s="139"/>
      <c r="DO9" s="139"/>
      <c r="DP9" s="157"/>
      <c r="DQ9" s="142" t="str">
        <f>IF(LEN(VLOOKUP($G9,Baseline!$G:$EN,115,0))=0,"",VLOOKUP($G9,Baseline!$G:$EN,115,0))</f>
        <v>Fogyaszt jelenleg dohánytermékeket (pl. cigaretta, szivar, pipa vagy egyéb dohánytermék, beleértve az e-cigarettát is)?</v>
      </c>
      <c r="DR9" s="142" t="str">
        <f>IF(LEN(VLOOKUP($G9,Baseline!$G:$EN,116,0))=0,"",VLOOKUP($G9,Baseline!$G:$EN,116,0))</f>
        <v>1 = igen, naponta</v>
      </c>
      <c r="DS9" s="142" t="str">
        <f>IF(LEN(VLOOKUP($G9,Baseline!$G:$EN,117,0))=0,"",VLOOKUP($G9,Baseline!$G:$EN,117,0))</f>
        <v>2 = igen, alkalomadtán</v>
      </c>
      <c r="DT9" s="142" t="str">
        <f>IF(LEN(VLOOKUP($G9,Baseline!$G:$EN,118,0))=0,"",VLOOKUP($G9,Baseline!$G:$EN,118,0))</f>
        <v>3 = nem, már nem</v>
      </c>
      <c r="DU9" s="142" t="str">
        <f>IF(LEN(VLOOKUP($G9,Baseline!$G:$EN,119,0))=0,"",VLOOKUP($G9,Baseline!$G:$EN,119,0))</f>
        <v>4 = nem, soha nem dohányoztam</v>
      </c>
      <c r="DV9" s="142" t="str">
        <f>IF(LEN(VLOOKUP($G9,Baseline!$G:$EN,120,0))=0,"",VLOOKUP($G9,Baseline!$G:$EN,120,0))</f>
        <v>99 = nincs válasz</v>
      </c>
      <c r="DW9" s="142" t="str">
        <f>IF(LEN(VLOOKUP($G9,Baseline!$G:$EN,121,0))=0,"",VLOOKUP($G9,Baseline!$G:$EN,121,0))</f>
        <v/>
      </c>
      <c r="DX9" s="142" t="str">
        <f>IF(LEN(VLOOKUP($G9,Baseline!$G:$EN,122,0))=0,"",VLOOKUP($G9,Baseline!$G:$EN,122,0))</f>
        <v/>
      </c>
      <c r="DY9" s="142" t="str">
        <f>IF(LEN(VLOOKUP($G9,Baseline!$G:$EN,123,0))=0,"",VLOOKUP($G9,Baseline!$G:$EN,123,0))</f>
        <v/>
      </c>
      <c r="DZ9" s="142" t="str">
        <f>IF(LEN(VLOOKUP($G9,Baseline!$G:$EN,124,0))=0,"",VLOOKUP($G9,Baseline!$G:$EN,124,0))</f>
        <v/>
      </c>
      <c r="EA9" s="142" t="str">
        <f>IF(LEN(VLOOKUP($G9,Baseline!$G:$EN,125,0))=0,"",VLOOKUP($G9,Baseline!$G:$EN,125,0))</f>
        <v/>
      </c>
      <c r="EB9" s="142" t="str">
        <f>IF(LEN(VLOOKUP($G9,Baseline!$G:$EN,126,0))=0,"",VLOOKUP($G9,Baseline!$G:$EN,126,0))</f>
        <v/>
      </c>
      <c r="EC9" s="142" t="str">
        <f>IF(LEN(VLOOKUP($G9,Baseline!$G:$EN,127,0))=0,"",VLOOKUP($G9,Baseline!$G:$EN,127,0))</f>
        <v/>
      </c>
      <c r="ED9" s="142" t="str">
        <f>IF(LEN(VLOOKUP($G9,Baseline!$G:$EN,128,0))=0,"",VLOOKUP($G9,Baseline!$G:$EN,128,0))</f>
        <v/>
      </c>
      <c r="EE9" s="142" t="str">
        <f>IF(LEN(VLOOKUP($G9,Baseline!$G:$EN,129,0))=0,"",VLOOKUP($G9,Baseline!$G:$EN,129,0))</f>
        <v/>
      </c>
      <c r="EF9" s="142" t="str">
        <f>IF(LEN(VLOOKUP($G9,Baseline!$G:$EN,130,0))=0,"",VLOOKUP($G9,Baseline!$G:$EN,130,0))</f>
        <v/>
      </c>
      <c r="EG9" s="142" t="str">
        <f>IF(LEN(VLOOKUP($G9,Baseline!$G:$EN,131,0))=0,"",VLOOKUP($G9,Baseline!$G:$EN,131,0))</f>
        <v/>
      </c>
      <c r="EH9" s="142" t="str">
        <f>IF(LEN(VLOOKUP($G9,Baseline!$G:$EN,132,0))=0,"",VLOOKUP($G9,Baseline!$G:$EN,132,0))</f>
        <v/>
      </c>
      <c r="EI9" s="142" t="str">
        <f>IF(LEN(VLOOKUP($G9,Baseline!$G:$EN,133,0))=0,"",VLOOKUP($G9,Baseline!$G:$EN,133,0))</f>
        <v/>
      </c>
      <c r="EJ9" s="142" t="str">
        <f>IF(LEN(VLOOKUP($G9,Baseline!$G:$EN,134,0))=0,"",VLOOKUP($G9,Baseline!$G:$EN,134,0))</f>
        <v/>
      </c>
      <c r="EK9" s="142" t="str">
        <f>IF(LEN(VLOOKUP($G9,Baseline!$G:$EN,135,0))=0,"",VLOOKUP($G9,Baseline!$G:$EN,135,0))</f>
        <v/>
      </c>
      <c r="EL9" s="142" t="str">
        <f>IF(LEN(VLOOKUP($G9,Baseline!$G:$EN,136,0))=0,"",VLOOKUP($G9,Baseline!$G:$EN,136,0))</f>
        <v/>
      </c>
      <c r="EM9" s="142" t="str">
        <f>IF(LEN(VLOOKUP($G9,Baseline!$G:$EN,137,0))=0,"",VLOOKUP($G9,Baseline!$G:$EN,137,0))</f>
        <v/>
      </c>
      <c r="EN9" s="142" t="str">
        <f>IF(LEN(VLOOKUP($G9,Baseline!$G:$EN,138,0))=0,"",VLOOKUP($G9,Baseline!$G:$EN,138,0))</f>
        <v/>
      </c>
      <c r="EO9" s="142"/>
      <c r="EP9" s="142"/>
      <c r="EQ9" s="142"/>
      <c r="ER9" s="155"/>
      <c r="ES9" s="142" t="str">
        <f>IF(LEN(VLOOKUP($G9,Baseline!$G:$FP,143,0))=0,"",VLOOKUP($G9,Baseline!$G:$FP,143,0))</f>
        <v>Al momento, fuma prodotti del tabacco (ad es., sigarette, sigari, pipe o altri prodotti del tabacco inclusi prodotti a tabacco riscaldato)?</v>
      </c>
      <c r="ET9" s="142" t="str">
        <f>IF(LEN(VLOOKUP($G9,Baseline!$G:$FP,144,0))=0,"",VLOOKUP($G9,Baseline!$G:$FP,144,0))</f>
        <v>1 = sì, regolarmente</v>
      </c>
      <c r="EU9" s="142" t="str">
        <f>IF(LEN(VLOOKUP($G9,Baseline!$G:$FP,145,0))=0,"",VLOOKUP($G9,Baseline!$G:$FP,145,0))</f>
        <v>2 = sì, occasionalmente</v>
      </c>
      <c r="EV9" s="142" t="str">
        <f>IF(LEN(VLOOKUP($G9,Baseline!$G:$FP,146,0))=0,"",VLOOKUP($G9,Baseline!$G:$FP,146,0))</f>
        <v>3 = no, ho smesso</v>
      </c>
      <c r="EW9" s="142" t="str">
        <f>IF(LEN(VLOOKUP($G9,Baseline!$G:$FP,147,0))=0,"",VLOOKUP($G9,Baseline!$G:$FP,147,0))</f>
        <v>4 = no, non ho mai fumato</v>
      </c>
      <c r="EX9" s="142" t="str">
        <f>IF(LEN(VLOOKUP($G9,Baseline!$G:$FP,148,0))=0,"",VLOOKUP($G9,Baseline!$G:$FP,148,0))</f>
        <v>99 = nessuna risposta</v>
      </c>
      <c r="EY9" s="142" t="str">
        <f>IF(LEN(VLOOKUP($G9,Baseline!$G:$FP,149,0))=0,"",VLOOKUP($G9,Baseline!$G:$FP,149,0))</f>
        <v/>
      </c>
      <c r="EZ9" s="142" t="str">
        <f>IF(LEN(VLOOKUP($G9,Baseline!$G:$FP,150,0))=0,"",VLOOKUP($G9,Baseline!$G:$FP,150,0))</f>
        <v/>
      </c>
      <c r="FA9" s="142" t="str">
        <f>IF(LEN(VLOOKUP($G9,Baseline!$G:$FP,151,0))=0,"",VLOOKUP($G9,Baseline!$G:$FP,151,0))</f>
        <v/>
      </c>
      <c r="FB9" s="142" t="str">
        <f>IF(LEN(VLOOKUP($G9,Baseline!$G:$FP,152,0))=0,"",VLOOKUP($G9,Baseline!$G:$FP,152,0))</f>
        <v/>
      </c>
      <c r="FC9" s="142" t="str">
        <f>IF(LEN(VLOOKUP($G9,Baseline!$G:$FP,153,0))=0,"",VLOOKUP($G9,Baseline!$G:$FP,153,0))</f>
        <v/>
      </c>
      <c r="FD9" s="142" t="str">
        <f>IF(LEN(VLOOKUP($G9,Baseline!$G:$FP,154,0))=0,"",VLOOKUP($G9,Baseline!$G:$FP,154,0))</f>
        <v/>
      </c>
      <c r="FE9" s="142" t="str">
        <f>IF(LEN(VLOOKUP($G9,Baseline!$G:$FP,155,0))=0,"",VLOOKUP($G9,Baseline!$G:$FP,155,0))</f>
        <v/>
      </c>
      <c r="FF9" s="142" t="str">
        <f>IF(LEN(VLOOKUP($G9,Baseline!$G:$FP,156,0))=0,"",VLOOKUP($G9,Baseline!$G:$FP,156,0))</f>
        <v/>
      </c>
      <c r="FG9" s="142" t="str">
        <f>IF(LEN(VLOOKUP($G9,Baseline!$G:$FP,157,0))=0,"",VLOOKUP($G9,Baseline!$G:$FP,157,0))</f>
        <v/>
      </c>
      <c r="FH9" s="142" t="str">
        <f>IF(LEN(VLOOKUP($G9,Baseline!$G:$FP,158,0))=0,"",VLOOKUP($G9,Baseline!$G:$FP,158,0))</f>
        <v/>
      </c>
      <c r="FI9" s="142" t="str">
        <f>IF(LEN(VLOOKUP($G9,Baseline!$G:$FP,159,0))=0,"",VLOOKUP($G9,Baseline!$G:$FP,159,0))</f>
        <v/>
      </c>
      <c r="FJ9" s="142" t="str">
        <f>IF(LEN(VLOOKUP($G9,Baseline!$G:$FP,160,0))=0,"",VLOOKUP($G9,Baseline!$G:$FP,160,0))</f>
        <v/>
      </c>
      <c r="FK9" s="142" t="str">
        <f>IF(LEN(VLOOKUP($G9,Baseline!$G:$FP,161,0))=0,"",VLOOKUP($G9,Baseline!$G:$FP,161,0))</f>
        <v/>
      </c>
      <c r="FL9" s="142" t="str">
        <f>IF(LEN(VLOOKUP($G9,Baseline!$G:$FP,162,0))=0,"",VLOOKUP($G9,Baseline!$G:$FP,162,0))</f>
        <v/>
      </c>
      <c r="FM9" s="142" t="str">
        <f>IF(LEN(VLOOKUP($G9,Baseline!$G:$FP,163,0))=0,"",VLOOKUP($G9,Baseline!$G:$FP,163,0))</f>
        <v/>
      </c>
      <c r="FN9" s="142" t="str">
        <f>IF(LEN(VLOOKUP($G9,Baseline!$G:$FP,164,0))=0,"",VLOOKUP($G9,Baseline!$G:$FP,164,0))</f>
        <v/>
      </c>
      <c r="FO9" s="142" t="str">
        <f>IF(LEN(VLOOKUP($G9,Baseline!$G:$FP,165,0))=0,"",VLOOKUP($G9,Baseline!$G:$FP,165,0))</f>
        <v/>
      </c>
      <c r="FP9" s="142" t="str">
        <f>IF(LEN(VLOOKUP($G9,Baseline!$G:$FP,166,0))=0,"",VLOOKUP($G9,Baseline!$G:$FP,166,0))</f>
        <v/>
      </c>
      <c r="FR9" s="142"/>
      <c r="FS9" s="142"/>
      <c r="FT9" s="155"/>
      <c r="FU9" s="142" t="str">
        <f>IF(LEN(VLOOKUP($G9,Baseline!$G:$GR,171,0))=0,"",VLOOKUP($G9,Baseline!$G:$GR,171,0))</f>
        <v>Курите ли Вы в настоящее время табачные изделия (например, сигареты, сигары, трубку или табак в иной форме, в том числе использование нагревателей табака)?</v>
      </c>
      <c r="FV9" s="142" t="str">
        <f>IF(LEN(VLOOKUP($G9,Baseline!$G:$GR,172,0))=0,"",VLOOKUP($G9,Baseline!$G:$GR,172,0))</f>
        <v>1 = да, ежедневно</v>
      </c>
      <c r="FW9" s="142" t="str">
        <f>IF(LEN(VLOOKUP($G9,Baseline!$G:$GR,173,0))=0,"",VLOOKUP($G9,Baseline!$G:$GR,173,0))</f>
        <v>2 = да, иногда</v>
      </c>
      <c r="FX9" s="142" t="str">
        <f>IF(LEN(VLOOKUP($G9,Baseline!$G:$GR,174,0))=0,"",VLOOKUP($G9,Baseline!$G:$GR,174,0))</f>
        <v>3 = нет, бросил(а)</v>
      </c>
      <c r="FY9" s="142" t="str">
        <f>IF(LEN(VLOOKUP($G9,Baseline!$G:$GR,175,0))=0,"",VLOOKUP($G9,Baseline!$G:$GR,175,0))</f>
        <v>4 = нет, никогда не курил(а)</v>
      </c>
      <c r="FZ9" s="142" t="str">
        <f>IF(LEN(VLOOKUP($G9,Baseline!$G:$GR,176,0))=0,"",VLOOKUP($G9,Baseline!$G:$GR,176,0))</f>
        <v>99 = нет ответа</v>
      </c>
      <c r="GA9" s="142" t="str">
        <f>IF(LEN(VLOOKUP($G9,Baseline!$G:$GR,177,0))=0,"",VLOOKUP($G9,Baseline!$G:$GR,177,0))</f>
        <v/>
      </c>
      <c r="GB9" s="142" t="str">
        <f>IF(LEN(VLOOKUP($G9,Baseline!$G:$GR,178,0))=0,"",VLOOKUP($G9,Baseline!$G:$GR,178,0))</f>
        <v/>
      </c>
      <c r="GC9" s="142" t="str">
        <f>IF(LEN(VLOOKUP($G9,Baseline!$G:$GR,179,0))=0,"",VLOOKUP($G9,Baseline!$G:$GR,179,0))</f>
        <v/>
      </c>
      <c r="GD9" s="142" t="str">
        <f>IF(LEN(VLOOKUP($G9,Baseline!$G:$GR,180,0))=0,"",VLOOKUP($G9,Baseline!$G:$GR,180,0))</f>
        <v/>
      </c>
      <c r="GE9" s="142" t="str">
        <f>IF(LEN(VLOOKUP($G9,Baseline!$G:$GR,181,0))=0,"",VLOOKUP($G9,Baseline!$G:$GR,181,0))</f>
        <v/>
      </c>
      <c r="GF9" s="142" t="str">
        <f>IF(LEN(VLOOKUP($G9,Baseline!$G:$GR,182,0))=0,"",VLOOKUP($G9,Baseline!$G:$GR,182,0))</f>
        <v/>
      </c>
      <c r="GG9" s="142" t="str">
        <f>IF(LEN(VLOOKUP($G9,Baseline!$G:$GR,183,0))=0,"",VLOOKUP($G9,Baseline!$G:$GR,183,0))</f>
        <v/>
      </c>
      <c r="GH9" s="142" t="str">
        <f>IF(LEN(VLOOKUP($G9,Baseline!$G:$GR,184,0))=0,"",VLOOKUP($G9,Baseline!$G:$GR,184,0))</f>
        <v/>
      </c>
      <c r="GI9" s="142" t="str">
        <f>IF(LEN(VLOOKUP($G9,Baseline!$G:$GR,185,0))=0,"",VLOOKUP($G9,Baseline!$G:$GR,185,0))</f>
        <v/>
      </c>
      <c r="GJ9" s="142" t="str">
        <f>IF(LEN(VLOOKUP($G9,Baseline!$G:$GR,186,0))=0,"",VLOOKUP($G9,Baseline!$G:$GR,186,0))</f>
        <v/>
      </c>
      <c r="GK9" s="142" t="str">
        <f>IF(LEN(VLOOKUP($G9,Baseline!$G:$GR,187,0))=0,"",VLOOKUP($G9,Baseline!$G:$GR,187,0))</f>
        <v/>
      </c>
      <c r="GL9" s="142" t="str">
        <f>IF(LEN(VLOOKUP($G9,Baseline!$G:$GR,188,0))=0,"",VLOOKUP($G9,Baseline!$G:$GR,188,0))</f>
        <v/>
      </c>
      <c r="GM9" s="142" t="str">
        <f>IF(LEN(VLOOKUP($G9,Baseline!$G:$GR,189,0))=0,"",VLOOKUP($G9,Baseline!$G:$GR,189,0))</f>
        <v/>
      </c>
      <c r="GN9" s="142" t="str">
        <f>IF(LEN(VLOOKUP($G9,Baseline!$G:$GR,190,0))=0,"",VLOOKUP($G9,Baseline!$G:$GR,190,0))</f>
        <v/>
      </c>
      <c r="GO9" s="142" t="str">
        <f>IF(LEN(VLOOKUP($G9,Baseline!$G:$GR,191,0))=0,"",VLOOKUP($G9,Baseline!$G:$GR,191,0))</f>
        <v/>
      </c>
      <c r="GP9" s="142" t="str">
        <f>IF(LEN(VLOOKUP($G9,Baseline!$G:$GR,192,0))=0,"",VLOOKUP($G9,Baseline!$G:$GR,192,0))</f>
        <v/>
      </c>
      <c r="GQ9" s="142" t="str">
        <f>IF(LEN(VLOOKUP($G9,Baseline!$G:$GR,193,0))=0,"",VLOOKUP($G9,Baseline!$G:$GR,193,0))</f>
        <v/>
      </c>
      <c r="GR9" s="142" t="str">
        <f>IF(LEN(VLOOKUP($G9,Baseline!$G:$GR,194,0))=0,"",VLOOKUP($G9,Baseline!$G:$GR,194,0))</f>
        <v/>
      </c>
      <c r="GS9" s="142"/>
      <c r="GT9" s="142"/>
      <c r="GU9" s="142"/>
      <c r="GV9" s="155"/>
      <c r="GW9" s="142" t="str">
        <f>IF(LEN(VLOOKUP($G9,Baseline!$G:$HT,199,0))=0,"",VLOOKUP($G9,Baseline!$G:$HT,199,0))</f>
        <v>Da li trenutno pušite duvanske proizvode (npr. cigarete, cigare, lulu ili druge duvanske proizvode uključujući uređaje koji zagrevaju duvan)?</v>
      </c>
      <c r="GX9" s="142" t="str">
        <f>IF(LEN(VLOOKUP($G9,Baseline!$G:$HT,200,0))=0,"",VLOOKUP($G9,Baseline!$G:$HT,200,0))</f>
        <v>1 = da, svakodnevno</v>
      </c>
      <c r="GY9" s="142" t="str">
        <f>IF(LEN(VLOOKUP($G9,Baseline!$G:$HT,201,0))=0,"",VLOOKUP($G9,Baseline!$G:$HT,201,0))</f>
        <v>2 = da, povremeno</v>
      </c>
      <c r="GZ9" s="142" t="str">
        <f>IF(LEN(VLOOKUP($G9,Baseline!$G:$HT,202,0))=0,"",VLOOKUP($G9,Baseline!$G:$HT,202,0))</f>
        <v>3 = ne, ne više</v>
      </c>
      <c r="HA9" s="142" t="str">
        <f>IF(LEN(VLOOKUP($G9,Baseline!$G:$HT,203,0))=0,"",VLOOKUP($G9,Baseline!$G:$HT,203,0))</f>
        <v>4 = ne, nikad nisam pušio</v>
      </c>
      <c r="HB9" s="142" t="str">
        <f>IF(LEN(VLOOKUP($G9,Baseline!$G:$HT,204,0))=0,"",VLOOKUP($G9,Baseline!$G:$HT,204,0))</f>
        <v>99 = nema podataka</v>
      </c>
      <c r="HC9" s="142" t="str">
        <f>IF(LEN(VLOOKUP($G9,Baseline!$G:$HT,205,0))=0,"",VLOOKUP($G9,Baseline!$G:$HT,205,0))</f>
        <v/>
      </c>
      <c r="HD9" s="142" t="str">
        <f>IF(LEN(VLOOKUP($G9,Baseline!$G:$HT,206,0))=0,"",VLOOKUP($G9,Baseline!$G:$HT,206,0))</f>
        <v/>
      </c>
      <c r="HE9" s="142" t="str">
        <f>IF(LEN(VLOOKUP($G9,Baseline!$G:$HT,207,0))=0,"",VLOOKUP($G9,Baseline!$G:$HT,207,0))</f>
        <v/>
      </c>
      <c r="HF9" s="142" t="str">
        <f>IF(LEN(VLOOKUP($G9,Baseline!$G:$HT,208,0))=0,"",VLOOKUP($G9,Baseline!$G:$HT,208,0))</f>
        <v/>
      </c>
      <c r="HG9" s="142" t="str">
        <f>IF(LEN(VLOOKUP($G9,Baseline!$G:$HT,209,0))=0,"",VLOOKUP($G9,Baseline!$G:$HT,209,0))</f>
        <v/>
      </c>
      <c r="HH9" s="142" t="str">
        <f>IF(LEN(VLOOKUP($G9,Baseline!$G:$HT,210,0))=0,"",VLOOKUP($G9,Baseline!$G:$HT,210,0))</f>
        <v/>
      </c>
      <c r="HI9" s="142" t="str">
        <f>IF(LEN(VLOOKUP($G9,Baseline!$G:$HT,211,0))=0,"",VLOOKUP($G9,Baseline!$G:$HT,211,0))</f>
        <v/>
      </c>
      <c r="HJ9" s="142" t="str">
        <f>IF(LEN(VLOOKUP($G9,Baseline!$G:$HT,212,0))=0,"",VLOOKUP($G9,Baseline!$G:$HT,212,0))</f>
        <v/>
      </c>
      <c r="HK9" s="142" t="str">
        <f>IF(LEN(VLOOKUP($G9,Baseline!$G:$HT,213,0))=0,"",VLOOKUP($G9,Baseline!$G:$HT,213,0))</f>
        <v/>
      </c>
      <c r="HL9" s="142" t="str">
        <f>IF(LEN(VLOOKUP($G9,Baseline!$G:$HT,214,0))=0,"",VLOOKUP($G9,Baseline!$G:$HT,214,0))</f>
        <v/>
      </c>
      <c r="HM9" s="142" t="str">
        <f>IF(LEN(VLOOKUP($G9,Baseline!$G:$HT,215,0))=0,"",VLOOKUP($G9,Baseline!$G:$HT,215,0))</f>
        <v/>
      </c>
      <c r="HN9" s="142" t="str">
        <f>IF(LEN(VLOOKUP($G9,Baseline!$G:$HT,216,0))=0,"",VLOOKUP($G9,Baseline!$G:$HT,216,0))</f>
        <v/>
      </c>
      <c r="HO9" s="142" t="str">
        <f>IF(LEN(VLOOKUP($G9,Baseline!$G:$HT,217,0))=0,"",VLOOKUP($G9,Baseline!$G:$HT,217,0))</f>
        <v/>
      </c>
      <c r="HP9" s="142" t="str">
        <f>IF(LEN(VLOOKUP($G9,Baseline!$G:$HT,218,0))=0,"",VLOOKUP($G9,Baseline!$G:$HT,218,0))</f>
        <v/>
      </c>
      <c r="HQ9" s="142" t="str">
        <f>IF(LEN(VLOOKUP($G9,Baseline!$G:$HT,219,0))=0,"",VLOOKUP($G9,Baseline!$G:$HT,219,0))</f>
        <v/>
      </c>
      <c r="HR9" s="142" t="str">
        <f>IF(LEN(VLOOKUP($G9,Baseline!$G:$HT,220,0))=0,"",VLOOKUP($G9,Baseline!$G:$HT,220,0))</f>
        <v/>
      </c>
      <c r="HS9" s="142" t="str">
        <f>IF(LEN(VLOOKUP($G9,Baseline!$G:$HT,221,0))=0,"",VLOOKUP($G9,Baseline!$G:$HT,221,0))</f>
        <v/>
      </c>
      <c r="HT9" s="142" t="str">
        <f>IF(LEN(VLOOKUP($G9,Baseline!$G:$HT,222,0))=0,"",VLOOKUP($G9,Baseline!$G:$HT,222,0))</f>
        <v/>
      </c>
      <c r="HU9" s="142"/>
      <c r="HV9" s="142"/>
      <c r="HW9" s="142"/>
      <c r="HX9" s="155"/>
    </row>
    <row r="10" spans="1:694" ht="15.75" customHeight="1" x14ac:dyDescent="0.25">
      <c r="A10" s="134" t="s">
        <v>252</v>
      </c>
      <c r="B10" s="135" t="s">
        <v>273</v>
      </c>
      <c r="C10" s="135"/>
      <c r="D10" s="135"/>
      <c r="E10" s="135"/>
      <c r="F10" s="135" t="s">
        <v>1226</v>
      </c>
      <c r="G10" s="135" t="s">
        <v>603</v>
      </c>
      <c r="H10" s="136"/>
      <c r="I10" s="159" t="s">
        <v>1658</v>
      </c>
      <c r="J10" s="135" t="str">
        <f>IF(LEN(VLOOKUP($G10,Baseline!$G:$BH,4,0))=0,"",VLOOKUP($G10,Baseline!$G:$BH,4,0))</f>
        <v>1 = Ja, ich rauche mehr als vorher</v>
      </c>
      <c r="K10" s="135" t="str">
        <f>IF(LEN(VLOOKUP($G10,Baseline!$G:$BH,5,0))=0,"",VLOOKUP($G10,Baseline!$G:$BH,5,0))</f>
        <v>2 = Ja, ich rauche weniger als vorher</v>
      </c>
      <c r="L10" s="135" t="str">
        <f>IF(LEN(VLOOKUP($G10,Baseline!$G:$BH,6,0))=0,"",VLOOKUP($G10,Baseline!$G:$BH,6,0))</f>
        <v>3 = Nein, ich rauche ungefähr gleich viel wie vorher</v>
      </c>
      <c r="M10" s="135" t="str">
        <f>IF(LEN(VLOOKUP($G10,Baseline!$G:$BH,7,0))=0,"",VLOOKUP($G10,Baseline!$G:$BH,7,0))</f>
        <v>4 = Ich rauche nicht</v>
      </c>
      <c r="N10" s="135" t="str">
        <f>IF(LEN(VLOOKUP($G10,Baseline!$G:$BH,8,0))=0,"",VLOOKUP($G10,Baseline!$G:$BH,8,0))</f>
        <v>99 = Keine Angabe</v>
      </c>
      <c r="O10" s="135" t="str">
        <f>IF(LEN(VLOOKUP($G10,Baseline!$G:$BH,9,0))=0,"",VLOOKUP($G10,Baseline!$G:$BH,9,0))</f>
        <v/>
      </c>
      <c r="P10" s="135" t="str">
        <f>IF(LEN(VLOOKUP($G10,Baseline!$G:$BH,10,0))=0,"",VLOOKUP($G10,Baseline!$G:$BH,10,0))</f>
        <v/>
      </c>
      <c r="Q10" s="135" t="str">
        <f>IF(LEN(VLOOKUP($G10,Baseline!$G:$BH,11,0))=0,"",VLOOKUP($G10,Baseline!$G:$BH,11,0))</f>
        <v/>
      </c>
      <c r="R10" s="135" t="str">
        <f>IF(LEN(VLOOKUP($G10,Baseline!$G:$BH,12,0))=0,"",VLOOKUP($G10,Baseline!$G:$BH,12,0))</f>
        <v/>
      </c>
      <c r="S10" s="135" t="str">
        <f>IF(LEN(VLOOKUP($G10,Baseline!$G:$BH,13,0))=0,"",VLOOKUP($G10,Baseline!$G:$BH,13,0))</f>
        <v/>
      </c>
      <c r="T10" s="135" t="str">
        <f>IF(LEN(VLOOKUP($G10,Baseline!$G:$BH,14,0))=0,"",VLOOKUP($G10,Baseline!$G:$BH,14,0))</f>
        <v/>
      </c>
      <c r="U10" s="135" t="str">
        <f>IF(LEN(VLOOKUP($G10,Baseline!$G:$BH,15,0))=0,"",VLOOKUP($G10,Baseline!$G:$BH,15,0))</f>
        <v/>
      </c>
      <c r="V10" s="135" t="str">
        <f>IF(LEN(VLOOKUP($G10,Baseline!$G:$BH,16,0))=0,"",VLOOKUP($G10,Baseline!$G:$BH,16,0))</f>
        <v/>
      </c>
      <c r="W10" s="135" t="str">
        <f>IF(LEN(VLOOKUP($G10,Baseline!$G:$BH,17,0))=0,"",VLOOKUP($G10,Baseline!$G:$BH,17,0))</f>
        <v/>
      </c>
      <c r="X10" s="135" t="str">
        <f>IF(LEN(VLOOKUP($G10,Baseline!$G:$BH,18,0))=0,"",VLOOKUP($G10,Baseline!$G:$BH,18,0))</f>
        <v/>
      </c>
      <c r="Y10" s="135" t="str">
        <f>IF(LEN(VLOOKUP($G10,Baseline!$G:$BH,19,0))=0,"",VLOOKUP($G10,Baseline!$G:$BH,19,0))</f>
        <v/>
      </c>
      <c r="Z10" s="135" t="str">
        <f>IF(LEN(VLOOKUP($G10,Baseline!$G:$BH,20,0))=0,"",VLOOKUP($G10,Baseline!$G:$BH,20,0))</f>
        <v/>
      </c>
      <c r="AA10" s="135" t="str">
        <f>IF(LEN(VLOOKUP($G10,Baseline!$G:$BH,21,0))=0,"",VLOOKUP($G10,Baseline!$G:$BH,21,0))</f>
        <v/>
      </c>
      <c r="AB10" s="135" t="str">
        <f>IF(LEN(VLOOKUP($G10,Baseline!$G:$BH,22,0))=0,"",VLOOKUP($G10,Baseline!$G:$BH,22,0))</f>
        <v/>
      </c>
      <c r="AC10" s="135" t="str">
        <f>IF(LEN(VLOOKUP($G10,Baseline!$G:$BH,23,0))=0,"",VLOOKUP($G10,Baseline!$G:$BH,23,0))</f>
        <v/>
      </c>
      <c r="AD10" s="135" t="str">
        <f>IF(LEN(VLOOKUP($G10,Baseline!$G:$BH,24,0))=0,"",VLOOKUP($G10,Baseline!$G:$BH,24,0))</f>
        <v/>
      </c>
      <c r="AE10" s="135" t="str">
        <f>IF(LEN(VLOOKUP($G10,Baseline!$G:$BH,25,0))=0,"",VLOOKUP($G10,Baseline!$G:$BH,25,0))</f>
        <v/>
      </c>
      <c r="AF10" s="135" t="str">
        <f>IF(LEN(VLOOKUP($G10,Baseline!$G:$BH,26,0))=0,"",VLOOKUP($G10,Baseline!$G:$BH,26,0))</f>
        <v/>
      </c>
      <c r="AG10" s="135"/>
      <c r="AH10" s="135"/>
      <c r="AI10" s="135"/>
      <c r="AJ10" s="138"/>
      <c r="AK10" s="160" t="s">
        <v>1659</v>
      </c>
      <c r="AL10" s="135" t="str">
        <f>IF(LEN(VLOOKUP($G10,Baseline!$G:$BH,32,0))=0,"",VLOOKUP($G10,Baseline!$G:$BH,32,0))</f>
        <v>1 = Yes, I smoke more than before</v>
      </c>
      <c r="AM10" s="135" t="str">
        <f>IF(LEN(VLOOKUP($G10,Baseline!$G:$BH,33,0))=0,"",VLOOKUP($G10,Baseline!$G:$BH,33,0))</f>
        <v>2 = Yes, I smoke less than before</v>
      </c>
      <c r="AN10" s="135" t="str">
        <f>IF(LEN(VLOOKUP($G10,Baseline!$G:$BH,34,0))=0,"",VLOOKUP($G10,Baseline!$G:$BH,34,0))</f>
        <v>3 = No, I smoke about the same amount as before</v>
      </c>
      <c r="AO10" s="135" t="str">
        <f>IF(LEN(VLOOKUP($G10,Baseline!$G:$BH,35,0))=0,"",VLOOKUP($G10,Baseline!$G:$BH,35,0))</f>
        <v>4 = I do not smoke</v>
      </c>
      <c r="AP10" s="135" t="str">
        <f>IF(LEN(VLOOKUP($G10,Baseline!$G:$BH,36,0))=0,"",VLOOKUP($G10,Baseline!$G:$BH,36,0))</f>
        <v>99 = No respone</v>
      </c>
      <c r="AQ10" s="135" t="str">
        <f>IF(LEN(VLOOKUP($G10,Baseline!$G:$BH,37,0))=0,"",VLOOKUP($G10,Baseline!$G:$BH,37,0))</f>
        <v/>
      </c>
      <c r="AR10" s="135" t="str">
        <f>IF(LEN(VLOOKUP($G10,Baseline!$G:$BH,38,0))=0,"",VLOOKUP($G10,Baseline!$G:$BH,38,0))</f>
        <v/>
      </c>
      <c r="AS10" s="135" t="str">
        <f>IF(LEN(VLOOKUP($G10,Baseline!$G:$BH,39,0))=0,"",VLOOKUP($G10,Baseline!$G:$BH,39,0))</f>
        <v/>
      </c>
      <c r="AT10" s="135" t="str">
        <f>IF(LEN(VLOOKUP($G10,Baseline!$G:$BH,40,0))=0,"",VLOOKUP($G10,Baseline!$G:$BH,40,0))</f>
        <v/>
      </c>
      <c r="AU10" s="135" t="str">
        <f>IF(LEN(VLOOKUP($G10,Baseline!$G:$BH,41,0))=0,"",VLOOKUP($G10,Baseline!$G:$BH,41,0))</f>
        <v/>
      </c>
      <c r="AV10" s="135" t="str">
        <f>IF(LEN(VLOOKUP($G10,Baseline!$G:$BH,42,0))=0,"",VLOOKUP($G10,Baseline!$G:$BH,42,0))</f>
        <v/>
      </c>
      <c r="AW10" s="135" t="str">
        <f>IF(LEN(VLOOKUP($G10,Baseline!$G:$BH,43,0))=0,"",VLOOKUP($G10,Baseline!$G:$BH,43,0))</f>
        <v/>
      </c>
      <c r="AX10" s="135" t="str">
        <f>IF(LEN(VLOOKUP($G10,Baseline!$G:$BH,44,0))=0,"",VLOOKUP($G10,Baseline!$G:$BH,44,0))</f>
        <v/>
      </c>
      <c r="AY10" s="135" t="str">
        <f>IF(LEN(VLOOKUP($G10,Baseline!$G:$BH,45,0))=0,"",VLOOKUP($G10,Baseline!$G:$BH,45,0))</f>
        <v/>
      </c>
      <c r="AZ10" s="135" t="str">
        <f>IF(LEN(VLOOKUP($G10,Baseline!$G:$BH,46,0))=0,"",VLOOKUP($G10,Baseline!$G:$BH,46,0))</f>
        <v/>
      </c>
      <c r="BA10" s="135" t="str">
        <f>IF(LEN(VLOOKUP($G10,Baseline!$G:$BH,47,0))=0,"",VLOOKUP($G10,Baseline!$G:$BH,47,0))</f>
        <v/>
      </c>
      <c r="BB10" s="135" t="str">
        <f>IF(LEN(VLOOKUP($G10,Baseline!$G:$BH,48,0))=0,"",VLOOKUP($G10,Baseline!$G:$BH,48,0))</f>
        <v/>
      </c>
      <c r="BC10" s="135" t="str">
        <f>IF(LEN(VLOOKUP($G10,Baseline!$G:$BH,49,0))=0,"",VLOOKUP($G10,Baseline!$G:$BH,49,0))</f>
        <v/>
      </c>
      <c r="BD10" s="135" t="str">
        <f>IF(LEN(VLOOKUP($G10,Baseline!$G:$BH,50,0))=0,"",VLOOKUP($G10,Baseline!$G:$BH,50,0))</f>
        <v/>
      </c>
      <c r="BE10" s="135" t="str">
        <f>IF(LEN(VLOOKUP($G10,Baseline!$G:$BH,51,0))=0,"",VLOOKUP($G10,Baseline!$G:$BH,51,0))</f>
        <v/>
      </c>
      <c r="BF10" s="135" t="str">
        <f>IF(LEN(VLOOKUP($G10,Baseline!$G:$BH,52,0))=0,"",VLOOKUP($G10,Baseline!$G:$BH,52,0))</f>
        <v/>
      </c>
      <c r="BG10" s="135" t="str">
        <f>IF(LEN(VLOOKUP($G10,Baseline!$G:$BH,53,0))=0,"",VLOOKUP($G10,Baseline!$G:$BH,53,0))</f>
        <v/>
      </c>
      <c r="BH10" s="135" t="str">
        <f>IF(LEN(VLOOKUP($G10,Baseline!$G:$BH,54,0))=0,"",VLOOKUP($G10,Baseline!$G:$BH,54,0))</f>
        <v/>
      </c>
      <c r="BI10" s="135"/>
      <c r="BJ10" s="135"/>
      <c r="BK10" s="135"/>
      <c r="BL10" s="138"/>
      <c r="BM10" s="135" t="s">
        <v>1660</v>
      </c>
      <c r="BN10" s="139" t="str">
        <f>IF(LEN(VLOOKUP($G10,Baseline!$G:$CJ,60,0))=0,"",VLOOKUP($G10,Baseline!$G:$CJ,60,0))</f>
        <v>1 = Sí, fumo más que antes</v>
      </c>
      <c r="BO10" s="139" t="str">
        <f>IF(LEN(VLOOKUP($G10,Baseline!$G:$CJ,61,0))=0,"",VLOOKUP($G10,Baseline!$G:$CJ,61,0))</f>
        <v>2 = Sí, fumo menos que antes</v>
      </c>
      <c r="BP10" s="139" t="str">
        <f>IF(LEN(VLOOKUP($G10,Baseline!$G:$CJ,62,0))=0,"",VLOOKUP($G10,Baseline!$G:$CJ,62,0))</f>
        <v>3 = No, fumo parecido a antes</v>
      </c>
      <c r="BQ10" s="139" t="str">
        <f>IF(LEN(VLOOKUP($G10,Baseline!$G:$CJ,63,0))=0,"",VLOOKUP($G10,Baseline!$G:$CJ,63,0))</f>
        <v>4 = No fumo</v>
      </c>
      <c r="BR10" s="139" t="str">
        <f>IF(LEN(VLOOKUP($G10,Baseline!$G:$CJ,64,0))=0,"",VLOOKUP($G10,Baseline!$G:$CJ,64,0))</f>
        <v>99 = No hay datos</v>
      </c>
      <c r="BS10" s="139" t="str">
        <f>IF(LEN(VLOOKUP($G10,Baseline!$G:$CJ,65,0))=0,"",VLOOKUP($G10,Baseline!$G:$CJ,65,0))</f>
        <v/>
      </c>
      <c r="BT10" s="139" t="str">
        <f>IF(LEN(VLOOKUP($G10,Baseline!$G:$CJ,66,0))=0,"",VLOOKUP($G10,Baseline!$G:$CJ,66,0))</f>
        <v/>
      </c>
      <c r="BU10" s="139" t="str">
        <f>IF(LEN(VLOOKUP($G10,Baseline!$G:$CJ,67,0))=0,"",VLOOKUP($G10,Baseline!$G:$CJ,67,0))</f>
        <v/>
      </c>
      <c r="BV10" s="139" t="str">
        <f>IF(LEN(VLOOKUP($G10,Baseline!$G:$CJ,68,0))=0,"",VLOOKUP($G10,Baseline!$G:$CJ,68,0))</f>
        <v/>
      </c>
      <c r="BW10" s="139" t="str">
        <f>IF(LEN(VLOOKUP($G10,Baseline!$G:$CJ,69,0))=0,"",VLOOKUP($G10,Baseline!$G:$CJ,69,0))</f>
        <v/>
      </c>
      <c r="BX10" s="139" t="str">
        <f>IF(LEN(VLOOKUP($G10,Baseline!$G:$CJ,70,0))=0,"",VLOOKUP($G10,Baseline!$G:$CJ,70,0))</f>
        <v/>
      </c>
      <c r="BY10" s="139" t="str">
        <f>IF(LEN(VLOOKUP($G10,Baseline!$G:$CJ,71,0))=0,"",VLOOKUP($G10,Baseline!$G:$CJ,71,0))</f>
        <v/>
      </c>
      <c r="BZ10" s="139" t="str">
        <f>IF(LEN(VLOOKUP($G10,Baseline!$G:$CJ,72,0))=0,"",VLOOKUP($G10,Baseline!$G:$CJ,72,0))</f>
        <v/>
      </c>
      <c r="CA10" s="139" t="str">
        <f>IF(LEN(VLOOKUP($G10,Baseline!$G:$CJ,73,0))=0,"",VLOOKUP($G10,Baseline!$G:$CJ,73,0))</f>
        <v/>
      </c>
      <c r="CB10" s="139" t="str">
        <f>IF(LEN(VLOOKUP($G10,Baseline!$G:$CJ,74,0))=0,"",VLOOKUP($G10,Baseline!$G:$CJ,74,0))</f>
        <v/>
      </c>
      <c r="CC10" s="139" t="str">
        <f>IF(LEN(VLOOKUP($G10,Baseline!$G:$CJ,75,0))=0,"",VLOOKUP($G10,Baseline!$G:$CJ,75,0))</f>
        <v/>
      </c>
      <c r="CD10" s="139" t="str">
        <f>IF(LEN(VLOOKUP($G10,Baseline!$G:$CJ,76,0))=0,"",VLOOKUP($G10,Baseline!$G:$CJ,76,0))</f>
        <v/>
      </c>
      <c r="CE10" s="139" t="str">
        <f>IF(LEN(VLOOKUP($G10,Baseline!$G:$CJ,77,0))=0,"",VLOOKUP($G10,Baseline!$G:$CJ,77,0))</f>
        <v/>
      </c>
      <c r="CF10" s="139" t="str">
        <f>IF(LEN(VLOOKUP($G10,Baseline!$G:$CJ,78,0))=0,"",VLOOKUP($G10,Baseline!$G:$CJ,78,0))</f>
        <v/>
      </c>
      <c r="CG10" s="139" t="str">
        <f>IF(LEN(VLOOKUP($G10,Baseline!$G:$CJ,79,0))=0,"",VLOOKUP($G10,Baseline!$G:$CJ,79,0))</f>
        <v/>
      </c>
      <c r="CH10" s="139" t="str">
        <f>IF(LEN(VLOOKUP($G10,Baseline!$G:$CJ,80,0))=0,"",VLOOKUP($G10,Baseline!$G:$CJ,80,0))</f>
        <v/>
      </c>
      <c r="CI10" s="139" t="str">
        <f>IF(LEN(VLOOKUP($G10,Baseline!$G:$CJ,81,0))=0,"",VLOOKUP($G10,Baseline!$G:$CJ,81,0))</f>
        <v/>
      </c>
      <c r="CJ10" s="139" t="str">
        <f>IF(LEN(VLOOKUP($G10,Baseline!$G:$CJ,82,0))=0,"",VLOOKUP($G10,Baseline!$G:$CJ,82,0))</f>
        <v/>
      </c>
      <c r="CK10" s="135"/>
      <c r="CL10" s="135"/>
      <c r="CM10" s="135"/>
      <c r="CN10" s="138"/>
      <c r="CO10" s="135" t="s">
        <v>1661</v>
      </c>
      <c r="CP10" s="139" t="str">
        <f>IF(LEN(VLOOKUP($G10,Baseline!$G:$DL,88,0))=0,"",VLOOKUP($G10,Baseline!$G:$DL,88,0))</f>
        <v>1 = oui, je fume plus qu'avant</v>
      </c>
      <c r="CQ10" s="139" t="str">
        <f>IF(LEN(VLOOKUP($G10,Baseline!$G:$DL,89,0))=0,"",VLOOKUP($G10,Baseline!$G:$DL,89,0))</f>
        <v>2 = oui, je fume moins qu'avant</v>
      </c>
      <c r="CR10" s="139" t="str">
        <f>IF(LEN(VLOOKUP($G10,Baseline!$G:$DL,90,0))=0,"",VLOOKUP($G10,Baseline!$G:$DL,90,0))</f>
        <v>3 = non, je fume environ autant qu'avant</v>
      </c>
      <c r="CS10" s="139" t="str">
        <f>IF(LEN(VLOOKUP($G10,Baseline!$G:$DL,91,0))=0,"",VLOOKUP($G10,Baseline!$G:$DL,91,0))</f>
        <v>4 = je ne fume pas</v>
      </c>
      <c r="CT10" s="139" t="str">
        <f>IF(LEN(VLOOKUP($G10,Baseline!$G:$DL,92,0))=0,"",VLOOKUP($G10,Baseline!$G:$DL,92,0))</f>
        <v>99 = pas de réponse</v>
      </c>
      <c r="CU10" s="139" t="str">
        <f>IF(LEN(VLOOKUP($G10,Baseline!$G:$DL,93,0))=0,"",VLOOKUP($G10,Baseline!$G:$DL,93,0))</f>
        <v/>
      </c>
      <c r="CV10" s="139" t="str">
        <f>IF(LEN(VLOOKUP($G10,Baseline!$G:$DL,94,0))=0,"",VLOOKUP($G10,Baseline!$G:$DL,94,0))</f>
        <v/>
      </c>
      <c r="CW10" s="139" t="str">
        <f>IF(LEN(VLOOKUP($G10,Baseline!$G:$DL,95,0))=0,"",VLOOKUP($G10,Baseline!$G:$DL,95,0))</f>
        <v/>
      </c>
      <c r="CX10" s="139" t="str">
        <f>IF(LEN(VLOOKUP($G10,Baseline!$G:$DL,96,0))=0,"",VLOOKUP($G10,Baseline!$G:$DL,96,0))</f>
        <v/>
      </c>
      <c r="CY10" s="139" t="str">
        <f>IF(LEN(VLOOKUP($G10,Baseline!$G:$DL,97,0))=0,"",VLOOKUP($G10,Baseline!$G:$DL,97,0))</f>
        <v/>
      </c>
      <c r="CZ10" s="139" t="str">
        <f>IF(LEN(VLOOKUP($G10,Baseline!$G:$DL,98,0))=0,"",VLOOKUP($G10,Baseline!$G:$DL,98,0))</f>
        <v/>
      </c>
      <c r="DA10" s="139" t="str">
        <f>IF(LEN(VLOOKUP($G10,Baseline!$G:$DL,99,0))=0,"",VLOOKUP($G10,Baseline!$G:$DL,99,0))</f>
        <v/>
      </c>
      <c r="DB10" s="139" t="str">
        <f>IF(LEN(VLOOKUP($G10,Baseline!$G:$DL,100,0))=0,"",VLOOKUP($G10,Baseline!$G:$DL,100,0))</f>
        <v/>
      </c>
      <c r="DC10" s="139" t="str">
        <f>IF(LEN(VLOOKUP($G10,Baseline!$G:$DL,101,0))=0,"",VLOOKUP($G10,Baseline!$G:$DL,101,0))</f>
        <v/>
      </c>
      <c r="DD10" s="139" t="str">
        <f>IF(LEN(VLOOKUP($G10,Baseline!$G:$DL,102,0))=0,"",VLOOKUP($G10,Baseline!$G:$DL,102,0))</f>
        <v/>
      </c>
      <c r="DE10" s="139" t="str">
        <f>IF(LEN(VLOOKUP($G10,Baseline!$G:$DL,103,0))=0,"",VLOOKUP($G10,Baseline!$G:$DL,103,0))</f>
        <v/>
      </c>
      <c r="DF10" s="139" t="str">
        <f>IF(LEN(VLOOKUP($G10,Baseline!$G:$DL,104,0))=0,"",VLOOKUP($G10,Baseline!$G:$DL,104,0))</f>
        <v/>
      </c>
      <c r="DG10" s="139" t="str">
        <f>IF(LEN(VLOOKUP($G10,Baseline!$G:$DL,105,0))=0,"",VLOOKUP($G10,Baseline!$G:$DL,105,0))</f>
        <v/>
      </c>
      <c r="DH10" s="139" t="str">
        <f>IF(LEN(VLOOKUP($G10,Baseline!$G:$DL,106,0))=0,"",VLOOKUP($G10,Baseline!$G:$DL,106,0))</f>
        <v/>
      </c>
      <c r="DI10" s="139" t="str">
        <f>IF(LEN(VLOOKUP($G10,Baseline!$G:$DL,107,0))=0,"",VLOOKUP($G10,Baseline!$G:$DL,107,0))</f>
        <v/>
      </c>
      <c r="DJ10" s="139" t="str">
        <f>IF(LEN(VLOOKUP($G10,Baseline!$G:$DL,108,0))=0,"",VLOOKUP($G10,Baseline!$G:$DL,108,0))</f>
        <v/>
      </c>
      <c r="DK10" s="139" t="str">
        <f>IF(LEN(VLOOKUP($G10,Baseline!$G:$DL,109,0))=0,"",VLOOKUP($G10,Baseline!$G:$DL,109,0))</f>
        <v/>
      </c>
      <c r="DL10" s="139" t="str">
        <f>IF(LEN(VLOOKUP($G10,Baseline!$G:$DL,110,0))=0,"",VLOOKUP($G10,Baseline!$G:$DL,110,0))</f>
        <v/>
      </c>
      <c r="DM10" s="140"/>
      <c r="DN10" s="140"/>
      <c r="DO10" s="140"/>
      <c r="DP10" s="141"/>
      <c r="DQ10" s="135" t="s">
        <v>1662</v>
      </c>
      <c r="DR10" s="142" t="str">
        <f>IF(LEN(VLOOKUP($G10,Baseline!$G:$EN,116,0))=0,"",VLOOKUP($G10,Baseline!$G:$EN,116,0))</f>
        <v>1 = igen, többet dohányzok, mint korábban</v>
      </c>
      <c r="DS10" s="142" t="str">
        <f>IF(LEN(VLOOKUP($G10,Baseline!$G:$EN,117,0))=0,"",VLOOKUP($G10,Baseline!$G:$EN,117,0))</f>
        <v>2 = igen, kevesebbet dohányzok, mint korábban</v>
      </c>
      <c r="DT10" s="142" t="str">
        <f>IF(LEN(VLOOKUP($G10,Baseline!$G:$EN,118,0))=0,"",VLOOKUP($G10,Baseline!$G:$EN,118,0))</f>
        <v>3 = Nem, ugyanúgy dohányzok, mit korábban</v>
      </c>
      <c r="DU10" s="142" t="str">
        <f>IF(LEN(VLOOKUP($G10,Baseline!$G:$EN,119,0))=0,"",VLOOKUP($G10,Baseline!$G:$EN,119,0))</f>
        <v>4 = Nem dohányzok</v>
      </c>
      <c r="DV10" s="142" t="str">
        <f>IF(LEN(VLOOKUP($G10,Baseline!$G:$EN,120,0))=0,"",VLOOKUP($G10,Baseline!$G:$EN,120,0))</f>
        <v>99 = nincs válasz</v>
      </c>
      <c r="DW10" s="142" t="str">
        <f>IF(LEN(VLOOKUP($G10,Baseline!$G:$EN,121,0))=0,"",VLOOKUP($G10,Baseline!$G:$EN,121,0))</f>
        <v/>
      </c>
      <c r="DX10" s="142" t="str">
        <f>IF(LEN(VLOOKUP($G10,Baseline!$G:$EN,122,0))=0,"",VLOOKUP($G10,Baseline!$G:$EN,122,0))</f>
        <v/>
      </c>
      <c r="DY10" s="142" t="str">
        <f>IF(LEN(VLOOKUP($G10,Baseline!$G:$EN,123,0))=0,"",VLOOKUP($G10,Baseline!$G:$EN,123,0))</f>
        <v/>
      </c>
      <c r="DZ10" s="142" t="str">
        <f>IF(LEN(VLOOKUP($G10,Baseline!$G:$EN,124,0))=0,"",VLOOKUP($G10,Baseline!$G:$EN,124,0))</f>
        <v/>
      </c>
      <c r="EA10" s="142" t="str">
        <f>IF(LEN(VLOOKUP($G10,Baseline!$G:$EN,125,0))=0,"",VLOOKUP($G10,Baseline!$G:$EN,125,0))</f>
        <v/>
      </c>
      <c r="EB10" s="142" t="str">
        <f>IF(LEN(VLOOKUP($G10,Baseline!$G:$EN,126,0))=0,"",VLOOKUP($G10,Baseline!$G:$EN,126,0))</f>
        <v/>
      </c>
      <c r="EC10" s="142" t="str">
        <f>IF(LEN(VLOOKUP($G10,Baseline!$G:$EN,127,0))=0,"",VLOOKUP($G10,Baseline!$G:$EN,127,0))</f>
        <v/>
      </c>
      <c r="ED10" s="142" t="str">
        <f>IF(LEN(VLOOKUP($G10,Baseline!$G:$EN,128,0))=0,"",VLOOKUP($G10,Baseline!$G:$EN,128,0))</f>
        <v/>
      </c>
      <c r="EE10" s="142" t="str">
        <f>IF(LEN(VLOOKUP($G10,Baseline!$G:$EN,129,0))=0,"",VLOOKUP($G10,Baseline!$G:$EN,129,0))</f>
        <v/>
      </c>
      <c r="EF10" s="142" t="str">
        <f>IF(LEN(VLOOKUP($G10,Baseline!$G:$EN,130,0))=0,"",VLOOKUP($G10,Baseline!$G:$EN,130,0))</f>
        <v/>
      </c>
      <c r="EG10" s="142" t="str">
        <f>IF(LEN(VLOOKUP($G10,Baseline!$G:$EN,131,0))=0,"",VLOOKUP($G10,Baseline!$G:$EN,131,0))</f>
        <v/>
      </c>
      <c r="EH10" s="142" t="str">
        <f>IF(LEN(VLOOKUP($G10,Baseline!$G:$EN,132,0))=0,"",VLOOKUP($G10,Baseline!$G:$EN,132,0))</f>
        <v/>
      </c>
      <c r="EI10" s="142" t="str">
        <f>IF(LEN(VLOOKUP($G10,Baseline!$G:$EN,133,0))=0,"",VLOOKUP($G10,Baseline!$G:$EN,133,0))</f>
        <v/>
      </c>
      <c r="EJ10" s="142" t="str">
        <f>IF(LEN(VLOOKUP($G10,Baseline!$G:$EN,134,0))=0,"",VLOOKUP($G10,Baseline!$G:$EN,134,0))</f>
        <v/>
      </c>
      <c r="EK10" s="142" t="str">
        <f>IF(LEN(VLOOKUP($G10,Baseline!$G:$EN,135,0))=0,"",VLOOKUP($G10,Baseline!$G:$EN,135,0))</f>
        <v/>
      </c>
      <c r="EL10" s="142" t="str">
        <f>IF(LEN(VLOOKUP($G10,Baseline!$G:$EN,136,0))=0,"",VLOOKUP($G10,Baseline!$G:$EN,136,0))</f>
        <v/>
      </c>
      <c r="EM10" s="142" t="str">
        <f>IF(LEN(VLOOKUP($G10,Baseline!$G:$EN,137,0))=0,"",VLOOKUP($G10,Baseline!$G:$EN,137,0))</f>
        <v/>
      </c>
      <c r="EN10" s="142" t="str">
        <f>IF(LEN(VLOOKUP($G10,Baseline!$G:$EN,138,0))=0,"",VLOOKUP($G10,Baseline!$G:$EN,138,0))</f>
        <v/>
      </c>
      <c r="EO10" s="135"/>
      <c r="EP10" s="135"/>
      <c r="EQ10" s="135"/>
      <c r="ER10" s="138"/>
      <c r="ES10" s="135" t="s">
        <v>1663</v>
      </c>
      <c r="ET10" s="142" t="str">
        <f>IF(LEN(VLOOKUP($G10,Baseline!$G:$FP,144,0))=0,"",VLOOKUP($G10,Baseline!$G:$FP,144,0))</f>
        <v>1 = sì, fumo più di prima</v>
      </c>
      <c r="EU10" s="142" t="str">
        <f>IF(LEN(VLOOKUP($G10,Baseline!$G:$FP,145,0))=0,"",VLOOKUP($G10,Baseline!$G:$FP,145,0))</f>
        <v>2 = sì, fumo meno di prima</v>
      </c>
      <c r="EV10" s="142" t="str">
        <f>IF(LEN(VLOOKUP($G10,Baseline!$G:$FP,146,0))=0,"",VLOOKUP($G10,Baseline!$G:$FP,146,0))</f>
        <v>3 = no, fumo più o meno come prima</v>
      </c>
      <c r="EW10" s="142" t="str">
        <f>IF(LEN(VLOOKUP($G10,Baseline!$G:$FP,147,0))=0,"",VLOOKUP($G10,Baseline!$G:$FP,147,0))</f>
        <v>4 = non fumo</v>
      </c>
      <c r="EX10" s="142" t="str">
        <f>IF(LEN(VLOOKUP($G10,Baseline!$G:$FP,148,0))=0,"",VLOOKUP($G10,Baseline!$G:$FP,148,0))</f>
        <v>99 = nessuna risposta</v>
      </c>
      <c r="EY10" s="142" t="str">
        <f>IF(LEN(VLOOKUP($G10,Baseline!$G:$FP,149,0))=0,"",VLOOKUP($G10,Baseline!$G:$FP,149,0))</f>
        <v/>
      </c>
      <c r="EZ10" s="142" t="str">
        <f>IF(LEN(VLOOKUP($G10,Baseline!$G:$FP,150,0))=0,"",VLOOKUP($G10,Baseline!$G:$FP,150,0))</f>
        <v/>
      </c>
      <c r="FA10" s="142" t="str">
        <f>IF(LEN(VLOOKUP($G10,Baseline!$G:$FP,151,0))=0,"",VLOOKUP($G10,Baseline!$G:$FP,151,0))</f>
        <v/>
      </c>
      <c r="FB10" s="142" t="str">
        <f>IF(LEN(VLOOKUP($G10,Baseline!$G:$FP,152,0))=0,"",VLOOKUP($G10,Baseline!$G:$FP,152,0))</f>
        <v/>
      </c>
      <c r="FC10" s="142" t="str">
        <f>IF(LEN(VLOOKUP($G10,Baseline!$G:$FP,153,0))=0,"",VLOOKUP($G10,Baseline!$G:$FP,153,0))</f>
        <v/>
      </c>
      <c r="FD10" s="142" t="str">
        <f>IF(LEN(VLOOKUP($G10,Baseline!$G:$FP,154,0))=0,"",VLOOKUP($G10,Baseline!$G:$FP,154,0))</f>
        <v/>
      </c>
      <c r="FE10" s="142" t="str">
        <f>IF(LEN(VLOOKUP($G10,Baseline!$G:$FP,155,0))=0,"",VLOOKUP($G10,Baseline!$G:$FP,155,0))</f>
        <v/>
      </c>
      <c r="FF10" s="142" t="str">
        <f>IF(LEN(VLOOKUP($G10,Baseline!$G:$FP,156,0))=0,"",VLOOKUP($G10,Baseline!$G:$FP,156,0))</f>
        <v/>
      </c>
      <c r="FG10" s="142" t="str">
        <f>IF(LEN(VLOOKUP($G10,Baseline!$G:$FP,157,0))=0,"",VLOOKUP($G10,Baseline!$G:$FP,157,0))</f>
        <v/>
      </c>
      <c r="FH10" s="142" t="str">
        <f>IF(LEN(VLOOKUP($G10,Baseline!$G:$FP,158,0))=0,"",VLOOKUP($G10,Baseline!$G:$FP,158,0))</f>
        <v/>
      </c>
      <c r="FI10" s="142" t="str">
        <f>IF(LEN(VLOOKUP($G10,Baseline!$G:$FP,159,0))=0,"",VLOOKUP($G10,Baseline!$G:$FP,159,0))</f>
        <v/>
      </c>
      <c r="FJ10" s="142" t="str">
        <f>IF(LEN(VLOOKUP($G10,Baseline!$G:$FP,160,0))=0,"",VLOOKUP($G10,Baseline!$G:$FP,160,0))</f>
        <v/>
      </c>
      <c r="FK10" s="142" t="str">
        <f>IF(LEN(VLOOKUP($G10,Baseline!$G:$FP,161,0))=0,"",VLOOKUP($G10,Baseline!$G:$FP,161,0))</f>
        <v/>
      </c>
      <c r="FL10" s="142" t="str">
        <f>IF(LEN(VLOOKUP($G10,Baseline!$G:$FP,162,0))=0,"",VLOOKUP($G10,Baseline!$G:$FP,162,0))</f>
        <v/>
      </c>
      <c r="FM10" s="142" t="str">
        <f>IF(LEN(VLOOKUP($G10,Baseline!$G:$FP,163,0))=0,"",VLOOKUP($G10,Baseline!$G:$FP,163,0))</f>
        <v/>
      </c>
      <c r="FN10" s="142" t="str">
        <f>IF(LEN(VLOOKUP($G10,Baseline!$G:$FP,164,0))=0,"",VLOOKUP($G10,Baseline!$G:$FP,164,0))</f>
        <v/>
      </c>
      <c r="FO10" s="142" t="str">
        <f>IF(LEN(VLOOKUP($G10,Baseline!$G:$FP,165,0))=0,"",VLOOKUP($G10,Baseline!$G:$FP,165,0))</f>
        <v/>
      </c>
      <c r="FP10" s="142" t="str">
        <f>IF(LEN(VLOOKUP($G10,Baseline!$G:$FP,166,0))=0,"",VLOOKUP($G10,Baseline!$G:$FP,166,0))</f>
        <v/>
      </c>
      <c r="FQ10" s="135"/>
      <c r="FR10" s="135"/>
      <c r="FS10" s="135"/>
      <c r="FT10" s="138"/>
      <c r="FU10" s="135" t="s">
        <v>1664</v>
      </c>
      <c r="FV10" s="142" t="str">
        <f>IF(LEN(VLOOKUP($G10,Baseline!$G:$GR,172,0))=0,"",VLOOKUP($G10,Baseline!$G:$GR,172,0))</f>
        <v>1 = да, я курю больше, чем раньше</v>
      </c>
      <c r="FW10" s="142" t="str">
        <f>IF(LEN(VLOOKUP($G10,Baseline!$G:$GR,173,0))=0,"",VLOOKUP($G10,Baseline!$G:$GR,173,0))</f>
        <v>2 = да, я курю меньше, чем раньше</v>
      </c>
      <c r="FX10" s="142" t="str">
        <f>IF(LEN(VLOOKUP($G10,Baseline!$G:$GR,174,0))=0,"",VLOOKUP($G10,Baseline!$G:$GR,174,0))</f>
        <v>3 = нет, я курю примерно столько же, что и раньше</v>
      </c>
      <c r="FY10" s="142" t="str">
        <f>IF(LEN(VLOOKUP($G10,Baseline!$G:$GR,175,0))=0,"",VLOOKUP($G10,Baseline!$G:$GR,175,0))</f>
        <v>4 = я не курю</v>
      </c>
      <c r="FZ10" s="142" t="str">
        <f>IF(LEN(VLOOKUP($G10,Baseline!$G:$GR,176,0))=0,"",VLOOKUP($G10,Baseline!$G:$GR,176,0))</f>
        <v>99 = нет ответа</v>
      </c>
      <c r="GA10" s="142" t="str">
        <f>IF(LEN(VLOOKUP($G10,Baseline!$G:$GR,177,0))=0,"",VLOOKUP($G10,Baseline!$G:$GR,177,0))</f>
        <v/>
      </c>
      <c r="GB10" s="142" t="str">
        <f>IF(LEN(VLOOKUP($G10,Baseline!$G:$GR,178,0))=0,"",VLOOKUP($G10,Baseline!$G:$GR,178,0))</f>
        <v/>
      </c>
      <c r="GC10" s="142" t="str">
        <f>IF(LEN(VLOOKUP($G10,Baseline!$G:$GR,179,0))=0,"",VLOOKUP($G10,Baseline!$G:$GR,179,0))</f>
        <v/>
      </c>
      <c r="GD10" s="142" t="str">
        <f>IF(LEN(VLOOKUP($G10,Baseline!$G:$GR,180,0))=0,"",VLOOKUP($G10,Baseline!$G:$GR,180,0))</f>
        <v/>
      </c>
      <c r="GE10" s="142" t="str">
        <f>IF(LEN(VLOOKUP($G10,Baseline!$G:$GR,181,0))=0,"",VLOOKUP($G10,Baseline!$G:$GR,181,0))</f>
        <v/>
      </c>
      <c r="GF10" s="142" t="str">
        <f>IF(LEN(VLOOKUP($G10,Baseline!$G:$GR,182,0))=0,"",VLOOKUP($G10,Baseline!$G:$GR,182,0))</f>
        <v/>
      </c>
      <c r="GG10" s="142" t="str">
        <f>IF(LEN(VLOOKUP($G10,Baseline!$G:$GR,183,0))=0,"",VLOOKUP($G10,Baseline!$G:$GR,183,0))</f>
        <v/>
      </c>
      <c r="GH10" s="142" t="str">
        <f>IF(LEN(VLOOKUP($G10,Baseline!$G:$GR,184,0))=0,"",VLOOKUP($G10,Baseline!$G:$GR,184,0))</f>
        <v/>
      </c>
      <c r="GI10" s="142" t="str">
        <f>IF(LEN(VLOOKUP($G10,Baseline!$G:$GR,185,0))=0,"",VLOOKUP($G10,Baseline!$G:$GR,185,0))</f>
        <v/>
      </c>
      <c r="GJ10" s="142" t="str">
        <f>IF(LEN(VLOOKUP($G10,Baseline!$G:$GR,186,0))=0,"",VLOOKUP($G10,Baseline!$G:$GR,186,0))</f>
        <v/>
      </c>
      <c r="GK10" s="142" t="str">
        <f>IF(LEN(VLOOKUP($G10,Baseline!$G:$GR,187,0))=0,"",VLOOKUP($G10,Baseline!$G:$GR,187,0))</f>
        <v/>
      </c>
      <c r="GL10" s="142" t="str">
        <f>IF(LEN(VLOOKUP($G10,Baseline!$G:$GR,188,0))=0,"",VLOOKUP($G10,Baseline!$G:$GR,188,0))</f>
        <v/>
      </c>
      <c r="GM10" s="142" t="str">
        <f>IF(LEN(VLOOKUP($G10,Baseline!$G:$GR,189,0))=0,"",VLOOKUP($G10,Baseline!$G:$GR,189,0))</f>
        <v/>
      </c>
      <c r="GN10" s="142" t="str">
        <f>IF(LEN(VLOOKUP($G10,Baseline!$G:$GR,190,0))=0,"",VLOOKUP($G10,Baseline!$G:$GR,190,0))</f>
        <v/>
      </c>
      <c r="GO10" s="142" t="str">
        <f>IF(LEN(VLOOKUP($G10,Baseline!$G:$GR,191,0))=0,"",VLOOKUP($G10,Baseline!$G:$GR,191,0))</f>
        <v/>
      </c>
      <c r="GP10" s="142" t="str">
        <f>IF(LEN(VLOOKUP($G10,Baseline!$G:$GR,192,0))=0,"",VLOOKUP($G10,Baseline!$G:$GR,192,0))</f>
        <v/>
      </c>
      <c r="GQ10" s="142" t="str">
        <f>IF(LEN(VLOOKUP($G10,Baseline!$G:$GR,193,0))=0,"",VLOOKUP($G10,Baseline!$G:$GR,193,0))</f>
        <v/>
      </c>
      <c r="GR10" s="142" t="str">
        <f>IF(LEN(VLOOKUP($G10,Baseline!$G:$GR,194,0))=0,"",VLOOKUP($G10,Baseline!$G:$GR,194,0))</f>
        <v/>
      </c>
      <c r="GS10" s="135"/>
      <c r="GT10" s="135"/>
      <c r="GU10" s="135"/>
      <c r="GV10" s="138"/>
      <c r="GW10" s="135" t="s">
        <v>1665</v>
      </c>
      <c r="GX10" s="142" t="str">
        <f>IF(LEN(VLOOKUP($G10,Baseline!$G:$HT,200,0))=0,"",VLOOKUP($G10,Baseline!$G:$HT,200,0))</f>
        <v>1 = da, pušim više nego pre</v>
      </c>
      <c r="GY10" s="142" t="str">
        <f>IF(LEN(VLOOKUP($G10,Baseline!$G:$HT,201,0))=0,"",VLOOKUP($G10,Baseline!$G:$HT,201,0))</f>
        <v>2 = da, pušim manje nego ranije</v>
      </c>
      <c r="GZ10" s="142" t="str">
        <f>IF(LEN(VLOOKUP($G10,Baseline!$G:$HT,202,0))=0,"",VLOOKUP($G10,Baseline!$G:$HT,202,0))</f>
        <v>3 = ne, pušim od prilike isti isto kao pre</v>
      </c>
      <c r="HA10" s="142" t="str">
        <f>IF(LEN(VLOOKUP($G10,Baseline!$G:$HT,203,0))=0,"",VLOOKUP($G10,Baseline!$G:$HT,203,0))</f>
        <v>4 = ne pušim</v>
      </c>
      <c r="HB10" s="142" t="str">
        <f>IF(LEN(VLOOKUP($G10,Baseline!$G:$HT,204,0))=0,"",VLOOKUP($G10,Baseline!$G:$HT,204,0))</f>
        <v>99 = nema podataka</v>
      </c>
      <c r="HC10" s="142" t="str">
        <f>IF(LEN(VLOOKUP($G10,Baseline!$G:$HT,205,0))=0,"",VLOOKUP($G10,Baseline!$G:$HT,205,0))</f>
        <v/>
      </c>
      <c r="HD10" s="142" t="str">
        <f>IF(LEN(VLOOKUP($G10,Baseline!$G:$HT,206,0))=0,"",VLOOKUP($G10,Baseline!$G:$HT,206,0))</f>
        <v/>
      </c>
      <c r="HE10" s="142" t="str">
        <f>IF(LEN(VLOOKUP($G10,Baseline!$G:$HT,207,0))=0,"",VLOOKUP($G10,Baseline!$G:$HT,207,0))</f>
        <v/>
      </c>
      <c r="HF10" s="142" t="str">
        <f>IF(LEN(VLOOKUP($G10,Baseline!$G:$HT,208,0))=0,"",VLOOKUP($G10,Baseline!$G:$HT,208,0))</f>
        <v/>
      </c>
      <c r="HG10" s="142" t="str">
        <f>IF(LEN(VLOOKUP($G10,Baseline!$G:$HT,209,0))=0,"",VLOOKUP($G10,Baseline!$G:$HT,209,0))</f>
        <v/>
      </c>
      <c r="HH10" s="142" t="str">
        <f>IF(LEN(VLOOKUP($G10,Baseline!$G:$HT,210,0))=0,"",VLOOKUP($G10,Baseline!$G:$HT,210,0))</f>
        <v/>
      </c>
      <c r="HI10" s="142" t="str">
        <f>IF(LEN(VLOOKUP($G10,Baseline!$G:$HT,211,0))=0,"",VLOOKUP($G10,Baseline!$G:$HT,211,0))</f>
        <v/>
      </c>
      <c r="HJ10" s="142" t="str">
        <f>IF(LEN(VLOOKUP($G10,Baseline!$G:$HT,212,0))=0,"",VLOOKUP($G10,Baseline!$G:$HT,212,0))</f>
        <v/>
      </c>
      <c r="HK10" s="142" t="str">
        <f>IF(LEN(VLOOKUP($G10,Baseline!$G:$HT,213,0))=0,"",VLOOKUP($G10,Baseline!$G:$HT,213,0))</f>
        <v/>
      </c>
      <c r="HL10" s="142" t="str">
        <f>IF(LEN(VLOOKUP($G10,Baseline!$G:$HT,214,0))=0,"",VLOOKUP($G10,Baseline!$G:$HT,214,0))</f>
        <v/>
      </c>
      <c r="HM10" s="142" t="str">
        <f>IF(LEN(VLOOKUP($G10,Baseline!$G:$HT,215,0))=0,"",VLOOKUP($G10,Baseline!$G:$HT,215,0))</f>
        <v/>
      </c>
      <c r="HN10" s="142" t="str">
        <f>IF(LEN(VLOOKUP($G10,Baseline!$G:$HT,216,0))=0,"",VLOOKUP($G10,Baseline!$G:$HT,216,0))</f>
        <v/>
      </c>
      <c r="HO10" s="142" t="str">
        <f>IF(LEN(VLOOKUP($G10,Baseline!$G:$HT,217,0))=0,"",VLOOKUP($G10,Baseline!$G:$HT,217,0))</f>
        <v/>
      </c>
      <c r="HP10" s="142" t="str">
        <f>IF(LEN(VLOOKUP($G10,Baseline!$G:$HT,218,0))=0,"",VLOOKUP($G10,Baseline!$G:$HT,218,0))</f>
        <v/>
      </c>
      <c r="HQ10" s="142" t="str">
        <f>IF(LEN(VLOOKUP($G10,Baseline!$G:$HT,219,0))=0,"",VLOOKUP($G10,Baseline!$G:$HT,219,0))</f>
        <v/>
      </c>
      <c r="HR10" s="142" t="str">
        <f>IF(LEN(VLOOKUP($G10,Baseline!$G:$HT,220,0))=0,"",VLOOKUP($G10,Baseline!$G:$HT,220,0))</f>
        <v/>
      </c>
      <c r="HS10" s="142" t="str">
        <f>IF(LEN(VLOOKUP($G10,Baseline!$G:$HT,221,0))=0,"",VLOOKUP($G10,Baseline!$G:$HT,221,0))</f>
        <v/>
      </c>
      <c r="HT10" s="142" t="str">
        <f>IF(LEN(VLOOKUP($G10,Baseline!$G:$HT,222,0))=0,"",VLOOKUP($G10,Baseline!$G:$HT,222,0))</f>
        <v/>
      </c>
      <c r="HU10" s="135"/>
      <c r="HV10" s="135"/>
      <c r="HW10" s="135"/>
      <c r="HX10" s="138"/>
      <c r="HY10" s="143"/>
      <c r="HZ10" s="143"/>
      <c r="IA10" s="143"/>
      <c r="IB10" s="143"/>
      <c r="IC10" s="143"/>
      <c r="ID10" s="143"/>
      <c r="IE10" s="143"/>
      <c r="IF10" s="143"/>
      <c r="IG10" s="143"/>
      <c r="IH10" s="143"/>
      <c r="II10" s="143"/>
      <c r="IJ10" s="143"/>
      <c r="IK10" s="143"/>
      <c r="IL10" s="143"/>
      <c r="IM10" s="143"/>
      <c r="IN10" s="143"/>
      <c r="IO10" s="143"/>
      <c r="IP10" s="143"/>
      <c r="IQ10" s="143"/>
      <c r="IR10" s="143"/>
      <c r="IS10" s="143"/>
      <c r="IT10" s="143"/>
      <c r="IU10" s="143"/>
      <c r="IV10" s="143"/>
      <c r="IW10" s="143"/>
      <c r="IX10" s="143"/>
      <c r="IY10" s="143"/>
      <c r="IZ10" s="143"/>
      <c r="JA10" s="143"/>
      <c r="JB10" s="143"/>
      <c r="JC10" s="143"/>
      <c r="JD10" s="143"/>
      <c r="JE10" s="143"/>
      <c r="JF10" s="143"/>
      <c r="JG10" s="143"/>
      <c r="JH10" s="143"/>
      <c r="JI10" s="143"/>
      <c r="JJ10" s="143"/>
      <c r="JK10" s="143"/>
      <c r="JL10" s="143"/>
      <c r="JM10" s="143"/>
      <c r="JN10" s="143"/>
      <c r="JO10" s="143"/>
      <c r="JP10" s="143"/>
      <c r="JQ10" s="143"/>
      <c r="JR10" s="143"/>
      <c r="JS10" s="143"/>
      <c r="JT10" s="143"/>
      <c r="JU10" s="143"/>
      <c r="JV10" s="143"/>
      <c r="JW10" s="143"/>
      <c r="JX10" s="143"/>
      <c r="JY10" s="143"/>
      <c r="JZ10" s="143"/>
      <c r="KA10" s="143"/>
      <c r="KB10" s="143"/>
      <c r="KC10" s="143"/>
      <c r="KD10" s="143"/>
      <c r="KE10" s="143"/>
      <c r="KF10" s="143"/>
      <c r="KG10" s="143"/>
      <c r="KH10" s="143"/>
      <c r="KI10" s="143"/>
      <c r="KJ10" s="143"/>
      <c r="KK10" s="143"/>
      <c r="KL10" s="143"/>
      <c r="KM10" s="143"/>
      <c r="KN10" s="143"/>
      <c r="KO10" s="143"/>
      <c r="KP10" s="143"/>
      <c r="KQ10" s="143"/>
      <c r="KR10" s="143"/>
      <c r="KS10" s="143"/>
      <c r="KT10" s="143"/>
      <c r="KU10" s="143"/>
      <c r="KV10" s="143"/>
      <c r="KW10" s="143"/>
      <c r="KX10" s="143"/>
      <c r="KY10" s="143"/>
      <c r="KZ10" s="143"/>
      <c r="LA10" s="143"/>
      <c r="LB10" s="143"/>
      <c r="LC10" s="143"/>
      <c r="LD10" s="143"/>
      <c r="LE10" s="143"/>
      <c r="LF10" s="143"/>
      <c r="LG10" s="143"/>
      <c r="LH10" s="143"/>
      <c r="LI10" s="143"/>
      <c r="LJ10" s="143"/>
      <c r="LK10" s="143"/>
      <c r="LL10" s="143"/>
      <c r="LM10" s="143"/>
      <c r="LN10" s="143"/>
      <c r="LO10" s="143"/>
      <c r="LP10" s="143"/>
      <c r="LQ10" s="143"/>
      <c r="LR10" s="143"/>
      <c r="LS10" s="143"/>
      <c r="LT10" s="143"/>
      <c r="LU10" s="143"/>
      <c r="LV10" s="143"/>
      <c r="LW10" s="143"/>
      <c r="LX10" s="143"/>
      <c r="LY10" s="143"/>
      <c r="LZ10" s="143"/>
      <c r="MA10" s="143"/>
      <c r="MB10" s="143"/>
      <c r="MC10" s="143"/>
      <c r="MD10" s="143"/>
      <c r="ME10" s="143"/>
      <c r="MF10" s="143"/>
      <c r="MG10" s="143"/>
      <c r="MH10" s="143"/>
      <c r="MI10" s="143"/>
      <c r="MJ10" s="143"/>
      <c r="MK10" s="143"/>
      <c r="ML10" s="143"/>
      <c r="MM10" s="143"/>
      <c r="MN10" s="143"/>
      <c r="MO10" s="143"/>
      <c r="MP10" s="143"/>
      <c r="MQ10" s="143"/>
      <c r="MR10" s="143"/>
      <c r="MS10" s="143"/>
      <c r="MT10" s="143"/>
      <c r="MU10" s="143"/>
      <c r="MV10" s="143"/>
      <c r="MW10" s="143"/>
      <c r="MX10" s="143"/>
      <c r="MY10" s="143"/>
      <c r="MZ10" s="143"/>
      <c r="NA10" s="143"/>
      <c r="NB10" s="143"/>
      <c r="NC10" s="143"/>
      <c r="ND10" s="143"/>
      <c r="NE10" s="143"/>
      <c r="NF10" s="143"/>
      <c r="NG10" s="143"/>
      <c r="NH10" s="143"/>
      <c r="NI10" s="143"/>
      <c r="NJ10" s="143"/>
      <c r="NK10" s="143"/>
      <c r="NL10" s="143"/>
      <c r="NM10" s="143"/>
      <c r="NN10" s="143"/>
      <c r="NO10" s="143"/>
      <c r="NP10" s="143"/>
      <c r="NQ10" s="143"/>
      <c r="NR10" s="143"/>
      <c r="NS10" s="143"/>
      <c r="NT10" s="143"/>
      <c r="NU10" s="143"/>
      <c r="NV10" s="143"/>
      <c r="NW10" s="143"/>
      <c r="NX10" s="143"/>
      <c r="NY10" s="143"/>
      <c r="NZ10" s="143"/>
      <c r="OA10" s="143"/>
      <c r="OB10" s="143"/>
      <c r="OC10" s="143"/>
      <c r="OD10" s="143"/>
      <c r="OE10" s="143"/>
      <c r="OF10" s="143"/>
      <c r="OG10" s="143"/>
      <c r="OH10" s="143"/>
      <c r="OI10" s="143"/>
      <c r="OJ10" s="143"/>
      <c r="OK10" s="143"/>
      <c r="OL10" s="143"/>
      <c r="OM10" s="143"/>
      <c r="ON10" s="143"/>
      <c r="OO10" s="143"/>
      <c r="OP10" s="143"/>
      <c r="OQ10" s="143"/>
      <c r="OR10" s="143"/>
      <c r="OS10" s="143"/>
      <c r="OT10" s="143"/>
      <c r="OU10" s="143"/>
      <c r="OV10" s="143"/>
      <c r="OW10" s="143"/>
      <c r="OX10" s="143"/>
      <c r="OY10" s="143"/>
      <c r="OZ10" s="143"/>
      <c r="PA10" s="143"/>
      <c r="PB10" s="143"/>
      <c r="PC10" s="143"/>
      <c r="PD10" s="143"/>
      <c r="PE10" s="143"/>
      <c r="PF10" s="143"/>
      <c r="PG10" s="143"/>
      <c r="PH10" s="143"/>
      <c r="PI10" s="143"/>
      <c r="PJ10" s="143"/>
      <c r="PK10" s="143"/>
      <c r="PL10" s="143"/>
      <c r="PM10" s="143"/>
      <c r="PN10" s="143"/>
      <c r="PO10" s="143"/>
      <c r="PP10" s="143"/>
      <c r="PQ10" s="143"/>
      <c r="PR10" s="143"/>
      <c r="PS10" s="143"/>
      <c r="PT10" s="143"/>
      <c r="PU10" s="143"/>
      <c r="PV10" s="143"/>
      <c r="PW10" s="143"/>
      <c r="PX10" s="143"/>
      <c r="PY10" s="143"/>
      <c r="PZ10" s="143"/>
      <c r="QA10" s="143"/>
      <c r="QB10" s="143"/>
      <c r="QC10" s="143"/>
      <c r="QD10" s="143"/>
      <c r="QE10" s="143"/>
      <c r="QF10" s="143"/>
      <c r="QG10" s="143"/>
      <c r="QH10" s="143"/>
      <c r="QI10" s="143"/>
      <c r="QJ10" s="143"/>
      <c r="QK10" s="143"/>
      <c r="QL10" s="143"/>
      <c r="QM10" s="143"/>
      <c r="QN10" s="143"/>
      <c r="QO10" s="143"/>
      <c r="QP10" s="143"/>
      <c r="QQ10" s="143"/>
      <c r="QR10" s="143"/>
      <c r="QS10" s="143"/>
      <c r="QT10" s="143"/>
      <c r="QU10" s="143"/>
      <c r="QV10" s="143"/>
      <c r="QW10" s="143"/>
      <c r="QX10" s="143"/>
      <c r="QY10" s="143"/>
      <c r="QZ10" s="143"/>
      <c r="RA10" s="143"/>
      <c r="RB10" s="143"/>
      <c r="RC10" s="143"/>
      <c r="RD10" s="143"/>
      <c r="RE10" s="143"/>
      <c r="RF10" s="143"/>
      <c r="RG10" s="143"/>
      <c r="RH10" s="143"/>
      <c r="RI10" s="143"/>
      <c r="RJ10" s="143"/>
      <c r="RK10" s="143"/>
      <c r="RL10" s="143"/>
      <c r="RM10" s="143"/>
      <c r="RN10" s="143"/>
      <c r="RO10" s="143"/>
      <c r="RP10" s="143"/>
      <c r="RQ10" s="143"/>
      <c r="RR10" s="143"/>
      <c r="RS10" s="143"/>
      <c r="RT10" s="143"/>
      <c r="RU10" s="143"/>
      <c r="RV10" s="143"/>
      <c r="RW10" s="143"/>
      <c r="RX10" s="143"/>
      <c r="RY10" s="143"/>
      <c r="RZ10" s="143"/>
      <c r="SA10" s="143"/>
      <c r="SB10" s="143"/>
      <c r="SC10" s="143"/>
      <c r="SD10" s="143"/>
      <c r="SE10" s="143"/>
      <c r="SF10" s="143"/>
      <c r="SG10" s="143"/>
      <c r="SH10" s="143"/>
      <c r="SI10" s="143"/>
      <c r="SJ10" s="143"/>
      <c r="SK10" s="143"/>
      <c r="SL10" s="143"/>
      <c r="SM10" s="143"/>
      <c r="SN10" s="143"/>
      <c r="SO10" s="143"/>
      <c r="SP10" s="143"/>
      <c r="SQ10" s="143"/>
      <c r="SR10" s="143"/>
      <c r="SS10" s="143"/>
      <c r="ST10" s="143"/>
      <c r="SU10" s="143"/>
      <c r="SV10" s="143"/>
      <c r="SW10" s="143"/>
      <c r="SX10" s="143"/>
      <c r="SY10" s="143"/>
      <c r="SZ10" s="143"/>
      <c r="TA10" s="143"/>
      <c r="TB10" s="143"/>
      <c r="TC10" s="143"/>
      <c r="TD10" s="143"/>
      <c r="TE10" s="143"/>
      <c r="TF10" s="143"/>
      <c r="TG10" s="143"/>
      <c r="TH10" s="143"/>
      <c r="TI10" s="143"/>
      <c r="TJ10" s="143"/>
      <c r="TK10" s="143"/>
      <c r="TL10" s="143"/>
      <c r="TM10" s="143"/>
      <c r="TN10" s="143"/>
      <c r="TO10" s="143"/>
      <c r="TP10" s="143"/>
      <c r="TQ10" s="143"/>
      <c r="TR10" s="143"/>
      <c r="TS10" s="143"/>
      <c r="TT10" s="143"/>
      <c r="TU10" s="143"/>
      <c r="TV10" s="143"/>
      <c r="TW10" s="143"/>
      <c r="TX10" s="143"/>
      <c r="TY10" s="143"/>
      <c r="TZ10" s="143"/>
      <c r="UA10" s="143"/>
      <c r="UB10" s="143"/>
      <c r="UC10" s="143"/>
      <c r="UD10" s="143"/>
      <c r="UE10" s="143"/>
      <c r="UF10" s="143"/>
      <c r="UG10" s="143"/>
      <c r="UH10" s="143"/>
      <c r="UI10" s="143"/>
      <c r="UJ10" s="143"/>
      <c r="UK10" s="143"/>
      <c r="UL10" s="143"/>
      <c r="UM10" s="143"/>
      <c r="UN10" s="143"/>
      <c r="UO10" s="143"/>
      <c r="UP10" s="143"/>
      <c r="UQ10" s="143"/>
      <c r="UR10" s="143"/>
      <c r="US10" s="143"/>
      <c r="UT10" s="143"/>
      <c r="UU10" s="143"/>
      <c r="UV10" s="143"/>
      <c r="UW10" s="143"/>
      <c r="UX10" s="143"/>
      <c r="UY10" s="143"/>
      <c r="UZ10" s="143"/>
      <c r="VA10" s="143"/>
      <c r="VB10" s="143"/>
      <c r="VC10" s="143"/>
      <c r="VD10" s="143"/>
      <c r="VE10" s="143"/>
      <c r="VF10" s="143"/>
      <c r="VG10" s="143"/>
      <c r="VH10" s="143"/>
      <c r="VI10" s="143"/>
      <c r="VJ10" s="143"/>
      <c r="VK10" s="143"/>
      <c r="VL10" s="143"/>
      <c r="VM10" s="143"/>
      <c r="VN10" s="143"/>
      <c r="VO10" s="143"/>
      <c r="VP10" s="143"/>
      <c r="VQ10" s="143"/>
      <c r="VR10" s="143"/>
      <c r="VS10" s="143"/>
      <c r="VT10" s="143"/>
      <c r="VU10" s="143"/>
      <c r="VV10" s="143"/>
      <c r="VW10" s="143"/>
      <c r="VX10" s="143"/>
      <c r="VY10" s="143"/>
      <c r="VZ10" s="143"/>
      <c r="WA10" s="143"/>
      <c r="WB10" s="143"/>
      <c r="WC10" s="143"/>
      <c r="WD10" s="143"/>
      <c r="WE10" s="143"/>
      <c r="WF10" s="143"/>
      <c r="WG10" s="143"/>
      <c r="WH10" s="143"/>
      <c r="WI10" s="143"/>
      <c r="WJ10" s="143"/>
      <c r="WK10" s="143"/>
      <c r="WL10" s="143"/>
      <c r="WM10" s="143"/>
      <c r="WN10" s="143"/>
      <c r="WO10" s="143"/>
      <c r="WP10" s="143"/>
      <c r="WQ10" s="143"/>
      <c r="WR10" s="143"/>
      <c r="WS10" s="143"/>
      <c r="WT10" s="143"/>
      <c r="WU10" s="143"/>
      <c r="WV10" s="143"/>
      <c r="WW10" s="143"/>
      <c r="WX10" s="143"/>
      <c r="WY10" s="143"/>
      <c r="WZ10" s="143"/>
      <c r="XA10" s="143"/>
      <c r="XB10" s="143"/>
      <c r="XC10" s="143"/>
      <c r="XD10" s="143"/>
      <c r="XE10" s="143"/>
      <c r="XF10" s="143"/>
      <c r="XG10" s="143"/>
      <c r="XH10" s="143"/>
      <c r="XI10" s="143"/>
      <c r="XJ10" s="143"/>
      <c r="XK10" s="143"/>
      <c r="XL10" s="143"/>
      <c r="XM10" s="143"/>
      <c r="XN10" s="143"/>
      <c r="XO10" s="143"/>
      <c r="XP10" s="143"/>
      <c r="XQ10" s="143"/>
      <c r="XR10" s="143"/>
      <c r="XS10" s="143"/>
      <c r="XT10" s="143"/>
      <c r="XU10" s="143"/>
      <c r="XV10" s="143"/>
      <c r="XW10" s="143"/>
      <c r="XX10" s="143"/>
      <c r="XY10" s="143"/>
      <c r="XZ10" s="143"/>
      <c r="YA10" s="143"/>
      <c r="YB10" s="143"/>
      <c r="YC10" s="143"/>
      <c r="YD10" s="143"/>
      <c r="YE10" s="143"/>
      <c r="YF10" s="143"/>
      <c r="YG10" s="143"/>
      <c r="YH10" s="143"/>
      <c r="YI10" s="143"/>
      <c r="YJ10" s="143"/>
      <c r="YK10" s="143"/>
      <c r="YL10" s="143"/>
      <c r="YM10" s="143"/>
      <c r="YN10" s="143"/>
      <c r="YO10" s="143"/>
      <c r="YP10" s="143"/>
      <c r="YQ10" s="143"/>
      <c r="YR10" s="143"/>
      <c r="YS10" s="143"/>
      <c r="YT10" s="143"/>
      <c r="YU10" s="143"/>
      <c r="YV10" s="143"/>
      <c r="YW10" s="143"/>
      <c r="YX10" s="143"/>
      <c r="YY10" s="143"/>
      <c r="YZ10" s="143"/>
      <c r="ZA10" s="143"/>
      <c r="ZB10" s="143"/>
      <c r="ZC10" s="143"/>
      <c r="ZD10" s="143"/>
      <c r="ZE10" s="143"/>
      <c r="ZF10" s="143"/>
      <c r="ZG10" s="143"/>
      <c r="ZH10" s="143"/>
      <c r="ZI10" s="143"/>
      <c r="ZJ10" s="143"/>
      <c r="ZK10" s="143"/>
      <c r="ZL10" s="143"/>
      <c r="ZM10" s="143"/>
      <c r="ZN10" s="143"/>
      <c r="ZO10" s="143"/>
      <c r="ZP10" s="143"/>
      <c r="ZQ10" s="143"/>
      <c r="ZR10" s="143"/>
    </row>
    <row r="11" spans="1:694" ht="15.75" customHeight="1" x14ac:dyDescent="0.25">
      <c r="A11" s="134" t="s">
        <v>252</v>
      </c>
      <c r="B11" s="135" t="s">
        <v>273</v>
      </c>
      <c r="C11" s="135"/>
      <c r="D11" s="135"/>
      <c r="E11" s="135"/>
      <c r="F11" s="135" t="s">
        <v>1226</v>
      </c>
      <c r="G11" s="135" t="s">
        <v>726</v>
      </c>
      <c r="H11" s="136"/>
      <c r="I11" s="161" t="s">
        <v>1666</v>
      </c>
      <c r="J11" s="135" t="str">
        <f>IF(LEN(VLOOKUP($G11,Baseline!$G:$BH,4,0))=0,"",VLOOKUP($G11,Baseline!$G:$BH,4,0))</f>
        <v>1 = Ja, ich trinke mehr Alkohol</v>
      </c>
      <c r="K11" s="135" t="str">
        <f>IF(LEN(VLOOKUP($G11,Baseline!$G:$BH,5,0))=0,"",VLOOKUP($G11,Baseline!$G:$BH,5,0))</f>
        <v>2 = Ja, ich trinke weniger Alkohol</v>
      </c>
      <c r="L11" s="135" t="str">
        <f>IF(LEN(VLOOKUP($G11,Baseline!$G:$BH,6,0))=0,"",VLOOKUP($G11,Baseline!$G:$BH,6,0))</f>
        <v>3 = Nein, Ich trinke ungefähr gleich viel Alkohol wie vorher</v>
      </c>
      <c r="M11" s="135" t="str">
        <f>IF(LEN(VLOOKUP($G11,Baseline!$G:$BH,7,0))=0,"",VLOOKUP($G11,Baseline!$G:$BH,7,0))</f>
        <v>4 = Ich trinke keinen Alkohol</v>
      </c>
      <c r="N11" s="135" t="str">
        <f>IF(LEN(VLOOKUP($G11,Baseline!$G:$BH,8,0))=0,"",VLOOKUP($G11,Baseline!$G:$BH,8,0))</f>
        <v>99 = Keine Angabe</v>
      </c>
      <c r="O11" s="135" t="str">
        <f>IF(LEN(VLOOKUP($G11,Baseline!$G:$BH,9,0))=0,"",VLOOKUP($G11,Baseline!$G:$BH,9,0))</f>
        <v/>
      </c>
      <c r="P11" s="135" t="str">
        <f>IF(LEN(VLOOKUP($G11,Baseline!$G:$BH,10,0))=0,"",VLOOKUP($G11,Baseline!$G:$BH,10,0))</f>
        <v/>
      </c>
      <c r="Q11" s="135" t="str">
        <f>IF(LEN(VLOOKUP($G11,Baseline!$G:$BH,11,0))=0,"",VLOOKUP($G11,Baseline!$G:$BH,11,0))</f>
        <v/>
      </c>
      <c r="R11" s="135" t="str">
        <f>IF(LEN(VLOOKUP($G11,Baseline!$G:$BH,12,0))=0,"",VLOOKUP($G11,Baseline!$G:$BH,12,0))</f>
        <v/>
      </c>
      <c r="S11" s="135" t="str">
        <f>IF(LEN(VLOOKUP($G11,Baseline!$G:$BH,13,0))=0,"",VLOOKUP($G11,Baseline!$G:$BH,13,0))</f>
        <v/>
      </c>
      <c r="T11" s="135" t="str">
        <f>IF(LEN(VLOOKUP($G11,Baseline!$G:$BH,14,0))=0,"",VLOOKUP($G11,Baseline!$G:$BH,14,0))</f>
        <v/>
      </c>
      <c r="U11" s="135" t="str">
        <f>IF(LEN(VLOOKUP($G11,Baseline!$G:$BH,15,0))=0,"",VLOOKUP($G11,Baseline!$G:$BH,15,0))</f>
        <v/>
      </c>
      <c r="V11" s="135" t="str">
        <f>IF(LEN(VLOOKUP($G11,Baseline!$G:$BH,16,0))=0,"",VLOOKUP($G11,Baseline!$G:$BH,16,0))</f>
        <v/>
      </c>
      <c r="W11" s="135" t="str">
        <f>IF(LEN(VLOOKUP($G11,Baseline!$G:$BH,17,0))=0,"",VLOOKUP($G11,Baseline!$G:$BH,17,0))</f>
        <v/>
      </c>
      <c r="X11" s="135" t="str">
        <f>IF(LEN(VLOOKUP($G11,Baseline!$G:$BH,18,0))=0,"",VLOOKUP($G11,Baseline!$G:$BH,18,0))</f>
        <v/>
      </c>
      <c r="Y11" s="135" t="str">
        <f>IF(LEN(VLOOKUP($G11,Baseline!$G:$BH,19,0))=0,"",VLOOKUP($G11,Baseline!$G:$BH,19,0))</f>
        <v/>
      </c>
      <c r="Z11" s="135" t="str">
        <f>IF(LEN(VLOOKUP($G11,Baseline!$G:$BH,20,0))=0,"",VLOOKUP($G11,Baseline!$G:$BH,20,0))</f>
        <v/>
      </c>
      <c r="AA11" s="135" t="str">
        <f>IF(LEN(VLOOKUP($G11,Baseline!$G:$BH,21,0))=0,"",VLOOKUP($G11,Baseline!$G:$BH,21,0))</f>
        <v/>
      </c>
      <c r="AB11" s="135" t="str">
        <f>IF(LEN(VLOOKUP($G11,Baseline!$G:$BH,22,0))=0,"",VLOOKUP($G11,Baseline!$G:$BH,22,0))</f>
        <v/>
      </c>
      <c r="AC11" s="135" t="str">
        <f>IF(LEN(VLOOKUP($G11,Baseline!$G:$BH,23,0))=0,"",VLOOKUP($G11,Baseline!$G:$BH,23,0))</f>
        <v/>
      </c>
      <c r="AD11" s="135" t="str">
        <f>IF(LEN(VLOOKUP($G11,Baseline!$G:$BH,24,0))=0,"",VLOOKUP($G11,Baseline!$G:$BH,24,0))</f>
        <v/>
      </c>
      <c r="AE11" s="135" t="str">
        <f>IF(LEN(VLOOKUP($G11,Baseline!$G:$BH,25,0))=0,"",VLOOKUP($G11,Baseline!$G:$BH,25,0))</f>
        <v/>
      </c>
      <c r="AF11" s="135" t="str">
        <f>IF(LEN(VLOOKUP($G11,Baseline!$G:$BH,26,0))=0,"",VLOOKUP($G11,Baseline!$G:$BH,26,0))</f>
        <v/>
      </c>
      <c r="AG11" s="135"/>
      <c r="AH11" s="135"/>
      <c r="AI11" s="135"/>
      <c r="AJ11" s="138"/>
      <c r="AK11" s="160" t="s">
        <v>1667</v>
      </c>
      <c r="AL11" s="135" t="str">
        <f>IF(LEN(VLOOKUP($G11,Baseline!$G:$BH,32,0))=0,"",VLOOKUP($G11,Baseline!$G:$BH,32,0))</f>
        <v>1 = Yes, I drink more alcohol</v>
      </c>
      <c r="AM11" s="135" t="str">
        <f>IF(LEN(VLOOKUP($G11,Baseline!$G:$BH,33,0))=0,"",VLOOKUP($G11,Baseline!$G:$BH,33,0))</f>
        <v>2 = Yes, I drink less alcohol</v>
      </c>
      <c r="AN11" s="135" t="str">
        <f>IF(LEN(VLOOKUP($G11,Baseline!$G:$BH,34,0))=0,"",VLOOKUP($G11,Baseline!$G:$BH,34,0))</f>
        <v>3 = No, I drink about the same amount as before</v>
      </c>
      <c r="AO11" s="135" t="str">
        <f>IF(LEN(VLOOKUP($G11,Baseline!$G:$BH,35,0))=0,"",VLOOKUP($G11,Baseline!$G:$BH,35,0))</f>
        <v>4 = I do not drink alcohol</v>
      </c>
      <c r="AP11" s="135" t="str">
        <f>IF(LEN(VLOOKUP($G11,Baseline!$G:$BH,36,0))=0,"",VLOOKUP($G11,Baseline!$G:$BH,36,0))</f>
        <v>99 = No respone</v>
      </c>
      <c r="AQ11" s="135" t="str">
        <f>IF(LEN(VLOOKUP($G11,Baseline!$G:$BH,37,0))=0,"",VLOOKUP($G11,Baseline!$G:$BH,37,0))</f>
        <v/>
      </c>
      <c r="AR11" s="135" t="str">
        <f>IF(LEN(VLOOKUP($G11,Baseline!$G:$BH,38,0))=0,"",VLOOKUP($G11,Baseline!$G:$BH,38,0))</f>
        <v/>
      </c>
      <c r="AS11" s="135" t="str">
        <f>IF(LEN(VLOOKUP($G11,Baseline!$G:$BH,39,0))=0,"",VLOOKUP($G11,Baseline!$G:$BH,39,0))</f>
        <v/>
      </c>
      <c r="AT11" s="135" t="str">
        <f>IF(LEN(VLOOKUP($G11,Baseline!$G:$BH,40,0))=0,"",VLOOKUP($G11,Baseline!$G:$BH,40,0))</f>
        <v/>
      </c>
      <c r="AU11" s="135" t="str">
        <f>IF(LEN(VLOOKUP($G11,Baseline!$G:$BH,41,0))=0,"",VLOOKUP($G11,Baseline!$G:$BH,41,0))</f>
        <v/>
      </c>
      <c r="AV11" s="135" t="str">
        <f>IF(LEN(VLOOKUP($G11,Baseline!$G:$BH,42,0))=0,"",VLOOKUP($G11,Baseline!$G:$BH,42,0))</f>
        <v/>
      </c>
      <c r="AW11" s="135" t="str">
        <f>IF(LEN(VLOOKUP($G11,Baseline!$G:$BH,43,0))=0,"",VLOOKUP($G11,Baseline!$G:$BH,43,0))</f>
        <v/>
      </c>
      <c r="AX11" s="135" t="str">
        <f>IF(LEN(VLOOKUP($G11,Baseline!$G:$BH,44,0))=0,"",VLOOKUP($G11,Baseline!$G:$BH,44,0))</f>
        <v/>
      </c>
      <c r="AY11" s="135" t="str">
        <f>IF(LEN(VLOOKUP($G11,Baseline!$G:$BH,45,0))=0,"",VLOOKUP($G11,Baseline!$G:$BH,45,0))</f>
        <v/>
      </c>
      <c r="AZ11" s="135" t="str">
        <f>IF(LEN(VLOOKUP($G11,Baseline!$G:$BH,46,0))=0,"",VLOOKUP($G11,Baseline!$G:$BH,46,0))</f>
        <v/>
      </c>
      <c r="BA11" s="135" t="str">
        <f>IF(LEN(VLOOKUP($G11,Baseline!$G:$BH,47,0))=0,"",VLOOKUP($G11,Baseline!$G:$BH,47,0))</f>
        <v/>
      </c>
      <c r="BB11" s="135" t="str">
        <f>IF(LEN(VLOOKUP($G11,Baseline!$G:$BH,48,0))=0,"",VLOOKUP($G11,Baseline!$G:$BH,48,0))</f>
        <v/>
      </c>
      <c r="BC11" s="135" t="str">
        <f>IF(LEN(VLOOKUP($G11,Baseline!$G:$BH,49,0))=0,"",VLOOKUP($G11,Baseline!$G:$BH,49,0))</f>
        <v/>
      </c>
      <c r="BD11" s="135" t="str">
        <f>IF(LEN(VLOOKUP($G11,Baseline!$G:$BH,50,0))=0,"",VLOOKUP($G11,Baseline!$G:$BH,50,0))</f>
        <v/>
      </c>
      <c r="BE11" s="135" t="str">
        <f>IF(LEN(VLOOKUP($G11,Baseline!$G:$BH,51,0))=0,"",VLOOKUP($G11,Baseline!$G:$BH,51,0))</f>
        <v/>
      </c>
      <c r="BF11" s="135" t="str">
        <f>IF(LEN(VLOOKUP($G11,Baseline!$G:$BH,52,0))=0,"",VLOOKUP($G11,Baseline!$G:$BH,52,0))</f>
        <v/>
      </c>
      <c r="BG11" s="135" t="str">
        <f>IF(LEN(VLOOKUP($G11,Baseline!$G:$BH,53,0))=0,"",VLOOKUP($G11,Baseline!$G:$BH,53,0))</f>
        <v/>
      </c>
      <c r="BH11" s="135" t="str">
        <f>IF(LEN(VLOOKUP($G11,Baseline!$G:$BH,54,0))=0,"",VLOOKUP($G11,Baseline!$G:$BH,54,0))</f>
        <v/>
      </c>
      <c r="BI11" s="135"/>
      <c r="BJ11" s="135"/>
      <c r="BK11" s="135"/>
      <c r="BL11" s="138"/>
      <c r="BM11" s="135" t="s">
        <v>1668</v>
      </c>
      <c r="BN11" s="139" t="str">
        <f>IF(LEN(VLOOKUP($G11,Baseline!$G:$CJ,60,0))=0,"",VLOOKUP($G11,Baseline!$G:$CJ,60,0))</f>
        <v>1 = Sí, bebo más alcohol</v>
      </c>
      <c r="BO11" s="139" t="str">
        <f>IF(LEN(VLOOKUP($G11,Baseline!$G:$CJ,61,0))=0,"",VLOOKUP($G11,Baseline!$G:$CJ,61,0))</f>
        <v>2 = Sí, bebo menos alcohol</v>
      </c>
      <c r="BP11" s="139" t="str">
        <f>IF(LEN(VLOOKUP($G11,Baseline!$G:$CJ,62,0))=0,"",VLOOKUP($G11,Baseline!$G:$CJ,62,0))</f>
        <v>3 = No, bebo más o menos la misma cantidad de alcohol que antes</v>
      </c>
      <c r="BQ11" s="139" t="str">
        <f>IF(LEN(VLOOKUP($G11,Baseline!$G:$CJ,63,0))=0,"",VLOOKUP($G11,Baseline!$G:$CJ,63,0))</f>
        <v>4 = No bebo alcohol</v>
      </c>
      <c r="BR11" s="139" t="str">
        <f>IF(LEN(VLOOKUP($G11,Baseline!$G:$CJ,64,0))=0,"",VLOOKUP($G11,Baseline!$G:$CJ,64,0))</f>
        <v>99 = No hay datos</v>
      </c>
      <c r="BS11" s="139" t="str">
        <f>IF(LEN(VLOOKUP($G11,Baseline!$G:$CJ,65,0))=0,"",VLOOKUP($G11,Baseline!$G:$CJ,65,0))</f>
        <v/>
      </c>
      <c r="BT11" s="139" t="str">
        <f>IF(LEN(VLOOKUP($G11,Baseline!$G:$CJ,66,0))=0,"",VLOOKUP($G11,Baseline!$G:$CJ,66,0))</f>
        <v/>
      </c>
      <c r="BU11" s="139" t="str">
        <f>IF(LEN(VLOOKUP($G11,Baseline!$G:$CJ,67,0))=0,"",VLOOKUP($G11,Baseline!$G:$CJ,67,0))</f>
        <v/>
      </c>
      <c r="BV11" s="139" t="str">
        <f>IF(LEN(VLOOKUP($G11,Baseline!$G:$CJ,68,0))=0,"",VLOOKUP($G11,Baseline!$G:$CJ,68,0))</f>
        <v/>
      </c>
      <c r="BW11" s="139" t="str">
        <f>IF(LEN(VLOOKUP($G11,Baseline!$G:$CJ,69,0))=0,"",VLOOKUP($G11,Baseline!$G:$CJ,69,0))</f>
        <v/>
      </c>
      <c r="BX11" s="139" t="str">
        <f>IF(LEN(VLOOKUP($G11,Baseline!$G:$CJ,70,0))=0,"",VLOOKUP($G11,Baseline!$G:$CJ,70,0))</f>
        <v/>
      </c>
      <c r="BY11" s="139" t="str">
        <f>IF(LEN(VLOOKUP($G11,Baseline!$G:$CJ,71,0))=0,"",VLOOKUP($G11,Baseline!$G:$CJ,71,0))</f>
        <v/>
      </c>
      <c r="BZ11" s="139" t="str">
        <f>IF(LEN(VLOOKUP($G11,Baseline!$G:$CJ,72,0))=0,"",VLOOKUP($G11,Baseline!$G:$CJ,72,0))</f>
        <v/>
      </c>
      <c r="CA11" s="139" t="str">
        <f>IF(LEN(VLOOKUP($G11,Baseline!$G:$CJ,73,0))=0,"",VLOOKUP($G11,Baseline!$G:$CJ,73,0))</f>
        <v/>
      </c>
      <c r="CB11" s="139" t="str">
        <f>IF(LEN(VLOOKUP($G11,Baseline!$G:$CJ,74,0))=0,"",VLOOKUP($G11,Baseline!$G:$CJ,74,0))</f>
        <v/>
      </c>
      <c r="CC11" s="139" t="str">
        <f>IF(LEN(VLOOKUP($G11,Baseline!$G:$CJ,75,0))=0,"",VLOOKUP($G11,Baseline!$G:$CJ,75,0))</f>
        <v/>
      </c>
      <c r="CD11" s="139" t="str">
        <f>IF(LEN(VLOOKUP($G11,Baseline!$G:$CJ,76,0))=0,"",VLOOKUP($G11,Baseline!$G:$CJ,76,0))</f>
        <v/>
      </c>
      <c r="CE11" s="139" t="str">
        <f>IF(LEN(VLOOKUP($G11,Baseline!$G:$CJ,77,0))=0,"",VLOOKUP($G11,Baseline!$G:$CJ,77,0))</f>
        <v/>
      </c>
      <c r="CF11" s="139" t="str">
        <f>IF(LEN(VLOOKUP($G11,Baseline!$G:$CJ,78,0))=0,"",VLOOKUP($G11,Baseline!$G:$CJ,78,0))</f>
        <v/>
      </c>
      <c r="CG11" s="139" t="str">
        <f>IF(LEN(VLOOKUP($G11,Baseline!$G:$CJ,79,0))=0,"",VLOOKUP($G11,Baseline!$G:$CJ,79,0))</f>
        <v/>
      </c>
      <c r="CH11" s="139" t="str">
        <f>IF(LEN(VLOOKUP($G11,Baseline!$G:$CJ,80,0))=0,"",VLOOKUP($G11,Baseline!$G:$CJ,80,0))</f>
        <v/>
      </c>
      <c r="CI11" s="139" t="str">
        <f>IF(LEN(VLOOKUP($G11,Baseline!$G:$CJ,81,0))=0,"",VLOOKUP($G11,Baseline!$G:$CJ,81,0))</f>
        <v/>
      </c>
      <c r="CJ11" s="139" t="str">
        <f>IF(LEN(VLOOKUP($G11,Baseline!$G:$CJ,82,0))=0,"",VLOOKUP($G11,Baseline!$G:$CJ,82,0))</f>
        <v/>
      </c>
      <c r="CK11" s="135"/>
      <c r="CL11" s="135"/>
      <c r="CM11" s="135"/>
      <c r="CN11" s="138"/>
      <c r="CO11" s="135" t="s">
        <v>1669</v>
      </c>
      <c r="CP11" s="139" t="str">
        <f>IF(LEN(VLOOKUP($G11,Baseline!$G:$DL,88,0))=0,"",VLOOKUP($G11,Baseline!$G:$DL,88,0))</f>
        <v>1 = oui, je bois plus d'alcool</v>
      </c>
      <c r="CQ11" s="139" t="str">
        <f>IF(LEN(VLOOKUP($G11,Baseline!$G:$DL,89,0))=0,"",VLOOKUP($G11,Baseline!$G:$DL,89,0))</f>
        <v>2 = oui, je bois moins d'alcool</v>
      </c>
      <c r="CR11" s="139" t="str">
        <f>IF(LEN(VLOOKUP($G11,Baseline!$G:$DL,90,0))=0,"",VLOOKUP($G11,Baseline!$G:$DL,90,0))</f>
        <v>3 = non, je bois environ autant d'alcool qu'avant</v>
      </c>
      <c r="CS11" s="139" t="str">
        <f>IF(LEN(VLOOKUP($G11,Baseline!$G:$DL,91,0))=0,"",VLOOKUP($G11,Baseline!$G:$DL,91,0))</f>
        <v>4 = je ne bois pas d'alcool</v>
      </c>
      <c r="CT11" s="139" t="str">
        <f>IF(LEN(VLOOKUP($G11,Baseline!$G:$DL,92,0))=0,"",VLOOKUP($G11,Baseline!$G:$DL,92,0))</f>
        <v>99 = pas de réponse</v>
      </c>
      <c r="CU11" s="139" t="str">
        <f>IF(LEN(VLOOKUP($G11,Baseline!$G:$DL,93,0))=0,"",VLOOKUP($G11,Baseline!$G:$DL,93,0))</f>
        <v/>
      </c>
      <c r="CV11" s="139" t="str">
        <f>IF(LEN(VLOOKUP($G11,Baseline!$G:$DL,94,0))=0,"",VLOOKUP($G11,Baseline!$G:$DL,94,0))</f>
        <v/>
      </c>
      <c r="CW11" s="139" t="str">
        <f>IF(LEN(VLOOKUP($G11,Baseline!$G:$DL,95,0))=0,"",VLOOKUP($G11,Baseline!$G:$DL,95,0))</f>
        <v/>
      </c>
      <c r="CX11" s="139" t="str">
        <f>IF(LEN(VLOOKUP($G11,Baseline!$G:$DL,96,0))=0,"",VLOOKUP($G11,Baseline!$G:$DL,96,0))</f>
        <v/>
      </c>
      <c r="CY11" s="139" t="str">
        <f>IF(LEN(VLOOKUP($G11,Baseline!$G:$DL,97,0))=0,"",VLOOKUP($G11,Baseline!$G:$DL,97,0))</f>
        <v/>
      </c>
      <c r="CZ11" s="139" t="str">
        <f>IF(LEN(VLOOKUP($G11,Baseline!$G:$DL,98,0))=0,"",VLOOKUP($G11,Baseline!$G:$DL,98,0))</f>
        <v/>
      </c>
      <c r="DA11" s="139" t="str">
        <f>IF(LEN(VLOOKUP($G11,Baseline!$G:$DL,99,0))=0,"",VLOOKUP($G11,Baseline!$G:$DL,99,0))</f>
        <v/>
      </c>
      <c r="DB11" s="139" t="str">
        <f>IF(LEN(VLOOKUP($G11,Baseline!$G:$DL,100,0))=0,"",VLOOKUP($G11,Baseline!$G:$DL,100,0))</f>
        <v/>
      </c>
      <c r="DC11" s="139" t="str">
        <f>IF(LEN(VLOOKUP($G11,Baseline!$G:$DL,101,0))=0,"",VLOOKUP($G11,Baseline!$G:$DL,101,0))</f>
        <v/>
      </c>
      <c r="DD11" s="139" t="str">
        <f>IF(LEN(VLOOKUP($G11,Baseline!$G:$DL,102,0))=0,"",VLOOKUP($G11,Baseline!$G:$DL,102,0))</f>
        <v/>
      </c>
      <c r="DE11" s="139" t="str">
        <f>IF(LEN(VLOOKUP($G11,Baseline!$G:$DL,103,0))=0,"",VLOOKUP($G11,Baseline!$G:$DL,103,0))</f>
        <v/>
      </c>
      <c r="DF11" s="139" t="str">
        <f>IF(LEN(VLOOKUP($G11,Baseline!$G:$DL,104,0))=0,"",VLOOKUP($G11,Baseline!$G:$DL,104,0))</f>
        <v/>
      </c>
      <c r="DG11" s="139" t="str">
        <f>IF(LEN(VLOOKUP($G11,Baseline!$G:$DL,105,0))=0,"",VLOOKUP($G11,Baseline!$G:$DL,105,0))</f>
        <v/>
      </c>
      <c r="DH11" s="139" t="str">
        <f>IF(LEN(VLOOKUP($G11,Baseline!$G:$DL,106,0))=0,"",VLOOKUP($G11,Baseline!$G:$DL,106,0))</f>
        <v/>
      </c>
      <c r="DI11" s="139" t="str">
        <f>IF(LEN(VLOOKUP($G11,Baseline!$G:$DL,107,0))=0,"",VLOOKUP($G11,Baseline!$G:$DL,107,0))</f>
        <v/>
      </c>
      <c r="DJ11" s="139" t="str">
        <f>IF(LEN(VLOOKUP($G11,Baseline!$G:$DL,108,0))=0,"",VLOOKUP($G11,Baseline!$G:$DL,108,0))</f>
        <v/>
      </c>
      <c r="DK11" s="139" t="str">
        <f>IF(LEN(VLOOKUP($G11,Baseline!$G:$DL,109,0))=0,"",VLOOKUP($G11,Baseline!$G:$DL,109,0))</f>
        <v/>
      </c>
      <c r="DL11" s="139" t="str">
        <f>IF(LEN(VLOOKUP($G11,Baseline!$G:$DL,110,0))=0,"",VLOOKUP($G11,Baseline!$G:$DL,110,0))</f>
        <v/>
      </c>
      <c r="DM11" s="140"/>
      <c r="DN11" s="140"/>
      <c r="DO11" s="140"/>
      <c r="DP11" s="141"/>
      <c r="DQ11" s="135" t="s">
        <v>1670</v>
      </c>
      <c r="DR11" s="142" t="str">
        <f>IF(LEN(VLOOKUP($G11,Baseline!$G:$EN,116,0))=0,"",VLOOKUP($G11,Baseline!$G:$EN,116,0))</f>
        <v>1 = igen, több alkoholt fogyasztok</v>
      </c>
      <c r="DS11" s="142" t="str">
        <f>IF(LEN(VLOOKUP($G11,Baseline!$G:$EN,117,0))=0,"",VLOOKUP($G11,Baseline!$G:$EN,117,0))</f>
        <v>2 = igen, kevésebb alkoholt fogyasztok</v>
      </c>
      <c r="DT11" s="142" t="str">
        <f>IF(LEN(VLOOKUP($G11,Baseline!$G:$EN,118,0))=0,"",VLOOKUP($G11,Baseline!$G:$EN,118,0))</f>
        <v>3 = nem, körülbelül ugyanannyi alkoholt fogyasztok, mint korábban</v>
      </c>
      <c r="DU11" s="142" t="str">
        <f>IF(LEN(VLOOKUP($G11,Baseline!$G:$EN,119,0))=0,"",VLOOKUP($G11,Baseline!$G:$EN,119,0))</f>
        <v>4 = egyáltalán nem fogyasztok alkoholt</v>
      </c>
      <c r="DV11" s="142" t="str">
        <f>IF(LEN(VLOOKUP($G11,Baseline!$G:$EN,120,0))=0,"",VLOOKUP($G11,Baseline!$G:$EN,120,0))</f>
        <v>99 = nincs válasz</v>
      </c>
      <c r="DW11" s="142" t="str">
        <f>IF(LEN(VLOOKUP($G11,Baseline!$G:$EN,121,0))=0,"",VLOOKUP($G11,Baseline!$G:$EN,121,0))</f>
        <v/>
      </c>
      <c r="DX11" s="142" t="str">
        <f>IF(LEN(VLOOKUP($G11,Baseline!$G:$EN,122,0))=0,"",VLOOKUP($G11,Baseline!$G:$EN,122,0))</f>
        <v/>
      </c>
      <c r="DY11" s="142" t="str">
        <f>IF(LEN(VLOOKUP($G11,Baseline!$G:$EN,123,0))=0,"",VLOOKUP($G11,Baseline!$G:$EN,123,0))</f>
        <v/>
      </c>
      <c r="DZ11" s="142" t="str">
        <f>IF(LEN(VLOOKUP($G11,Baseline!$G:$EN,124,0))=0,"",VLOOKUP($G11,Baseline!$G:$EN,124,0))</f>
        <v/>
      </c>
      <c r="EA11" s="142" t="str">
        <f>IF(LEN(VLOOKUP($G11,Baseline!$G:$EN,125,0))=0,"",VLOOKUP($G11,Baseline!$G:$EN,125,0))</f>
        <v/>
      </c>
      <c r="EB11" s="142" t="str">
        <f>IF(LEN(VLOOKUP($G11,Baseline!$G:$EN,126,0))=0,"",VLOOKUP($G11,Baseline!$G:$EN,126,0))</f>
        <v/>
      </c>
      <c r="EC11" s="142" t="str">
        <f>IF(LEN(VLOOKUP($G11,Baseline!$G:$EN,127,0))=0,"",VLOOKUP($G11,Baseline!$G:$EN,127,0))</f>
        <v/>
      </c>
      <c r="ED11" s="142" t="str">
        <f>IF(LEN(VLOOKUP($G11,Baseline!$G:$EN,128,0))=0,"",VLOOKUP($G11,Baseline!$G:$EN,128,0))</f>
        <v/>
      </c>
      <c r="EE11" s="142" t="str">
        <f>IF(LEN(VLOOKUP($G11,Baseline!$G:$EN,129,0))=0,"",VLOOKUP($G11,Baseline!$G:$EN,129,0))</f>
        <v/>
      </c>
      <c r="EF11" s="142" t="str">
        <f>IF(LEN(VLOOKUP($G11,Baseline!$G:$EN,130,0))=0,"",VLOOKUP($G11,Baseline!$G:$EN,130,0))</f>
        <v/>
      </c>
      <c r="EG11" s="142" t="str">
        <f>IF(LEN(VLOOKUP($G11,Baseline!$G:$EN,131,0))=0,"",VLOOKUP($G11,Baseline!$G:$EN,131,0))</f>
        <v/>
      </c>
      <c r="EH11" s="142" t="str">
        <f>IF(LEN(VLOOKUP($G11,Baseline!$G:$EN,132,0))=0,"",VLOOKUP($G11,Baseline!$G:$EN,132,0))</f>
        <v/>
      </c>
      <c r="EI11" s="142" t="str">
        <f>IF(LEN(VLOOKUP($G11,Baseline!$G:$EN,133,0))=0,"",VLOOKUP($G11,Baseline!$G:$EN,133,0))</f>
        <v/>
      </c>
      <c r="EJ11" s="142" t="str">
        <f>IF(LEN(VLOOKUP($G11,Baseline!$G:$EN,134,0))=0,"",VLOOKUP($G11,Baseline!$G:$EN,134,0))</f>
        <v/>
      </c>
      <c r="EK11" s="142" t="str">
        <f>IF(LEN(VLOOKUP($G11,Baseline!$G:$EN,135,0))=0,"",VLOOKUP($G11,Baseline!$G:$EN,135,0))</f>
        <v/>
      </c>
      <c r="EL11" s="142" t="str">
        <f>IF(LEN(VLOOKUP($G11,Baseline!$G:$EN,136,0))=0,"",VLOOKUP($G11,Baseline!$G:$EN,136,0))</f>
        <v/>
      </c>
      <c r="EM11" s="142" t="str">
        <f>IF(LEN(VLOOKUP($G11,Baseline!$G:$EN,137,0))=0,"",VLOOKUP($G11,Baseline!$G:$EN,137,0))</f>
        <v/>
      </c>
      <c r="EN11" s="142" t="str">
        <f>IF(LEN(VLOOKUP($G11,Baseline!$G:$EN,138,0))=0,"",VLOOKUP($G11,Baseline!$G:$EN,138,0))</f>
        <v/>
      </c>
      <c r="EO11" s="135"/>
      <c r="EP11" s="135"/>
      <c r="EQ11" s="135"/>
      <c r="ER11" s="138"/>
      <c r="ES11" s="135" t="s">
        <v>1671</v>
      </c>
      <c r="ET11" s="142" t="str">
        <f>IF(LEN(VLOOKUP($G11,Baseline!$G:$FP,144,0))=0,"",VLOOKUP($G11,Baseline!$G:$FP,144,0))</f>
        <v>1 = sì, bevo più alcolici</v>
      </c>
      <c r="EU11" s="142" t="str">
        <f>IF(LEN(VLOOKUP($G11,Baseline!$G:$FP,145,0))=0,"",VLOOKUP($G11,Baseline!$G:$FP,145,0))</f>
        <v>2 = sì, bevo meno alcolici</v>
      </c>
      <c r="EV11" s="142" t="str">
        <f>IF(LEN(VLOOKUP($G11,Baseline!$G:$FP,146,0))=0,"",VLOOKUP($G11,Baseline!$G:$FP,146,0))</f>
        <v>3 = no, bevo alcolici tanto quanto prima</v>
      </c>
      <c r="EW11" s="142" t="str">
        <f>IF(LEN(VLOOKUP($G11,Baseline!$G:$FP,147,0))=0,"",VLOOKUP($G11,Baseline!$G:$FP,147,0))</f>
        <v>4 = non bevo alcolici</v>
      </c>
      <c r="EX11" s="142" t="str">
        <f>IF(LEN(VLOOKUP($G11,Baseline!$G:$FP,148,0))=0,"",VLOOKUP($G11,Baseline!$G:$FP,148,0))</f>
        <v>99 = nessuna risposta</v>
      </c>
      <c r="EY11" s="142" t="str">
        <f>IF(LEN(VLOOKUP($G11,Baseline!$G:$FP,149,0))=0,"",VLOOKUP($G11,Baseline!$G:$FP,149,0))</f>
        <v/>
      </c>
      <c r="EZ11" s="142" t="str">
        <f>IF(LEN(VLOOKUP($G11,Baseline!$G:$FP,150,0))=0,"",VLOOKUP($G11,Baseline!$G:$FP,150,0))</f>
        <v/>
      </c>
      <c r="FA11" s="142" t="str">
        <f>IF(LEN(VLOOKUP($G11,Baseline!$G:$FP,151,0))=0,"",VLOOKUP($G11,Baseline!$G:$FP,151,0))</f>
        <v/>
      </c>
      <c r="FB11" s="142" t="str">
        <f>IF(LEN(VLOOKUP($G11,Baseline!$G:$FP,152,0))=0,"",VLOOKUP($G11,Baseline!$G:$FP,152,0))</f>
        <v/>
      </c>
      <c r="FC11" s="142" t="str">
        <f>IF(LEN(VLOOKUP($G11,Baseline!$G:$FP,153,0))=0,"",VLOOKUP($G11,Baseline!$G:$FP,153,0))</f>
        <v/>
      </c>
      <c r="FD11" s="142" t="str">
        <f>IF(LEN(VLOOKUP($G11,Baseline!$G:$FP,154,0))=0,"",VLOOKUP($G11,Baseline!$G:$FP,154,0))</f>
        <v/>
      </c>
      <c r="FE11" s="142" t="str">
        <f>IF(LEN(VLOOKUP($G11,Baseline!$G:$FP,155,0))=0,"",VLOOKUP($G11,Baseline!$G:$FP,155,0))</f>
        <v/>
      </c>
      <c r="FF11" s="142" t="str">
        <f>IF(LEN(VLOOKUP($G11,Baseline!$G:$FP,156,0))=0,"",VLOOKUP($G11,Baseline!$G:$FP,156,0))</f>
        <v/>
      </c>
      <c r="FG11" s="142" t="str">
        <f>IF(LEN(VLOOKUP($G11,Baseline!$G:$FP,157,0))=0,"",VLOOKUP($G11,Baseline!$G:$FP,157,0))</f>
        <v/>
      </c>
      <c r="FH11" s="142" t="str">
        <f>IF(LEN(VLOOKUP($G11,Baseline!$G:$FP,158,0))=0,"",VLOOKUP($G11,Baseline!$G:$FP,158,0))</f>
        <v/>
      </c>
      <c r="FI11" s="142" t="str">
        <f>IF(LEN(VLOOKUP($G11,Baseline!$G:$FP,159,0))=0,"",VLOOKUP($G11,Baseline!$G:$FP,159,0))</f>
        <v/>
      </c>
      <c r="FJ11" s="142" t="str">
        <f>IF(LEN(VLOOKUP($G11,Baseline!$G:$FP,160,0))=0,"",VLOOKUP($G11,Baseline!$G:$FP,160,0))</f>
        <v/>
      </c>
      <c r="FK11" s="142" t="str">
        <f>IF(LEN(VLOOKUP($G11,Baseline!$G:$FP,161,0))=0,"",VLOOKUP($G11,Baseline!$G:$FP,161,0))</f>
        <v/>
      </c>
      <c r="FL11" s="142" t="str">
        <f>IF(LEN(VLOOKUP($G11,Baseline!$G:$FP,162,0))=0,"",VLOOKUP($G11,Baseline!$G:$FP,162,0))</f>
        <v/>
      </c>
      <c r="FM11" s="142" t="str">
        <f>IF(LEN(VLOOKUP($G11,Baseline!$G:$FP,163,0))=0,"",VLOOKUP($G11,Baseline!$G:$FP,163,0))</f>
        <v/>
      </c>
      <c r="FN11" s="142" t="str">
        <f>IF(LEN(VLOOKUP($G11,Baseline!$G:$FP,164,0))=0,"",VLOOKUP($G11,Baseline!$G:$FP,164,0))</f>
        <v/>
      </c>
      <c r="FO11" s="142" t="str">
        <f>IF(LEN(VLOOKUP($G11,Baseline!$G:$FP,165,0))=0,"",VLOOKUP($G11,Baseline!$G:$FP,165,0))</f>
        <v/>
      </c>
      <c r="FP11" s="142" t="str">
        <f>IF(LEN(VLOOKUP($G11,Baseline!$G:$FP,166,0))=0,"",VLOOKUP($G11,Baseline!$G:$FP,166,0))</f>
        <v/>
      </c>
      <c r="FQ11" s="135"/>
      <c r="FR11" s="135"/>
      <c r="FS11" s="135"/>
      <c r="FT11" s="138"/>
      <c r="FU11" s="135" t="s">
        <v>1672</v>
      </c>
      <c r="FV11" s="142" t="str">
        <f>IF(LEN(VLOOKUP($G11,Baseline!$G:$GR,172,0))=0,"",VLOOKUP($G11,Baseline!$G:$GR,172,0))</f>
        <v>1 = да, я выпиваю больше</v>
      </c>
      <c r="FW11" s="142" t="str">
        <f>IF(LEN(VLOOKUP($G11,Baseline!$G:$GR,173,0))=0,"",VLOOKUP($G11,Baseline!$G:$GR,173,0))</f>
        <v>2 = да, я выпиваю меньше</v>
      </c>
      <c r="FX11" s="142" t="str">
        <f>IF(LEN(VLOOKUP($G11,Baseline!$G:$GR,174,0))=0,"",VLOOKUP($G11,Baseline!$G:$GR,174,0))</f>
        <v>3 = нет, я выпиваю примерно столько же, что и раньше</v>
      </c>
      <c r="FY11" s="142" t="str">
        <f>IF(LEN(VLOOKUP($G11,Baseline!$G:$GR,175,0))=0,"",VLOOKUP($G11,Baseline!$G:$GR,175,0))</f>
        <v>4 = нет, я не пью алкоголь</v>
      </c>
      <c r="FZ11" s="142" t="str">
        <f>IF(LEN(VLOOKUP($G11,Baseline!$G:$GR,176,0))=0,"",VLOOKUP($G11,Baseline!$G:$GR,176,0))</f>
        <v>99 = нет ответа</v>
      </c>
      <c r="GA11" s="142" t="str">
        <f>IF(LEN(VLOOKUP($G11,Baseline!$G:$GR,177,0))=0,"",VLOOKUP($G11,Baseline!$G:$GR,177,0))</f>
        <v/>
      </c>
      <c r="GB11" s="142" t="str">
        <f>IF(LEN(VLOOKUP($G11,Baseline!$G:$GR,178,0))=0,"",VLOOKUP($G11,Baseline!$G:$GR,178,0))</f>
        <v/>
      </c>
      <c r="GC11" s="142" t="str">
        <f>IF(LEN(VLOOKUP($G11,Baseline!$G:$GR,179,0))=0,"",VLOOKUP($G11,Baseline!$G:$GR,179,0))</f>
        <v/>
      </c>
      <c r="GD11" s="142" t="str">
        <f>IF(LEN(VLOOKUP($G11,Baseline!$G:$GR,180,0))=0,"",VLOOKUP($G11,Baseline!$G:$GR,180,0))</f>
        <v/>
      </c>
      <c r="GE11" s="142" t="str">
        <f>IF(LEN(VLOOKUP($G11,Baseline!$G:$GR,181,0))=0,"",VLOOKUP($G11,Baseline!$G:$GR,181,0))</f>
        <v/>
      </c>
      <c r="GF11" s="142" t="str">
        <f>IF(LEN(VLOOKUP($G11,Baseline!$G:$GR,182,0))=0,"",VLOOKUP($G11,Baseline!$G:$GR,182,0))</f>
        <v/>
      </c>
      <c r="GG11" s="142" t="str">
        <f>IF(LEN(VLOOKUP($G11,Baseline!$G:$GR,183,0))=0,"",VLOOKUP($G11,Baseline!$G:$GR,183,0))</f>
        <v/>
      </c>
      <c r="GH11" s="142" t="str">
        <f>IF(LEN(VLOOKUP($G11,Baseline!$G:$GR,184,0))=0,"",VLOOKUP($G11,Baseline!$G:$GR,184,0))</f>
        <v/>
      </c>
      <c r="GI11" s="142" t="str">
        <f>IF(LEN(VLOOKUP($G11,Baseline!$G:$GR,185,0))=0,"",VLOOKUP($G11,Baseline!$G:$GR,185,0))</f>
        <v/>
      </c>
      <c r="GJ11" s="142" t="str">
        <f>IF(LEN(VLOOKUP($G11,Baseline!$G:$GR,186,0))=0,"",VLOOKUP($G11,Baseline!$G:$GR,186,0))</f>
        <v/>
      </c>
      <c r="GK11" s="142" t="str">
        <f>IF(LEN(VLOOKUP($G11,Baseline!$G:$GR,187,0))=0,"",VLOOKUP($G11,Baseline!$G:$GR,187,0))</f>
        <v/>
      </c>
      <c r="GL11" s="142" t="str">
        <f>IF(LEN(VLOOKUP($G11,Baseline!$G:$GR,188,0))=0,"",VLOOKUP($G11,Baseline!$G:$GR,188,0))</f>
        <v/>
      </c>
      <c r="GM11" s="142" t="str">
        <f>IF(LEN(VLOOKUP($G11,Baseline!$G:$GR,189,0))=0,"",VLOOKUP($G11,Baseline!$G:$GR,189,0))</f>
        <v/>
      </c>
      <c r="GN11" s="142" t="str">
        <f>IF(LEN(VLOOKUP($G11,Baseline!$G:$GR,190,0))=0,"",VLOOKUP($G11,Baseline!$G:$GR,190,0))</f>
        <v/>
      </c>
      <c r="GO11" s="142" t="str">
        <f>IF(LEN(VLOOKUP($G11,Baseline!$G:$GR,191,0))=0,"",VLOOKUP($G11,Baseline!$G:$GR,191,0))</f>
        <v/>
      </c>
      <c r="GP11" s="142" t="str">
        <f>IF(LEN(VLOOKUP($G11,Baseline!$G:$GR,192,0))=0,"",VLOOKUP($G11,Baseline!$G:$GR,192,0))</f>
        <v/>
      </c>
      <c r="GQ11" s="142" t="str">
        <f>IF(LEN(VLOOKUP($G11,Baseline!$G:$GR,193,0))=0,"",VLOOKUP($G11,Baseline!$G:$GR,193,0))</f>
        <v/>
      </c>
      <c r="GR11" s="142" t="str">
        <f>IF(LEN(VLOOKUP($G11,Baseline!$G:$GR,194,0))=0,"",VLOOKUP($G11,Baseline!$G:$GR,194,0))</f>
        <v/>
      </c>
      <c r="GS11" s="135"/>
      <c r="GT11" s="135"/>
      <c r="GU11" s="135"/>
      <c r="GV11" s="138"/>
      <c r="GW11" s="135" t="s">
        <v>1673</v>
      </c>
      <c r="GX11" s="142" t="str">
        <f>IF(LEN(VLOOKUP($G11,Baseline!$G:$HT,200,0))=0,"",VLOOKUP($G11,Baseline!$G:$HT,200,0))</f>
        <v>1 = da, pijem više alkohola</v>
      </c>
      <c r="GY11" s="142" t="str">
        <f>IF(LEN(VLOOKUP($G11,Baseline!$G:$HT,201,0))=0,"",VLOOKUP($G11,Baseline!$G:$HT,201,0))</f>
        <v>2 = da, pijem manje alkohola</v>
      </c>
      <c r="GZ11" s="142" t="str">
        <f>IF(LEN(VLOOKUP($G11,Baseline!$G:$HT,202,0))=0,"",VLOOKUP($G11,Baseline!$G:$HT,202,0))</f>
        <v>3 = ne, pijem alkohol od prilike isto kao i pre</v>
      </c>
      <c r="HA11" s="142" t="str">
        <f>IF(LEN(VLOOKUP($G11,Baseline!$G:$HT,203,0))=0,"",VLOOKUP($G11,Baseline!$G:$HT,203,0))</f>
        <v>4 = ne, ne pijem više alkohol</v>
      </c>
      <c r="HB11" s="142" t="str">
        <f>IF(LEN(VLOOKUP($G11,Baseline!$G:$HT,204,0))=0,"",VLOOKUP($G11,Baseline!$G:$HT,204,0))</f>
        <v>99 = nema podataka</v>
      </c>
      <c r="HC11" s="142" t="str">
        <f>IF(LEN(VLOOKUP($G11,Baseline!$G:$HT,205,0))=0,"",VLOOKUP($G11,Baseline!$G:$HT,205,0))</f>
        <v/>
      </c>
      <c r="HD11" s="142" t="str">
        <f>IF(LEN(VLOOKUP($G11,Baseline!$G:$HT,206,0))=0,"",VLOOKUP($G11,Baseline!$G:$HT,206,0))</f>
        <v/>
      </c>
      <c r="HE11" s="142" t="str">
        <f>IF(LEN(VLOOKUP($G11,Baseline!$G:$HT,207,0))=0,"",VLOOKUP($G11,Baseline!$G:$HT,207,0))</f>
        <v/>
      </c>
      <c r="HF11" s="142" t="str">
        <f>IF(LEN(VLOOKUP($G11,Baseline!$G:$HT,208,0))=0,"",VLOOKUP($G11,Baseline!$G:$HT,208,0))</f>
        <v/>
      </c>
      <c r="HG11" s="142" t="str">
        <f>IF(LEN(VLOOKUP($G11,Baseline!$G:$HT,209,0))=0,"",VLOOKUP($G11,Baseline!$G:$HT,209,0))</f>
        <v/>
      </c>
      <c r="HH11" s="142" t="str">
        <f>IF(LEN(VLOOKUP($G11,Baseline!$G:$HT,210,0))=0,"",VLOOKUP($G11,Baseline!$G:$HT,210,0))</f>
        <v/>
      </c>
      <c r="HI11" s="142" t="str">
        <f>IF(LEN(VLOOKUP($G11,Baseline!$G:$HT,211,0))=0,"",VLOOKUP($G11,Baseline!$G:$HT,211,0))</f>
        <v/>
      </c>
      <c r="HJ11" s="142" t="str">
        <f>IF(LEN(VLOOKUP($G11,Baseline!$G:$HT,212,0))=0,"",VLOOKUP($G11,Baseline!$G:$HT,212,0))</f>
        <v/>
      </c>
      <c r="HK11" s="142" t="str">
        <f>IF(LEN(VLOOKUP($G11,Baseline!$G:$HT,213,0))=0,"",VLOOKUP($G11,Baseline!$G:$HT,213,0))</f>
        <v/>
      </c>
      <c r="HL11" s="142" t="str">
        <f>IF(LEN(VLOOKUP($G11,Baseline!$G:$HT,214,0))=0,"",VLOOKUP($G11,Baseline!$G:$HT,214,0))</f>
        <v/>
      </c>
      <c r="HM11" s="142" t="str">
        <f>IF(LEN(VLOOKUP($G11,Baseline!$G:$HT,215,0))=0,"",VLOOKUP($G11,Baseline!$G:$HT,215,0))</f>
        <v/>
      </c>
      <c r="HN11" s="142" t="str">
        <f>IF(LEN(VLOOKUP($G11,Baseline!$G:$HT,216,0))=0,"",VLOOKUP($G11,Baseline!$G:$HT,216,0))</f>
        <v/>
      </c>
      <c r="HO11" s="142" t="str">
        <f>IF(LEN(VLOOKUP($G11,Baseline!$G:$HT,217,0))=0,"",VLOOKUP($G11,Baseline!$G:$HT,217,0))</f>
        <v/>
      </c>
      <c r="HP11" s="142" t="str">
        <f>IF(LEN(VLOOKUP($G11,Baseline!$G:$HT,218,0))=0,"",VLOOKUP($G11,Baseline!$G:$HT,218,0))</f>
        <v/>
      </c>
      <c r="HQ11" s="142" t="str">
        <f>IF(LEN(VLOOKUP($G11,Baseline!$G:$HT,219,0))=0,"",VLOOKUP($G11,Baseline!$G:$HT,219,0))</f>
        <v/>
      </c>
      <c r="HR11" s="142" t="str">
        <f>IF(LEN(VLOOKUP($G11,Baseline!$G:$HT,220,0))=0,"",VLOOKUP($G11,Baseline!$G:$HT,220,0))</f>
        <v/>
      </c>
      <c r="HS11" s="142" t="str">
        <f>IF(LEN(VLOOKUP($G11,Baseline!$G:$HT,221,0))=0,"",VLOOKUP($G11,Baseline!$G:$HT,221,0))</f>
        <v/>
      </c>
      <c r="HT11" s="142" t="str">
        <f>IF(LEN(VLOOKUP($G11,Baseline!$G:$HT,222,0))=0,"",VLOOKUP($G11,Baseline!$G:$HT,222,0))</f>
        <v/>
      </c>
      <c r="HU11" s="135"/>
      <c r="HV11" s="135"/>
      <c r="HW11" s="135"/>
      <c r="HX11" s="138"/>
      <c r="HY11" s="143"/>
      <c r="HZ11" s="143"/>
      <c r="IA11" s="143"/>
      <c r="IB11" s="143"/>
      <c r="IC11" s="143"/>
      <c r="ID11" s="143"/>
      <c r="IE11" s="143"/>
      <c r="IF11" s="143"/>
      <c r="IG11" s="143"/>
      <c r="IH11" s="143"/>
      <c r="II11" s="143"/>
      <c r="IJ11" s="143"/>
      <c r="IK11" s="143"/>
      <c r="IL11" s="143"/>
      <c r="IM11" s="143"/>
      <c r="IN11" s="143"/>
      <c r="IO11" s="143"/>
      <c r="IP11" s="143"/>
      <c r="IQ11" s="143"/>
      <c r="IR11" s="143"/>
      <c r="IS11" s="143"/>
      <c r="IT11" s="143"/>
      <c r="IU11" s="143"/>
      <c r="IV11" s="143"/>
      <c r="IW11" s="143"/>
      <c r="IX11" s="143"/>
      <c r="IY11" s="143"/>
      <c r="IZ11" s="143"/>
      <c r="JA11" s="143"/>
      <c r="JB11" s="143"/>
      <c r="JC11" s="143"/>
      <c r="JD11" s="143"/>
      <c r="JE11" s="143"/>
      <c r="JF11" s="143"/>
      <c r="JG11" s="143"/>
      <c r="JH11" s="143"/>
      <c r="JI11" s="143"/>
      <c r="JJ11" s="143"/>
      <c r="JK11" s="143"/>
      <c r="JL11" s="143"/>
      <c r="JM11" s="143"/>
      <c r="JN11" s="143"/>
      <c r="JO11" s="143"/>
      <c r="JP11" s="143"/>
      <c r="JQ11" s="143"/>
      <c r="JR11" s="143"/>
      <c r="JS11" s="143"/>
      <c r="JT11" s="143"/>
      <c r="JU11" s="143"/>
      <c r="JV11" s="143"/>
      <c r="JW11" s="143"/>
      <c r="JX11" s="143"/>
      <c r="JY11" s="143"/>
      <c r="JZ11" s="143"/>
      <c r="KA11" s="143"/>
      <c r="KB11" s="143"/>
      <c r="KC11" s="143"/>
      <c r="KD11" s="143"/>
      <c r="KE11" s="143"/>
      <c r="KF11" s="143"/>
      <c r="KG11" s="143"/>
      <c r="KH11" s="143"/>
      <c r="KI11" s="143"/>
      <c r="KJ11" s="143"/>
      <c r="KK11" s="143"/>
      <c r="KL11" s="143"/>
      <c r="KM11" s="143"/>
      <c r="KN11" s="143"/>
      <c r="KO11" s="143"/>
      <c r="KP11" s="143"/>
      <c r="KQ11" s="143"/>
      <c r="KR11" s="143"/>
      <c r="KS11" s="143"/>
      <c r="KT11" s="143"/>
      <c r="KU11" s="143"/>
      <c r="KV11" s="143"/>
      <c r="KW11" s="143"/>
      <c r="KX11" s="143"/>
      <c r="KY11" s="143"/>
      <c r="KZ11" s="143"/>
      <c r="LA11" s="143"/>
      <c r="LB11" s="143"/>
      <c r="LC11" s="143"/>
      <c r="LD11" s="143"/>
      <c r="LE11" s="143"/>
      <c r="LF11" s="143"/>
      <c r="LG11" s="143"/>
      <c r="LH11" s="143"/>
      <c r="LI11" s="143"/>
      <c r="LJ11" s="143"/>
      <c r="LK11" s="143"/>
      <c r="LL11" s="143"/>
      <c r="LM11" s="143"/>
      <c r="LN11" s="143"/>
      <c r="LO11" s="143"/>
      <c r="LP11" s="143"/>
      <c r="LQ11" s="143"/>
      <c r="LR11" s="143"/>
      <c r="LS11" s="143"/>
      <c r="LT11" s="143"/>
      <c r="LU11" s="143"/>
      <c r="LV11" s="143"/>
      <c r="LW11" s="143"/>
      <c r="LX11" s="143"/>
      <c r="LY11" s="143"/>
      <c r="LZ11" s="143"/>
      <c r="MA11" s="143"/>
      <c r="MB11" s="143"/>
      <c r="MC11" s="143"/>
      <c r="MD11" s="143"/>
      <c r="ME11" s="143"/>
      <c r="MF11" s="143"/>
      <c r="MG11" s="143"/>
      <c r="MH11" s="143"/>
      <c r="MI11" s="143"/>
      <c r="MJ11" s="143"/>
      <c r="MK11" s="143"/>
      <c r="ML11" s="143"/>
      <c r="MM11" s="143"/>
      <c r="MN11" s="143"/>
      <c r="MO11" s="143"/>
      <c r="MP11" s="143"/>
      <c r="MQ11" s="143"/>
      <c r="MR11" s="143"/>
      <c r="MS11" s="143"/>
      <c r="MT11" s="143"/>
      <c r="MU11" s="143"/>
      <c r="MV11" s="143"/>
      <c r="MW11" s="143"/>
      <c r="MX11" s="143"/>
      <c r="MY11" s="143"/>
      <c r="MZ11" s="143"/>
      <c r="NA11" s="143"/>
      <c r="NB11" s="143"/>
      <c r="NC11" s="143"/>
      <c r="ND11" s="143"/>
      <c r="NE11" s="143"/>
      <c r="NF11" s="143"/>
      <c r="NG11" s="143"/>
      <c r="NH11" s="143"/>
      <c r="NI11" s="143"/>
      <c r="NJ11" s="143"/>
      <c r="NK11" s="143"/>
      <c r="NL11" s="143"/>
      <c r="NM11" s="143"/>
      <c r="NN11" s="143"/>
      <c r="NO11" s="143"/>
      <c r="NP11" s="143"/>
      <c r="NQ11" s="143"/>
      <c r="NR11" s="143"/>
      <c r="NS11" s="143"/>
      <c r="NT11" s="143"/>
      <c r="NU11" s="143"/>
      <c r="NV11" s="143"/>
      <c r="NW11" s="143"/>
      <c r="NX11" s="143"/>
      <c r="NY11" s="143"/>
      <c r="NZ11" s="143"/>
      <c r="OA11" s="143"/>
      <c r="OB11" s="143"/>
      <c r="OC11" s="143"/>
      <c r="OD11" s="143"/>
      <c r="OE11" s="143"/>
      <c r="OF11" s="143"/>
      <c r="OG11" s="143"/>
      <c r="OH11" s="143"/>
      <c r="OI11" s="143"/>
      <c r="OJ11" s="143"/>
      <c r="OK11" s="143"/>
      <c r="OL11" s="143"/>
      <c r="OM11" s="143"/>
      <c r="ON11" s="143"/>
      <c r="OO11" s="143"/>
      <c r="OP11" s="143"/>
      <c r="OQ11" s="143"/>
      <c r="OR11" s="143"/>
      <c r="OS11" s="143"/>
      <c r="OT11" s="143"/>
      <c r="OU11" s="143"/>
      <c r="OV11" s="143"/>
      <c r="OW11" s="143"/>
      <c r="OX11" s="143"/>
      <c r="OY11" s="143"/>
      <c r="OZ11" s="143"/>
      <c r="PA11" s="143"/>
      <c r="PB11" s="143"/>
      <c r="PC11" s="143"/>
      <c r="PD11" s="143"/>
      <c r="PE11" s="143"/>
      <c r="PF11" s="143"/>
      <c r="PG11" s="143"/>
      <c r="PH11" s="143"/>
      <c r="PI11" s="143"/>
      <c r="PJ11" s="143"/>
      <c r="PK11" s="143"/>
      <c r="PL11" s="143"/>
      <c r="PM11" s="143"/>
      <c r="PN11" s="143"/>
      <c r="PO11" s="143"/>
      <c r="PP11" s="143"/>
      <c r="PQ11" s="143"/>
      <c r="PR11" s="143"/>
      <c r="PS11" s="143"/>
      <c r="PT11" s="143"/>
      <c r="PU11" s="143"/>
      <c r="PV11" s="143"/>
      <c r="PW11" s="143"/>
      <c r="PX11" s="143"/>
      <c r="PY11" s="143"/>
      <c r="PZ11" s="143"/>
      <c r="QA11" s="143"/>
      <c r="QB11" s="143"/>
      <c r="QC11" s="143"/>
      <c r="QD11" s="143"/>
      <c r="QE11" s="143"/>
      <c r="QF11" s="143"/>
      <c r="QG11" s="143"/>
      <c r="QH11" s="143"/>
      <c r="QI11" s="143"/>
      <c r="QJ11" s="143"/>
      <c r="QK11" s="143"/>
      <c r="QL11" s="143"/>
      <c r="QM11" s="143"/>
      <c r="QN11" s="143"/>
      <c r="QO11" s="143"/>
      <c r="QP11" s="143"/>
      <c r="QQ11" s="143"/>
      <c r="QR11" s="143"/>
      <c r="QS11" s="143"/>
      <c r="QT11" s="143"/>
      <c r="QU11" s="143"/>
      <c r="QV11" s="143"/>
      <c r="QW11" s="143"/>
      <c r="QX11" s="143"/>
      <c r="QY11" s="143"/>
      <c r="QZ11" s="143"/>
      <c r="RA11" s="143"/>
      <c r="RB11" s="143"/>
      <c r="RC11" s="143"/>
      <c r="RD11" s="143"/>
      <c r="RE11" s="143"/>
      <c r="RF11" s="143"/>
      <c r="RG11" s="143"/>
      <c r="RH11" s="143"/>
      <c r="RI11" s="143"/>
      <c r="RJ11" s="143"/>
      <c r="RK11" s="143"/>
      <c r="RL11" s="143"/>
      <c r="RM11" s="143"/>
      <c r="RN11" s="143"/>
      <c r="RO11" s="143"/>
      <c r="RP11" s="143"/>
      <c r="RQ11" s="143"/>
      <c r="RR11" s="143"/>
      <c r="RS11" s="143"/>
      <c r="RT11" s="143"/>
      <c r="RU11" s="143"/>
      <c r="RV11" s="143"/>
      <c r="RW11" s="143"/>
      <c r="RX11" s="143"/>
      <c r="RY11" s="143"/>
      <c r="RZ11" s="143"/>
      <c r="SA11" s="143"/>
      <c r="SB11" s="143"/>
      <c r="SC11" s="143"/>
      <c r="SD11" s="143"/>
      <c r="SE11" s="143"/>
      <c r="SF11" s="143"/>
      <c r="SG11" s="143"/>
      <c r="SH11" s="143"/>
      <c r="SI11" s="143"/>
      <c r="SJ11" s="143"/>
      <c r="SK11" s="143"/>
      <c r="SL11" s="143"/>
      <c r="SM11" s="143"/>
      <c r="SN11" s="143"/>
      <c r="SO11" s="143"/>
      <c r="SP11" s="143"/>
      <c r="SQ11" s="143"/>
      <c r="SR11" s="143"/>
      <c r="SS11" s="143"/>
      <c r="ST11" s="143"/>
      <c r="SU11" s="143"/>
      <c r="SV11" s="143"/>
      <c r="SW11" s="143"/>
      <c r="SX11" s="143"/>
      <c r="SY11" s="143"/>
      <c r="SZ11" s="143"/>
      <c r="TA11" s="143"/>
      <c r="TB11" s="143"/>
      <c r="TC11" s="143"/>
      <c r="TD11" s="143"/>
      <c r="TE11" s="143"/>
      <c r="TF11" s="143"/>
      <c r="TG11" s="143"/>
      <c r="TH11" s="143"/>
      <c r="TI11" s="143"/>
      <c r="TJ11" s="143"/>
      <c r="TK11" s="143"/>
      <c r="TL11" s="143"/>
      <c r="TM11" s="143"/>
      <c r="TN11" s="143"/>
      <c r="TO11" s="143"/>
      <c r="TP11" s="143"/>
      <c r="TQ11" s="143"/>
      <c r="TR11" s="143"/>
      <c r="TS11" s="143"/>
      <c r="TT11" s="143"/>
      <c r="TU11" s="143"/>
      <c r="TV11" s="143"/>
      <c r="TW11" s="143"/>
      <c r="TX11" s="143"/>
      <c r="TY11" s="143"/>
      <c r="TZ11" s="143"/>
      <c r="UA11" s="143"/>
      <c r="UB11" s="143"/>
      <c r="UC11" s="143"/>
      <c r="UD11" s="143"/>
      <c r="UE11" s="143"/>
      <c r="UF11" s="143"/>
      <c r="UG11" s="143"/>
      <c r="UH11" s="143"/>
      <c r="UI11" s="143"/>
      <c r="UJ11" s="143"/>
      <c r="UK11" s="143"/>
      <c r="UL11" s="143"/>
      <c r="UM11" s="143"/>
      <c r="UN11" s="143"/>
      <c r="UO11" s="143"/>
      <c r="UP11" s="143"/>
      <c r="UQ11" s="143"/>
      <c r="UR11" s="143"/>
      <c r="US11" s="143"/>
      <c r="UT11" s="143"/>
      <c r="UU11" s="143"/>
      <c r="UV11" s="143"/>
      <c r="UW11" s="143"/>
      <c r="UX11" s="143"/>
      <c r="UY11" s="143"/>
      <c r="UZ11" s="143"/>
      <c r="VA11" s="143"/>
      <c r="VB11" s="143"/>
      <c r="VC11" s="143"/>
      <c r="VD11" s="143"/>
      <c r="VE11" s="143"/>
      <c r="VF11" s="143"/>
      <c r="VG11" s="143"/>
      <c r="VH11" s="143"/>
      <c r="VI11" s="143"/>
      <c r="VJ11" s="143"/>
      <c r="VK11" s="143"/>
      <c r="VL11" s="143"/>
      <c r="VM11" s="143"/>
      <c r="VN11" s="143"/>
      <c r="VO11" s="143"/>
      <c r="VP11" s="143"/>
      <c r="VQ11" s="143"/>
      <c r="VR11" s="143"/>
      <c r="VS11" s="143"/>
      <c r="VT11" s="143"/>
      <c r="VU11" s="143"/>
      <c r="VV11" s="143"/>
      <c r="VW11" s="143"/>
      <c r="VX11" s="143"/>
      <c r="VY11" s="143"/>
      <c r="VZ11" s="143"/>
      <c r="WA11" s="143"/>
      <c r="WB11" s="143"/>
      <c r="WC11" s="143"/>
      <c r="WD11" s="143"/>
      <c r="WE11" s="143"/>
      <c r="WF11" s="143"/>
      <c r="WG11" s="143"/>
      <c r="WH11" s="143"/>
      <c r="WI11" s="143"/>
      <c r="WJ11" s="143"/>
      <c r="WK11" s="143"/>
      <c r="WL11" s="143"/>
      <c r="WM11" s="143"/>
      <c r="WN11" s="143"/>
      <c r="WO11" s="143"/>
      <c r="WP11" s="143"/>
      <c r="WQ11" s="143"/>
      <c r="WR11" s="143"/>
      <c r="WS11" s="143"/>
      <c r="WT11" s="143"/>
      <c r="WU11" s="143"/>
      <c r="WV11" s="143"/>
      <c r="WW11" s="143"/>
      <c r="WX11" s="143"/>
      <c r="WY11" s="143"/>
      <c r="WZ11" s="143"/>
      <c r="XA11" s="143"/>
      <c r="XB11" s="143"/>
      <c r="XC11" s="143"/>
      <c r="XD11" s="143"/>
      <c r="XE11" s="143"/>
      <c r="XF11" s="143"/>
      <c r="XG11" s="143"/>
      <c r="XH11" s="143"/>
      <c r="XI11" s="143"/>
      <c r="XJ11" s="143"/>
      <c r="XK11" s="143"/>
      <c r="XL11" s="143"/>
      <c r="XM11" s="143"/>
      <c r="XN11" s="143"/>
      <c r="XO11" s="143"/>
      <c r="XP11" s="143"/>
      <c r="XQ11" s="143"/>
      <c r="XR11" s="143"/>
      <c r="XS11" s="143"/>
      <c r="XT11" s="143"/>
      <c r="XU11" s="143"/>
      <c r="XV11" s="143"/>
      <c r="XW11" s="143"/>
      <c r="XX11" s="143"/>
      <c r="XY11" s="143"/>
      <c r="XZ11" s="143"/>
      <c r="YA11" s="143"/>
      <c r="YB11" s="143"/>
      <c r="YC11" s="143"/>
      <c r="YD11" s="143"/>
      <c r="YE11" s="143"/>
      <c r="YF11" s="143"/>
      <c r="YG11" s="143"/>
      <c r="YH11" s="143"/>
      <c r="YI11" s="143"/>
      <c r="YJ11" s="143"/>
      <c r="YK11" s="143"/>
      <c r="YL11" s="143"/>
      <c r="YM11" s="143"/>
      <c r="YN11" s="143"/>
      <c r="YO11" s="143"/>
      <c r="YP11" s="143"/>
      <c r="YQ11" s="143"/>
      <c r="YR11" s="143"/>
      <c r="YS11" s="143"/>
      <c r="YT11" s="143"/>
      <c r="YU11" s="143"/>
      <c r="YV11" s="143"/>
      <c r="YW11" s="143"/>
      <c r="YX11" s="143"/>
      <c r="YY11" s="143"/>
      <c r="YZ11" s="143"/>
      <c r="ZA11" s="143"/>
      <c r="ZB11" s="143"/>
      <c r="ZC11" s="143"/>
      <c r="ZD11" s="143"/>
      <c r="ZE11" s="143"/>
      <c r="ZF11" s="143"/>
      <c r="ZG11" s="143"/>
      <c r="ZH11" s="143"/>
      <c r="ZI11" s="143"/>
      <c r="ZJ11" s="143"/>
      <c r="ZK11" s="143"/>
      <c r="ZL11" s="143"/>
      <c r="ZM11" s="143"/>
      <c r="ZN11" s="143"/>
      <c r="ZO11" s="143"/>
      <c r="ZP11" s="143"/>
      <c r="ZQ11" s="143"/>
      <c r="ZR11" s="143"/>
    </row>
    <row r="12" spans="1:694" ht="15.75" customHeight="1" x14ac:dyDescent="0.25">
      <c r="A12" s="151" t="s">
        <v>252</v>
      </c>
      <c r="B12" s="142" t="s">
        <v>273</v>
      </c>
      <c r="C12" s="142"/>
      <c r="D12" s="142"/>
      <c r="E12" s="142"/>
      <c r="F12" s="142" t="s">
        <v>254</v>
      </c>
      <c r="G12" s="142" t="s">
        <v>767</v>
      </c>
      <c r="H12" s="152"/>
      <c r="I12" s="158" t="str">
        <f>IF(LEN(VLOOKUP($G12,Baseline!$G:$BH,3,0))=0,"",VLOOKUP($G12,Baseline!$G:$BH,3,0))</f>
        <v>Wenn Sie an einem Tag Alkohol trinken, wie viel alkoholhaltige Getränke trinken Sie dann typischerweise? 
Ein Glas Alkohol entspricht: 
0,3 Liter Bier 
0,1 Liter Wein oder Sekt 
0,04 Liter Spirituosen</v>
      </c>
      <c r="J12" s="142" t="str">
        <f>IF(LEN(VLOOKUP($G12,Baseline!$G:$BH,4,0))=0,"",VLOOKUP($G12,Baseline!$G:$BH,4,0))</f>
        <v>0 = Ich trinke keinen Alkohol</v>
      </c>
      <c r="K12" s="142" t="str">
        <f>IF(LEN(VLOOKUP($G12,Baseline!$G:$BH,5,0))=0,"",VLOOKUP($G12,Baseline!$G:$BH,5,0))</f>
        <v>1 = 1 oder 2</v>
      </c>
      <c r="L12" s="142" t="str">
        <f>IF(LEN(VLOOKUP($G12,Baseline!$G:$BH,6,0))=0,"",VLOOKUP($G12,Baseline!$G:$BH,6,0))</f>
        <v>2 = 3 oder 4</v>
      </c>
      <c r="M12" s="142" t="str">
        <f>IF(LEN(VLOOKUP($G12,Baseline!$G:$BH,7,0))=0,"",VLOOKUP($G12,Baseline!$G:$BH,7,0))</f>
        <v>3 = 5 oder 6</v>
      </c>
      <c r="N12" s="142" t="str">
        <f>IF(LEN(VLOOKUP($G12,Baseline!$G:$BH,8,0))=0,"",VLOOKUP($G12,Baseline!$G:$BH,8,0))</f>
        <v>4 = 7 bis 9</v>
      </c>
      <c r="O12" s="142" t="str">
        <f>IF(LEN(VLOOKUP($G12,Baseline!$G:$BH,9,0))=0,"",VLOOKUP($G12,Baseline!$G:$BH,9,0))</f>
        <v>5 = 10 oder mehr</v>
      </c>
      <c r="P12" s="142" t="str">
        <f>IF(LEN(VLOOKUP($G12,Baseline!$G:$BH,10,0))=0,"",VLOOKUP($G12,Baseline!$G:$BH,10,0))</f>
        <v>99 = Keine Angabe</v>
      </c>
      <c r="Q12" s="142" t="str">
        <f>IF(LEN(VLOOKUP($G12,Baseline!$G:$BH,11,0))=0,"",VLOOKUP($G12,Baseline!$G:$BH,11,0))</f>
        <v/>
      </c>
      <c r="R12" s="142" t="str">
        <f>IF(LEN(VLOOKUP($G12,Baseline!$G:$BH,12,0))=0,"",VLOOKUP($G12,Baseline!$G:$BH,12,0))</f>
        <v/>
      </c>
      <c r="S12" s="142" t="str">
        <f>IF(LEN(VLOOKUP($G12,Baseline!$G:$BH,13,0))=0,"",VLOOKUP($G12,Baseline!$G:$BH,13,0))</f>
        <v/>
      </c>
      <c r="T12" s="142" t="str">
        <f>IF(LEN(VLOOKUP($G12,Baseline!$G:$BH,14,0))=0,"",VLOOKUP($G12,Baseline!$G:$BH,14,0))</f>
        <v/>
      </c>
      <c r="U12" s="142" t="str">
        <f>IF(LEN(VLOOKUP($G12,Baseline!$G:$BH,15,0))=0,"",VLOOKUP($G12,Baseline!$G:$BH,15,0))</f>
        <v/>
      </c>
      <c r="V12" s="142" t="str">
        <f>IF(LEN(VLOOKUP($G12,Baseline!$G:$BH,16,0))=0,"",VLOOKUP($G12,Baseline!$G:$BH,16,0))</f>
        <v/>
      </c>
      <c r="W12" s="142" t="str">
        <f>IF(LEN(VLOOKUP($G12,Baseline!$G:$BH,17,0))=0,"",VLOOKUP($G12,Baseline!$G:$BH,17,0))</f>
        <v/>
      </c>
      <c r="X12" s="142" t="str">
        <f>IF(LEN(VLOOKUP($G12,Baseline!$G:$BH,18,0))=0,"",VLOOKUP($G12,Baseline!$G:$BH,18,0))</f>
        <v/>
      </c>
      <c r="Y12" s="142" t="str">
        <f>IF(LEN(VLOOKUP($G12,Baseline!$G:$BH,19,0))=0,"",VLOOKUP($G12,Baseline!$G:$BH,19,0))</f>
        <v/>
      </c>
      <c r="Z12" s="142" t="str">
        <f>IF(LEN(VLOOKUP($G12,Baseline!$G:$BH,20,0))=0,"",VLOOKUP($G12,Baseline!$G:$BH,20,0))</f>
        <v/>
      </c>
      <c r="AA12" s="142" t="str">
        <f>IF(LEN(VLOOKUP($G12,Baseline!$G:$BH,21,0))=0,"",VLOOKUP($G12,Baseline!$G:$BH,21,0))</f>
        <v/>
      </c>
      <c r="AB12" s="142" t="str">
        <f>IF(LEN(VLOOKUP($G12,Baseline!$G:$BH,22,0))=0,"",VLOOKUP($G12,Baseline!$G:$BH,22,0))</f>
        <v/>
      </c>
      <c r="AC12" s="142" t="str">
        <f>IF(LEN(VLOOKUP($G12,Baseline!$G:$BH,23,0))=0,"",VLOOKUP($G12,Baseline!$G:$BH,23,0))</f>
        <v/>
      </c>
      <c r="AD12" s="142" t="str">
        <f>IF(LEN(VLOOKUP($G12,Baseline!$G:$BH,24,0))=0,"",VLOOKUP($G12,Baseline!$G:$BH,24,0))</f>
        <v/>
      </c>
      <c r="AE12" s="142" t="str">
        <f>IF(LEN(VLOOKUP($G12,Baseline!$G:$BH,25,0))=0,"",VLOOKUP($G12,Baseline!$G:$BH,25,0))</f>
        <v/>
      </c>
      <c r="AF12" s="142" t="str">
        <f>IF(LEN(VLOOKUP($G12,Baseline!$G:$BH,26,0))=0,"",VLOOKUP($G12,Baseline!$G:$BH,26,0))</f>
        <v/>
      </c>
      <c r="AG12" s="142"/>
      <c r="AH12" s="142"/>
      <c r="AI12" s="142"/>
      <c r="AJ12" s="155"/>
      <c r="AK12" s="142" t="str">
        <f>IF(LEN(VLOOKUP($G12,Baseline!$G:$BH,31,0))=0,"",VLOOKUP($G12,Baseline!$G:$BH,31,0))</f>
        <v>How many drinks containing alcohol do you have on a typical day when you are drinking?
A glass of alcohol corresponds to: 
0,3 liters of beer
0,1 liters of (sparkling) wine
0,04 liters of hard liquor</v>
      </c>
      <c r="AL12" s="142" t="str">
        <f>IF(LEN(VLOOKUP($G12,Baseline!$G:$BH,32,0))=0,"",VLOOKUP($G12,Baseline!$G:$BH,32,0))</f>
        <v>0 = I never drink alcohol</v>
      </c>
      <c r="AM12" s="142" t="str">
        <f>IF(LEN(VLOOKUP($G12,Baseline!$G:$BH,33,0))=0,"",VLOOKUP($G12,Baseline!$G:$BH,33,0))</f>
        <v>1 = 1 or 2</v>
      </c>
      <c r="AN12" s="142" t="str">
        <f>IF(LEN(VLOOKUP($G12,Baseline!$G:$BH,34,0))=0,"",VLOOKUP($G12,Baseline!$G:$BH,34,0))</f>
        <v>2 = 3 or 4</v>
      </c>
      <c r="AO12" s="142" t="str">
        <f>IF(LEN(VLOOKUP($G12,Baseline!$G:$BH,35,0))=0,"",VLOOKUP($G12,Baseline!$G:$BH,35,0))</f>
        <v>3 = 5 or 6</v>
      </c>
      <c r="AP12" s="142" t="str">
        <f>IF(LEN(VLOOKUP($G12,Baseline!$G:$BH,36,0))=0,"",VLOOKUP($G12,Baseline!$G:$BH,36,0))</f>
        <v>4 = 7 to 9</v>
      </c>
      <c r="AQ12" s="142" t="str">
        <f>IF(LEN(VLOOKUP($G12,Baseline!$G:$BH,37,0))=0,"",VLOOKUP($G12,Baseline!$G:$BH,37,0))</f>
        <v>5 = 10 or more</v>
      </c>
      <c r="AR12" s="142" t="str">
        <f>IF(LEN(VLOOKUP($G12,Baseline!$G:$BH,38,0))=0,"",VLOOKUP($G12,Baseline!$G:$BH,38,0))</f>
        <v>99 = No response</v>
      </c>
      <c r="AS12" s="142" t="str">
        <f>IF(LEN(VLOOKUP($G12,Baseline!$G:$BH,39,0))=0,"",VLOOKUP($G12,Baseline!$G:$BH,39,0))</f>
        <v/>
      </c>
      <c r="AT12" s="142" t="str">
        <f>IF(LEN(VLOOKUP($G12,Baseline!$G:$BH,40,0))=0,"",VLOOKUP($G12,Baseline!$G:$BH,40,0))</f>
        <v/>
      </c>
      <c r="AU12" s="142" t="str">
        <f>IF(LEN(VLOOKUP($G12,Baseline!$G:$BH,41,0))=0,"",VLOOKUP($G12,Baseline!$G:$BH,41,0))</f>
        <v/>
      </c>
      <c r="AV12" s="142" t="str">
        <f>IF(LEN(VLOOKUP($G12,Baseline!$G:$BH,42,0))=0,"",VLOOKUP($G12,Baseline!$G:$BH,42,0))</f>
        <v/>
      </c>
      <c r="AW12" s="142" t="str">
        <f>IF(LEN(VLOOKUP($G12,Baseline!$G:$BH,43,0))=0,"",VLOOKUP($G12,Baseline!$G:$BH,43,0))</f>
        <v/>
      </c>
      <c r="AX12" s="142" t="str">
        <f>IF(LEN(VLOOKUP($G12,Baseline!$G:$BH,44,0))=0,"",VLOOKUP($G12,Baseline!$G:$BH,44,0))</f>
        <v/>
      </c>
      <c r="AY12" s="142" t="str">
        <f>IF(LEN(VLOOKUP($G12,Baseline!$G:$BH,45,0))=0,"",VLOOKUP($G12,Baseline!$G:$BH,45,0))</f>
        <v/>
      </c>
      <c r="AZ12" s="142" t="str">
        <f>IF(LEN(VLOOKUP($G12,Baseline!$G:$BH,46,0))=0,"",VLOOKUP($G12,Baseline!$G:$BH,46,0))</f>
        <v/>
      </c>
      <c r="BA12" s="142" t="str">
        <f>IF(LEN(VLOOKUP($G12,Baseline!$G:$BH,47,0))=0,"",VLOOKUP($G12,Baseline!$G:$BH,47,0))</f>
        <v/>
      </c>
      <c r="BB12" s="142" t="str">
        <f>IF(LEN(VLOOKUP($G12,Baseline!$G:$BH,48,0))=0,"",VLOOKUP($G12,Baseline!$G:$BH,48,0))</f>
        <v/>
      </c>
      <c r="BC12" s="142" t="str">
        <f>IF(LEN(VLOOKUP($G12,Baseline!$G:$BH,49,0))=0,"",VLOOKUP($G12,Baseline!$G:$BH,49,0))</f>
        <v/>
      </c>
      <c r="BD12" s="142" t="str">
        <f>IF(LEN(VLOOKUP($G12,Baseline!$G:$BH,50,0))=0,"",VLOOKUP($G12,Baseline!$G:$BH,50,0))</f>
        <v/>
      </c>
      <c r="BE12" s="142" t="str">
        <f>IF(LEN(VLOOKUP($G12,Baseline!$G:$BH,51,0))=0,"",VLOOKUP($G12,Baseline!$G:$BH,51,0))</f>
        <v/>
      </c>
      <c r="BF12" s="142" t="str">
        <f>IF(LEN(VLOOKUP($G12,Baseline!$G:$BH,52,0))=0,"",VLOOKUP($G12,Baseline!$G:$BH,52,0))</f>
        <v/>
      </c>
      <c r="BG12" s="142" t="str">
        <f>IF(LEN(VLOOKUP($G12,Baseline!$G:$BH,53,0))=0,"",VLOOKUP($G12,Baseline!$G:$BH,53,0))</f>
        <v/>
      </c>
      <c r="BH12" s="142" t="str">
        <f>IF(LEN(VLOOKUP($G12,Baseline!$G:$BH,54,0))=0,"",VLOOKUP($G12,Baseline!$G:$BH,54,0))</f>
        <v/>
      </c>
      <c r="BI12" s="142"/>
      <c r="BJ12" s="142"/>
      <c r="BK12" s="142"/>
      <c r="BL12" s="155"/>
      <c r="BM12" s="142" t="str">
        <f>IF(LEN(VLOOKUP($G12,Baseline!$G:$CJ,59,0))=0,"",VLOOKUP($G12,Baseline!$G:$CJ,59,0))</f>
        <v>Cuando un día consume alcohol, ¿cuántas unidades suelen ingerir normalmente? 
Un vaso de alcohol equivale a: 
0,3 l de cerveza 
0,1 l de vino o cava 
0,04 l de espirituosas</v>
      </c>
      <c r="BN12" s="139" t="str">
        <f>IF(LEN(VLOOKUP($G12,Baseline!$G:$CJ,60,0))=0,"",VLOOKUP($G12,Baseline!$G:$CJ,60,0))</f>
        <v>0 = No bebo alcohol</v>
      </c>
      <c r="BO12" s="139" t="str">
        <f>IF(LEN(VLOOKUP($G12,Baseline!$G:$CJ,61,0))=0,"",VLOOKUP($G12,Baseline!$G:$CJ,61,0))</f>
        <v>1 = 1 o 2</v>
      </c>
      <c r="BP12" s="139" t="str">
        <f>IF(LEN(VLOOKUP($G12,Baseline!$G:$CJ,62,0))=0,"",VLOOKUP($G12,Baseline!$G:$CJ,62,0))</f>
        <v>2 = 3 o 4</v>
      </c>
      <c r="BQ12" s="139" t="str">
        <f>IF(LEN(VLOOKUP($G12,Baseline!$G:$CJ,63,0))=0,"",VLOOKUP($G12,Baseline!$G:$CJ,63,0))</f>
        <v>3 = 5 o 6</v>
      </c>
      <c r="BR12" s="139" t="str">
        <f>IF(LEN(VLOOKUP($G12,Baseline!$G:$CJ,64,0))=0,"",VLOOKUP($G12,Baseline!$G:$CJ,64,0))</f>
        <v>4 = de 7 a 9</v>
      </c>
      <c r="BS12" s="139" t="str">
        <f>IF(LEN(VLOOKUP($G12,Baseline!$G:$CJ,65,0))=0,"",VLOOKUP($G12,Baseline!$G:$CJ,65,0))</f>
        <v>5 = 10 o más</v>
      </c>
      <c r="BT12" s="139" t="str">
        <f>IF(LEN(VLOOKUP($G12,Baseline!$G:$CJ,66,0))=0,"",VLOOKUP($G12,Baseline!$G:$CJ,66,0))</f>
        <v>99 = No hay datos</v>
      </c>
      <c r="BU12" s="139" t="str">
        <f>IF(LEN(VLOOKUP($G12,Baseline!$G:$CJ,67,0))=0,"",VLOOKUP($G12,Baseline!$G:$CJ,67,0))</f>
        <v/>
      </c>
      <c r="BV12" s="139" t="str">
        <f>IF(LEN(VLOOKUP($G12,Baseline!$G:$CJ,68,0))=0,"",VLOOKUP($G12,Baseline!$G:$CJ,68,0))</f>
        <v/>
      </c>
      <c r="BW12" s="139" t="str">
        <f>IF(LEN(VLOOKUP($G12,Baseline!$G:$CJ,69,0))=0,"",VLOOKUP($G12,Baseline!$G:$CJ,69,0))</f>
        <v/>
      </c>
      <c r="BX12" s="139" t="str">
        <f>IF(LEN(VLOOKUP($G12,Baseline!$G:$CJ,70,0))=0,"",VLOOKUP($G12,Baseline!$G:$CJ,70,0))</f>
        <v/>
      </c>
      <c r="BY12" s="139" t="str">
        <f>IF(LEN(VLOOKUP($G12,Baseline!$G:$CJ,71,0))=0,"",VLOOKUP($G12,Baseline!$G:$CJ,71,0))</f>
        <v/>
      </c>
      <c r="BZ12" s="139" t="str">
        <f>IF(LEN(VLOOKUP($G12,Baseline!$G:$CJ,72,0))=0,"",VLOOKUP($G12,Baseline!$G:$CJ,72,0))</f>
        <v/>
      </c>
      <c r="CA12" s="139" t="str">
        <f>IF(LEN(VLOOKUP($G12,Baseline!$G:$CJ,73,0))=0,"",VLOOKUP($G12,Baseline!$G:$CJ,73,0))</f>
        <v/>
      </c>
      <c r="CB12" s="139" t="str">
        <f>IF(LEN(VLOOKUP($G12,Baseline!$G:$CJ,74,0))=0,"",VLOOKUP($G12,Baseline!$G:$CJ,74,0))</f>
        <v/>
      </c>
      <c r="CC12" s="139" t="str">
        <f>IF(LEN(VLOOKUP($G12,Baseline!$G:$CJ,75,0))=0,"",VLOOKUP($G12,Baseline!$G:$CJ,75,0))</f>
        <v/>
      </c>
      <c r="CD12" s="139" t="str">
        <f>IF(LEN(VLOOKUP($G12,Baseline!$G:$CJ,76,0))=0,"",VLOOKUP($G12,Baseline!$G:$CJ,76,0))</f>
        <v/>
      </c>
      <c r="CE12" s="139" t="str">
        <f>IF(LEN(VLOOKUP($G12,Baseline!$G:$CJ,77,0))=0,"",VLOOKUP($G12,Baseline!$G:$CJ,77,0))</f>
        <v/>
      </c>
      <c r="CF12" s="139" t="str">
        <f>IF(LEN(VLOOKUP($G12,Baseline!$G:$CJ,78,0))=0,"",VLOOKUP($G12,Baseline!$G:$CJ,78,0))</f>
        <v/>
      </c>
      <c r="CG12" s="139" t="str">
        <f>IF(LEN(VLOOKUP($G12,Baseline!$G:$CJ,79,0))=0,"",VLOOKUP($G12,Baseline!$G:$CJ,79,0))</f>
        <v/>
      </c>
      <c r="CH12" s="139" t="str">
        <f>IF(LEN(VLOOKUP($G12,Baseline!$G:$CJ,80,0))=0,"",VLOOKUP($G12,Baseline!$G:$CJ,80,0))</f>
        <v/>
      </c>
      <c r="CI12" s="139" t="str">
        <f>IF(LEN(VLOOKUP($G12,Baseline!$G:$CJ,81,0))=0,"",VLOOKUP($G12,Baseline!$G:$CJ,81,0))</f>
        <v/>
      </c>
      <c r="CJ12" s="139" t="str">
        <f>IF(LEN(VLOOKUP($G12,Baseline!$G:$CJ,82,0))=0,"",VLOOKUP($G12,Baseline!$G:$CJ,82,0))</f>
        <v/>
      </c>
      <c r="CK12" s="142"/>
      <c r="CL12" s="142"/>
      <c r="CM12" s="142"/>
      <c r="CN12" s="155"/>
      <c r="CO12" s="142" t="str">
        <f>IF(LEN(VLOOKUP($G12,Baseline!$G:$DL,87,0))=0,"",VLOOKUP($G12,Baseline!$G:$DL,87,0))</f>
        <v>Lorsque vous buvez de l'alcool au cours d'une journée, combien de boissons alcoolisées buvez-vous alors habituellement ? 
Un verre d'alcool correspond à: 
0,3 litre de bière 
0,1 litre de vin ou de vin pétillant
0,04 litre de spiritueux</v>
      </c>
      <c r="CP12" s="139" t="str">
        <f>IF(LEN(VLOOKUP($G12,Baseline!$G:$DL,88,0))=0,"",VLOOKUP($G12,Baseline!$G:$DL,88,0))</f>
        <v>0 = je ne bois pas d'alcool</v>
      </c>
      <c r="CQ12" s="139" t="str">
        <f>IF(LEN(VLOOKUP($G12,Baseline!$G:$DL,89,0))=0,"",VLOOKUP($G12,Baseline!$G:$DL,89,0))</f>
        <v>1 = 1 ou 2</v>
      </c>
      <c r="CR12" s="139" t="str">
        <f>IF(LEN(VLOOKUP($G12,Baseline!$G:$DL,90,0))=0,"",VLOOKUP($G12,Baseline!$G:$DL,90,0))</f>
        <v>2 = 3 ou 4</v>
      </c>
      <c r="CS12" s="139" t="str">
        <f>IF(LEN(VLOOKUP($G12,Baseline!$G:$DL,91,0))=0,"",VLOOKUP($G12,Baseline!$G:$DL,91,0))</f>
        <v>3 = 5 ou 6</v>
      </c>
      <c r="CT12" s="139" t="str">
        <f>IF(LEN(VLOOKUP($G12,Baseline!$G:$DL,92,0))=0,"",VLOOKUP($G12,Baseline!$G:$DL,92,0))</f>
        <v>4 = 7 à 9</v>
      </c>
      <c r="CU12" s="139" t="str">
        <f>IF(LEN(VLOOKUP($G12,Baseline!$G:$DL,93,0))=0,"",VLOOKUP($G12,Baseline!$G:$DL,93,0))</f>
        <v>5 = 10 ou plus</v>
      </c>
      <c r="CV12" s="139" t="str">
        <f>IF(LEN(VLOOKUP($G12,Baseline!$G:$DL,94,0))=0,"",VLOOKUP($G12,Baseline!$G:$DL,94,0))</f>
        <v>99 = pas de réponse</v>
      </c>
      <c r="CW12" s="139" t="str">
        <f>IF(LEN(VLOOKUP($G12,Baseline!$G:$DL,95,0))=0,"",VLOOKUP($G12,Baseline!$G:$DL,95,0))</f>
        <v/>
      </c>
      <c r="CX12" s="139" t="str">
        <f>IF(LEN(VLOOKUP($G12,Baseline!$G:$DL,96,0))=0,"",VLOOKUP($G12,Baseline!$G:$DL,96,0))</f>
        <v/>
      </c>
      <c r="CY12" s="139" t="str">
        <f>IF(LEN(VLOOKUP($G12,Baseline!$G:$DL,97,0))=0,"",VLOOKUP($G12,Baseline!$G:$DL,97,0))</f>
        <v/>
      </c>
      <c r="CZ12" s="139" t="str">
        <f>IF(LEN(VLOOKUP($G12,Baseline!$G:$DL,98,0))=0,"",VLOOKUP($G12,Baseline!$G:$DL,98,0))</f>
        <v/>
      </c>
      <c r="DA12" s="139" t="str">
        <f>IF(LEN(VLOOKUP($G12,Baseline!$G:$DL,99,0))=0,"",VLOOKUP($G12,Baseline!$G:$DL,99,0))</f>
        <v/>
      </c>
      <c r="DB12" s="139" t="str">
        <f>IF(LEN(VLOOKUP($G12,Baseline!$G:$DL,100,0))=0,"",VLOOKUP($G12,Baseline!$G:$DL,100,0))</f>
        <v/>
      </c>
      <c r="DC12" s="139" t="str">
        <f>IF(LEN(VLOOKUP($G12,Baseline!$G:$DL,101,0))=0,"",VLOOKUP($G12,Baseline!$G:$DL,101,0))</f>
        <v/>
      </c>
      <c r="DD12" s="139" t="str">
        <f>IF(LEN(VLOOKUP($G12,Baseline!$G:$DL,102,0))=0,"",VLOOKUP($G12,Baseline!$G:$DL,102,0))</f>
        <v/>
      </c>
      <c r="DE12" s="139" t="str">
        <f>IF(LEN(VLOOKUP($G12,Baseline!$G:$DL,103,0))=0,"",VLOOKUP($G12,Baseline!$G:$DL,103,0))</f>
        <v/>
      </c>
      <c r="DF12" s="139" t="str">
        <f>IF(LEN(VLOOKUP($G12,Baseline!$G:$DL,104,0))=0,"",VLOOKUP($G12,Baseline!$G:$DL,104,0))</f>
        <v/>
      </c>
      <c r="DG12" s="139" t="str">
        <f>IF(LEN(VLOOKUP($G12,Baseline!$G:$DL,105,0))=0,"",VLOOKUP($G12,Baseline!$G:$DL,105,0))</f>
        <v/>
      </c>
      <c r="DH12" s="139" t="str">
        <f>IF(LEN(VLOOKUP($G12,Baseline!$G:$DL,106,0))=0,"",VLOOKUP($G12,Baseline!$G:$DL,106,0))</f>
        <v/>
      </c>
      <c r="DI12" s="139" t="str">
        <f>IF(LEN(VLOOKUP($G12,Baseline!$G:$DL,107,0))=0,"",VLOOKUP($G12,Baseline!$G:$DL,107,0))</f>
        <v/>
      </c>
      <c r="DJ12" s="139" t="str">
        <f>IF(LEN(VLOOKUP($G12,Baseline!$G:$DL,108,0))=0,"",VLOOKUP($G12,Baseline!$G:$DL,108,0))</f>
        <v/>
      </c>
      <c r="DK12" s="139" t="str">
        <f>IF(LEN(VLOOKUP($G12,Baseline!$G:$DL,109,0))=0,"",VLOOKUP($G12,Baseline!$G:$DL,109,0))</f>
        <v/>
      </c>
      <c r="DL12" s="139" t="str">
        <f>IF(LEN(VLOOKUP($G12,Baseline!$G:$DL,110,0))=0,"",VLOOKUP($G12,Baseline!$G:$DL,110,0))</f>
        <v/>
      </c>
      <c r="DM12" s="139"/>
      <c r="DN12" s="139"/>
      <c r="DO12" s="139"/>
      <c r="DP12" s="157"/>
      <c r="DQ12" s="142" t="str">
        <f>IF(LEN(VLOOKUP($G12,Baseline!$G:$EN,115,0))=0,"",VLOOKUP($G12,Baseline!$G:$EN,115,0))</f>
        <v>Ha alkoholt fogyaszt, általában mennyi alkoholtartalmú italt iszik? 
Egy pohár alkohol megfelel: 
0,3 liter sörnek 
0,1 liter bornak vagy pezsgőnek 
0,04 liter röviditalnak</v>
      </c>
      <c r="DR12" s="142" t="str">
        <f>IF(LEN(VLOOKUP($G12,Baseline!$G:$EN,116,0))=0,"",VLOOKUP($G12,Baseline!$G:$EN,116,0))</f>
        <v>0 = egyáltalán nem fogyasztok alkoholt</v>
      </c>
      <c r="DS12" s="142" t="str">
        <f>IF(LEN(VLOOKUP($G12,Baseline!$G:$EN,117,0))=0,"",VLOOKUP($G12,Baseline!$G:$EN,117,0))</f>
        <v>1 = 1 vagy 2</v>
      </c>
      <c r="DT12" s="142" t="str">
        <f>IF(LEN(VLOOKUP($G12,Baseline!$G:$EN,118,0))=0,"",VLOOKUP($G12,Baseline!$G:$EN,118,0))</f>
        <v>2 = 3 vagy 4</v>
      </c>
      <c r="DU12" s="142" t="str">
        <f>IF(LEN(VLOOKUP($G12,Baseline!$G:$EN,119,0))=0,"",VLOOKUP($G12,Baseline!$G:$EN,119,0))</f>
        <v>3 = 5 vagy 6</v>
      </c>
      <c r="DV12" s="142" t="str">
        <f>IF(LEN(VLOOKUP($G12,Baseline!$G:$EN,120,0))=0,"",VLOOKUP($G12,Baseline!$G:$EN,120,0))</f>
        <v>4 = 7-től 9-ig</v>
      </c>
      <c r="DW12" s="142" t="str">
        <f>IF(LEN(VLOOKUP($G12,Baseline!$G:$EN,121,0))=0,"",VLOOKUP($G12,Baseline!$G:$EN,121,0))</f>
        <v>5 = 10 vagy több</v>
      </c>
      <c r="DX12" s="142" t="str">
        <f>IF(LEN(VLOOKUP($G12,Baseline!$G:$EN,122,0))=0,"",VLOOKUP($G12,Baseline!$G:$EN,122,0))</f>
        <v>99 = nincs válasz</v>
      </c>
      <c r="DY12" s="142" t="str">
        <f>IF(LEN(VLOOKUP($G12,Baseline!$G:$EN,123,0))=0,"",VLOOKUP($G12,Baseline!$G:$EN,123,0))</f>
        <v/>
      </c>
      <c r="DZ12" s="142" t="str">
        <f>IF(LEN(VLOOKUP($G12,Baseline!$G:$EN,124,0))=0,"",VLOOKUP($G12,Baseline!$G:$EN,124,0))</f>
        <v/>
      </c>
      <c r="EA12" s="142" t="str">
        <f>IF(LEN(VLOOKUP($G12,Baseline!$G:$EN,125,0))=0,"",VLOOKUP($G12,Baseline!$G:$EN,125,0))</f>
        <v/>
      </c>
      <c r="EB12" s="142" t="str">
        <f>IF(LEN(VLOOKUP($G12,Baseline!$G:$EN,126,0))=0,"",VLOOKUP($G12,Baseline!$G:$EN,126,0))</f>
        <v/>
      </c>
      <c r="EC12" s="142" t="str">
        <f>IF(LEN(VLOOKUP($G12,Baseline!$G:$EN,127,0))=0,"",VLOOKUP($G12,Baseline!$G:$EN,127,0))</f>
        <v/>
      </c>
      <c r="ED12" s="142" t="str">
        <f>IF(LEN(VLOOKUP($G12,Baseline!$G:$EN,128,0))=0,"",VLOOKUP($G12,Baseline!$G:$EN,128,0))</f>
        <v/>
      </c>
      <c r="EE12" s="142" t="str">
        <f>IF(LEN(VLOOKUP($G12,Baseline!$G:$EN,129,0))=0,"",VLOOKUP($G12,Baseline!$G:$EN,129,0))</f>
        <v/>
      </c>
      <c r="EF12" s="142" t="str">
        <f>IF(LEN(VLOOKUP($G12,Baseline!$G:$EN,130,0))=0,"",VLOOKUP($G12,Baseline!$G:$EN,130,0))</f>
        <v/>
      </c>
      <c r="EG12" s="142" t="str">
        <f>IF(LEN(VLOOKUP($G12,Baseline!$G:$EN,131,0))=0,"",VLOOKUP($G12,Baseline!$G:$EN,131,0))</f>
        <v/>
      </c>
      <c r="EH12" s="142" t="str">
        <f>IF(LEN(VLOOKUP($G12,Baseline!$G:$EN,132,0))=0,"",VLOOKUP($G12,Baseline!$G:$EN,132,0))</f>
        <v/>
      </c>
      <c r="EI12" s="142" t="str">
        <f>IF(LEN(VLOOKUP($G12,Baseline!$G:$EN,133,0))=0,"",VLOOKUP($G12,Baseline!$G:$EN,133,0))</f>
        <v/>
      </c>
      <c r="EJ12" s="142" t="str">
        <f>IF(LEN(VLOOKUP($G12,Baseline!$G:$EN,134,0))=0,"",VLOOKUP($G12,Baseline!$G:$EN,134,0))</f>
        <v/>
      </c>
      <c r="EK12" s="142" t="str">
        <f>IF(LEN(VLOOKUP($G12,Baseline!$G:$EN,135,0))=0,"",VLOOKUP($G12,Baseline!$G:$EN,135,0))</f>
        <v/>
      </c>
      <c r="EL12" s="142" t="str">
        <f>IF(LEN(VLOOKUP($G12,Baseline!$G:$EN,136,0))=0,"",VLOOKUP($G12,Baseline!$G:$EN,136,0))</f>
        <v/>
      </c>
      <c r="EM12" s="142" t="str">
        <f>IF(LEN(VLOOKUP($G12,Baseline!$G:$EN,137,0))=0,"",VLOOKUP($G12,Baseline!$G:$EN,137,0))</f>
        <v/>
      </c>
      <c r="EN12" s="142" t="str">
        <f>IF(LEN(VLOOKUP($G12,Baseline!$G:$EN,138,0))=0,"",VLOOKUP($G12,Baseline!$G:$EN,138,0))</f>
        <v/>
      </c>
      <c r="EO12" s="142"/>
      <c r="EP12" s="142"/>
      <c r="EQ12" s="142"/>
      <c r="ER12" s="155"/>
      <c r="ES12" s="142" t="str">
        <f>IF(LEN(VLOOKUP($G12,Baseline!$G:$FP,143,0))=0,"",VLOOKUP($G12,Baseline!$G:$FP,143,0))</f>
        <v>In una giornata in cui consuma alcol, quante bevande alcoliche assume normalmente? 
Un bicchiere di una bevanda alcolica corrisponde a: 
0,3 litri di birra 
0,1 litri di vino o spumante 
0,04 litri di bevanda superalcolica</v>
      </c>
      <c r="ET12" s="142" t="str">
        <f>IF(LEN(VLOOKUP($G12,Baseline!$G:$FP,144,0))=0,"",VLOOKUP($G12,Baseline!$G:$FP,144,0))</f>
        <v>0 = non bevo alcol</v>
      </c>
      <c r="EU12" s="142" t="str">
        <f>IF(LEN(VLOOKUP($G12,Baseline!$G:$FP,145,0))=0,"",VLOOKUP($G12,Baseline!$G:$FP,145,0))</f>
        <v>1 = 1 o 2</v>
      </c>
      <c r="EV12" s="142" t="str">
        <f>IF(LEN(VLOOKUP($G12,Baseline!$G:$FP,146,0))=0,"",VLOOKUP($G12,Baseline!$G:$FP,146,0))</f>
        <v>2 = 3 o 4</v>
      </c>
      <c r="EW12" s="142" t="str">
        <f>IF(LEN(VLOOKUP($G12,Baseline!$G:$FP,147,0))=0,"",VLOOKUP($G12,Baseline!$G:$FP,147,0))</f>
        <v>3 = 5 o 6</v>
      </c>
      <c r="EX12" s="142" t="str">
        <f>IF(LEN(VLOOKUP($G12,Baseline!$G:$FP,148,0))=0,"",VLOOKUP($G12,Baseline!$G:$FP,148,0))</f>
        <v>4 = 7 fino a 9</v>
      </c>
      <c r="EY12" s="142" t="str">
        <f>IF(LEN(VLOOKUP($G12,Baseline!$G:$FP,149,0))=0,"",VLOOKUP($G12,Baseline!$G:$FP,149,0))</f>
        <v>5 = 10 o più</v>
      </c>
      <c r="EZ12" s="142" t="str">
        <f>IF(LEN(VLOOKUP($G12,Baseline!$G:$FP,150,0))=0,"",VLOOKUP($G12,Baseline!$G:$FP,150,0))</f>
        <v>99 = nessuna risposta</v>
      </c>
      <c r="FA12" s="142" t="str">
        <f>IF(LEN(VLOOKUP($G12,Baseline!$G:$FP,151,0))=0,"",VLOOKUP($G12,Baseline!$G:$FP,151,0))</f>
        <v/>
      </c>
      <c r="FB12" s="142" t="str">
        <f>IF(LEN(VLOOKUP($G12,Baseline!$G:$FP,152,0))=0,"",VLOOKUP($G12,Baseline!$G:$FP,152,0))</f>
        <v/>
      </c>
      <c r="FC12" s="142" t="str">
        <f>IF(LEN(VLOOKUP($G12,Baseline!$G:$FP,153,0))=0,"",VLOOKUP($G12,Baseline!$G:$FP,153,0))</f>
        <v/>
      </c>
      <c r="FD12" s="142" t="str">
        <f>IF(LEN(VLOOKUP($G12,Baseline!$G:$FP,154,0))=0,"",VLOOKUP($G12,Baseline!$G:$FP,154,0))</f>
        <v/>
      </c>
      <c r="FE12" s="142" t="str">
        <f>IF(LEN(VLOOKUP($G12,Baseline!$G:$FP,155,0))=0,"",VLOOKUP($G12,Baseline!$G:$FP,155,0))</f>
        <v/>
      </c>
      <c r="FF12" s="142" t="str">
        <f>IF(LEN(VLOOKUP($G12,Baseline!$G:$FP,156,0))=0,"",VLOOKUP($G12,Baseline!$G:$FP,156,0))</f>
        <v/>
      </c>
      <c r="FG12" s="142" t="str">
        <f>IF(LEN(VLOOKUP($G12,Baseline!$G:$FP,157,0))=0,"",VLOOKUP($G12,Baseline!$G:$FP,157,0))</f>
        <v/>
      </c>
      <c r="FH12" s="142" t="str">
        <f>IF(LEN(VLOOKUP($G12,Baseline!$G:$FP,158,0))=0,"",VLOOKUP($G12,Baseline!$G:$FP,158,0))</f>
        <v/>
      </c>
      <c r="FI12" s="142" t="str">
        <f>IF(LEN(VLOOKUP($G12,Baseline!$G:$FP,159,0))=0,"",VLOOKUP($G12,Baseline!$G:$FP,159,0))</f>
        <v/>
      </c>
      <c r="FJ12" s="142" t="str">
        <f>IF(LEN(VLOOKUP($G12,Baseline!$G:$FP,160,0))=0,"",VLOOKUP($G12,Baseline!$G:$FP,160,0))</f>
        <v/>
      </c>
      <c r="FK12" s="142" t="str">
        <f>IF(LEN(VLOOKUP($G12,Baseline!$G:$FP,161,0))=0,"",VLOOKUP($G12,Baseline!$G:$FP,161,0))</f>
        <v/>
      </c>
      <c r="FL12" s="142" t="str">
        <f>IF(LEN(VLOOKUP($G12,Baseline!$G:$FP,162,0))=0,"",VLOOKUP($G12,Baseline!$G:$FP,162,0))</f>
        <v/>
      </c>
      <c r="FM12" s="142" t="str">
        <f>IF(LEN(VLOOKUP($G12,Baseline!$G:$FP,163,0))=0,"",VLOOKUP($G12,Baseline!$G:$FP,163,0))</f>
        <v/>
      </c>
      <c r="FN12" s="142" t="str">
        <f>IF(LEN(VLOOKUP($G12,Baseline!$G:$FP,164,0))=0,"",VLOOKUP($G12,Baseline!$G:$FP,164,0))</f>
        <v/>
      </c>
      <c r="FO12" s="142" t="str">
        <f>IF(LEN(VLOOKUP($G12,Baseline!$G:$FP,165,0))=0,"",VLOOKUP($G12,Baseline!$G:$FP,165,0))</f>
        <v/>
      </c>
      <c r="FP12" s="142" t="str">
        <f>IF(LEN(VLOOKUP($G12,Baseline!$G:$FP,166,0))=0,"",VLOOKUP($G12,Baseline!$G:$FP,166,0))</f>
        <v/>
      </c>
      <c r="FQ12" s="142"/>
      <c r="FR12" s="142"/>
      <c r="FS12" s="142"/>
      <c r="FT12" s="155"/>
      <c r="FU12" s="142" t="str">
        <f>IF(LEN(VLOOKUP($G12,Baseline!$G:$GR,171,0))=0,"",VLOOKUP($G12,Baseline!$G:$GR,171,0))</f>
        <v>Если вы выпиваете, сколько порций алкоголя вы обычно выпиваете? 
Одна порция алкоголя соответствует: 
0,3 л пива 
0,1 л вина или шампанского 
0,04 л крепких напитков</v>
      </c>
      <c r="FV12" s="142" t="str">
        <f>IF(LEN(VLOOKUP($G12,Baseline!$G:$GR,172,0))=0,"",VLOOKUP($G12,Baseline!$G:$GR,172,0))</f>
        <v>0 = нет, я не пью алкоголь</v>
      </c>
      <c r="FW12" s="142" t="str">
        <f>IF(LEN(VLOOKUP($G12,Baseline!$G:$GR,173,0))=0,"",VLOOKUP($G12,Baseline!$G:$GR,173,0))</f>
        <v>1 = 1 или 2</v>
      </c>
      <c r="FX12" s="142" t="str">
        <f>IF(LEN(VLOOKUP($G12,Baseline!$G:$GR,174,0))=0,"",VLOOKUP($G12,Baseline!$G:$GR,174,0))</f>
        <v>2 = 3 или 4</v>
      </c>
      <c r="FY12" s="142" t="str">
        <f>IF(LEN(VLOOKUP($G12,Baseline!$G:$GR,175,0))=0,"",VLOOKUP($G12,Baseline!$G:$GR,175,0))</f>
        <v>3 = 5 или 6</v>
      </c>
      <c r="FZ12" s="142" t="str">
        <f>IF(LEN(VLOOKUP($G12,Baseline!$G:$GR,176,0))=0,"",VLOOKUP($G12,Baseline!$G:$GR,176,0))</f>
        <v>4 = 7 - 9</v>
      </c>
      <c r="GA12" s="142" t="str">
        <f>IF(LEN(VLOOKUP($G12,Baseline!$G:$GR,177,0))=0,"",VLOOKUP($G12,Baseline!$G:$GR,177,0))</f>
        <v>5 = 10 или более</v>
      </c>
      <c r="GB12" s="142" t="str">
        <f>IF(LEN(VLOOKUP($G12,Baseline!$G:$GR,178,0))=0,"",VLOOKUP($G12,Baseline!$G:$GR,178,0))</f>
        <v>99 = нет ответа</v>
      </c>
      <c r="GC12" s="142" t="str">
        <f>IF(LEN(VLOOKUP($G12,Baseline!$G:$GR,179,0))=0,"",VLOOKUP($G12,Baseline!$G:$GR,179,0))</f>
        <v/>
      </c>
      <c r="GD12" s="142" t="str">
        <f>IF(LEN(VLOOKUP($G12,Baseline!$G:$GR,180,0))=0,"",VLOOKUP($G12,Baseline!$G:$GR,180,0))</f>
        <v/>
      </c>
      <c r="GE12" s="142" t="str">
        <f>IF(LEN(VLOOKUP($G12,Baseline!$G:$GR,181,0))=0,"",VLOOKUP($G12,Baseline!$G:$GR,181,0))</f>
        <v/>
      </c>
      <c r="GF12" s="142" t="str">
        <f>IF(LEN(VLOOKUP($G12,Baseline!$G:$GR,182,0))=0,"",VLOOKUP($G12,Baseline!$G:$GR,182,0))</f>
        <v/>
      </c>
      <c r="GG12" s="142" t="str">
        <f>IF(LEN(VLOOKUP($G12,Baseline!$G:$GR,183,0))=0,"",VLOOKUP($G12,Baseline!$G:$GR,183,0))</f>
        <v/>
      </c>
      <c r="GH12" s="142" t="str">
        <f>IF(LEN(VLOOKUP($G12,Baseline!$G:$GR,184,0))=0,"",VLOOKUP($G12,Baseline!$G:$GR,184,0))</f>
        <v/>
      </c>
      <c r="GI12" s="142" t="str">
        <f>IF(LEN(VLOOKUP($G12,Baseline!$G:$GR,185,0))=0,"",VLOOKUP($G12,Baseline!$G:$GR,185,0))</f>
        <v/>
      </c>
      <c r="GJ12" s="142" t="str">
        <f>IF(LEN(VLOOKUP($G12,Baseline!$G:$GR,186,0))=0,"",VLOOKUP($G12,Baseline!$G:$GR,186,0))</f>
        <v/>
      </c>
      <c r="GK12" s="142" t="str">
        <f>IF(LEN(VLOOKUP($G12,Baseline!$G:$GR,187,0))=0,"",VLOOKUP($G12,Baseline!$G:$GR,187,0))</f>
        <v/>
      </c>
      <c r="GL12" s="142" t="str">
        <f>IF(LEN(VLOOKUP($G12,Baseline!$G:$GR,188,0))=0,"",VLOOKUP($G12,Baseline!$G:$GR,188,0))</f>
        <v/>
      </c>
      <c r="GM12" s="142" t="str">
        <f>IF(LEN(VLOOKUP($G12,Baseline!$G:$GR,189,0))=0,"",VLOOKUP($G12,Baseline!$G:$GR,189,0))</f>
        <v/>
      </c>
      <c r="GN12" s="142" t="str">
        <f>IF(LEN(VLOOKUP($G12,Baseline!$G:$GR,190,0))=0,"",VLOOKUP($G12,Baseline!$G:$GR,190,0))</f>
        <v/>
      </c>
      <c r="GO12" s="142" t="str">
        <f>IF(LEN(VLOOKUP($G12,Baseline!$G:$GR,191,0))=0,"",VLOOKUP($G12,Baseline!$G:$GR,191,0))</f>
        <v/>
      </c>
      <c r="GP12" s="142" t="str">
        <f>IF(LEN(VLOOKUP($G12,Baseline!$G:$GR,192,0))=0,"",VLOOKUP($G12,Baseline!$G:$GR,192,0))</f>
        <v/>
      </c>
      <c r="GQ12" s="142" t="str">
        <f>IF(LEN(VLOOKUP($G12,Baseline!$G:$GR,193,0))=0,"",VLOOKUP($G12,Baseline!$G:$GR,193,0))</f>
        <v/>
      </c>
      <c r="GR12" s="142" t="str">
        <f>IF(LEN(VLOOKUP($G12,Baseline!$G:$GR,194,0))=0,"",VLOOKUP($G12,Baseline!$G:$GR,194,0))</f>
        <v/>
      </c>
      <c r="GS12" s="142"/>
      <c r="GT12" s="142"/>
      <c r="GU12" s="142"/>
      <c r="GV12" s="155"/>
      <c r="GW12" s="142" t="str">
        <f>IF(LEN(VLOOKUP($G12,Baseline!$G:$HT,199,0))=0,"",VLOOKUP($G12,Baseline!$G:$HT,199,0))</f>
        <v>Ako tokom jednog dana pijete alkohol, koliko onda pića popijete u proseku? 
Jedna čaša alkohola odgovara: 
0,3 l piva 
0,1 l vina ili penušavog vina 
0,04 l žestokog pića</v>
      </c>
      <c r="GX12" s="142" t="str">
        <f>IF(LEN(VLOOKUP($G12,Baseline!$G:$HT,200,0))=0,"",VLOOKUP($G12,Baseline!$G:$HT,200,0))</f>
        <v>0 = ne pijem alkohol</v>
      </c>
      <c r="GY12" s="142" t="str">
        <f>IF(LEN(VLOOKUP($G12,Baseline!$G:$HT,201,0))=0,"",VLOOKUP($G12,Baseline!$G:$HT,201,0))</f>
        <v>1 = 1 ili 2</v>
      </c>
      <c r="GZ12" s="142" t="str">
        <f>IF(LEN(VLOOKUP($G12,Baseline!$G:$HT,202,0))=0,"",VLOOKUP($G12,Baseline!$G:$HT,202,0))</f>
        <v>2 = 3 ili 4</v>
      </c>
      <c r="HA12" s="142" t="str">
        <f>IF(LEN(VLOOKUP($G12,Baseline!$G:$HT,203,0))=0,"",VLOOKUP($G12,Baseline!$G:$HT,203,0))</f>
        <v>3 = 5 ili 6</v>
      </c>
      <c r="HB12" s="142" t="str">
        <f>IF(LEN(VLOOKUP($G12,Baseline!$G:$HT,204,0))=0,"",VLOOKUP($G12,Baseline!$G:$HT,204,0))</f>
        <v>4 = 7 do 9</v>
      </c>
      <c r="HC12" s="142" t="str">
        <f>IF(LEN(VLOOKUP($G12,Baseline!$G:$HT,205,0))=0,"",VLOOKUP($G12,Baseline!$G:$HT,205,0))</f>
        <v>5 = 10 ili više</v>
      </c>
      <c r="HD12" s="142" t="str">
        <f>IF(LEN(VLOOKUP($G12,Baseline!$G:$HT,206,0))=0,"",VLOOKUP($G12,Baseline!$G:$HT,206,0))</f>
        <v>99 = nema podataka</v>
      </c>
      <c r="HE12" s="142" t="str">
        <f>IF(LEN(VLOOKUP($G12,Baseline!$G:$HT,207,0))=0,"",VLOOKUP($G12,Baseline!$G:$HT,207,0))</f>
        <v/>
      </c>
      <c r="HF12" s="142" t="str">
        <f>IF(LEN(VLOOKUP($G12,Baseline!$G:$HT,208,0))=0,"",VLOOKUP($G12,Baseline!$G:$HT,208,0))</f>
        <v/>
      </c>
      <c r="HG12" s="142" t="str">
        <f>IF(LEN(VLOOKUP($G12,Baseline!$G:$HT,209,0))=0,"",VLOOKUP($G12,Baseline!$G:$HT,209,0))</f>
        <v/>
      </c>
      <c r="HH12" s="142" t="str">
        <f>IF(LEN(VLOOKUP($G12,Baseline!$G:$HT,210,0))=0,"",VLOOKUP($G12,Baseline!$G:$HT,210,0))</f>
        <v/>
      </c>
      <c r="HI12" s="142" t="str">
        <f>IF(LEN(VLOOKUP($G12,Baseline!$G:$HT,211,0))=0,"",VLOOKUP($G12,Baseline!$G:$HT,211,0))</f>
        <v/>
      </c>
      <c r="HJ12" s="142" t="str">
        <f>IF(LEN(VLOOKUP($G12,Baseline!$G:$HT,212,0))=0,"",VLOOKUP($G12,Baseline!$G:$HT,212,0))</f>
        <v/>
      </c>
      <c r="HK12" s="142" t="str">
        <f>IF(LEN(VLOOKUP($G12,Baseline!$G:$HT,213,0))=0,"",VLOOKUP($G12,Baseline!$G:$HT,213,0))</f>
        <v/>
      </c>
      <c r="HL12" s="142" t="str">
        <f>IF(LEN(VLOOKUP($G12,Baseline!$G:$HT,214,0))=0,"",VLOOKUP($G12,Baseline!$G:$HT,214,0))</f>
        <v/>
      </c>
      <c r="HM12" s="142" t="str">
        <f>IF(LEN(VLOOKUP($G12,Baseline!$G:$HT,215,0))=0,"",VLOOKUP($G12,Baseline!$G:$HT,215,0))</f>
        <v/>
      </c>
      <c r="HN12" s="142" t="str">
        <f>IF(LEN(VLOOKUP($G12,Baseline!$G:$HT,216,0))=0,"",VLOOKUP($G12,Baseline!$G:$HT,216,0))</f>
        <v/>
      </c>
      <c r="HO12" s="142" t="str">
        <f>IF(LEN(VLOOKUP($G12,Baseline!$G:$HT,217,0))=0,"",VLOOKUP($G12,Baseline!$G:$HT,217,0))</f>
        <v/>
      </c>
      <c r="HP12" s="142" t="str">
        <f>IF(LEN(VLOOKUP($G12,Baseline!$G:$HT,218,0))=0,"",VLOOKUP($G12,Baseline!$G:$HT,218,0))</f>
        <v/>
      </c>
      <c r="HQ12" s="142" t="str">
        <f>IF(LEN(VLOOKUP($G12,Baseline!$G:$HT,219,0))=0,"",VLOOKUP($G12,Baseline!$G:$HT,219,0))</f>
        <v/>
      </c>
      <c r="HR12" s="142" t="str">
        <f>IF(LEN(VLOOKUP($G12,Baseline!$G:$HT,220,0))=0,"",VLOOKUP($G12,Baseline!$G:$HT,220,0))</f>
        <v/>
      </c>
      <c r="HS12" s="142" t="str">
        <f>IF(LEN(VLOOKUP($G12,Baseline!$G:$HT,221,0))=0,"",VLOOKUP($G12,Baseline!$G:$HT,221,0))</f>
        <v/>
      </c>
      <c r="HT12" s="142" t="str">
        <f>IF(LEN(VLOOKUP($G12,Baseline!$G:$HT,222,0))=0,"",VLOOKUP($G12,Baseline!$G:$HT,222,0))</f>
        <v/>
      </c>
      <c r="HU12" s="142"/>
      <c r="HV12" s="142"/>
      <c r="HW12" s="142"/>
      <c r="HX12" s="155"/>
    </row>
    <row r="13" spans="1:694" ht="15.75" customHeight="1" x14ac:dyDescent="0.25">
      <c r="A13" s="144" t="s">
        <v>251</v>
      </c>
      <c r="B13" s="145"/>
      <c r="C13" s="145"/>
      <c r="D13" s="145"/>
      <c r="E13" s="145"/>
      <c r="F13" s="145"/>
      <c r="G13" s="146"/>
      <c r="H13" s="145"/>
      <c r="I13" s="162"/>
      <c r="J13" s="163"/>
      <c r="K13" s="163"/>
      <c r="L13" s="163"/>
      <c r="M13" s="163"/>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64"/>
      <c r="AK13" s="162"/>
      <c r="AL13" s="163"/>
      <c r="AM13" s="163"/>
      <c r="AN13" s="163"/>
      <c r="AO13" s="163"/>
      <c r="AP13" s="145"/>
      <c r="AQ13" s="145"/>
      <c r="AR13" s="145"/>
      <c r="AS13" s="145"/>
      <c r="AT13" s="145"/>
      <c r="AU13" s="145"/>
      <c r="AV13" s="145"/>
      <c r="AW13" s="145"/>
      <c r="AX13" s="145"/>
      <c r="AY13" s="145"/>
      <c r="AZ13" s="145"/>
      <c r="BA13" s="145"/>
      <c r="BB13" s="145"/>
      <c r="BC13" s="145"/>
      <c r="BD13" s="145"/>
      <c r="BE13" s="145"/>
      <c r="BF13" s="145"/>
      <c r="BG13" s="145"/>
      <c r="BH13" s="145"/>
      <c r="BI13" s="145"/>
      <c r="BJ13" s="145"/>
      <c r="BK13" s="145"/>
      <c r="BL13" s="164"/>
      <c r="BM13" s="162"/>
      <c r="BN13" s="165"/>
      <c r="BO13" s="165"/>
      <c r="BP13" s="165"/>
      <c r="BQ13" s="165"/>
      <c r="BR13" s="149"/>
      <c r="BS13" s="149"/>
      <c r="BT13" s="149"/>
      <c r="BU13" s="165"/>
      <c r="BV13" s="165"/>
      <c r="BW13" s="165"/>
      <c r="BX13" s="165"/>
      <c r="BY13" s="165"/>
      <c r="BZ13" s="165"/>
      <c r="CA13" s="165"/>
      <c r="CB13" s="165"/>
      <c r="CC13" s="165"/>
      <c r="CD13" s="165"/>
      <c r="CE13" s="165"/>
      <c r="CF13" s="165"/>
      <c r="CG13" s="165"/>
      <c r="CH13" s="165"/>
      <c r="CI13" s="165"/>
      <c r="CJ13" s="165"/>
      <c r="CK13" s="145"/>
      <c r="CL13" s="145"/>
      <c r="CM13" s="145"/>
      <c r="CN13" s="164"/>
      <c r="CO13" s="162"/>
      <c r="CP13" s="163"/>
      <c r="CQ13" s="163"/>
      <c r="CR13" s="163"/>
      <c r="CS13" s="163"/>
      <c r="CT13" s="145"/>
      <c r="CU13" s="145"/>
      <c r="CV13" s="145"/>
      <c r="CW13" s="145"/>
      <c r="CX13" s="145"/>
      <c r="CY13" s="145"/>
      <c r="CZ13" s="145"/>
      <c r="DA13" s="145"/>
      <c r="DB13" s="145"/>
      <c r="DC13" s="145"/>
      <c r="DD13" s="145"/>
      <c r="DE13" s="145"/>
      <c r="DF13" s="145"/>
      <c r="DG13" s="145"/>
      <c r="DH13" s="145"/>
      <c r="DI13" s="145"/>
      <c r="DJ13" s="145"/>
      <c r="DK13" s="145"/>
      <c r="DL13" s="145"/>
      <c r="DM13" s="145"/>
      <c r="DN13" s="145"/>
      <c r="DO13" s="145"/>
      <c r="DP13" s="164"/>
      <c r="DQ13" s="162"/>
      <c r="DR13" s="163"/>
      <c r="DS13" s="163"/>
      <c r="DT13" s="163"/>
      <c r="DU13" s="163"/>
      <c r="DV13" s="145"/>
      <c r="DW13" s="145"/>
      <c r="DX13" s="145"/>
      <c r="DY13" s="145"/>
      <c r="DZ13" s="145"/>
      <c r="EA13" s="145"/>
      <c r="EB13" s="145"/>
      <c r="EC13" s="145"/>
      <c r="ED13" s="145"/>
      <c r="EE13" s="145"/>
      <c r="EF13" s="145"/>
      <c r="EG13" s="145"/>
      <c r="EH13" s="145"/>
      <c r="EI13" s="145"/>
      <c r="EJ13" s="145"/>
      <c r="EK13" s="145"/>
      <c r="EL13" s="145"/>
      <c r="EM13" s="145"/>
      <c r="EN13" s="145"/>
      <c r="EO13" s="145"/>
      <c r="EP13" s="145"/>
      <c r="EQ13" s="145"/>
      <c r="ER13" s="164"/>
      <c r="ES13" s="162"/>
      <c r="ET13" s="163"/>
      <c r="EU13" s="163"/>
      <c r="EV13" s="163"/>
      <c r="EW13" s="163"/>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64"/>
      <c r="FU13" s="162"/>
      <c r="FV13" s="163"/>
      <c r="FW13" s="163"/>
      <c r="FX13" s="163"/>
      <c r="FY13" s="163"/>
      <c r="FZ13" s="145"/>
      <c r="GA13" s="145"/>
      <c r="GB13" s="145"/>
      <c r="GC13" s="145"/>
      <c r="GD13" s="145"/>
      <c r="GE13" s="145"/>
      <c r="GF13" s="145"/>
      <c r="GG13" s="145"/>
      <c r="GH13" s="145"/>
      <c r="GI13" s="145"/>
      <c r="GJ13" s="145"/>
      <c r="GK13" s="145"/>
      <c r="GL13" s="145"/>
      <c r="GM13" s="145"/>
      <c r="GN13" s="145"/>
      <c r="GO13" s="145"/>
      <c r="GP13" s="145"/>
      <c r="GQ13" s="145"/>
      <c r="GR13" s="145"/>
      <c r="GS13" s="145"/>
      <c r="GT13" s="145"/>
      <c r="GU13" s="145"/>
      <c r="GV13" s="164"/>
      <c r="GW13" s="142"/>
      <c r="GX13" s="163"/>
      <c r="GY13" s="163"/>
      <c r="GZ13" s="163"/>
      <c r="HA13" s="163"/>
      <c r="HB13" s="145"/>
      <c r="HC13" s="145"/>
      <c r="HD13" s="145"/>
      <c r="HE13" s="145"/>
      <c r="HF13" s="145"/>
      <c r="HG13" s="145"/>
      <c r="HH13" s="145"/>
      <c r="HI13" s="145"/>
      <c r="HJ13" s="145"/>
      <c r="HK13" s="145"/>
      <c r="HL13" s="145"/>
      <c r="HM13" s="145"/>
      <c r="HN13" s="145"/>
      <c r="HO13" s="145"/>
      <c r="HP13" s="145"/>
      <c r="HQ13" s="145"/>
      <c r="HR13" s="145"/>
      <c r="HS13" s="145"/>
      <c r="HT13" s="145"/>
      <c r="HU13" s="145"/>
      <c r="HV13" s="145"/>
      <c r="HW13" s="145"/>
      <c r="HX13" s="164"/>
      <c r="HY13" s="150"/>
      <c r="HZ13" s="150"/>
      <c r="IA13" s="150"/>
      <c r="IB13" s="150"/>
      <c r="IC13" s="150"/>
      <c r="ID13" s="150"/>
      <c r="IE13" s="150"/>
      <c r="IF13" s="150"/>
      <c r="IG13" s="150"/>
      <c r="IH13" s="150"/>
      <c r="II13" s="150"/>
      <c r="IJ13" s="150"/>
      <c r="IK13" s="150"/>
      <c r="IL13" s="150"/>
      <c r="IM13" s="150"/>
      <c r="IN13" s="150"/>
      <c r="IO13" s="150"/>
      <c r="IP13" s="150"/>
      <c r="IQ13" s="150"/>
      <c r="IR13" s="150"/>
      <c r="IS13" s="150"/>
      <c r="IT13" s="150"/>
      <c r="IU13" s="150"/>
      <c r="IV13" s="150"/>
      <c r="IW13" s="150"/>
      <c r="IX13" s="150"/>
      <c r="IY13" s="150"/>
      <c r="IZ13" s="150"/>
      <c r="JA13" s="150"/>
      <c r="JB13" s="150"/>
      <c r="JC13" s="150"/>
      <c r="JD13" s="150"/>
      <c r="JE13" s="150"/>
      <c r="JF13" s="150"/>
      <c r="JG13" s="150"/>
      <c r="JH13" s="150"/>
      <c r="JI13" s="150"/>
      <c r="JJ13" s="150"/>
      <c r="JK13" s="150"/>
      <c r="JL13" s="150"/>
      <c r="JM13" s="150"/>
      <c r="JN13" s="150"/>
      <c r="JO13" s="150"/>
      <c r="JP13" s="150"/>
      <c r="JQ13" s="150"/>
      <c r="JR13" s="150"/>
      <c r="JS13" s="150"/>
      <c r="JT13" s="150"/>
      <c r="JU13" s="150"/>
      <c r="JV13" s="150"/>
      <c r="JW13" s="150"/>
      <c r="JX13" s="150"/>
      <c r="JY13" s="150"/>
      <c r="JZ13" s="150"/>
      <c r="KA13" s="150"/>
      <c r="KB13" s="150"/>
      <c r="KC13" s="150"/>
      <c r="KD13" s="150"/>
      <c r="KE13" s="150"/>
      <c r="KF13" s="150"/>
      <c r="KG13" s="150"/>
      <c r="KH13" s="150"/>
      <c r="KI13" s="150"/>
      <c r="KJ13" s="150"/>
      <c r="KK13" s="150"/>
      <c r="KL13" s="150"/>
      <c r="KM13" s="150"/>
      <c r="KN13" s="150"/>
      <c r="KO13" s="150"/>
      <c r="KP13" s="150"/>
      <c r="KQ13" s="150"/>
      <c r="KR13" s="150"/>
      <c r="KS13" s="150"/>
      <c r="KT13" s="150"/>
      <c r="KU13" s="150"/>
      <c r="KV13" s="150"/>
      <c r="KW13" s="150"/>
      <c r="KX13" s="150"/>
      <c r="KY13" s="150"/>
      <c r="KZ13" s="150"/>
      <c r="LA13" s="150"/>
      <c r="LB13" s="150"/>
      <c r="LC13" s="150"/>
      <c r="LD13" s="150"/>
      <c r="LE13" s="150"/>
      <c r="LF13" s="150"/>
      <c r="LG13" s="150"/>
      <c r="LH13" s="150"/>
      <c r="LI13" s="150"/>
      <c r="LJ13" s="150"/>
      <c r="LK13" s="150"/>
      <c r="LL13" s="150"/>
      <c r="LM13" s="150"/>
      <c r="LN13" s="150"/>
      <c r="LO13" s="150"/>
      <c r="LP13" s="150"/>
      <c r="LQ13" s="150"/>
      <c r="LR13" s="150"/>
      <c r="LS13" s="150"/>
      <c r="LT13" s="150"/>
      <c r="LU13" s="150"/>
      <c r="LV13" s="150"/>
      <c r="LW13" s="150"/>
      <c r="LX13" s="150"/>
      <c r="LY13" s="150"/>
      <c r="LZ13" s="150"/>
      <c r="MA13" s="150"/>
      <c r="MB13" s="150"/>
      <c r="MC13" s="150"/>
      <c r="MD13" s="150"/>
      <c r="ME13" s="150"/>
      <c r="MF13" s="150"/>
      <c r="MG13" s="150"/>
      <c r="MH13" s="150"/>
      <c r="MI13" s="150"/>
      <c r="MJ13" s="150"/>
      <c r="MK13" s="150"/>
      <c r="ML13" s="150"/>
      <c r="MM13" s="150"/>
      <c r="MN13" s="150"/>
      <c r="MO13" s="150"/>
      <c r="MP13" s="150"/>
      <c r="MQ13" s="150"/>
      <c r="MR13" s="150"/>
      <c r="MS13" s="150"/>
      <c r="MT13" s="150"/>
      <c r="MU13" s="150"/>
      <c r="MV13" s="150"/>
      <c r="MW13" s="150"/>
      <c r="MX13" s="150"/>
      <c r="MY13" s="150"/>
      <c r="MZ13" s="150"/>
      <c r="NA13" s="150"/>
      <c r="NB13" s="150"/>
      <c r="NC13" s="150"/>
      <c r="ND13" s="150"/>
      <c r="NE13" s="150"/>
      <c r="NF13" s="150"/>
      <c r="NG13" s="150"/>
      <c r="NH13" s="150"/>
      <c r="NI13" s="150"/>
      <c r="NJ13" s="150"/>
      <c r="NK13" s="150"/>
      <c r="NL13" s="150"/>
      <c r="NM13" s="150"/>
      <c r="NN13" s="150"/>
      <c r="NO13" s="150"/>
      <c r="NP13" s="150"/>
      <c r="NQ13" s="150"/>
      <c r="NR13" s="150"/>
      <c r="NS13" s="150"/>
      <c r="NT13" s="150"/>
      <c r="NU13" s="150"/>
      <c r="NV13" s="150"/>
      <c r="NW13" s="150"/>
      <c r="NX13" s="150"/>
      <c r="NY13" s="150"/>
      <c r="NZ13" s="150"/>
      <c r="OA13" s="150"/>
      <c r="OB13" s="150"/>
      <c r="OC13" s="150"/>
      <c r="OD13" s="150"/>
      <c r="OE13" s="150"/>
      <c r="OF13" s="150"/>
      <c r="OG13" s="150"/>
      <c r="OH13" s="150"/>
      <c r="OI13" s="150"/>
      <c r="OJ13" s="150"/>
      <c r="OK13" s="150"/>
      <c r="OL13" s="150"/>
      <c r="OM13" s="150"/>
      <c r="ON13" s="150"/>
      <c r="OO13" s="150"/>
      <c r="OP13" s="150"/>
      <c r="OQ13" s="150"/>
      <c r="OR13" s="150"/>
      <c r="OS13" s="150"/>
      <c r="OT13" s="150"/>
      <c r="OU13" s="150"/>
      <c r="OV13" s="150"/>
      <c r="OW13" s="150"/>
      <c r="OX13" s="150"/>
      <c r="OY13" s="150"/>
      <c r="OZ13" s="150"/>
      <c r="PA13" s="150"/>
      <c r="PB13" s="150"/>
      <c r="PC13" s="150"/>
      <c r="PD13" s="150"/>
      <c r="PE13" s="150"/>
      <c r="PF13" s="150"/>
      <c r="PG13" s="150"/>
      <c r="PH13" s="150"/>
      <c r="PI13" s="150"/>
      <c r="PJ13" s="150"/>
      <c r="PK13" s="150"/>
      <c r="PL13" s="150"/>
      <c r="PM13" s="150"/>
      <c r="PN13" s="150"/>
      <c r="PO13" s="150"/>
      <c r="PP13" s="150"/>
      <c r="PQ13" s="150"/>
      <c r="PR13" s="150"/>
      <c r="PS13" s="150"/>
      <c r="PT13" s="150"/>
      <c r="PU13" s="150"/>
      <c r="PV13" s="150"/>
      <c r="PW13" s="150"/>
      <c r="PX13" s="150"/>
      <c r="PY13" s="150"/>
      <c r="PZ13" s="150"/>
      <c r="QA13" s="150"/>
      <c r="QB13" s="150"/>
      <c r="QC13" s="150"/>
      <c r="QD13" s="150"/>
      <c r="QE13" s="150"/>
      <c r="QF13" s="150"/>
      <c r="QG13" s="150"/>
      <c r="QH13" s="150"/>
      <c r="QI13" s="150"/>
      <c r="QJ13" s="150"/>
      <c r="QK13" s="150"/>
      <c r="QL13" s="150"/>
      <c r="QM13" s="150"/>
      <c r="QN13" s="150"/>
      <c r="QO13" s="150"/>
      <c r="QP13" s="150"/>
      <c r="QQ13" s="150"/>
      <c r="QR13" s="150"/>
      <c r="QS13" s="150"/>
      <c r="QT13" s="150"/>
      <c r="QU13" s="150"/>
      <c r="QV13" s="150"/>
      <c r="QW13" s="150"/>
      <c r="QX13" s="150"/>
      <c r="QY13" s="150"/>
      <c r="QZ13" s="150"/>
      <c r="RA13" s="150"/>
      <c r="RB13" s="150"/>
      <c r="RC13" s="150"/>
      <c r="RD13" s="150"/>
      <c r="RE13" s="150"/>
      <c r="RF13" s="150"/>
      <c r="RG13" s="150"/>
      <c r="RH13" s="150"/>
      <c r="RI13" s="150"/>
      <c r="RJ13" s="150"/>
      <c r="RK13" s="150"/>
      <c r="RL13" s="150"/>
      <c r="RM13" s="150"/>
      <c r="RN13" s="150"/>
      <c r="RO13" s="150"/>
      <c r="RP13" s="150"/>
      <c r="RQ13" s="150"/>
      <c r="RR13" s="150"/>
      <c r="RS13" s="150"/>
      <c r="RT13" s="150"/>
      <c r="RU13" s="150"/>
      <c r="RV13" s="150"/>
      <c r="RW13" s="150"/>
      <c r="RX13" s="150"/>
      <c r="RY13" s="150"/>
      <c r="RZ13" s="150"/>
      <c r="SA13" s="150"/>
      <c r="SB13" s="150"/>
      <c r="SC13" s="150"/>
      <c r="SD13" s="150"/>
      <c r="SE13" s="150"/>
      <c r="SF13" s="150"/>
      <c r="SG13" s="150"/>
      <c r="SH13" s="150"/>
      <c r="SI13" s="150"/>
      <c r="SJ13" s="150"/>
      <c r="SK13" s="150"/>
      <c r="SL13" s="150"/>
      <c r="SM13" s="150"/>
      <c r="SN13" s="150"/>
      <c r="SO13" s="150"/>
      <c r="SP13" s="150"/>
      <c r="SQ13" s="150"/>
      <c r="SR13" s="150"/>
      <c r="SS13" s="150"/>
      <c r="ST13" s="150"/>
      <c r="SU13" s="150"/>
      <c r="SV13" s="150"/>
      <c r="SW13" s="150"/>
      <c r="SX13" s="150"/>
      <c r="SY13" s="150"/>
      <c r="SZ13" s="150"/>
      <c r="TA13" s="150"/>
      <c r="TB13" s="150"/>
      <c r="TC13" s="150"/>
      <c r="TD13" s="150"/>
      <c r="TE13" s="150"/>
      <c r="TF13" s="150"/>
      <c r="TG13" s="150"/>
      <c r="TH13" s="150"/>
      <c r="TI13" s="150"/>
      <c r="TJ13" s="150"/>
      <c r="TK13" s="150"/>
      <c r="TL13" s="150"/>
      <c r="TM13" s="150"/>
      <c r="TN13" s="150"/>
      <c r="TO13" s="150"/>
      <c r="TP13" s="150"/>
      <c r="TQ13" s="150"/>
      <c r="TR13" s="150"/>
      <c r="TS13" s="150"/>
      <c r="TT13" s="150"/>
      <c r="TU13" s="150"/>
      <c r="TV13" s="150"/>
      <c r="TW13" s="150"/>
      <c r="TX13" s="150"/>
      <c r="TY13" s="150"/>
      <c r="TZ13" s="150"/>
      <c r="UA13" s="150"/>
      <c r="UB13" s="150"/>
      <c r="UC13" s="150"/>
      <c r="UD13" s="150"/>
      <c r="UE13" s="150"/>
      <c r="UF13" s="150"/>
      <c r="UG13" s="150"/>
      <c r="UH13" s="150"/>
      <c r="UI13" s="150"/>
      <c r="UJ13" s="150"/>
      <c r="UK13" s="150"/>
      <c r="UL13" s="150"/>
      <c r="UM13" s="150"/>
      <c r="UN13" s="150"/>
      <c r="UO13" s="150"/>
      <c r="UP13" s="150"/>
      <c r="UQ13" s="150"/>
      <c r="UR13" s="150"/>
      <c r="US13" s="150"/>
      <c r="UT13" s="150"/>
      <c r="UU13" s="150"/>
      <c r="UV13" s="150"/>
      <c r="UW13" s="150"/>
      <c r="UX13" s="150"/>
      <c r="UY13" s="150"/>
      <c r="UZ13" s="150"/>
      <c r="VA13" s="150"/>
      <c r="VB13" s="150"/>
      <c r="VC13" s="150"/>
      <c r="VD13" s="150"/>
      <c r="VE13" s="150"/>
      <c r="VF13" s="150"/>
      <c r="VG13" s="150"/>
      <c r="VH13" s="150"/>
      <c r="VI13" s="150"/>
      <c r="VJ13" s="150"/>
      <c r="VK13" s="150"/>
      <c r="VL13" s="150"/>
      <c r="VM13" s="150"/>
      <c r="VN13" s="150"/>
      <c r="VO13" s="150"/>
      <c r="VP13" s="150"/>
      <c r="VQ13" s="150"/>
      <c r="VR13" s="150"/>
      <c r="VS13" s="150"/>
      <c r="VT13" s="150"/>
      <c r="VU13" s="150"/>
      <c r="VV13" s="150"/>
      <c r="VW13" s="150"/>
      <c r="VX13" s="150"/>
      <c r="VY13" s="150"/>
      <c r="VZ13" s="150"/>
      <c r="WA13" s="150"/>
      <c r="WB13" s="150"/>
      <c r="WC13" s="150"/>
      <c r="WD13" s="150"/>
      <c r="WE13" s="150"/>
      <c r="WF13" s="150"/>
      <c r="WG13" s="150"/>
      <c r="WH13" s="150"/>
      <c r="WI13" s="150"/>
      <c r="WJ13" s="150"/>
      <c r="WK13" s="150"/>
      <c r="WL13" s="150"/>
      <c r="WM13" s="150"/>
      <c r="WN13" s="150"/>
      <c r="WO13" s="150"/>
      <c r="WP13" s="150"/>
      <c r="WQ13" s="150"/>
      <c r="WR13" s="150"/>
      <c r="WS13" s="150"/>
      <c r="WT13" s="150"/>
      <c r="WU13" s="150"/>
      <c r="WV13" s="150"/>
      <c r="WW13" s="150"/>
      <c r="WX13" s="150"/>
      <c r="WY13" s="150"/>
      <c r="WZ13" s="150"/>
      <c r="XA13" s="150"/>
      <c r="XB13" s="150"/>
      <c r="XC13" s="150"/>
      <c r="XD13" s="150"/>
      <c r="XE13" s="150"/>
      <c r="XF13" s="150"/>
      <c r="XG13" s="150"/>
      <c r="XH13" s="150"/>
      <c r="XI13" s="150"/>
      <c r="XJ13" s="150"/>
      <c r="XK13" s="150"/>
      <c r="XL13" s="150"/>
      <c r="XM13" s="150"/>
      <c r="XN13" s="150"/>
      <c r="XO13" s="150"/>
      <c r="XP13" s="150"/>
      <c r="XQ13" s="150"/>
      <c r="XR13" s="150"/>
      <c r="XS13" s="150"/>
      <c r="XT13" s="150"/>
      <c r="XU13" s="150"/>
      <c r="XV13" s="150"/>
      <c r="XW13" s="150"/>
      <c r="XX13" s="150"/>
      <c r="XY13" s="150"/>
      <c r="XZ13" s="150"/>
      <c r="YA13" s="150"/>
      <c r="YB13" s="150"/>
      <c r="YC13" s="150"/>
      <c r="YD13" s="150"/>
      <c r="YE13" s="150"/>
      <c r="YF13" s="150"/>
      <c r="YG13" s="150"/>
      <c r="YH13" s="150"/>
      <c r="YI13" s="150"/>
      <c r="YJ13" s="150"/>
      <c r="YK13" s="150"/>
      <c r="YL13" s="150"/>
      <c r="YM13" s="150"/>
      <c r="YN13" s="150"/>
      <c r="YO13" s="150"/>
      <c r="YP13" s="150"/>
      <c r="YQ13" s="150"/>
      <c r="YR13" s="150"/>
      <c r="YS13" s="150"/>
      <c r="YT13" s="150"/>
      <c r="YU13" s="150"/>
      <c r="YV13" s="150"/>
      <c r="YW13" s="150"/>
      <c r="YX13" s="150"/>
      <c r="YY13" s="150"/>
      <c r="YZ13" s="150"/>
      <c r="ZA13" s="150"/>
      <c r="ZB13" s="150"/>
      <c r="ZC13" s="150"/>
      <c r="ZD13" s="150"/>
      <c r="ZE13" s="150"/>
      <c r="ZF13" s="150"/>
      <c r="ZG13" s="150"/>
      <c r="ZH13" s="150"/>
      <c r="ZI13" s="150"/>
      <c r="ZJ13" s="150"/>
      <c r="ZK13" s="150"/>
      <c r="ZL13" s="150"/>
      <c r="ZM13" s="150"/>
      <c r="ZN13" s="150"/>
      <c r="ZO13" s="150"/>
      <c r="ZP13" s="150"/>
      <c r="ZQ13" s="150"/>
      <c r="ZR13" s="150"/>
    </row>
    <row r="14" spans="1:694" ht="15.75" customHeight="1" x14ac:dyDescent="0.25">
      <c r="A14" s="166" t="s">
        <v>240</v>
      </c>
      <c r="B14" s="167"/>
      <c r="C14" s="167"/>
      <c r="D14" s="167"/>
      <c r="E14" s="167"/>
      <c r="F14" s="167"/>
      <c r="G14" s="168"/>
      <c r="H14" s="167"/>
      <c r="I14" s="169" t="str">
        <f>Baseline!I42</f>
        <v>Jetzt folgen einige Fragen zu Ihrer Ernährung</v>
      </c>
      <c r="J14" s="170"/>
      <c r="K14" s="170"/>
      <c r="L14" s="170"/>
      <c r="M14" s="170"/>
      <c r="N14" s="171"/>
      <c r="O14" s="171"/>
      <c r="P14" s="171"/>
      <c r="Q14" s="171"/>
      <c r="R14" s="171"/>
      <c r="S14" s="167"/>
      <c r="T14" s="167"/>
      <c r="U14" s="167"/>
      <c r="V14" s="167"/>
      <c r="W14" s="167"/>
      <c r="X14" s="167"/>
      <c r="Y14" s="167"/>
      <c r="Z14" s="167"/>
      <c r="AA14" s="167"/>
      <c r="AB14" s="167"/>
      <c r="AC14" s="167"/>
      <c r="AD14" s="167"/>
      <c r="AE14" s="167"/>
      <c r="AF14" s="167"/>
      <c r="AG14" s="167"/>
      <c r="AH14" s="167"/>
      <c r="AI14" s="167"/>
      <c r="AJ14" s="172"/>
      <c r="AK14" s="169" t="str">
        <f>Baseline!AK42</f>
        <v>Questions about diet</v>
      </c>
      <c r="AL14" s="170"/>
      <c r="AM14" s="170"/>
      <c r="AN14" s="170"/>
      <c r="AO14" s="170"/>
      <c r="AP14" s="171"/>
      <c r="AQ14" s="171"/>
      <c r="AR14" s="171"/>
      <c r="AS14" s="171"/>
      <c r="AT14" s="171"/>
      <c r="AU14" s="167"/>
      <c r="AV14" s="167"/>
      <c r="AW14" s="167"/>
      <c r="AX14" s="167"/>
      <c r="AY14" s="167"/>
      <c r="AZ14" s="167"/>
      <c r="BA14" s="167"/>
      <c r="BB14" s="167"/>
      <c r="BC14" s="167"/>
      <c r="BD14" s="167"/>
      <c r="BE14" s="167"/>
      <c r="BF14" s="167"/>
      <c r="BG14" s="167"/>
      <c r="BH14" s="167"/>
      <c r="BI14" s="167"/>
      <c r="BJ14" s="167"/>
      <c r="BK14" s="167"/>
      <c r="BL14" s="172"/>
      <c r="BM14" s="142" t="str">
        <f>Baseline!BM42</f>
        <v>Seguidamente le formulamos algunas preguntas relacionadas con su alimentación</v>
      </c>
      <c r="BN14" s="173"/>
      <c r="BO14" s="173"/>
      <c r="BP14" s="173"/>
      <c r="BQ14" s="173"/>
      <c r="BR14" s="174"/>
      <c r="BS14" s="174"/>
      <c r="BT14" s="174"/>
      <c r="BU14" s="175"/>
      <c r="BV14" s="175"/>
      <c r="BW14" s="175"/>
      <c r="BX14" s="175"/>
      <c r="BY14" s="175"/>
      <c r="BZ14" s="175"/>
      <c r="CA14" s="175"/>
      <c r="CB14" s="175"/>
      <c r="CC14" s="175"/>
      <c r="CD14" s="175"/>
      <c r="CE14" s="175"/>
      <c r="CF14" s="175"/>
      <c r="CG14" s="175"/>
      <c r="CH14" s="175"/>
      <c r="CI14" s="175"/>
      <c r="CJ14" s="175"/>
      <c r="CK14" s="167"/>
      <c r="CL14" s="167"/>
      <c r="CM14" s="167"/>
      <c r="CN14" s="172"/>
      <c r="CO14" s="169" t="str">
        <f>Baseline!CO42</f>
        <v>Voici maintenant quelques questions concernant votre alimentation</v>
      </c>
      <c r="CP14" s="170"/>
      <c r="CQ14" s="170"/>
      <c r="CR14" s="170"/>
      <c r="CS14" s="170"/>
      <c r="CT14" s="171"/>
      <c r="CU14" s="171"/>
      <c r="CV14" s="171"/>
      <c r="CW14" s="171"/>
      <c r="CX14" s="171"/>
      <c r="CY14" s="167"/>
      <c r="CZ14" s="167"/>
      <c r="DA14" s="167"/>
      <c r="DB14" s="167"/>
      <c r="DC14" s="167"/>
      <c r="DD14" s="167"/>
      <c r="DE14" s="167"/>
      <c r="DF14" s="167"/>
      <c r="DG14" s="167"/>
      <c r="DH14" s="167"/>
      <c r="DI14" s="167"/>
      <c r="DJ14" s="167"/>
      <c r="DK14" s="167"/>
      <c r="DL14" s="167"/>
      <c r="DM14" s="167"/>
      <c r="DN14" s="167"/>
      <c r="DO14" s="167"/>
      <c r="DP14" s="172"/>
      <c r="DQ14" s="169" t="s">
        <v>825</v>
      </c>
      <c r="DR14" s="170"/>
      <c r="DS14" s="170"/>
      <c r="DT14" s="170"/>
      <c r="DU14" s="170"/>
      <c r="DV14" s="171"/>
      <c r="DW14" s="171"/>
      <c r="DX14" s="171"/>
      <c r="DY14" s="171"/>
      <c r="DZ14" s="171"/>
      <c r="EA14" s="167"/>
      <c r="EB14" s="167"/>
      <c r="EC14" s="167"/>
      <c r="ED14" s="167"/>
      <c r="EE14" s="167"/>
      <c r="EF14" s="167"/>
      <c r="EG14" s="167"/>
      <c r="EH14" s="167"/>
      <c r="EI14" s="167"/>
      <c r="EJ14" s="167"/>
      <c r="EK14" s="167"/>
      <c r="EL14" s="167"/>
      <c r="EM14" s="167"/>
      <c r="EN14" s="167"/>
      <c r="EO14" s="167"/>
      <c r="EP14" s="167"/>
      <c r="EQ14" s="167"/>
      <c r="ER14" s="172"/>
      <c r="ES14" s="169" t="str">
        <f>Baseline!ES42</f>
        <v>Adesso seguono alcune domande sulla sua alimentazione</v>
      </c>
      <c r="ET14" s="170"/>
      <c r="EU14" s="170"/>
      <c r="EV14" s="170"/>
      <c r="EW14" s="170"/>
      <c r="EX14" s="171"/>
      <c r="EY14" s="171"/>
      <c r="EZ14" s="171"/>
      <c r="FA14" s="171"/>
      <c r="FB14" s="171"/>
      <c r="FC14" s="167"/>
      <c r="FD14" s="167"/>
      <c r="FE14" s="167"/>
      <c r="FF14" s="167"/>
      <c r="FG14" s="167"/>
      <c r="FH14" s="167"/>
      <c r="FI14" s="167"/>
      <c r="FJ14" s="167"/>
      <c r="FK14" s="167"/>
      <c r="FL14" s="167"/>
      <c r="FM14" s="167"/>
      <c r="FN14" s="167"/>
      <c r="FO14" s="167"/>
      <c r="FP14" s="167"/>
      <c r="FQ14" s="167"/>
      <c r="FR14" s="167"/>
      <c r="FS14" s="167"/>
      <c r="FT14" s="172"/>
      <c r="FU14" s="176" t="str">
        <f>Baseline!FU42</f>
        <v>Далее – несколько вопросов о Вашем питании</v>
      </c>
      <c r="FV14" s="170"/>
      <c r="FW14" s="170"/>
      <c r="FX14" s="170"/>
      <c r="FY14" s="170"/>
      <c r="FZ14" s="171"/>
      <c r="GA14" s="171"/>
      <c r="GB14" s="171"/>
      <c r="GC14" s="171"/>
      <c r="GD14" s="171"/>
      <c r="GE14" s="167"/>
      <c r="GF14" s="167"/>
      <c r="GG14" s="167"/>
      <c r="GH14" s="167"/>
      <c r="GI14" s="167"/>
      <c r="GJ14" s="167"/>
      <c r="GK14" s="167"/>
      <c r="GL14" s="167"/>
      <c r="GM14" s="167"/>
      <c r="GN14" s="167"/>
      <c r="GO14" s="167"/>
      <c r="GP14" s="167"/>
      <c r="GQ14" s="167"/>
      <c r="GR14" s="167"/>
      <c r="GS14" s="167"/>
      <c r="GT14" s="167"/>
      <c r="GU14" s="167"/>
      <c r="GV14" s="172"/>
      <c r="GW14" s="169" t="s">
        <v>828</v>
      </c>
      <c r="GX14" s="170"/>
      <c r="GY14" s="170"/>
      <c r="GZ14" s="170"/>
      <c r="HA14" s="170"/>
      <c r="HB14" s="171"/>
      <c r="HC14" s="171"/>
      <c r="HD14" s="171"/>
      <c r="HE14" s="171"/>
      <c r="HF14" s="171"/>
      <c r="HG14" s="167"/>
      <c r="HH14" s="167"/>
      <c r="HI14" s="167"/>
      <c r="HJ14" s="167"/>
      <c r="HK14" s="167"/>
      <c r="HL14" s="167"/>
      <c r="HM14" s="167"/>
      <c r="HN14" s="167"/>
      <c r="HO14" s="167"/>
      <c r="HP14" s="167"/>
      <c r="HQ14" s="167"/>
      <c r="HR14" s="167"/>
      <c r="HS14" s="167"/>
      <c r="HT14" s="167"/>
      <c r="HU14" s="167"/>
      <c r="HV14" s="167"/>
      <c r="HW14" s="167"/>
      <c r="HX14" s="172"/>
      <c r="HY14" s="177"/>
      <c r="HZ14" s="177"/>
      <c r="IA14" s="177"/>
      <c r="IB14" s="177"/>
      <c r="IC14" s="177"/>
      <c r="ID14" s="177"/>
      <c r="IE14" s="177"/>
      <c r="IF14" s="177"/>
      <c r="IG14" s="177"/>
      <c r="IH14" s="177"/>
      <c r="II14" s="177"/>
      <c r="IJ14" s="177"/>
      <c r="IK14" s="177"/>
      <c r="IL14" s="177"/>
      <c r="IM14" s="177"/>
      <c r="IN14" s="177"/>
      <c r="IO14" s="177"/>
      <c r="IP14" s="177"/>
      <c r="IQ14" s="177"/>
      <c r="IR14" s="177"/>
      <c r="IS14" s="177"/>
      <c r="IT14" s="177"/>
      <c r="IU14" s="177"/>
      <c r="IV14" s="177"/>
      <c r="IW14" s="177"/>
      <c r="IX14" s="177"/>
      <c r="IY14" s="177"/>
      <c r="IZ14" s="177"/>
      <c r="JA14" s="177"/>
      <c r="JB14" s="177"/>
      <c r="JC14" s="177"/>
      <c r="JD14" s="177"/>
      <c r="JE14" s="177"/>
      <c r="JF14" s="177"/>
      <c r="JG14" s="177"/>
      <c r="JH14" s="177"/>
      <c r="JI14" s="177"/>
      <c r="JJ14" s="177"/>
      <c r="JK14" s="177"/>
      <c r="JL14" s="177"/>
      <c r="JM14" s="177"/>
      <c r="JN14" s="177"/>
      <c r="JO14" s="177"/>
      <c r="JP14" s="177"/>
      <c r="JQ14" s="177"/>
      <c r="JR14" s="177"/>
      <c r="JS14" s="177"/>
      <c r="JT14" s="177"/>
      <c r="JU14" s="177"/>
      <c r="JV14" s="177"/>
      <c r="JW14" s="177"/>
      <c r="JX14" s="177"/>
      <c r="JY14" s="177"/>
      <c r="JZ14" s="177"/>
      <c r="KA14" s="177"/>
      <c r="KB14" s="177"/>
      <c r="KC14" s="177"/>
      <c r="KD14" s="177"/>
      <c r="KE14" s="177"/>
      <c r="KF14" s="177"/>
      <c r="KG14" s="177"/>
      <c r="KH14" s="177"/>
      <c r="KI14" s="177"/>
      <c r="KJ14" s="177"/>
      <c r="KK14" s="177"/>
      <c r="KL14" s="177"/>
      <c r="KM14" s="177"/>
      <c r="KN14" s="177"/>
      <c r="KO14" s="177"/>
      <c r="KP14" s="177"/>
      <c r="KQ14" s="177"/>
      <c r="KR14" s="177"/>
      <c r="KS14" s="177"/>
      <c r="KT14" s="177"/>
      <c r="KU14" s="177"/>
      <c r="KV14" s="177"/>
      <c r="KW14" s="177"/>
      <c r="KX14" s="177"/>
      <c r="KY14" s="177"/>
      <c r="KZ14" s="177"/>
      <c r="LA14" s="177"/>
      <c r="LB14" s="177"/>
      <c r="LC14" s="177"/>
      <c r="LD14" s="177"/>
      <c r="LE14" s="177"/>
      <c r="LF14" s="177"/>
      <c r="LG14" s="177"/>
      <c r="LH14" s="177"/>
      <c r="LI14" s="177"/>
      <c r="LJ14" s="177"/>
      <c r="LK14" s="177"/>
      <c r="LL14" s="177"/>
      <c r="LM14" s="177"/>
      <c r="LN14" s="177"/>
      <c r="LO14" s="177"/>
      <c r="LP14" s="177"/>
      <c r="LQ14" s="177"/>
      <c r="LR14" s="177"/>
      <c r="LS14" s="177"/>
      <c r="LT14" s="177"/>
      <c r="LU14" s="177"/>
      <c r="LV14" s="177"/>
      <c r="LW14" s="177"/>
      <c r="LX14" s="177"/>
      <c r="LY14" s="177"/>
      <c r="LZ14" s="177"/>
      <c r="MA14" s="177"/>
      <c r="MB14" s="177"/>
      <c r="MC14" s="177"/>
      <c r="MD14" s="177"/>
      <c r="ME14" s="177"/>
      <c r="MF14" s="177"/>
      <c r="MG14" s="177"/>
      <c r="MH14" s="177"/>
      <c r="MI14" s="177"/>
      <c r="MJ14" s="177"/>
      <c r="MK14" s="177"/>
      <c r="ML14" s="177"/>
      <c r="MM14" s="177"/>
      <c r="MN14" s="177"/>
      <c r="MO14" s="177"/>
      <c r="MP14" s="177"/>
      <c r="MQ14" s="177"/>
      <c r="MR14" s="177"/>
      <c r="MS14" s="177"/>
      <c r="MT14" s="177"/>
      <c r="MU14" s="177"/>
      <c r="MV14" s="177"/>
      <c r="MW14" s="177"/>
      <c r="MX14" s="177"/>
      <c r="MY14" s="177"/>
      <c r="MZ14" s="177"/>
      <c r="NA14" s="177"/>
      <c r="NB14" s="177"/>
      <c r="NC14" s="177"/>
      <c r="ND14" s="177"/>
      <c r="NE14" s="177"/>
      <c r="NF14" s="177"/>
      <c r="NG14" s="177"/>
      <c r="NH14" s="177"/>
      <c r="NI14" s="177"/>
      <c r="NJ14" s="177"/>
      <c r="NK14" s="177"/>
      <c r="NL14" s="177"/>
      <c r="NM14" s="177"/>
      <c r="NN14" s="177"/>
      <c r="NO14" s="177"/>
      <c r="NP14" s="177"/>
      <c r="NQ14" s="177"/>
      <c r="NR14" s="177"/>
      <c r="NS14" s="177"/>
      <c r="NT14" s="177"/>
      <c r="NU14" s="177"/>
      <c r="NV14" s="177"/>
      <c r="NW14" s="177"/>
      <c r="NX14" s="177"/>
      <c r="NY14" s="177"/>
      <c r="NZ14" s="177"/>
      <c r="OA14" s="177"/>
      <c r="OB14" s="177"/>
      <c r="OC14" s="177"/>
      <c r="OD14" s="177"/>
      <c r="OE14" s="177"/>
      <c r="OF14" s="177"/>
      <c r="OG14" s="177"/>
      <c r="OH14" s="177"/>
      <c r="OI14" s="177"/>
      <c r="OJ14" s="177"/>
      <c r="OK14" s="177"/>
      <c r="OL14" s="177"/>
      <c r="OM14" s="177"/>
      <c r="ON14" s="177"/>
      <c r="OO14" s="177"/>
      <c r="OP14" s="177"/>
      <c r="OQ14" s="177"/>
      <c r="OR14" s="177"/>
      <c r="OS14" s="177"/>
      <c r="OT14" s="177"/>
      <c r="OU14" s="177"/>
      <c r="OV14" s="177"/>
      <c r="OW14" s="177"/>
      <c r="OX14" s="177"/>
      <c r="OY14" s="177"/>
      <c r="OZ14" s="177"/>
      <c r="PA14" s="177"/>
      <c r="PB14" s="177"/>
      <c r="PC14" s="177"/>
      <c r="PD14" s="177"/>
      <c r="PE14" s="177"/>
      <c r="PF14" s="177"/>
      <c r="PG14" s="177"/>
      <c r="PH14" s="177"/>
      <c r="PI14" s="177"/>
      <c r="PJ14" s="177"/>
      <c r="PK14" s="177"/>
      <c r="PL14" s="177"/>
      <c r="PM14" s="177"/>
      <c r="PN14" s="177"/>
      <c r="PO14" s="177"/>
      <c r="PP14" s="177"/>
      <c r="PQ14" s="177"/>
      <c r="PR14" s="177"/>
      <c r="PS14" s="177"/>
      <c r="PT14" s="177"/>
      <c r="PU14" s="177"/>
      <c r="PV14" s="177"/>
      <c r="PW14" s="177"/>
      <c r="PX14" s="177"/>
      <c r="PY14" s="177"/>
      <c r="PZ14" s="177"/>
      <c r="QA14" s="177"/>
      <c r="QB14" s="177"/>
      <c r="QC14" s="177"/>
      <c r="QD14" s="177"/>
      <c r="QE14" s="177"/>
      <c r="QF14" s="177"/>
      <c r="QG14" s="177"/>
      <c r="QH14" s="177"/>
      <c r="QI14" s="177"/>
      <c r="QJ14" s="177"/>
      <c r="QK14" s="177"/>
      <c r="QL14" s="177"/>
      <c r="QM14" s="177"/>
      <c r="QN14" s="177"/>
      <c r="QO14" s="177"/>
      <c r="QP14" s="177"/>
      <c r="QQ14" s="177"/>
      <c r="QR14" s="177"/>
      <c r="QS14" s="177"/>
      <c r="QT14" s="177"/>
      <c r="QU14" s="177"/>
      <c r="QV14" s="177"/>
      <c r="QW14" s="177"/>
      <c r="QX14" s="177"/>
      <c r="QY14" s="177"/>
      <c r="QZ14" s="177"/>
      <c r="RA14" s="177"/>
      <c r="RB14" s="177"/>
      <c r="RC14" s="177"/>
      <c r="RD14" s="177"/>
      <c r="RE14" s="177"/>
      <c r="RF14" s="177"/>
      <c r="RG14" s="177"/>
      <c r="RH14" s="177"/>
      <c r="RI14" s="177"/>
      <c r="RJ14" s="177"/>
      <c r="RK14" s="177"/>
      <c r="RL14" s="177"/>
      <c r="RM14" s="177"/>
      <c r="RN14" s="177"/>
      <c r="RO14" s="177"/>
      <c r="RP14" s="177"/>
      <c r="RQ14" s="177"/>
      <c r="RR14" s="177"/>
      <c r="RS14" s="177"/>
      <c r="RT14" s="177"/>
      <c r="RU14" s="177"/>
      <c r="RV14" s="177"/>
      <c r="RW14" s="177"/>
      <c r="RX14" s="177"/>
      <c r="RY14" s="177"/>
      <c r="RZ14" s="177"/>
      <c r="SA14" s="177"/>
      <c r="SB14" s="177"/>
      <c r="SC14" s="177"/>
      <c r="SD14" s="177"/>
      <c r="SE14" s="177"/>
      <c r="SF14" s="177"/>
      <c r="SG14" s="177"/>
      <c r="SH14" s="177"/>
      <c r="SI14" s="177"/>
      <c r="SJ14" s="177"/>
      <c r="SK14" s="177"/>
      <c r="SL14" s="177"/>
      <c r="SM14" s="177"/>
      <c r="SN14" s="177"/>
      <c r="SO14" s="177"/>
      <c r="SP14" s="177"/>
      <c r="SQ14" s="177"/>
      <c r="SR14" s="177"/>
      <c r="SS14" s="177"/>
      <c r="ST14" s="177"/>
      <c r="SU14" s="177"/>
      <c r="SV14" s="177"/>
      <c r="SW14" s="177"/>
      <c r="SX14" s="177"/>
      <c r="SY14" s="177"/>
      <c r="SZ14" s="177"/>
      <c r="TA14" s="177"/>
      <c r="TB14" s="177"/>
      <c r="TC14" s="177"/>
      <c r="TD14" s="177"/>
      <c r="TE14" s="177"/>
      <c r="TF14" s="177"/>
      <c r="TG14" s="177"/>
      <c r="TH14" s="177"/>
      <c r="TI14" s="177"/>
      <c r="TJ14" s="177"/>
      <c r="TK14" s="177"/>
      <c r="TL14" s="177"/>
      <c r="TM14" s="177"/>
      <c r="TN14" s="177"/>
      <c r="TO14" s="177"/>
      <c r="TP14" s="177"/>
      <c r="TQ14" s="177"/>
      <c r="TR14" s="177"/>
      <c r="TS14" s="177"/>
      <c r="TT14" s="177"/>
      <c r="TU14" s="177"/>
      <c r="TV14" s="177"/>
      <c r="TW14" s="177"/>
      <c r="TX14" s="177"/>
      <c r="TY14" s="177"/>
      <c r="TZ14" s="177"/>
      <c r="UA14" s="177"/>
      <c r="UB14" s="177"/>
      <c r="UC14" s="177"/>
      <c r="UD14" s="177"/>
      <c r="UE14" s="177"/>
      <c r="UF14" s="177"/>
      <c r="UG14" s="177"/>
      <c r="UH14" s="177"/>
      <c r="UI14" s="177"/>
      <c r="UJ14" s="177"/>
      <c r="UK14" s="177"/>
      <c r="UL14" s="177"/>
      <c r="UM14" s="177"/>
      <c r="UN14" s="177"/>
      <c r="UO14" s="177"/>
      <c r="UP14" s="177"/>
      <c r="UQ14" s="177"/>
      <c r="UR14" s="177"/>
      <c r="US14" s="177"/>
      <c r="UT14" s="177"/>
      <c r="UU14" s="177"/>
      <c r="UV14" s="177"/>
      <c r="UW14" s="177"/>
      <c r="UX14" s="177"/>
      <c r="UY14" s="177"/>
      <c r="UZ14" s="177"/>
      <c r="VA14" s="177"/>
      <c r="VB14" s="177"/>
      <c r="VC14" s="177"/>
      <c r="VD14" s="177"/>
      <c r="VE14" s="177"/>
      <c r="VF14" s="177"/>
      <c r="VG14" s="177"/>
      <c r="VH14" s="177"/>
      <c r="VI14" s="177"/>
      <c r="VJ14" s="177"/>
      <c r="VK14" s="177"/>
      <c r="VL14" s="177"/>
      <c r="VM14" s="177"/>
      <c r="VN14" s="177"/>
      <c r="VO14" s="177"/>
      <c r="VP14" s="177"/>
      <c r="VQ14" s="177"/>
      <c r="VR14" s="177"/>
      <c r="VS14" s="177"/>
      <c r="VT14" s="177"/>
      <c r="VU14" s="177"/>
      <c r="VV14" s="177"/>
      <c r="VW14" s="177"/>
      <c r="VX14" s="177"/>
      <c r="VY14" s="177"/>
      <c r="VZ14" s="177"/>
      <c r="WA14" s="177"/>
      <c r="WB14" s="177"/>
      <c r="WC14" s="177"/>
      <c r="WD14" s="177"/>
      <c r="WE14" s="177"/>
      <c r="WF14" s="177"/>
      <c r="WG14" s="177"/>
      <c r="WH14" s="177"/>
      <c r="WI14" s="177"/>
      <c r="WJ14" s="177"/>
      <c r="WK14" s="177"/>
      <c r="WL14" s="177"/>
      <c r="WM14" s="177"/>
      <c r="WN14" s="177"/>
      <c r="WO14" s="177"/>
      <c r="WP14" s="177"/>
      <c r="WQ14" s="177"/>
      <c r="WR14" s="177"/>
      <c r="WS14" s="177"/>
      <c r="WT14" s="177"/>
      <c r="WU14" s="177"/>
      <c r="WV14" s="177"/>
      <c r="WW14" s="177"/>
      <c r="WX14" s="177"/>
      <c r="WY14" s="177"/>
      <c r="WZ14" s="177"/>
      <c r="XA14" s="177"/>
      <c r="XB14" s="177"/>
      <c r="XC14" s="177"/>
      <c r="XD14" s="177"/>
      <c r="XE14" s="177"/>
      <c r="XF14" s="177"/>
      <c r="XG14" s="177"/>
      <c r="XH14" s="177"/>
      <c r="XI14" s="177"/>
      <c r="XJ14" s="177"/>
      <c r="XK14" s="177"/>
      <c r="XL14" s="177"/>
      <c r="XM14" s="177"/>
      <c r="XN14" s="177"/>
      <c r="XO14" s="177"/>
      <c r="XP14" s="177"/>
      <c r="XQ14" s="177"/>
      <c r="XR14" s="177"/>
      <c r="XS14" s="177"/>
      <c r="XT14" s="177"/>
      <c r="XU14" s="177"/>
      <c r="XV14" s="177"/>
      <c r="XW14" s="177"/>
      <c r="XX14" s="177"/>
      <c r="XY14" s="177"/>
      <c r="XZ14" s="177"/>
      <c r="YA14" s="177"/>
      <c r="YB14" s="177"/>
      <c r="YC14" s="177"/>
      <c r="YD14" s="177"/>
      <c r="YE14" s="177"/>
      <c r="YF14" s="177"/>
      <c r="YG14" s="177"/>
      <c r="YH14" s="177"/>
      <c r="YI14" s="177"/>
      <c r="YJ14" s="177"/>
      <c r="YK14" s="177"/>
      <c r="YL14" s="177"/>
      <c r="YM14" s="177"/>
      <c r="YN14" s="177"/>
      <c r="YO14" s="177"/>
      <c r="YP14" s="177"/>
      <c r="YQ14" s="177"/>
      <c r="YR14" s="177"/>
      <c r="YS14" s="177"/>
      <c r="YT14" s="177"/>
      <c r="YU14" s="177"/>
      <c r="YV14" s="177"/>
      <c r="YW14" s="177"/>
      <c r="YX14" s="177"/>
      <c r="YY14" s="177"/>
      <c r="YZ14" s="177"/>
      <c r="ZA14" s="177"/>
      <c r="ZB14" s="177"/>
      <c r="ZC14" s="177"/>
      <c r="ZD14" s="177"/>
      <c r="ZE14" s="177"/>
      <c r="ZF14" s="177"/>
      <c r="ZG14" s="177"/>
      <c r="ZH14" s="177"/>
      <c r="ZI14" s="177"/>
      <c r="ZJ14" s="177"/>
      <c r="ZK14" s="177"/>
      <c r="ZL14" s="177"/>
      <c r="ZM14" s="177"/>
      <c r="ZN14" s="177"/>
      <c r="ZO14" s="177"/>
      <c r="ZP14" s="177"/>
      <c r="ZQ14" s="177"/>
      <c r="ZR14" s="177"/>
    </row>
    <row r="15" spans="1:694" ht="15.75" customHeight="1" x14ac:dyDescent="0.25">
      <c r="A15" s="134" t="s">
        <v>252</v>
      </c>
      <c r="B15" s="135" t="s">
        <v>273</v>
      </c>
      <c r="C15" s="135"/>
      <c r="D15" s="135"/>
      <c r="E15" s="135"/>
      <c r="F15" s="135" t="s">
        <v>254</v>
      </c>
      <c r="G15" s="136" t="s">
        <v>878</v>
      </c>
      <c r="H15" s="136"/>
      <c r="I15" s="178" t="s">
        <v>1674</v>
      </c>
      <c r="J15" s="135" t="str">
        <f>IF(LEN(VLOOKUP($G15,Baseline!$G:$BH,4,0))=0,"",VLOOKUP($G15,Baseline!$G:$BH,4,0))</f>
        <v>1 = Täglich oder mehrmals täglich</v>
      </c>
      <c r="K15" s="135" t="str">
        <f>IF(LEN(VLOOKUP($G15,Baseline!$G:$BH,5,0))=0,"",VLOOKUP($G15,Baseline!$G:$BH,5,0))</f>
        <v>2 = 4 bis 6 Mal pro Woche</v>
      </c>
      <c r="L15" s="135" t="str">
        <f>IF(LEN(VLOOKUP($G15,Baseline!$G:$BH,6,0))=0,"",VLOOKUP($G15,Baseline!$G:$BH,6,0))</f>
        <v>3 = 1 bis 3 Mal pro Woche</v>
      </c>
      <c r="M15" s="135" t="str">
        <f>IF(LEN(VLOOKUP($G15,Baseline!$G:$BH,7,0))=0,"",VLOOKUP($G15,Baseline!$G:$BH,7,0))</f>
        <v>4 = Weniger als einmal pro Woche</v>
      </c>
      <c r="N15" s="135" t="str">
        <f>IF(LEN(VLOOKUP($G15,Baseline!$G:$BH,8,0))=0,"",VLOOKUP($G15,Baseline!$G:$BH,8,0))</f>
        <v>5 = Nie</v>
      </c>
      <c r="O15" s="135" t="str">
        <f>IF(LEN(VLOOKUP($G15,Baseline!$G:$BH,9,0))=0,"",VLOOKUP($G15,Baseline!$G:$BH,9,0))</f>
        <v/>
      </c>
      <c r="P15" s="135" t="str">
        <f>IF(LEN(VLOOKUP($G15,Baseline!$G:$BH,10,0))=0,"",VLOOKUP($G15,Baseline!$G:$BH,10,0))</f>
        <v/>
      </c>
      <c r="Q15" s="135" t="str">
        <f>IF(LEN(VLOOKUP($G15,Baseline!$G:$BH,11,0))=0,"",VLOOKUP($G15,Baseline!$G:$BH,11,0))</f>
        <v/>
      </c>
      <c r="R15" s="135" t="str">
        <f>IF(LEN(VLOOKUP($G15,Baseline!$G:$BH,12,0))=0,"",VLOOKUP($G15,Baseline!$G:$BH,12,0))</f>
        <v/>
      </c>
      <c r="S15" s="135" t="str">
        <f>IF(LEN(VLOOKUP($G15,Baseline!$G:$BH,13,0))=0,"",VLOOKUP($G15,Baseline!$G:$BH,13,0))</f>
        <v/>
      </c>
      <c r="T15" s="135" t="str">
        <f>IF(LEN(VLOOKUP($G15,Baseline!$G:$BH,14,0))=0,"",VLOOKUP($G15,Baseline!$G:$BH,14,0))</f>
        <v/>
      </c>
      <c r="U15" s="135" t="str">
        <f>IF(LEN(VLOOKUP($G15,Baseline!$G:$BH,15,0))=0,"",VLOOKUP($G15,Baseline!$G:$BH,15,0))</f>
        <v/>
      </c>
      <c r="V15" s="135" t="str">
        <f>IF(LEN(VLOOKUP($G15,Baseline!$G:$BH,16,0))=0,"",VLOOKUP($G15,Baseline!$G:$BH,16,0))</f>
        <v/>
      </c>
      <c r="W15" s="135" t="str">
        <f>IF(LEN(VLOOKUP($G15,Baseline!$G:$BH,17,0))=0,"",VLOOKUP($G15,Baseline!$G:$BH,17,0))</f>
        <v/>
      </c>
      <c r="X15" s="135" t="str">
        <f>IF(LEN(VLOOKUP($G15,Baseline!$G:$BH,18,0))=0,"",VLOOKUP($G15,Baseline!$G:$BH,18,0))</f>
        <v/>
      </c>
      <c r="Y15" s="135" t="str">
        <f>IF(LEN(VLOOKUP($G15,Baseline!$G:$BH,19,0))=0,"",VLOOKUP($G15,Baseline!$G:$BH,19,0))</f>
        <v/>
      </c>
      <c r="Z15" s="135" t="str">
        <f>IF(LEN(VLOOKUP($G15,Baseline!$G:$BH,20,0))=0,"",VLOOKUP($G15,Baseline!$G:$BH,20,0))</f>
        <v/>
      </c>
      <c r="AA15" s="135" t="str">
        <f>IF(LEN(VLOOKUP($G15,Baseline!$G:$BH,21,0))=0,"",VLOOKUP($G15,Baseline!$G:$BH,21,0))</f>
        <v/>
      </c>
      <c r="AB15" s="135" t="str">
        <f>IF(LEN(VLOOKUP($G15,Baseline!$G:$BH,22,0))=0,"",VLOOKUP($G15,Baseline!$G:$BH,22,0))</f>
        <v/>
      </c>
      <c r="AC15" s="135" t="str">
        <f>IF(LEN(VLOOKUP($G15,Baseline!$G:$BH,23,0))=0,"",VLOOKUP($G15,Baseline!$G:$BH,23,0))</f>
        <v/>
      </c>
      <c r="AD15" s="135" t="str">
        <f>IF(LEN(VLOOKUP($G15,Baseline!$G:$BH,24,0))=0,"",VLOOKUP($G15,Baseline!$G:$BH,24,0))</f>
        <v/>
      </c>
      <c r="AE15" s="135" t="str">
        <f>IF(LEN(VLOOKUP($G15,Baseline!$G:$BH,25,0))=0,"",VLOOKUP($G15,Baseline!$G:$BH,25,0))</f>
        <v/>
      </c>
      <c r="AF15" s="135" t="str">
        <f>IF(LEN(VLOOKUP($G15,Baseline!$G:$BH,26,0))=0,"",VLOOKUP($G15,Baseline!$G:$BH,26,0))</f>
        <v/>
      </c>
      <c r="AG15" s="135"/>
      <c r="AH15" s="135"/>
      <c r="AI15" s="135"/>
      <c r="AJ15" s="135"/>
      <c r="AK15" s="178" t="s">
        <v>1675</v>
      </c>
      <c r="AL15" s="135" t="str">
        <f>IF(LEN(VLOOKUP($G15,Baseline!$G:$BH,32,0))=0,"",VLOOKUP($G15,Baseline!$G:$BH,32,0))</f>
        <v>1 = Daily or several times daily</v>
      </c>
      <c r="AM15" s="135" t="str">
        <f>IF(LEN(VLOOKUP($G15,Baseline!$G:$BH,33,0))=0,"",VLOOKUP($G15,Baseline!$G:$BH,33,0))</f>
        <v>2 = 4 to 6 times per week</v>
      </c>
      <c r="AN15" s="135" t="str">
        <f>IF(LEN(VLOOKUP($G15,Baseline!$G:$BH,34,0))=0,"",VLOOKUP($G15,Baseline!$G:$BH,34,0))</f>
        <v>3 = 1 to 3 times per week</v>
      </c>
      <c r="AO15" s="135" t="str">
        <f>IF(LEN(VLOOKUP($G15,Baseline!$G:$BH,35,0))=0,"",VLOOKUP($G15,Baseline!$G:$BH,35,0))</f>
        <v>4 = Less than once per week</v>
      </c>
      <c r="AP15" s="135" t="str">
        <f>IF(LEN(VLOOKUP($G15,Baseline!$G:$BH,36,0))=0,"",VLOOKUP($G15,Baseline!$G:$BH,36,0))</f>
        <v>5 = Never</v>
      </c>
      <c r="AQ15" s="135" t="str">
        <f>IF(LEN(VLOOKUP($G15,Baseline!$G:$BH,37,0))=0,"",VLOOKUP($G15,Baseline!$G:$BH,37,0))</f>
        <v/>
      </c>
      <c r="AR15" s="135" t="str">
        <f>IF(LEN(VLOOKUP($G15,Baseline!$G:$BH,38,0))=0,"",VLOOKUP($G15,Baseline!$G:$BH,38,0))</f>
        <v/>
      </c>
      <c r="AS15" s="135" t="str">
        <f>IF(LEN(VLOOKUP($G15,Baseline!$G:$BH,39,0))=0,"",VLOOKUP($G15,Baseline!$G:$BH,39,0))</f>
        <v/>
      </c>
      <c r="AT15" s="135" t="str">
        <f>IF(LEN(VLOOKUP($G15,Baseline!$G:$BH,40,0))=0,"",VLOOKUP($G15,Baseline!$G:$BH,40,0))</f>
        <v/>
      </c>
      <c r="AU15" s="135" t="str">
        <f>IF(LEN(VLOOKUP($G15,Baseline!$G:$BH,41,0))=0,"",VLOOKUP($G15,Baseline!$G:$BH,41,0))</f>
        <v/>
      </c>
      <c r="AV15" s="135" t="str">
        <f>IF(LEN(VLOOKUP($G15,Baseline!$G:$BH,42,0))=0,"",VLOOKUP($G15,Baseline!$G:$BH,42,0))</f>
        <v/>
      </c>
      <c r="AW15" s="135" t="str">
        <f>IF(LEN(VLOOKUP($G15,Baseline!$G:$BH,43,0))=0,"",VLOOKUP($G15,Baseline!$G:$BH,43,0))</f>
        <v/>
      </c>
      <c r="AX15" s="135" t="str">
        <f>IF(LEN(VLOOKUP($G15,Baseline!$G:$BH,44,0))=0,"",VLOOKUP($G15,Baseline!$G:$BH,44,0))</f>
        <v/>
      </c>
      <c r="AY15" s="135" t="str">
        <f>IF(LEN(VLOOKUP($G15,Baseline!$G:$BH,45,0))=0,"",VLOOKUP($G15,Baseline!$G:$BH,45,0))</f>
        <v/>
      </c>
      <c r="AZ15" s="135" t="str">
        <f>IF(LEN(VLOOKUP($G15,Baseline!$G:$BH,46,0))=0,"",VLOOKUP($G15,Baseline!$G:$BH,46,0))</f>
        <v/>
      </c>
      <c r="BA15" s="135" t="str">
        <f>IF(LEN(VLOOKUP($G15,Baseline!$G:$BH,47,0))=0,"",VLOOKUP($G15,Baseline!$G:$BH,47,0))</f>
        <v/>
      </c>
      <c r="BB15" s="135" t="str">
        <f>IF(LEN(VLOOKUP($G15,Baseline!$G:$BH,48,0))=0,"",VLOOKUP($G15,Baseline!$G:$BH,48,0))</f>
        <v/>
      </c>
      <c r="BC15" s="135" t="str">
        <f>IF(LEN(VLOOKUP($G15,Baseline!$G:$BH,49,0))=0,"",VLOOKUP($G15,Baseline!$G:$BH,49,0))</f>
        <v/>
      </c>
      <c r="BD15" s="135" t="str">
        <f>IF(LEN(VLOOKUP($G15,Baseline!$G:$BH,50,0))=0,"",VLOOKUP($G15,Baseline!$G:$BH,50,0))</f>
        <v/>
      </c>
      <c r="BE15" s="135" t="str">
        <f>IF(LEN(VLOOKUP($G15,Baseline!$G:$BH,51,0))=0,"",VLOOKUP($G15,Baseline!$G:$BH,51,0))</f>
        <v/>
      </c>
      <c r="BF15" s="135" t="str">
        <f>IF(LEN(VLOOKUP($G15,Baseline!$G:$BH,52,0))=0,"",VLOOKUP($G15,Baseline!$G:$BH,52,0))</f>
        <v/>
      </c>
      <c r="BG15" s="135" t="str">
        <f>IF(LEN(VLOOKUP($G15,Baseline!$G:$BH,53,0))=0,"",VLOOKUP($G15,Baseline!$G:$BH,53,0))</f>
        <v/>
      </c>
      <c r="BH15" s="135" t="str">
        <f>IF(LEN(VLOOKUP($G15,Baseline!$G:$BH,54,0))=0,"",VLOOKUP($G15,Baseline!$G:$BH,54,0))</f>
        <v/>
      </c>
      <c r="BI15" s="135"/>
      <c r="BJ15" s="135"/>
      <c r="BK15" s="135"/>
      <c r="BL15" s="135"/>
      <c r="BM15" s="178" t="s">
        <v>1676</v>
      </c>
      <c r="BN15" s="139" t="str">
        <f>IF(LEN(VLOOKUP($G15,Baseline!$G:$CJ,60,0))=0,"",VLOOKUP($G15,Baseline!$G:$CJ,60,0))</f>
        <v>1 = A diario o más de una vez al día</v>
      </c>
      <c r="BO15" s="139" t="str">
        <f>IF(LEN(VLOOKUP($G15,Baseline!$G:$CJ,61,0))=0,"",VLOOKUP($G15,Baseline!$G:$CJ,61,0))</f>
        <v>2 = de 4 a 6 veces a la semana</v>
      </c>
      <c r="BP15" s="139" t="str">
        <f>IF(LEN(VLOOKUP($G15,Baseline!$G:$CJ,62,0))=0,"",VLOOKUP($G15,Baseline!$G:$CJ,62,0))</f>
        <v>3 = entre 1 y 3 veces por semana</v>
      </c>
      <c r="BQ15" s="139" t="str">
        <f>IF(LEN(VLOOKUP($G15,Baseline!$G:$CJ,63,0))=0,"",VLOOKUP($G15,Baseline!$G:$CJ,63,0))</f>
        <v>4 = Menos de una vez a la semana</v>
      </c>
      <c r="BR15" s="139" t="str">
        <f>IF(LEN(VLOOKUP($G15,Baseline!$G:$CJ,64,0))=0,"",VLOOKUP($G15,Baseline!$G:$CJ,64,0))</f>
        <v>5 = Nunca</v>
      </c>
      <c r="BS15" s="139" t="str">
        <f>IF(LEN(VLOOKUP($G15,Baseline!$G:$CJ,65,0))=0,"",VLOOKUP($G15,Baseline!$G:$CJ,65,0))</f>
        <v/>
      </c>
      <c r="BT15" s="139" t="str">
        <f>IF(LEN(VLOOKUP($G15,Baseline!$G:$CJ,66,0))=0,"",VLOOKUP($G15,Baseline!$G:$CJ,66,0))</f>
        <v/>
      </c>
      <c r="BU15" s="139" t="str">
        <f>IF(LEN(VLOOKUP($G15,Baseline!$G:$CJ,67,0))=0,"",VLOOKUP($G15,Baseline!$G:$CJ,67,0))</f>
        <v/>
      </c>
      <c r="BV15" s="139" t="str">
        <f>IF(LEN(VLOOKUP($G15,Baseline!$G:$CJ,68,0))=0,"",VLOOKUP($G15,Baseline!$G:$CJ,68,0))</f>
        <v/>
      </c>
      <c r="BW15" s="139" t="str">
        <f>IF(LEN(VLOOKUP($G15,Baseline!$G:$CJ,69,0))=0,"",VLOOKUP($G15,Baseline!$G:$CJ,69,0))</f>
        <v/>
      </c>
      <c r="BX15" s="139" t="str">
        <f>IF(LEN(VLOOKUP($G15,Baseline!$G:$CJ,70,0))=0,"",VLOOKUP($G15,Baseline!$G:$CJ,70,0))</f>
        <v/>
      </c>
      <c r="BY15" s="139" t="str">
        <f>IF(LEN(VLOOKUP($G15,Baseline!$G:$CJ,71,0))=0,"",VLOOKUP($G15,Baseline!$G:$CJ,71,0))</f>
        <v/>
      </c>
      <c r="BZ15" s="139" t="str">
        <f>IF(LEN(VLOOKUP($G15,Baseline!$G:$CJ,72,0))=0,"",VLOOKUP($G15,Baseline!$G:$CJ,72,0))</f>
        <v/>
      </c>
      <c r="CA15" s="139" t="str">
        <f>IF(LEN(VLOOKUP($G15,Baseline!$G:$CJ,73,0))=0,"",VLOOKUP($G15,Baseline!$G:$CJ,73,0))</f>
        <v/>
      </c>
      <c r="CB15" s="139" t="str">
        <f>IF(LEN(VLOOKUP($G15,Baseline!$G:$CJ,74,0))=0,"",VLOOKUP($G15,Baseline!$G:$CJ,74,0))</f>
        <v/>
      </c>
      <c r="CC15" s="139" t="str">
        <f>IF(LEN(VLOOKUP($G15,Baseline!$G:$CJ,75,0))=0,"",VLOOKUP($G15,Baseline!$G:$CJ,75,0))</f>
        <v/>
      </c>
      <c r="CD15" s="139" t="str">
        <f>IF(LEN(VLOOKUP($G15,Baseline!$G:$CJ,76,0))=0,"",VLOOKUP($G15,Baseline!$G:$CJ,76,0))</f>
        <v/>
      </c>
      <c r="CE15" s="139" t="str">
        <f>IF(LEN(VLOOKUP($G15,Baseline!$G:$CJ,77,0))=0,"",VLOOKUP($G15,Baseline!$G:$CJ,77,0))</f>
        <v/>
      </c>
      <c r="CF15" s="139" t="str">
        <f>IF(LEN(VLOOKUP($G15,Baseline!$G:$CJ,78,0))=0,"",VLOOKUP($G15,Baseline!$G:$CJ,78,0))</f>
        <v/>
      </c>
      <c r="CG15" s="139" t="str">
        <f>IF(LEN(VLOOKUP($G15,Baseline!$G:$CJ,79,0))=0,"",VLOOKUP($G15,Baseline!$G:$CJ,79,0))</f>
        <v/>
      </c>
      <c r="CH15" s="139" t="str">
        <f>IF(LEN(VLOOKUP($G15,Baseline!$G:$CJ,80,0))=0,"",VLOOKUP($G15,Baseline!$G:$CJ,80,0))</f>
        <v/>
      </c>
      <c r="CI15" s="139" t="str">
        <f>IF(LEN(VLOOKUP($G15,Baseline!$G:$CJ,81,0))=0,"",VLOOKUP($G15,Baseline!$G:$CJ,81,0))</f>
        <v/>
      </c>
      <c r="CJ15" s="139" t="str">
        <f>IF(LEN(VLOOKUP($G15,Baseline!$G:$CJ,82,0))=0,"",VLOOKUP($G15,Baseline!$G:$CJ,82,0))</f>
        <v/>
      </c>
      <c r="CK15" s="135"/>
      <c r="CL15" s="135"/>
      <c r="CM15" s="135"/>
      <c r="CN15" s="135"/>
      <c r="CO15" s="179" t="s">
        <v>1677</v>
      </c>
      <c r="CP15" s="139" t="str">
        <f>IF(LEN(VLOOKUP($G15,Baseline!$G:$DL,88,0))=0,"",VLOOKUP($G15,Baseline!$G:$DL,88,0))</f>
        <v>1 = tous les jours ou plusieurs fois par jour</v>
      </c>
      <c r="CQ15" s="139" t="str">
        <f>IF(LEN(VLOOKUP($G15,Baseline!$G:$DL,89,0))=0,"",VLOOKUP($G15,Baseline!$G:$DL,89,0))</f>
        <v>2 = 4 à 6 fois par semaine</v>
      </c>
      <c r="CR15" s="139" t="str">
        <f>IF(LEN(VLOOKUP($G15,Baseline!$G:$DL,90,0))=0,"",VLOOKUP($G15,Baseline!$G:$DL,90,0))</f>
        <v>3 = 1 à 3 fois par semaine</v>
      </c>
      <c r="CS15" s="139" t="str">
        <f>IF(LEN(VLOOKUP($G15,Baseline!$G:$DL,91,0))=0,"",VLOOKUP($G15,Baseline!$G:$DL,91,0))</f>
        <v>4 = moins d'une fois par semaine</v>
      </c>
      <c r="CT15" s="139" t="str">
        <f>IF(LEN(VLOOKUP($G15,Baseline!$G:$DL,92,0))=0,"",VLOOKUP($G15,Baseline!$G:$DL,92,0))</f>
        <v>5 = jamais</v>
      </c>
      <c r="CU15" s="139" t="str">
        <f>IF(LEN(VLOOKUP($G15,Baseline!$G:$DL,93,0))=0,"",VLOOKUP($G15,Baseline!$G:$DL,93,0))</f>
        <v/>
      </c>
      <c r="CV15" s="139" t="str">
        <f>IF(LEN(VLOOKUP($G15,Baseline!$G:$DL,94,0))=0,"",VLOOKUP($G15,Baseline!$G:$DL,94,0))</f>
        <v/>
      </c>
      <c r="CW15" s="139" t="str">
        <f>IF(LEN(VLOOKUP($G15,Baseline!$G:$DL,95,0))=0,"",VLOOKUP($G15,Baseline!$G:$DL,95,0))</f>
        <v/>
      </c>
      <c r="CX15" s="139" t="str">
        <f>IF(LEN(VLOOKUP($G15,Baseline!$G:$DL,96,0))=0,"",VLOOKUP($G15,Baseline!$G:$DL,96,0))</f>
        <v/>
      </c>
      <c r="CY15" s="139" t="str">
        <f>IF(LEN(VLOOKUP($G15,Baseline!$G:$DL,97,0))=0,"",VLOOKUP($G15,Baseline!$G:$DL,97,0))</f>
        <v/>
      </c>
      <c r="CZ15" s="139" t="str">
        <f>IF(LEN(VLOOKUP($G15,Baseline!$G:$DL,98,0))=0,"",VLOOKUP($G15,Baseline!$G:$DL,98,0))</f>
        <v/>
      </c>
      <c r="DA15" s="139" t="str">
        <f>IF(LEN(VLOOKUP($G15,Baseline!$G:$DL,99,0))=0,"",VLOOKUP($G15,Baseline!$G:$DL,99,0))</f>
        <v/>
      </c>
      <c r="DB15" s="139" t="str">
        <f>IF(LEN(VLOOKUP($G15,Baseline!$G:$DL,100,0))=0,"",VLOOKUP($G15,Baseline!$G:$DL,100,0))</f>
        <v/>
      </c>
      <c r="DC15" s="139" t="str">
        <f>IF(LEN(VLOOKUP($G15,Baseline!$G:$DL,101,0))=0,"",VLOOKUP($G15,Baseline!$G:$DL,101,0))</f>
        <v/>
      </c>
      <c r="DD15" s="139" t="str">
        <f>IF(LEN(VLOOKUP($G15,Baseline!$G:$DL,102,0))=0,"",VLOOKUP($G15,Baseline!$G:$DL,102,0))</f>
        <v/>
      </c>
      <c r="DE15" s="139" t="str">
        <f>IF(LEN(VLOOKUP($G15,Baseline!$G:$DL,103,0))=0,"",VLOOKUP($G15,Baseline!$G:$DL,103,0))</f>
        <v/>
      </c>
      <c r="DF15" s="139" t="str">
        <f>IF(LEN(VLOOKUP($G15,Baseline!$G:$DL,104,0))=0,"",VLOOKUP($G15,Baseline!$G:$DL,104,0))</f>
        <v/>
      </c>
      <c r="DG15" s="139" t="str">
        <f>IF(LEN(VLOOKUP($G15,Baseline!$G:$DL,105,0))=0,"",VLOOKUP($G15,Baseline!$G:$DL,105,0))</f>
        <v/>
      </c>
      <c r="DH15" s="139" t="str">
        <f>IF(LEN(VLOOKUP($G15,Baseline!$G:$DL,106,0))=0,"",VLOOKUP($G15,Baseline!$G:$DL,106,0))</f>
        <v/>
      </c>
      <c r="DI15" s="139" t="str">
        <f>IF(LEN(VLOOKUP($G15,Baseline!$G:$DL,107,0))=0,"",VLOOKUP($G15,Baseline!$G:$DL,107,0))</f>
        <v/>
      </c>
      <c r="DJ15" s="139" t="str">
        <f>IF(LEN(VLOOKUP($G15,Baseline!$G:$DL,108,0))=0,"",VLOOKUP($G15,Baseline!$G:$DL,108,0))</f>
        <v/>
      </c>
      <c r="DK15" s="139" t="str">
        <f>IF(LEN(VLOOKUP($G15,Baseline!$G:$DL,109,0))=0,"",VLOOKUP($G15,Baseline!$G:$DL,109,0))</f>
        <v/>
      </c>
      <c r="DL15" s="139" t="str">
        <f>IF(LEN(VLOOKUP($G15,Baseline!$G:$DL,110,0))=0,"",VLOOKUP($G15,Baseline!$G:$DL,110,0))</f>
        <v/>
      </c>
      <c r="DM15" s="140"/>
      <c r="DN15" s="140"/>
      <c r="DO15" s="140"/>
      <c r="DP15" s="140"/>
      <c r="DQ15" s="178" t="s">
        <v>1678</v>
      </c>
      <c r="DR15" s="142" t="str">
        <f>IF(LEN(VLOOKUP($G15,Baseline!$G:$EN,116,0))=0,"",VLOOKUP($G15,Baseline!$G:$EN,116,0))</f>
        <v>1 = naponta, vagy naponta többször</v>
      </c>
      <c r="DS15" s="142" t="str">
        <f>IF(LEN(VLOOKUP($G15,Baseline!$G:$EN,117,0))=0,"",VLOOKUP($G15,Baseline!$G:$EN,117,0))</f>
        <v>2 = hetente 4-6-szor</v>
      </c>
      <c r="DT15" s="142" t="str">
        <f>IF(LEN(VLOOKUP($G15,Baseline!$G:$EN,118,0))=0,"",VLOOKUP($G15,Baseline!$G:$EN,118,0))</f>
        <v>3 = hetente 1-3-szor</v>
      </c>
      <c r="DU15" s="142" t="str">
        <f>IF(LEN(VLOOKUP($G15,Baseline!$G:$EN,119,0))=0,"",VLOOKUP($G15,Baseline!$G:$EN,119,0))</f>
        <v>4 = hetente egynél kevesebb alkalommal</v>
      </c>
      <c r="DV15" s="142" t="str">
        <f>IF(LEN(VLOOKUP($G15,Baseline!$G:$EN,120,0))=0,"",VLOOKUP($G15,Baseline!$G:$EN,120,0))</f>
        <v>5 = soha</v>
      </c>
      <c r="DW15" s="142" t="str">
        <f>IF(LEN(VLOOKUP($G15,Baseline!$G:$EN,121,0))=0,"",VLOOKUP($G15,Baseline!$G:$EN,121,0))</f>
        <v/>
      </c>
      <c r="DX15" s="142" t="str">
        <f>IF(LEN(VLOOKUP($G15,Baseline!$G:$EN,122,0))=0,"",VLOOKUP($G15,Baseline!$G:$EN,122,0))</f>
        <v/>
      </c>
      <c r="DY15" s="142" t="str">
        <f>IF(LEN(VLOOKUP($G15,Baseline!$G:$EN,123,0))=0,"",VLOOKUP($G15,Baseline!$G:$EN,123,0))</f>
        <v/>
      </c>
      <c r="DZ15" s="142" t="str">
        <f>IF(LEN(VLOOKUP($G15,Baseline!$G:$EN,124,0))=0,"",VLOOKUP($G15,Baseline!$G:$EN,124,0))</f>
        <v/>
      </c>
      <c r="EA15" s="142" t="str">
        <f>IF(LEN(VLOOKUP($G15,Baseline!$G:$EN,125,0))=0,"",VLOOKUP($G15,Baseline!$G:$EN,125,0))</f>
        <v/>
      </c>
      <c r="EB15" s="142" t="str">
        <f>IF(LEN(VLOOKUP($G15,Baseline!$G:$EN,126,0))=0,"",VLOOKUP($G15,Baseline!$G:$EN,126,0))</f>
        <v/>
      </c>
      <c r="EC15" s="142" t="str">
        <f>IF(LEN(VLOOKUP($G15,Baseline!$G:$EN,127,0))=0,"",VLOOKUP($G15,Baseline!$G:$EN,127,0))</f>
        <v/>
      </c>
      <c r="ED15" s="142" t="str">
        <f>IF(LEN(VLOOKUP($G15,Baseline!$G:$EN,128,0))=0,"",VLOOKUP($G15,Baseline!$G:$EN,128,0))</f>
        <v/>
      </c>
      <c r="EE15" s="142" t="str">
        <f>IF(LEN(VLOOKUP($G15,Baseline!$G:$EN,129,0))=0,"",VLOOKUP($G15,Baseline!$G:$EN,129,0))</f>
        <v/>
      </c>
      <c r="EF15" s="142" t="str">
        <f>IF(LEN(VLOOKUP($G15,Baseline!$G:$EN,130,0))=0,"",VLOOKUP($G15,Baseline!$G:$EN,130,0))</f>
        <v/>
      </c>
      <c r="EG15" s="142" t="str">
        <f>IF(LEN(VLOOKUP($G15,Baseline!$G:$EN,131,0))=0,"",VLOOKUP($G15,Baseline!$G:$EN,131,0))</f>
        <v/>
      </c>
      <c r="EH15" s="142" t="str">
        <f>IF(LEN(VLOOKUP($G15,Baseline!$G:$EN,132,0))=0,"",VLOOKUP($G15,Baseline!$G:$EN,132,0))</f>
        <v/>
      </c>
      <c r="EI15" s="142" t="str">
        <f>IF(LEN(VLOOKUP($G15,Baseline!$G:$EN,133,0))=0,"",VLOOKUP($G15,Baseline!$G:$EN,133,0))</f>
        <v/>
      </c>
      <c r="EJ15" s="142" t="str">
        <f>IF(LEN(VLOOKUP($G15,Baseline!$G:$EN,134,0))=0,"",VLOOKUP($G15,Baseline!$G:$EN,134,0))</f>
        <v/>
      </c>
      <c r="EK15" s="142" t="str">
        <f>IF(LEN(VLOOKUP($G15,Baseline!$G:$EN,135,0))=0,"",VLOOKUP($G15,Baseline!$G:$EN,135,0))</f>
        <v/>
      </c>
      <c r="EL15" s="142" t="str">
        <f>IF(LEN(VLOOKUP($G15,Baseline!$G:$EN,136,0))=0,"",VLOOKUP($G15,Baseline!$G:$EN,136,0))</f>
        <v/>
      </c>
      <c r="EM15" s="142" t="str">
        <f>IF(LEN(VLOOKUP($G15,Baseline!$G:$EN,137,0))=0,"",VLOOKUP($G15,Baseline!$G:$EN,137,0))</f>
        <v/>
      </c>
      <c r="EN15" s="142" t="str">
        <f>IF(LEN(VLOOKUP($G15,Baseline!$G:$EN,138,0))=0,"",VLOOKUP($G15,Baseline!$G:$EN,138,0))</f>
        <v/>
      </c>
      <c r="EO15" s="135"/>
      <c r="EP15" s="135"/>
      <c r="EQ15" s="135"/>
      <c r="ER15" s="135"/>
      <c r="ES15" s="178" t="s">
        <v>1679</v>
      </c>
      <c r="ET15" s="142" t="str">
        <f>IF(LEN(VLOOKUP($G15,Baseline!$G:$FP,144,0))=0,"",VLOOKUP($G15,Baseline!$G:$FP,144,0))</f>
        <v>1 = ogni giorno o quasi ogni giorno</v>
      </c>
      <c r="EU15" s="142" t="str">
        <f>IF(LEN(VLOOKUP($G15,Baseline!$G:$FP,145,0))=0,"",VLOOKUP($G15,Baseline!$G:$FP,145,0))</f>
        <v>2 = 4 - 6 volte a settimana</v>
      </c>
      <c r="EV15" s="142" t="str">
        <f>IF(LEN(VLOOKUP($G15,Baseline!$G:$FP,146,0))=0,"",VLOOKUP($G15,Baseline!$G:$FP,146,0))</f>
        <v>3 = 1 - 3 volte a settimana</v>
      </c>
      <c r="EW15" s="142" t="str">
        <f>IF(LEN(VLOOKUP($G15,Baseline!$G:$FP,147,0))=0,"",VLOOKUP($G15,Baseline!$G:$FP,147,0))</f>
        <v>4 = meno di una volta a settimana</v>
      </c>
      <c r="EX15" s="142" t="str">
        <f>IF(LEN(VLOOKUP($G15,Baseline!$G:$FP,148,0))=0,"",VLOOKUP($G15,Baseline!$G:$FP,148,0))</f>
        <v>5 = mai</v>
      </c>
      <c r="EY15" s="142" t="str">
        <f>IF(LEN(VLOOKUP($G15,Baseline!$G:$FP,149,0))=0,"",VLOOKUP($G15,Baseline!$G:$FP,149,0))</f>
        <v/>
      </c>
      <c r="EZ15" s="142" t="str">
        <f>IF(LEN(VLOOKUP($G15,Baseline!$G:$FP,150,0))=0,"",VLOOKUP($G15,Baseline!$G:$FP,150,0))</f>
        <v/>
      </c>
      <c r="FA15" s="142" t="str">
        <f>IF(LEN(VLOOKUP($G15,Baseline!$G:$FP,151,0))=0,"",VLOOKUP($G15,Baseline!$G:$FP,151,0))</f>
        <v/>
      </c>
      <c r="FB15" s="142" t="str">
        <f>IF(LEN(VLOOKUP($G15,Baseline!$G:$FP,152,0))=0,"",VLOOKUP($G15,Baseline!$G:$FP,152,0))</f>
        <v/>
      </c>
      <c r="FC15" s="142" t="str">
        <f>IF(LEN(VLOOKUP($G15,Baseline!$G:$FP,153,0))=0,"",VLOOKUP($G15,Baseline!$G:$FP,153,0))</f>
        <v/>
      </c>
      <c r="FD15" s="142" t="str">
        <f>IF(LEN(VLOOKUP($G15,Baseline!$G:$FP,154,0))=0,"",VLOOKUP($G15,Baseline!$G:$FP,154,0))</f>
        <v/>
      </c>
      <c r="FE15" s="142" t="str">
        <f>IF(LEN(VLOOKUP($G15,Baseline!$G:$FP,155,0))=0,"",VLOOKUP($G15,Baseline!$G:$FP,155,0))</f>
        <v/>
      </c>
      <c r="FF15" s="142" t="str">
        <f>IF(LEN(VLOOKUP($G15,Baseline!$G:$FP,156,0))=0,"",VLOOKUP($G15,Baseline!$G:$FP,156,0))</f>
        <v/>
      </c>
      <c r="FG15" s="142" t="str">
        <f>IF(LEN(VLOOKUP($G15,Baseline!$G:$FP,157,0))=0,"",VLOOKUP($G15,Baseline!$G:$FP,157,0))</f>
        <v/>
      </c>
      <c r="FH15" s="142" t="str">
        <f>IF(LEN(VLOOKUP($G15,Baseline!$G:$FP,158,0))=0,"",VLOOKUP($G15,Baseline!$G:$FP,158,0))</f>
        <v/>
      </c>
      <c r="FI15" s="142" t="str">
        <f>IF(LEN(VLOOKUP($G15,Baseline!$G:$FP,159,0))=0,"",VLOOKUP($G15,Baseline!$G:$FP,159,0))</f>
        <v/>
      </c>
      <c r="FJ15" s="142" t="str">
        <f>IF(LEN(VLOOKUP($G15,Baseline!$G:$FP,160,0))=0,"",VLOOKUP($G15,Baseline!$G:$FP,160,0))</f>
        <v/>
      </c>
      <c r="FK15" s="142" t="str">
        <f>IF(LEN(VLOOKUP($G15,Baseline!$G:$FP,161,0))=0,"",VLOOKUP($G15,Baseline!$G:$FP,161,0))</f>
        <v/>
      </c>
      <c r="FL15" s="142" t="str">
        <f>IF(LEN(VLOOKUP($G15,Baseline!$G:$FP,162,0))=0,"",VLOOKUP($G15,Baseline!$G:$FP,162,0))</f>
        <v/>
      </c>
      <c r="FM15" s="142" t="str">
        <f>IF(LEN(VLOOKUP($G15,Baseline!$G:$FP,163,0))=0,"",VLOOKUP($G15,Baseline!$G:$FP,163,0))</f>
        <v/>
      </c>
      <c r="FN15" s="142" t="str">
        <f>IF(LEN(VLOOKUP($G15,Baseline!$G:$FP,164,0))=0,"",VLOOKUP($G15,Baseline!$G:$FP,164,0))</f>
        <v/>
      </c>
      <c r="FO15" s="142" t="str">
        <f>IF(LEN(VLOOKUP($G15,Baseline!$G:$FP,165,0))=0,"",VLOOKUP($G15,Baseline!$G:$FP,165,0))</f>
        <v/>
      </c>
      <c r="FP15" s="142" t="str">
        <f>IF(LEN(VLOOKUP($G15,Baseline!$G:$FP,166,0))=0,"",VLOOKUP($G15,Baseline!$G:$FP,166,0))</f>
        <v/>
      </c>
      <c r="FQ15" s="135"/>
      <c r="FR15" s="135"/>
      <c r="FS15" s="135"/>
      <c r="FT15" s="135"/>
      <c r="FU15" s="178" t="s">
        <v>1680</v>
      </c>
      <c r="FV15" s="142" t="str">
        <f>IF(LEN(VLOOKUP($G15,Baseline!$G:$GR,172,0))=0,"",VLOOKUP($G15,Baseline!$G:$GR,172,0))</f>
        <v>1 = ежедневно или несколько раз в день</v>
      </c>
      <c r="FW15" s="142" t="str">
        <f>IF(LEN(VLOOKUP($G15,Baseline!$G:$GR,173,0))=0,"",VLOOKUP($G15,Baseline!$G:$GR,173,0))</f>
        <v>2 = 4 - 6 раз в неделю</v>
      </c>
      <c r="FX15" s="142" t="str">
        <f>IF(LEN(VLOOKUP($G15,Baseline!$G:$GR,174,0))=0,"",VLOOKUP($G15,Baseline!$G:$GR,174,0))</f>
        <v>3 = 1 - 3 раз в неделю</v>
      </c>
      <c r="FY15" s="142" t="str">
        <f>IF(LEN(VLOOKUP($G15,Baseline!$G:$GR,175,0))=0,"",VLOOKUP($G15,Baseline!$G:$GR,175,0))</f>
        <v>4 = менее одного раза в неделю</v>
      </c>
      <c r="FZ15" s="142" t="str">
        <f>IF(LEN(VLOOKUP($G15,Baseline!$G:$GR,176,0))=0,"",VLOOKUP($G15,Baseline!$G:$GR,176,0))</f>
        <v>5 = никогда</v>
      </c>
      <c r="GA15" s="142" t="str">
        <f>IF(LEN(VLOOKUP($G15,Baseline!$G:$GR,177,0))=0,"",VLOOKUP($G15,Baseline!$G:$GR,177,0))</f>
        <v/>
      </c>
      <c r="GB15" s="142" t="str">
        <f>IF(LEN(VLOOKUP($G15,Baseline!$G:$GR,178,0))=0,"",VLOOKUP($G15,Baseline!$G:$GR,178,0))</f>
        <v/>
      </c>
      <c r="GC15" s="142" t="str">
        <f>IF(LEN(VLOOKUP($G15,Baseline!$G:$GR,179,0))=0,"",VLOOKUP($G15,Baseline!$G:$GR,179,0))</f>
        <v/>
      </c>
      <c r="GD15" s="142" t="str">
        <f>IF(LEN(VLOOKUP($G15,Baseline!$G:$GR,180,0))=0,"",VLOOKUP($G15,Baseline!$G:$GR,180,0))</f>
        <v/>
      </c>
      <c r="GE15" s="142" t="str">
        <f>IF(LEN(VLOOKUP($G15,Baseline!$G:$GR,181,0))=0,"",VLOOKUP($G15,Baseline!$G:$GR,181,0))</f>
        <v/>
      </c>
      <c r="GF15" s="142" t="str">
        <f>IF(LEN(VLOOKUP($G15,Baseline!$G:$GR,182,0))=0,"",VLOOKUP($G15,Baseline!$G:$GR,182,0))</f>
        <v/>
      </c>
      <c r="GG15" s="142" t="str">
        <f>IF(LEN(VLOOKUP($G15,Baseline!$G:$GR,183,0))=0,"",VLOOKUP($G15,Baseline!$G:$GR,183,0))</f>
        <v/>
      </c>
      <c r="GH15" s="142" t="str">
        <f>IF(LEN(VLOOKUP($G15,Baseline!$G:$GR,184,0))=0,"",VLOOKUP($G15,Baseline!$G:$GR,184,0))</f>
        <v/>
      </c>
      <c r="GI15" s="142" t="str">
        <f>IF(LEN(VLOOKUP($G15,Baseline!$G:$GR,185,0))=0,"",VLOOKUP($G15,Baseline!$G:$GR,185,0))</f>
        <v/>
      </c>
      <c r="GJ15" s="142" t="str">
        <f>IF(LEN(VLOOKUP($G15,Baseline!$G:$GR,186,0))=0,"",VLOOKUP($G15,Baseline!$G:$GR,186,0))</f>
        <v/>
      </c>
      <c r="GK15" s="142" t="str">
        <f>IF(LEN(VLOOKUP($G15,Baseline!$G:$GR,187,0))=0,"",VLOOKUP($G15,Baseline!$G:$GR,187,0))</f>
        <v/>
      </c>
      <c r="GL15" s="142" t="str">
        <f>IF(LEN(VLOOKUP($G15,Baseline!$G:$GR,188,0))=0,"",VLOOKUP($G15,Baseline!$G:$GR,188,0))</f>
        <v/>
      </c>
      <c r="GM15" s="142" t="str">
        <f>IF(LEN(VLOOKUP($G15,Baseline!$G:$GR,189,0))=0,"",VLOOKUP($G15,Baseline!$G:$GR,189,0))</f>
        <v/>
      </c>
      <c r="GN15" s="142" t="str">
        <f>IF(LEN(VLOOKUP($G15,Baseline!$G:$GR,190,0))=0,"",VLOOKUP($G15,Baseline!$G:$GR,190,0))</f>
        <v/>
      </c>
      <c r="GO15" s="142" t="str">
        <f>IF(LEN(VLOOKUP($G15,Baseline!$G:$GR,191,0))=0,"",VLOOKUP($G15,Baseline!$G:$GR,191,0))</f>
        <v/>
      </c>
      <c r="GP15" s="142" t="str">
        <f>IF(LEN(VLOOKUP($G15,Baseline!$G:$GR,192,0))=0,"",VLOOKUP($G15,Baseline!$G:$GR,192,0))</f>
        <v/>
      </c>
      <c r="GQ15" s="142" t="str">
        <f>IF(LEN(VLOOKUP($G15,Baseline!$G:$GR,193,0))=0,"",VLOOKUP($G15,Baseline!$G:$GR,193,0))</f>
        <v/>
      </c>
      <c r="GR15" s="142" t="str">
        <f>IF(LEN(VLOOKUP($G15,Baseline!$G:$GR,194,0))=0,"",VLOOKUP($G15,Baseline!$G:$GR,194,0))</f>
        <v/>
      </c>
      <c r="GS15" s="135"/>
      <c r="GT15" s="135"/>
      <c r="GU15" s="135"/>
      <c r="GV15" s="135"/>
      <c r="GW15" s="178" t="s">
        <v>1681</v>
      </c>
      <c r="GX15" s="142" t="str">
        <f>IF(LEN(VLOOKUP($G15,Baseline!$G:$HT,200,0))=0,"",VLOOKUP($G15,Baseline!$G:$HT,200,0))</f>
        <v>1 = svakodnevno ili više puta dnevno</v>
      </c>
      <c r="GY15" s="142" t="str">
        <f>IF(LEN(VLOOKUP($G15,Baseline!$G:$HT,201,0))=0,"",VLOOKUP($G15,Baseline!$G:$HT,201,0))</f>
        <v>2 = 4 do 6 puta nedeljno</v>
      </c>
      <c r="GZ15" s="142" t="str">
        <f>IF(LEN(VLOOKUP($G15,Baseline!$G:$HT,202,0))=0,"",VLOOKUP($G15,Baseline!$G:$HT,202,0))</f>
        <v>3 = 1 do 3 puta nedeljno</v>
      </c>
      <c r="HA15" s="142" t="str">
        <f>IF(LEN(VLOOKUP($G15,Baseline!$G:$HT,203,0))=0,"",VLOOKUP($G15,Baseline!$G:$HT,203,0))</f>
        <v>4 = manje od jednom nedeljno</v>
      </c>
      <c r="HB15" s="142" t="str">
        <f>IF(LEN(VLOOKUP($G15,Baseline!$G:$HT,204,0))=0,"",VLOOKUP($G15,Baseline!$G:$HT,204,0))</f>
        <v>5 = nikada</v>
      </c>
      <c r="HC15" s="142" t="str">
        <f>IF(LEN(VLOOKUP($G15,Baseline!$G:$HT,205,0))=0,"",VLOOKUP($G15,Baseline!$G:$HT,205,0))</f>
        <v/>
      </c>
      <c r="HD15" s="142" t="str">
        <f>IF(LEN(VLOOKUP($G15,Baseline!$G:$HT,206,0))=0,"",VLOOKUP($G15,Baseline!$G:$HT,206,0))</f>
        <v/>
      </c>
      <c r="HE15" s="142" t="str">
        <f>IF(LEN(VLOOKUP($G15,Baseline!$G:$HT,207,0))=0,"",VLOOKUP($G15,Baseline!$G:$HT,207,0))</f>
        <v/>
      </c>
      <c r="HF15" s="142" t="str">
        <f>IF(LEN(VLOOKUP($G15,Baseline!$G:$HT,208,0))=0,"",VLOOKUP($G15,Baseline!$G:$HT,208,0))</f>
        <v/>
      </c>
      <c r="HG15" s="142" t="str">
        <f>IF(LEN(VLOOKUP($G15,Baseline!$G:$HT,209,0))=0,"",VLOOKUP($G15,Baseline!$G:$HT,209,0))</f>
        <v/>
      </c>
      <c r="HH15" s="142" t="str">
        <f>IF(LEN(VLOOKUP($G15,Baseline!$G:$HT,210,0))=0,"",VLOOKUP($G15,Baseline!$G:$HT,210,0))</f>
        <v/>
      </c>
      <c r="HI15" s="142" t="str">
        <f>IF(LEN(VLOOKUP($G15,Baseline!$G:$HT,211,0))=0,"",VLOOKUP($G15,Baseline!$G:$HT,211,0))</f>
        <v/>
      </c>
      <c r="HJ15" s="142" t="str">
        <f>IF(LEN(VLOOKUP($G15,Baseline!$G:$HT,212,0))=0,"",VLOOKUP($G15,Baseline!$G:$HT,212,0))</f>
        <v/>
      </c>
      <c r="HK15" s="142" t="str">
        <f>IF(LEN(VLOOKUP($G15,Baseline!$G:$HT,213,0))=0,"",VLOOKUP($G15,Baseline!$G:$HT,213,0))</f>
        <v/>
      </c>
      <c r="HL15" s="142" t="str">
        <f>IF(LEN(VLOOKUP($G15,Baseline!$G:$HT,214,0))=0,"",VLOOKUP($G15,Baseline!$G:$HT,214,0))</f>
        <v/>
      </c>
      <c r="HM15" s="142" t="str">
        <f>IF(LEN(VLOOKUP($G15,Baseline!$G:$HT,215,0))=0,"",VLOOKUP($G15,Baseline!$G:$HT,215,0))</f>
        <v/>
      </c>
      <c r="HN15" s="142" t="str">
        <f>IF(LEN(VLOOKUP($G15,Baseline!$G:$HT,216,0))=0,"",VLOOKUP($G15,Baseline!$G:$HT,216,0))</f>
        <v/>
      </c>
      <c r="HO15" s="142" t="str">
        <f>IF(LEN(VLOOKUP($G15,Baseline!$G:$HT,217,0))=0,"",VLOOKUP($G15,Baseline!$G:$HT,217,0))</f>
        <v/>
      </c>
      <c r="HP15" s="142" t="str">
        <f>IF(LEN(VLOOKUP($G15,Baseline!$G:$HT,218,0))=0,"",VLOOKUP($G15,Baseline!$G:$HT,218,0))</f>
        <v/>
      </c>
      <c r="HQ15" s="142" t="str">
        <f>IF(LEN(VLOOKUP($G15,Baseline!$G:$HT,219,0))=0,"",VLOOKUP($G15,Baseline!$G:$HT,219,0))</f>
        <v/>
      </c>
      <c r="HR15" s="142" t="str">
        <f>IF(LEN(VLOOKUP($G15,Baseline!$G:$HT,220,0))=0,"",VLOOKUP($G15,Baseline!$G:$HT,220,0))</f>
        <v/>
      </c>
      <c r="HS15" s="142" t="str">
        <f>IF(LEN(VLOOKUP($G15,Baseline!$G:$HT,221,0))=0,"",VLOOKUP($G15,Baseline!$G:$HT,221,0))</f>
        <v/>
      </c>
      <c r="HT15" s="142" t="str">
        <f>IF(LEN(VLOOKUP($G15,Baseline!$G:$HT,222,0))=0,"",VLOOKUP($G15,Baseline!$G:$HT,222,0))</f>
        <v/>
      </c>
      <c r="HU15" s="135"/>
      <c r="HV15" s="135"/>
      <c r="HW15" s="135"/>
      <c r="HX15" s="135"/>
      <c r="HY15" s="143"/>
      <c r="HZ15" s="143"/>
      <c r="IA15" s="143"/>
      <c r="IB15" s="143"/>
      <c r="IC15" s="143"/>
      <c r="ID15" s="143"/>
      <c r="IE15" s="143"/>
      <c r="IF15" s="143"/>
      <c r="IG15" s="143"/>
      <c r="IH15" s="143"/>
      <c r="II15" s="143"/>
      <c r="IJ15" s="143"/>
      <c r="IK15" s="143"/>
      <c r="IL15" s="143"/>
      <c r="IM15" s="143"/>
      <c r="IN15" s="143"/>
      <c r="IO15" s="143"/>
      <c r="IP15" s="143"/>
      <c r="IQ15" s="143"/>
      <c r="IR15" s="143"/>
      <c r="IS15" s="143"/>
      <c r="IT15" s="143"/>
      <c r="IU15" s="143"/>
      <c r="IV15" s="143"/>
      <c r="IW15" s="143"/>
      <c r="IX15" s="143"/>
      <c r="IY15" s="143"/>
      <c r="IZ15" s="143"/>
      <c r="JA15" s="143"/>
      <c r="JB15" s="143"/>
      <c r="JC15" s="143"/>
      <c r="JD15" s="143"/>
      <c r="JE15" s="143"/>
      <c r="JF15" s="143"/>
      <c r="JG15" s="143"/>
      <c r="JH15" s="143"/>
      <c r="JI15" s="143"/>
      <c r="JJ15" s="143"/>
      <c r="JK15" s="143"/>
      <c r="JL15" s="143"/>
      <c r="JM15" s="143"/>
      <c r="JN15" s="143"/>
      <c r="JO15" s="143"/>
      <c r="JP15" s="143"/>
      <c r="JQ15" s="143"/>
      <c r="JR15" s="143"/>
      <c r="JS15" s="143"/>
      <c r="JT15" s="143"/>
      <c r="JU15" s="143"/>
      <c r="JV15" s="143"/>
      <c r="JW15" s="143"/>
      <c r="JX15" s="143"/>
      <c r="JY15" s="143"/>
      <c r="JZ15" s="143"/>
      <c r="KA15" s="143"/>
      <c r="KB15" s="143"/>
      <c r="KC15" s="143"/>
      <c r="KD15" s="143"/>
      <c r="KE15" s="143"/>
      <c r="KF15" s="143"/>
      <c r="KG15" s="143"/>
      <c r="KH15" s="143"/>
      <c r="KI15" s="143"/>
      <c r="KJ15" s="143"/>
      <c r="KK15" s="143"/>
      <c r="KL15" s="143"/>
      <c r="KM15" s="143"/>
      <c r="KN15" s="143"/>
      <c r="KO15" s="143"/>
      <c r="KP15" s="143"/>
      <c r="KQ15" s="143"/>
      <c r="KR15" s="143"/>
      <c r="KS15" s="143"/>
      <c r="KT15" s="143"/>
      <c r="KU15" s="143"/>
      <c r="KV15" s="143"/>
      <c r="KW15" s="143"/>
      <c r="KX15" s="143"/>
      <c r="KY15" s="143"/>
      <c r="KZ15" s="143"/>
      <c r="LA15" s="143"/>
      <c r="LB15" s="143"/>
      <c r="LC15" s="143"/>
      <c r="LD15" s="143"/>
      <c r="LE15" s="143"/>
      <c r="LF15" s="143"/>
      <c r="LG15" s="143"/>
      <c r="LH15" s="143"/>
      <c r="LI15" s="143"/>
      <c r="LJ15" s="143"/>
      <c r="LK15" s="143"/>
      <c r="LL15" s="143"/>
      <c r="LM15" s="143"/>
      <c r="LN15" s="143"/>
      <c r="LO15" s="143"/>
      <c r="LP15" s="143"/>
      <c r="LQ15" s="143"/>
      <c r="LR15" s="143"/>
      <c r="LS15" s="143"/>
      <c r="LT15" s="143"/>
      <c r="LU15" s="143"/>
      <c r="LV15" s="143"/>
      <c r="LW15" s="143"/>
      <c r="LX15" s="143"/>
      <c r="LY15" s="143"/>
      <c r="LZ15" s="143"/>
      <c r="MA15" s="143"/>
      <c r="MB15" s="143"/>
      <c r="MC15" s="143"/>
      <c r="MD15" s="143"/>
      <c r="ME15" s="143"/>
      <c r="MF15" s="143"/>
      <c r="MG15" s="143"/>
      <c r="MH15" s="143"/>
      <c r="MI15" s="143"/>
      <c r="MJ15" s="143"/>
      <c r="MK15" s="143"/>
      <c r="ML15" s="143"/>
      <c r="MM15" s="143"/>
      <c r="MN15" s="143"/>
      <c r="MO15" s="143"/>
      <c r="MP15" s="143"/>
      <c r="MQ15" s="143"/>
      <c r="MR15" s="143"/>
      <c r="MS15" s="143"/>
      <c r="MT15" s="143"/>
      <c r="MU15" s="143"/>
      <c r="MV15" s="143"/>
      <c r="MW15" s="143"/>
      <c r="MX15" s="143"/>
      <c r="MY15" s="143"/>
      <c r="MZ15" s="143"/>
      <c r="NA15" s="143"/>
      <c r="NB15" s="143"/>
      <c r="NC15" s="143"/>
      <c r="ND15" s="143"/>
      <c r="NE15" s="143"/>
      <c r="NF15" s="143"/>
      <c r="NG15" s="143"/>
      <c r="NH15" s="143"/>
      <c r="NI15" s="143"/>
      <c r="NJ15" s="143"/>
      <c r="NK15" s="143"/>
      <c r="NL15" s="143"/>
      <c r="NM15" s="143"/>
      <c r="NN15" s="143"/>
      <c r="NO15" s="143"/>
      <c r="NP15" s="143"/>
      <c r="NQ15" s="143"/>
      <c r="NR15" s="143"/>
      <c r="NS15" s="143"/>
      <c r="NT15" s="143"/>
      <c r="NU15" s="143"/>
      <c r="NV15" s="143"/>
      <c r="NW15" s="143"/>
      <c r="NX15" s="143"/>
      <c r="NY15" s="143"/>
      <c r="NZ15" s="143"/>
      <c r="OA15" s="143"/>
      <c r="OB15" s="143"/>
      <c r="OC15" s="143"/>
      <c r="OD15" s="143"/>
      <c r="OE15" s="143"/>
      <c r="OF15" s="143"/>
      <c r="OG15" s="143"/>
      <c r="OH15" s="143"/>
      <c r="OI15" s="143"/>
      <c r="OJ15" s="143"/>
      <c r="OK15" s="143"/>
      <c r="OL15" s="143"/>
      <c r="OM15" s="143"/>
      <c r="ON15" s="143"/>
      <c r="OO15" s="143"/>
      <c r="OP15" s="143"/>
      <c r="OQ15" s="143"/>
      <c r="OR15" s="143"/>
      <c r="OS15" s="143"/>
      <c r="OT15" s="143"/>
      <c r="OU15" s="143"/>
      <c r="OV15" s="143"/>
      <c r="OW15" s="143"/>
      <c r="OX15" s="143"/>
      <c r="OY15" s="143"/>
      <c r="OZ15" s="143"/>
      <c r="PA15" s="143"/>
      <c r="PB15" s="143"/>
      <c r="PC15" s="143"/>
      <c r="PD15" s="143"/>
      <c r="PE15" s="143"/>
      <c r="PF15" s="143"/>
      <c r="PG15" s="143"/>
      <c r="PH15" s="143"/>
      <c r="PI15" s="143"/>
      <c r="PJ15" s="143"/>
      <c r="PK15" s="143"/>
      <c r="PL15" s="143"/>
      <c r="PM15" s="143"/>
      <c r="PN15" s="143"/>
      <c r="PO15" s="143"/>
      <c r="PP15" s="143"/>
      <c r="PQ15" s="143"/>
      <c r="PR15" s="143"/>
      <c r="PS15" s="143"/>
      <c r="PT15" s="143"/>
      <c r="PU15" s="143"/>
      <c r="PV15" s="143"/>
      <c r="PW15" s="143"/>
      <c r="PX15" s="143"/>
      <c r="PY15" s="143"/>
      <c r="PZ15" s="143"/>
      <c r="QA15" s="143"/>
      <c r="QB15" s="143"/>
      <c r="QC15" s="143"/>
      <c r="QD15" s="143"/>
      <c r="QE15" s="143"/>
      <c r="QF15" s="143"/>
      <c r="QG15" s="143"/>
      <c r="QH15" s="143"/>
      <c r="QI15" s="143"/>
      <c r="QJ15" s="143"/>
      <c r="QK15" s="143"/>
      <c r="QL15" s="143"/>
      <c r="QM15" s="143"/>
      <c r="QN15" s="143"/>
      <c r="QO15" s="143"/>
      <c r="QP15" s="143"/>
      <c r="QQ15" s="143"/>
      <c r="QR15" s="143"/>
      <c r="QS15" s="143"/>
      <c r="QT15" s="143"/>
      <c r="QU15" s="143"/>
      <c r="QV15" s="143"/>
      <c r="QW15" s="143"/>
      <c r="QX15" s="143"/>
      <c r="QY15" s="143"/>
      <c r="QZ15" s="143"/>
      <c r="RA15" s="143"/>
      <c r="RB15" s="143"/>
      <c r="RC15" s="143"/>
      <c r="RD15" s="143"/>
      <c r="RE15" s="143"/>
      <c r="RF15" s="143"/>
      <c r="RG15" s="143"/>
      <c r="RH15" s="143"/>
      <c r="RI15" s="143"/>
      <c r="RJ15" s="143"/>
      <c r="RK15" s="143"/>
      <c r="RL15" s="143"/>
      <c r="RM15" s="143"/>
      <c r="RN15" s="143"/>
      <c r="RO15" s="143"/>
      <c r="RP15" s="143"/>
      <c r="RQ15" s="143"/>
      <c r="RR15" s="143"/>
      <c r="RS15" s="143"/>
      <c r="RT15" s="143"/>
      <c r="RU15" s="143"/>
      <c r="RV15" s="143"/>
      <c r="RW15" s="143"/>
      <c r="RX15" s="143"/>
      <c r="RY15" s="143"/>
      <c r="RZ15" s="143"/>
      <c r="SA15" s="143"/>
      <c r="SB15" s="143"/>
      <c r="SC15" s="143"/>
      <c r="SD15" s="143"/>
      <c r="SE15" s="143"/>
      <c r="SF15" s="143"/>
      <c r="SG15" s="143"/>
      <c r="SH15" s="143"/>
      <c r="SI15" s="143"/>
      <c r="SJ15" s="143"/>
      <c r="SK15" s="143"/>
      <c r="SL15" s="143"/>
      <c r="SM15" s="143"/>
      <c r="SN15" s="143"/>
      <c r="SO15" s="143"/>
      <c r="SP15" s="143"/>
      <c r="SQ15" s="143"/>
      <c r="SR15" s="143"/>
      <c r="SS15" s="143"/>
      <c r="ST15" s="143"/>
      <c r="SU15" s="143"/>
      <c r="SV15" s="143"/>
      <c r="SW15" s="143"/>
      <c r="SX15" s="143"/>
      <c r="SY15" s="143"/>
      <c r="SZ15" s="143"/>
      <c r="TA15" s="143"/>
      <c r="TB15" s="143"/>
      <c r="TC15" s="143"/>
      <c r="TD15" s="143"/>
      <c r="TE15" s="143"/>
      <c r="TF15" s="143"/>
      <c r="TG15" s="143"/>
      <c r="TH15" s="143"/>
      <c r="TI15" s="143"/>
      <c r="TJ15" s="143"/>
      <c r="TK15" s="143"/>
      <c r="TL15" s="143"/>
      <c r="TM15" s="143"/>
      <c r="TN15" s="143"/>
      <c r="TO15" s="143"/>
      <c r="TP15" s="143"/>
      <c r="TQ15" s="143"/>
      <c r="TR15" s="143"/>
      <c r="TS15" s="143"/>
      <c r="TT15" s="143"/>
      <c r="TU15" s="143"/>
      <c r="TV15" s="143"/>
      <c r="TW15" s="143"/>
      <c r="TX15" s="143"/>
      <c r="TY15" s="143"/>
      <c r="TZ15" s="143"/>
      <c r="UA15" s="143"/>
      <c r="UB15" s="143"/>
      <c r="UC15" s="143"/>
      <c r="UD15" s="143"/>
      <c r="UE15" s="143"/>
      <c r="UF15" s="143"/>
      <c r="UG15" s="143"/>
      <c r="UH15" s="143"/>
      <c r="UI15" s="143"/>
      <c r="UJ15" s="143"/>
      <c r="UK15" s="143"/>
      <c r="UL15" s="143"/>
      <c r="UM15" s="143"/>
      <c r="UN15" s="143"/>
      <c r="UO15" s="143"/>
      <c r="UP15" s="143"/>
      <c r="UQ15" s="143"/>
      <c r="UR15" s="143"/>
      <c r="US15" s="143"/>
      <c r="UT15" s="143"/>
      <c r="UU15" s="143"/>
      <c r="UV15" s="143"/>
      <c r="UW15" s="143"/>
      <c r="UX15" s="143"/>
      <c r="UY15" s="143"/>
      <c r="UZ15" s="143"/>
      <c r="VA15" s="143"/>
      <c r="VB15" s="143"/>
      <c r="VC15" s="143"/>
      <c r="VD15" s="143"/>
      <c r="VE15" s="143"/>
      <c r="VF15" s="143"/>
      <c r="VG15" s="143"/>
      <c r="VH15" s="143"/>
      <c r="VI15" s="143"/>
      <c r="VJ15" s="143"/>
      <c r="VK15" s="143"/>
      <c r="VL15" s="143"/>
      <c r="VM15" s="143"/>
      <c r="VN15" s="143"/>
      <c r="VO15" s="143"/>
      <c r="VP15" s="143"/>
      <c r="VQ15" s="143"/>
      <c r="VR15" s="143"/>
      <c r="VS15" s="143"/>
      <c r="VT15" s="143"/>
      <c r="VU15" s="143"/>
      <c r="VV15" s="143"/>
      <c r="VW15" s="143"/>
      <c r="VX15" s="143"/>
      <c r="VY15" s="143"/>
      <c r="VZ15" s="143"/>
      <c r="WA15" s="143"/>
      <c r="WB15" s="143"/>
      <c r="WC15" s="143"/>
      <c r="WD15" s="143"/>
      <c r="WE15" s="143"/>
      <c r="WF15" s="143"/>
      <c r="WG15" s="143"/>
      <c r="WH15" s="143"/>
      <c r="WI15" s="143"/>
      <c r="WJ15" s="143"/>
      <c r="WK15" s="143"/>
      <c r="WL15" s="143"/>
      <c r="WM15" s="143"/>
      <c r="WN15" s="143"/>
      <c r="WO15" s="143"/>
      <c r="WP15" s="143"/>
      <c r="WQ15" s="143"/>
      <c r="WR15" s="143"/>
      <c r="WS15" s="143"/>
      <c r="WT15" s="143"/>
      <c r="WU15" s="143"/>
      <c r="WV15" s="143"/>
      <c r="WW15" s="143"/>
      <c r="WX15" s="143"/>
      <c r="WY15" s="143"/>
      <c r="WZ15" s="143"/>
      <c r="XA15" s="143"/>
      <c r="XB15" s="143"/>
      <c r="XC15" s="143"/>
      <c r="XD15" s="143"/>
      <c r="XE15" s="143"/>
      <c r="XF15" s="143"/>
      <c r="XG15" s="143"/>
      <c r="XH15" s="143"/>
      <c r="XI15" s="143"/>
      <c r="XJ15" s="143"/>
      <c r="XK15" s="143"/>
      <c r="XL15" s="143"/>
      <c r="XM15" s="143"/>
      <c r="XN15" s="143"/>
      <c r="XO15" s="143"/>
      <c r="XP15" s="143"/>
      <c r="XQ15" s="143"/>
      <c r="XR15" s="143"/>
      <c r="XS15" s="143"/>
      <c r="XT15" s="143"/>
      <c r="XU15" s="143"/>
      <c r="XV15" s="143"/>
      <c r="XW15" s="143"/>
      <c r="XX15" s="143"/>
      <c r="XY15" s="143"/>
      <c r="XZ15" s="143"/>
      <c r="YA15" s="143"/>
      <c r="YB15" s="143"/>
      <c r="YC15" s="143"/>
      <c r="YD15" s="143"/>
      <c r="YE15" s="143"/>
      <c r="YF15" s="143"/>
      <c r="YG15" s="143"/>
      <c r="YH15" s="143"/>
      <c r="YI15" s="143"/>
      <c r="YJ15" s="143"/>
      <c r="YK15" s="143"/>
      <c r="YL15" s="143"/>
      <c r="YM15" s="143"/>
      <c r="YN15" s="143"/>
      <c r="YO15" s="143"/>
      <c r="YP15" s="143"/>
      <c r="YQ15" s="143"/>
      <c r="YR15" s="143"/>
      <c r="YS15" s="143"/>
      <c r="YT15" s="143"/>
      <c r="YU15" s="143"/>
      <c r="YV15" s="143"/>
      <c r="YW15" s="143"/>
      <c r="YX15" s="143"/>
      <c r="YY15" s="143"/>
      <c r="YZ15" s="143"/>
      <c r="ZA15" s="143"/>
      <c r="ZB15" s="143"/>
      <c r="ZC15" s="143"/>
      <c r="ZD15" s="143"/>
      <c r="ZE15" s="143"/>
      <c r="ZF15" s="143"/>
      <c r="ZG15" s="143"/>
      <c r="ZH15" s="143"/>
      <c r="ZI15" s="143"/>
      <c r="ZJ15" s="143"/>
      <c r="ZK15" s="143"/>
      <c r="ZL15" s="143"/>
      <c r="ZM15" s="143"/>
      <c r="ZN15" s="143"/>
      <c r="ZO15" s="143"/>
      <c r="ZP15" s="143"/>
      <c r="ZQ15" s="143"/>
      <c r="ZR15" s="143"/>
    </row>
    <row r="16" spans="1:694" ht="15.75" customHeight="1" x14ac:dyDescent="0.25">
      <c r="A16" s="134" t="s">
        <v>252</v>
      </c>
      <c r="B16" s="135" t="s">
        <v>273</v>
      </c>
      <c r="C16" s="135"/>
      <c r="D16" s="135"/>
      <c r="E16" s="135"/>
      <c r="F16" s="135" t="s">
        <v>254</v>
      </c>
      <c r="G16" s="136" t="s">
        <v>887</v>
      </c>
      <c r="H16" s="135"/>
      <c r="I16" s="178" t="s">
        <v>1682</v>
      </c>
      <c r="J16" s="135" t="str">
        <f>IF(LEN(VLOOKUP($G16,Baseline!$G:$BH,4,0))=0,"",VLOOKUP($G16,Baseline!$G:$BH,4,0))</f>
        <v>1 = Ich esse mehr Obst</v>
      </c>
      <c r="K16" s="135" t="str">
        <f>IF(LEN(VLOOKUP($G16,Baseline!$G:$BH,5,0))=0,"",VLOOKUP($G16,Baseline!$G:$BH,5,0))</f>
        <v>2 = Ich esse weniger Obst</v>
      </c>
      <c r="L16" s="135" t="str">
        <f>IF(LEN(VLOOKUP($G16,Baseline!$G:$BH,6,0))=0,"",VLOOKUP($G16,Baseline!$G:$BH,6,0))</f>
        <v>3 = Ich esse genauso viel Obst wie vorher</v>
      </c>
      <c r="M16" s="135" t="str">
        <f>IF(LEN(VLOOKUP($G16,Baseline!$G:$BH,7,0))=0,"",VLOOKUP($G16,Baseline!$G:$BH,7,0))</f>
        <v/>
      </c>
      <c r="N16" s="135" t="str">
        <f>IF(LEN(VLOOKUP($G16,Baseline!$G:$BH,8,0))=0,"",VLOOKUP($G16,Baseline!$G:$BH,8,0))</f>
        <v/>
      </c>
      <c r="O16" s="135" t="str">
        <f>IF(LEN(VLOOKUP($G16,Baseline!$G:$BH,9,0))=0,"",VLOOKUP($G16,Baseline!$G:$BH,9,0))</f>
        <v/>
      </c>
      <c r="P16" s="135" t="str">
        <f>IF(LEN(VLOOKUP($G16,Baseline!$G:$BH,10,0))=0,"",VLOOKUP($G16,Baseline!$G:$BH,10,0))</f>
        <v/>
      </c>
      <c r="Q16" s="135" t="str">
        <f>IF(LEN(VLOOKUP($G16,Baseline!$G:$BH,11,0))=0,"",VLOOKUP($G16,Baseline!$G:$BH,11,0))</f>
        <v/>
      </c>
      <c r="R16" s="135" t="str">
        <f>IF(LEN(VLOOKUP($G16,Baseline!$G:$BH,12,0))=0,"",VLOOKUP($G16,Baseline!$G:$BH,12,0))</f>
        <v/>
      </c>
      <c r="S16" s="135" t="str">
        <f>IF(LEN(VLOOKUP($G16,Baseline!$G:$BH,13,0))=0,"",VLOOKUP($G16,Baseline!$G:$BH,13,0))</f>
        <v/>
      </c>
      <c r="T16" s="135" t="str">
        <f>IF(LEN(VLOOKUP($G16,Baseline!$G:$BH,14,0))=0,"",VLOOKUP($G16,Baseline!$G:$BH,14,0))</f>
        <v/>
      </c>
      <c r="U16" s="135" t="str">
        <f>IF(LEN(VLOOKUP($G16,Baseline!$G:$BH,15,0))=0,"",VLOOKUP($G16,Baseline!$G:$BH,15,0))</f>
        <v/>
      </c>
      <c r="V16" s="135" t="str">
        <f>IF(LEN(VLOOKUP($G16,Baseline!$G:$BH,16,0))=0,"",VLOOKUP($G16,Baseline!$G:$BH,16,0))</f>
        <v/>
      </c>
      <c r="W16" s="135" t="str">
        <f>IF(LEN(VLOOKUP($G16,Baseline!$G:$BH,17,0))=0,"",VLOOKUP($G16,Baseline!$G:$BH,17,0))</f>
        <v/>
      </c>
      <c r="X16" s="135" t="str">
        <f>IF(LEN(VLOOKUP($G16,Baseline!$G:$BH,18,0))=0,"",VLOOKUP($G16,Baseline!$G:$BH,18,0))</f>
        <v/>
      </c>
      <c r="Y16" s="135" t="str">
        <f>IF(LEN(VLOOKUP($G16,Baseline!$G:$BH,19,0))=0,"",VLOOKUP($G16,Baseline!$G:$BH,19,0))</f>
        <v/>
      </c>
      <c r="Z16" s="135" t="str">
        <f>IF(LEN(VLOOKUP($G16,Baseline!$G:$BH,20,0))=0,"",VLOOKUP($G16,Baseline!$G:$BH,20,0))</f>
        <v/>
      </c>
      <c r="AA16" s="135" t="str">
        <f>IF(LEN(VLOOKUP($G16,Baseline!$G:$BH,21,0))=0,"",VLOOKUP($G16,Baseline!$G:$BH,21,0))</f>
        <v/>
      </c>
      <c r="AB16" s="135" t="str">
        <f>IF(LEN(VLOOKUP($G16,Baseline!$G:$BH,22,0))=0,"",VLOOKUP($G16,Baseline!$G:$BH,22,0))</f>
        <v/>
      </c>
      <c r="AC16" s="135" t="str">
        <f>IF(LEN(VLOOKUP($G16,Baseline!$G:$BH,23,0))=0,"",VLOOKUP($G16,Baseline!$G:$BH,23,0))</f>
        <v/>
      </c>
      <c r="AD16" s="135" t="str">
        <f>IF(LEN(VLOOKUP($G16,Baseline!$G:$BH,24,0))=0,"",VLOOKUP($G16,Baseline!$G:$BH,24,0))</f>
        <v/>
      </c>
      <c r="AE16" s="135" t="str">
        <f>IF(LEN(VLOOKUP($G16,Baseline!$G:$BH,25,0))=0,"",VLOOKUP($G16,Baseline!$G:$BH,25,0))</f>
        <v/>
      </c>
      <c r="AF16" s="135" t="str">
        <f>IF(LEN(VLOOKUP($G16,Baseline!$G:$BH,26,0))=0,"",VLOOKUP($G16,Baseline!$G:$BH,26,0))</f>
        <v/>
      </c>
      <c r="AG16" s="135"/>
      <c r="AH16" s="135"/>
      <c r="AI16" s="135"/>
      <c r="AJ16" s="135"/>
      <c r="AK16" s="178" t="s">
        <v>1683</v>
      </c>
      <c r="AL16" s="135" t="str">
        <f>IF(LEN(VLOOKUP($G16,Baseline!$G:$BH,32,0))=0,"",VLOOKUP($G16,Baseline!$G:$BH,32,0))</f>
        <v>1 = I eat more fruit</v>
      </c>
      <c r="AM16" s="135" t="str">
        <f>IF(LEN(VLOOKUP($G16,Baseline!$G:$BH,33,0))=0,"",VLOOKUP($G16,Baseline!$G:$BH,33,0))</f>
        <v>2 = I eat less fruit</v>
      </c>
      <c r="AN16" s="135" t="str">
        <f>IF(LEN(VLOOKUP($G16,Baseline!$G:$BH,34,0))=0,"",VLOOKUP($G16,Baseline!$G:$BH,34,0))</f>
        <v>3 = I eat the same amount of fruit as before</v>
      </c>
      <c r="AO16" s="135" t="str">
        <f>IF(LEN(VLOOKUP($G16,Baseline!$G:$BH,35,0))=0,"",VLOOKUP($G16,Baseline!$G:$BH,35,0))</f>
        <v/>
      </c>
      <c r="AP16" s="135" t="str">
        <f>IF(LEN(VLOOKUP($G16,Baseline!$G:$BH,36,0))=0,"",VLOOKUP($G16,Baseline!$G:$BH,36,0))</f>
        <v/>
      </c>
      <c r="AQ16" s="135" t="str">
        <f>IF(LEN(VLOOKUP($G16,Baseline!$G:$BH,37,0))=0,"",VLOOKUP($G16,Baseline!$G:$BH,37,0))</f>
        <v/>
      </c>
      <c r="AR16" s="135" t="str">
        <f>IF(LEN(VLOOKUP($G16,Baseline!$G:$BH,38,0))=0,"",VLOOKUP($G16,Baseline!$G:$BH,38,0))</f>
        <v/>
      </c>
      <c r="AS16" s="135" t="str">
        <f>IF(LEN(VLOOKUP($G16,Baseline!$G:$BH,39,0))=0,"",VLOOKUP($G16,Baseline!$G:$BH,39,0))</f>
        <v/>
      </c>
      <c r="AT16" s="135" t="str">
        <f>IF(LEN(VLOOKUP($G16,Baseline!$G:$BH,40,0))=0,"",VLOOKUP($G16,Baseline!$G:$BH,40,0))</f>
        <v/>
      </c>
      <c r="AU16" s="135" t="str">
        <f>IF(LEN(VLOOKUP($G16,Baseline!$G:$BH,41,0))=0,"",VLOOKUP($G16,Baseline!$G:$BH,41,0))</f>
        <v/>
      </c>
      <c r="AV16" s="135" t="str">
        <f>IF(LEN(VLOOKUP($G16,Baseline!$G:$BH,42,0))=0,"",VLOOKUP($G16,Baseline!$G:$BH,42,0))</f>
        <v/>
      </c>
      <c r="AW16" s="135" t="str">
        <f>IF(LEN(VLOOKUP($G16,Baseline!$G:$BH,43,0))=0,"",VLOOKUP($G16,Baseline!$G:$BH,43,0))</f>
        <v/>
      </c>
      <c r="AX16" s="135" t="str">
        <f>IF(LEN(VLOOKUP($G16,Baseline!$G:$BH,44,0))=0,"",VLOOKUP($G16,Baseline!$G:$BH,44,0))</f>
        <v/>
      </c>
      <c r="AY16" s="135" t="str">
        <f>IF(LEN(VLOOKUP($G16,Baseline!$G:$BH,45,0))=0,"",VLOOKUP($G16,Baseline!$G:$BH,45,0))</f>
        <v/>
      </c>
      <c r="AZ16" s="135" t="str">
        <f>IF(LEN(VLOOKUP($G16,Baseline!$G:$BH,46,0))=0,"",VLOOKUP($G16,Baseline!$G:$BH,46,0))</f>
        <v/>
      </c>
      <c r="BA16" s="135" t="str">
        <f>IF(LEN(VLOOKUP($G16,Baseline!$G:$BH,47,0))=0,"",VLOOKUP($G16,Baseline!$G:$BH,47,0))</f>
        <v/>
      </c>
      <c r="BB16" s="135" t="str">
        <f>IF(LEN(VLOOKUP($G16,Baseline!$G:$BH,48,0))=0,"",VLOOKUP($G16,Baseline!$G:$BH,48,0))</f>
        <v/>
      </c>
      <c r="BC16" s="135" t="str">
        <f>IF(LEN(VLOOKUP($G16,Baseline!$G:$BH,49,0))=0,"",VLOOKUP($G16,Baseline!$G:$BH,49,0))</f>
        <v/>
      </c>
      <c r="BD16" s="135" t="str">
        <f>IF(LEN(VLOOKUP($G16,Baseline!$G:$BH,50,0))=0,"",VLOOKUP($G16,Baseline!$G:$BH,50,0))</f>
        <v/>
      </c>
      <c r="BE16" s="135" t="str">
        <f>IF(LEN(VLOOKUP($G16,Baseline!$G:$BH,51,0))=0,"",VLOOKUP($G16,Baseline!$G:$BH,51,0))</f>
        <v/>
      </c>
      <c r="BF16" s="135" t="str">
        <f>IF(LEN(VLOOKUP($G16,Baseline!$G:$BH,52,0))=0,"",VLOOKUP($G16,Baseline!$G:$BH,52,0))</f>
        <v/>
      </c>
      <c r="BG16" s="135" t="str">
        <f>IF(LEN(VLOOKUP($G16,Baseline!$G:$BH,53,0))=0,"",VLOOKUP($G16,Baseline!$G:$BH,53,0))</f>
        <v/>
      </c>
      <c r="BH16" s="135" t="str">
        <f>IF(LEN(VLOOKUP($G16,Baseline!$G:$BH,54,0))=0,"",VLOOKUP($G16,Baseline!$G:$BH,54,0))</f>
        <v/>
      </c>
      <c r="BI16" s="135"/>
      <c r="BJ16" s="135"/>
      <c r="BK16" s="135"/>
      <c r="BL16" s="135"/>
      <c r="BM16" s="178" t="s">
        <v>1684</v>
      </c>
      <c r="BN16" s="139" t="str">
        <f>IF(LEN(VLOOKUP($G16,Baseline!$G:$CJ,60,0))=0,"",VLOOKUP($G16,Baseline!$G:$CJ,60,0))</f>
        <v>1 = Como más fruta</v>
      </c>
      <c r="BO16" s="139" t="str">
        <f>IF(LEN(VLOOKUP($G16,Baseline!$G:$CJ,61,0))=0,"",VLOOKUP($G16,Baseline!$G:$CJ,61,0))</f>
        <v>2 = Como menos fruta</v>
      </c>
      <c r="BP16" s="139" t="str">
        <f>IF(LEN(VLOOKUP($G16,Baseline!$G:$CJ,62,0))=0,"",VLOOKUP($G16,Baseline!$G:$CJ,62,0))</f>
        <v>3 = Como la misma cantidad de fruta que antes</v>
      </c>
      <c r="BQ16" s="139" t="str">
        <f>IF(LEN(VLOOKUP($G16,Baseline!$G:$CJ,63,0))=0,"",VLOOKUP($G16,Baseline!$G:$CJ,63,0))</f>
        <v/>
      </c>
      <c r="BR16" s="139" t="str">
        <f>IF(LEN(VLOOKUP($G16,Baseline!$G:$CJ,64,0))=0,"",VLOOKUP($G16,Baseline!$G:$CJ,64,0))</f>
        <v/>
      </c>
      <c r="BS16" s="139" t="str">
        <f>IF(LEN(VLOOKUP($G16,Baseline!$G:$CJ,65,0))=0,"",VLOOKUP($G16,Baseline!$G:$CJ,65,0))</f>
        <v/>
      </c>
      <c r="BT16" s="139" t="str">
        <f>IF(LEN(VLOOKUP($G16,Baseline!$G:$CJ,66,0))=0,"",VLOOKUP($G16,Baseline!$G:$CJ,66,0))</f>
        <v/>
      </c>
      <c r="BU16" s="139" t="str">
        <f>IF(LEN(VLOOKUP($G16,Baseline!$G:$CJ,67,0))=0,"",VLOOKUP($G16,Baseline!$G:$CJ,67,0))</f>
        <v/>
      </c>
      <c r="BV16" s="139" t="str">
        <f>IF(LEN(VLOOKUP($G16,Baseline!$G:$CJ,68,0))=0,"",VLOOKUP($G16,Baseline!$G:$CJ,68,0))</f>
        <v/>
      </c>
      <c r="BW16" s="139" t="str">
        <f>IF(LEN(VLOOKUP($G16,Baseline!$G:$CJ,69,0))=0,"",VLOOKUP($G16,Baseline!$G:$CJ,69,0))</f>
        <v/>
      </c>
      <c r="BX16" s="139" t="str">
        <f>IF(LEN(VLOOKUP($G16,Baseline!$G:$CJ,70,0))=0,"",VLOOKUP($G16,Baseline!$G:$CJ,70,0))</f>
        <v/>
      </c>
      <c r="BY16" s="139" t="str">
        <f>IF(LEN(VLOOKUP($G16,Baseline!$G:$CJ,71,0))=0,"",VLOOKUP($G16,Baseline!$G:$CJ,71,0))</f>
        <v/>
      </c>
      <c r="BZ16" s="139" t="str">
        <f>IF(LEN(VLOOKUP($G16,Baseline!$G:$CJ,72,0))=0,"",VLOOKUP($G16,Baseline!$G:$CJ,72,0))</f>
        <v/>
      </c>
      <c r="CA16" s="139" t="str">
        <f>IF(LEN(VLOOKUP($G16,Baseline!$G:$CJ,73,0))=0,"",VLOOKUP($G16,Baseline!$G:$CJ,73,0))</f>
        <v/>
      </c>
      <c r="CB16" s="139" t="str">
        <f>IF(LEN(VLOOKUP($G16,Baseline!$G:$CJ,74,0))=0,"",VLOOKUP($G16,Baseline!$G:$CJ,74,0))</f>
        <v/>
      </c>
      <c r="CC16" s="139" t="str">
        <f>IF(LEN(VLOOKUP($G16,Baseline!$G:$CJ,75,0))=0,"",VLOOKUP($G16,Baseline!$G:$CJ,75,0))</f>
        <v/>
      </c>
      <c r="CD16" s="139" t="str">
        <f>IF(LEN(VLOOKUP($G16,Baseline!$G:$CJ,76,0))=0,"",VLOOKUP($G16,Baseline!$G:$CJ,76,0))</f>
        <v/>
      </c>
      <c r="CE16" s="139" t="str">
        <f>IF(LEN(VLOOKUP($G16,Baseline!$G:$CJ,77,0))=0,"",VLOOKUP($G16,Baseline!$G:$CJ,77,0))</f>
        <v/>
      </c>
      <c r="CF16" s="139" t="str">
        <f>IF(LEN(VLOOKUP($G16,Baseline!$G:$CJ,78,0))=0,"",VLOOKUP($G16,Baseline!$G:$CJ,78,0))</f>
        <v/>
      </c>
      <c r="CG16" s="139" t="str">
        <f>IF(LEN(VLOOKUP($G16,Baseline!$G:$CJ,79,0))=0,"",VLOOKUP($G16,Baseline!$G:$CJ,79,0))</f>
        <v/>
      </c>
      <c r="CH16" s="139" t="str">
        <f>IF(LEN(VLOOKUP($G16,Baseline!$G:$CJ,80,0))=0,"",VLOOKUP($G16,Baseline!$G:$CJ,80,0))</f>
        <v/>
      </c>
      <c r="CI16" s="139" t="str">
        <f>IF(LEN(VLOOKUP($G16,Baseline!$G:$CJ,81,0))=0,"",VLOOKUP($G16,Baseline!$G:$CJ,81,0))</f>
        <v/>
      </c>
      <c r="CJ16" s="139" t="str">
        <f>IF(LEN(VLOOKUP($G16,Baseline!$G:$CJ,82,0))=0,"",VLOOKUP($G16,Baseline!$G:$CJ,82,0))</f>
        <v/>
      </c>
      <c r="CK16" s="135"/>
      <c r="CL16" s="135"/>
      <c r="CM16" s="135"/>
      <c r="CN16" s="135"/>
      <c r="CO16" s="179" t="s">
        <v>1685</v>
      </c>
      <c r="CP16" s="139" t="str">
        <f>IF(LEN(VLOOKUP($G16,Baseline!$G:$DL,88,0))=0,"",VLOOKUP($G16,Baseline!$G:$DL,88,0))</f>
        <v>1 = je mange plus de fruits</v>
      </c>
      <c r="CQ16" s="139" t="str">
        <f>IF(LEN(VLOOKUP($G16,Baseline!$G:$DL,89,0))=0,"",VLOOKUP($G16,Baseline!$G:$DL,89,0))</f>
        <v>2 = je mange moins de fruits</v>
      </c>
      <c r="CR16" s="139" t="str">
        <f>IF(LEN(VLOOKUP($G16,Baseline!$G:$DL,90,0))=0,"",VLOOKUP($G16,Baseline!$G:$DL,90,0))</f>
        <v>3 = je mange autant de fruits qu'avant</v>
      </c>
      <c r="CS16" s="139" t="str">
        <f>IF(LEN(VLOOKUP($G16,Baseline!$G:$DL,91,0))=0,"",VLOOKUP($G16,Baseline!$G:$DL,91,0))</f>
        <v/>
      </c>
      <c r="CT16" s="139" t="str">
        <f>IF(LEN(VLOOKUP($G16,Baseline!$G:$DL,92,0))=0,"",VLOOKUP($G16,Baseline!$G:$DL,92,0))</f>
        <v/>
      </c>
      <c r="CU16" s="139" t="str">
        <f>IF(LEN(VLOOKUP($G16,Baseline!$G:$DL,93,0))=0,"",VLOOKUP($G16,Baseline!$G:$DL,93,0))</f>
        <v/>
      </c>
      <c r="CV16" s="139" t="str">
        <f>IF(LEN(VLOOKUP($G16,Baseline!$G:$DL,94,0))=0,"",VLOOKUP($G16,Baseline!$G:$DL,94,0))</f>
        <v/>
      </c>
      <c r="CW16" s="139" t="str">
        <f>IF(LEN(VLOOKUP($G16,Baseline!$G:$DL,95,0))=0,"",VLOOKUP($G16,Baseline!$G:$DL,95,0))</f>
        <v/>
      </c>
      <c r="CX16" s="139" t="str">
        <f>IF(LEN(VLOOKUP($G16,Baseline!$G:$DL,96,0))=0,"",VLOOKUP($G16,Baseline!$G:$DL,96,0))</f>
        <v/>
      </c>
      <c r="CY16" s="139" t="str">
        <f>IF(LEN(VLOOKUP($G16,Baseline!$G:$DL,97,0))=0,"",VLOOKUP($G16,Baseline!$G:$DL,97,0))</f>
        <v/>
      </c>
      <c r="CZ16" s="139" t="str">
        <f>IF(LEN(VLOOKUP($G16,Baseline!$G:$DL,98,0))=0,"",VLOOKUP($G16,Baseline!$G:$DL,98,0))</f>
        <v/>
      </c>
      <c r="DA16" s="139" t="str">
        <f>IF(LEN(VLOOKUP($G16,Baseline!$G:$DL,99,0))=0,"",VLOOKUP($G16,Baseline!$G:$DL,99,0))</f>
        <v/>
      </c>
      <c r="DB16" s="139" t="str">
        <f>IF(LEN(VLOOKUP($G16,Baseline!$G:$DL,100,0))=0,"",VLOOKUP($G16,Baseline!$G:$DL,100,0))</f>
        <v/>
      </c>
      <c r="DC16" s="139" t="str">
        <f>IF(LEN(VLOOKUP($G16,Baseline!$G:$DL,101,0))=0,"",VLOOKUP($G16,Baseline!$G:$DL,101,0))</f>
        <v/>
      </c>
      <c r="DD16" s="139" t="str">
        <f>IF(LEN(VLOOKUP($G16,Baseline!$G:$DL,102,0))=0,"",VLOOKUP($G16,Baseline!$G:$DL,102,0))</f>
        <v/>
      </c>
      <c r="DE16" s="139" t="str">
        <f>IF(LEN(VLOOKUP($G16,Baseline!$G:$DL,103,0))=0,"",VLOOKUP($G16,Baseline!$G:$DL,103,0))</f>
        <v/>
      </c>
      <c r="DF16" s="139" t="str">
        <f>IF(LEN(VLOOKUP($G16,Baseline!$G:$DL,104,0))=0,"",VLOOKUP($G16,Baseline!$G:$DL,104,0))</f>
        <v/>
      </c>
      <c r="DG16" s="139" t="str">
        <f>IF(LEN(VLOOKUP($G16,Baseline!$G:$DL,105,0))=0,"",VLOOKUP($G16,Baseline!$G:$DL,105,0))</f>
        <v/>
      </c>
      <c r="DH16" s="139" t="str">
        <f>IF(LEN(VLOOKUP($G16,Baseline!$G:$DL,106,0))=0,"",VLOOKUP($G16,Baseline!$G:$DL,106,0))</f>
        <v/>
      </c>
      <c r="DI16" s="139" t="str">
        <f>IF(LEN(VLOOKUP($G16,Baseline!$G:$DL,107,0))=0,"",VLOOKUP($G16,Baseline!$G:$DL,107,0))</f>
        <v/>
      </c>
      <c r="DJ16" s="139" t="str">
        <f>IF(LEN(VLOOKUP($G16,Baseline!$G:$DL,108,0))=0,"",VLOOKUP($G16,Baseline!$G:$DL,108,0))</f>
        <v/>
      </c>
      <c r="DK16" s="139" t="str">
        <f>IF(LEN(VLOOKUP($G16,Baseline!$G:$DL,109,0))=0,"",VLOOKUP($G16,Baseline!$G:$DL,109,0))</f>
        <v/>
      </c>
      <c r="DL16" s="139" t="str">
        <f>IF(LEN(VLOOKUP($G16,Baseline!$G:$DL,110,0))=0,"",VLOOKUP($G16,Baseline!$G:$DL,110,0))</f>
        <v/>
      </c>
      <c r="DM16" s="140"/>
      <c r="DN16" s="140"/>
      <c r="DO16" s="140"/>
      <c r="DP16" s="140"/>
      <c r="DQ16" s="178" t="s">
        <v>1686</v>
      </c>
      <c r="DR16" s="142" t="str">
        <f>IF(LEN(VLOOKUP($G16,Baseline!$G:$EN,116,0))=0,"",VLOOKUP($G16,Baseline!$G:$EN,116,0))</f>
        <v>1 = több gyümölcsöt fogyasztok</v>
      </c>
      <c r="DS16" s="142" t="str">
        <f>IF(LEN(VLOOKUP($G16,Baseline!$G:$EN,117,0))=0,"",VLOOKUP($G16,Baseline!$G:$EN,117,0))</f>
        <v>2 = kevesebb gyümölcsöt fogyasztok</v>
      </c>
      <c r="DT16" s="142" t="str">
        <f>IF(LEN(VLOOKUP($G16,Baseline!$G:$EN,118,0))=0,"",VLOOKUP($G16,Baseline!$G:$EN,118,0))</f>
        <v>3 = ugyanannyi gyümölcsöt fogyasztok, mint korábban</v>
      </c>
      <c r="DU16" s="142" t="str">
        <f>IF(LEN(VLOOKUP($G16,Baseline!$G:$EN,119,0))=0,"",VLOOKUP($G16,Baseline!$G:$EN,119,0))</f>
        <v/>
      </c>
      <c r="DV16" s="142" t="str">
        <f>IF(LEN(VLOOKUP($G16,Baseline!$G:$EN,120,0))=0,"",VLOOKUP($G16,Baseline!$G:$EN,120,0))</f>
        <v/>
      </c>
      <c r="DW16" s="142" t="str">
        <f>IF(LEN(VLOOKUP($G16,Baseline!$G:$EN,121,0))=0,"",VLOOKUP($G16,Baseline!$G:$EN,121,0))</f>
        <v/>
      </c>
      <c r="DX16" s="142" t="str">
        <f>IF(LEN(VLOOKUP($G16,Baseline!$G:$EN,122,0))=0,"",VLOOKUP($G16,Baseline!$G:$EN,122,0))</f>
        <v/>
      </c>
      <c r="DY16" s="142" t="str">
        <f>IF(LEN(VLOOKUP($G16,Baseline!$G:$EN,123,0))=0,"",VLOOKUP($G16,Baseline!$G:$EN,123,0))</f>
        <v/>
      </c>
      <c r="DZ16" s="142" t="str">
        <f>IF(LEN(VLOOKUP($G16,Baseline!$G:$EN,124,0))=0,"",VLOOKUP($G16,Baseline!$G:$EN,124,0))</f>
        <v/>
      </c>
      <c r="EA16" s="142" t="str">
        <f>IF(LEN(VLOOKUP($G16,Baseline!$G:$EN,125,0))=0,"",VLOOKUP($G16,Baseline!$G:$EN,125,0))</f>
        <v/>
      </c>
      <c r="EB16" s="142" t="str">
        <f>IF(LEN(VLOOKUP($G16,Baseline!$G:$EN,126,0))=0,"",VLOOKUP($G16,Baseline!$G:$EN,126,0))</f>
        <v/>
      </c>
      <c r="EC16" s="142" t="str">
        <f>IF(LEN(VLOOKUP($G16,Baseline!$G:$EN,127,0))=0,"",VLOOKUP($G16,Baseline!$G:$EN,127,0))</f>
        <v/>
      </c>
      <c r="ED16" s="142" t="str">
        <f>IF(LEN(VLOOKUP($G16,Baseline!$G:$EN,128,0))=0,"",VLOOKUP($G16,Baseline!$G:$EN,128,0))</f>
        <v/>
      </c>
      <c r="EE16" s="142" t="str">
        <f>IF(LEN(VLOOKUP($G16,Baseline!$G:$EN,129,0))=0,"",VLOOKUP($G16,Baseline!$G:$EN,129,0))</f>
        <v/>
      </c>
      <c r="EF16" s="142" t="str">
        <f>IF(LEN(VLOOKUP($G16,Baseline!$G:$EN,130,0))=0,"",VLOOKUP($G16,Baseline!$G:$EN,130,0))</f>
        <v/>
      </c>
      <c r="EG16" s="142" t="str">
        <f>IF(LEN(VLOOKUP($G16,Baseline!$G:$EN,131,0))=0,"",VLOOKUP($G16,Baseline!$G:$EN,131,0))</f>
        <v/>
      </c>
      <c r="EH16" s="142" t="str">
        <f>IF(LEN(VLOOKUP($G16,Baseline!$G:$EN,132,0))=0,"",VLOOKUP($G16,Baseline!$G:$EN,132,0))</f>
        <v/>
      </c>
      <c r="EI16" s="142" t="str">
        <f>IF(LEN(VLOOKUP($G16,Baseline!$G:$EN,133,0))=0,"",VLOOKUP($G16,Baseline!$G:$EN,133,0))</f>
        <v/>
      </c>
      <c r="EJ16" s="142" t="str">
        <f>IF(LEN(VLOOKUP($G16,Baseline!$G:$EN,134,0))=0,"",VLOOKUP($G16,Baseline!$G:$EN,134,0))</f>
        <v/>
      </c>
      <c r="EK16" s="142" t="str">
        <f>IF(LEN(VLOOKUP($G16,Baseline!$G:$EN,135,0))=0,"",VLOOKUP($G16,Baseline!$G:$EN,135,0))</f>
        <v/>
      </c>
      <c r="EL16" s="142" t="str">
        <f>IF(LEN(VLOOKUP($G16,Baseline!$G:$EN,136,0))=0,"",VLOOKUP($G16,Baseline!$G:$EN,136,0))</f>
        <v/>
      </c>
      <c r="EM16" s="142" t="str">
        <f>IF(LEN(VLOOKUP($G16,Baseline!$G:$EN,137,0))=0,"",VLOOKUP($G16,Baseline!$G:$EN,137,0))</f>
        <v/>
      </c>
      <c r="EN16" s="142" t="str">
        <f>IF(LEN(VLOOKUP($G16,Baseline!$G:$EN,138,0))=0,"",VLOOKUP($G16,Baseline!$G:$EN,138,0))</f>
        <v/>
      </c>
      <c r="EO16" s="135"/>
      <c r="EP16" s="135"/>
      <c r="EQ16" s="135"/>
      <c r="ER16" s="135"/>
      <c r="ES16" s="178" t="s">
        <v>1687</v>
      </c>
      <c r="ET16" s="142" t="str">
        <f>IF(LEN(VLOOKUP($G16,Baseline!$G:$FP,144,0))=0,"",VLOOKUP($G16,Baseline!$G:$FP,144,0))</f>
        <v>1 = mangio più frutta</v>
      </c>
      <c r="EU16" s="142" t="str">
        <f>IF(LEN(VLOOKUP($G16,Baseline!$G:$FP,145,0))=0,"",VLOOKUP($G16,Baseline!$G:$FP,145,0))</f>
        <v>2 = mangio meno frutta</v>
      </c>
      <c r="EV16" s="142" t="str">
        <f>IF(LEN(VLOOKUP($G16,Baseline!$G:$FP,146,0))=0,"",VLOOKUP($G16,Baseline!$G:$FP,146,0))</f>
        <v>3 = mangio tanta frutta quanto prima</v>
      </c>
      <c r="EW16" s="142" t="str">
        <f>IF(LEN(VLOOKUP($G16,Baseline!$G:$FP,147,0))=0,"",VLOOKUP($G16,Baseline!$G:$FP,147,0))</f>
        <v/>
      </c>
      <c r="EX16" s="142" t="str">
        <f>IF(LEN(VLOOKUP($G16,Baseline!$G:$FP,148,0))=0,"",VLOOKUP($G16,Baseline!$G:$FP,148,0))</f>
        <v/>
      </c>
      <c r="EY16" s="142" t="str">
        <f>IF(LEN(VLOOKUP($G16,Baseline!$G:$FP,149,0))=0,"",VLOOKUP($G16,Baseline!$G:$FP,149,0))</f>
        <v/>
      </c>
      <c r="EZ16" s="142" t="str">
        <f>IF(LEN(VLOOKUP($G16,Baseline!$G:$FP,150,0))=0,"",VLOOKUP($G16,Baseline!$G:$FP,150,0))</f>
        <v/>
      </c>
      <c r="FA16" s="142" t="str">
        <f>IF(LEN(VLOOKUP($G16,Baseline!$G:$FP,151,0))=0,"",VLOOKUP($G16,Baseline!$G:$FP,151,0))</f>
        <v/>
      </c>
      <c r="FB16" s="142" t="str">
        <f>IF(LEN(VLOOKUP($G16,Baseline!$G:$FP,152,0))=0,"",VLOOKUP($G16,Baseline!$G:$FP,152,0))</f>
        <v/>
      </c>
      <c r="FC16" s="142" t="str">
        <f>IF(LEN(VLOOKUP($G16,Baseline!$G:$FP,153,0))=0,"",VLOOKUP($G16,Baseline!$G:$FP,153,0))</f>
        <v/>
      </c>
      <c r="FD16" s="142" t="str">
        <f>IF(LEN(VLOOKUP($G16,Baseline!$G:$FP,154,0))=0,"",VLOOKUP($G16,Baseline!$G:$FP,154,0))</f>
        <v/>
      </c>
      <c r="FE16" s="142" t="str">
        <f>IF(LEN(VLOOKUP($G16,Baseline!$G:$FP,155,0))=0,"",VLOOKUP($G16,Baseline!$G:$FP,155,0))</f>
        <v/>
      </c>
      <c r="FF16" s="142" t="str">
        <f>IF(LEN(VLOOKUP($G16,Baseline!$G:$FP,156,0))=0,"",VLOOKUP($G16,Baseline!$G:$FP,156,0))</f>
        <v/>
      </c>
      <c r="FG16" s="142" t="str">
        <f>IF(LEN(VLOOKUP($G16,Baseline!$G:$FP,157,0))=0,"",VLOOKUP($G16,Baseline!$G:$FP,157,0))</f>
        <v/>
      </c>
      <c r="FH16" s="142" t="str">
        <f>IF(LEN(VLOOKUP($G16,Baseline!$G:$FP,158,0))=0,"",VLOOKUP($G16,Baseline!$G:$FP,158,0))</f>
        <v/>
      </c>
      <c r="FI16" s="142" t="str">
        <f>IF(LEN(VLOOKUP($G16,Baseline!$G:$FP,159,0))=0,"",VLOOKUP($G16,Baseline!$G:$FP,159,0))</f>
        <v/>
      </c>
      <c r="FJ16" s="142" t="str">
        <f>IF(LEN(VLOOKUP($G16,Baseline!$G:$FP,160,0))=0,"",VLOOKUP($G16,Baseline!$G:$FP,160,0))</f>
        <v/>
      </c>
      <c r="FK16" s="142" t="str">
        <f>IF(LEN(VLOOKUP($G16,Baseline!$G:$FP,161,0))=0,"",VLOOKUP($G16,Baseline!$G:$FP,161,0))</f>
        <v/>
      </c>
      <c r="FL16" s="142" t="str">
        <f>IF(LEN(VLOOKUP($G16,Baseline!$G:$FP,162,0))=0,"",VLOOKUP($G16,Baseline!$G:$FP,162,0))</f>
        <v/>
      </c>
      <c r="FM16" s="142" t="str">
        <f>IF(LEN(VLOOKUP($G16,Baseline!$G:$FP,163,0))=0,"",VLOOKUP($G16,Baseline!$G:$FP,163,0))</f>
        <v/>
      </c>
      <c r="FN16" s="142" t="str">
        <f>IF(LEN(VLOOKUP($G16,Baseline!$G:$FP,164,0))=0,"",VLOOKUP($G16,Baseline!$G:$FP,164,0))</f>
        <v/>
      </c>
      <c r="FO16" s="142" t="str">
        <f>IF(LEN(VLOOKUP($G16,Baseline!$G:$FP,165,0))=0,"",VLOOKUP($G16,Baseline!$G:$FP,165,0))</f>
        <v/>
      </c>
      <c r="FP16" s="142" t="str">
        <f>IF(LEN(VLOOKUP($G16,Baseline!$G:$FP,166,0))=0,"",VLOOKUP($G16,Baseline!$G:$FP,166,0))</f>
        <v/>
      </c>
      <c r="FQ16" s="135"/>
      <c r="FR16" s="135"/>
      <c r="FS16" s="135"/>
      <c r="FT16" s="135"/>
      <c r="FU16" s="178" t="s">
        <v>1688</v>
      </c>
      <c r="FV16" s="142" t="str">
        <f>IF(LEN(VLOOKUP($G16,Baseline!$G:$GR,172,0))=0,"",VLOOKUP($G16,Baseline!$G:$GR,172,0))</f>
        <v>1 = я стал(а) есть больше фруктов</v>
      </c>
      <c r="FW16" s="142" t="str">
        <f>IF(LEN(VLOOKUP($G16,Baseline!$G:$GR,173,0))=0,"",VLOOKUP($G16,Baseline!$G:$GR,173,0))</f>
        <v>2 = я стал(а) есть меньше фруктов</v>
      </c>
      <c r="FX16" s="142" t="str">
        <f>IF(LEN(VLOOKUP($G16,Baseline!$G:$GR,174,0))=0,"",VLOOKUP($G16,Baseline!$G:$GR,174,0))</f>
        <v>3 = я ем столько же фруктов, как и раньше</v>
      </c>
      <c r="FY16" s="142" t="str">
        <f>IF(LEN(VLOOKUP($G16,Baseline!$G:$GR,175,0))=0,"",VLOOKUP($G16,Baseline!$G:$GR,175,0))</f>
        <v/>
      </c>
      <c r="FZ16" s="142" t="str">
        <f>IF(LEN(VLOOKUP($G16,Baseline!$G:$GR,176,0))=0,"",VLOOKUP($G16,Baseline!$G:$GR,176,0))</f>
        <v/>
      </c>
      <c r="GA16" s="142" t="str">
        <f>IF(LEN(VLOOKUP($G16,Baseline!$G:$GR,177,0))=0,"",VLOOKUP($G16,Baseline!$G:$GR,177,0))</f>
        <v/>
      </c>
      <c r="GB16" s="142" t="str">
        <f>IF(LEN(VLOOKUP($G16,Baseline!$G:$GR,178,0))=0,"",VLOOKUP($G16,Baseline!$G:$GR,178,0))</f>
        <v/>
      </c>
      <c r="GC16" s="142" t="str">
        <f>IF(LEN(VLOOKUP($G16,Baseline!$G:$GR,179,0))=0,"",VLOOKUP($G16,Baseline!$G:$GR,179,0))</f>
        <v/>
      </c>
      <c r="GD16" s="142" t="str">
        <f>IF(LEN(VLOOKUP($G16,Baseline!$G:$GR,180,0))=0,"",VLOOKUP($G16,Baseline!$G:$GR,180,0))</f>
        <v/>
      </c>
      <c r="GE16" s="142" t="str">
        <f>IF(LEN(VLOOKUP($G16,Baseline!$G:$GR,181,0))=0,"",VLOOKUP($G16,Baseline!$G:$GR,181,0))</f>
        <v/>
      </c>
      <c r="GF16" s="142" t="str">
        <f>IF(LEN(VLOOKUP($G16,Baseline!$G:$GR,182,0))=0,"",VLOOKUP($G16,Baseline!$G:$GR,182,0))</f>
        <v/>
      </c>
      <c r="GG16" s="142" t="str">
        <f>IF(LEN(VLOOKUP($G16,Baseline!$G:$GR,183,0))=0,"",VLOOKUP($G16,Baseline!$G:$GR,183,0))</f>
        <v/>
      </c>
      <c r="GH16" s="142" t="str">
        <f>IF(LEN(VLOOKUP($G16,Baseline!$G:$GR,184,0))=0,"",VLOOKUP($G16,Baseline!$G:$GR,184,0))</f>
        <v/>
      </c>
      <c r="GI16" s="142" t="str">
        <f>IF(LEN(VLOOKUP($G16,Baseline!$G:$GR,185,0))=0,"",VLOOKUP($G16,Baseline!$G:$GR,185,0))</f>
        <v/>
      </c>
      <c r="GJ16" s="142" t="str">
        <f>IF(LEN(VLOOKUP($G16,Baseline!$G:$GR,186,0))=0,"",VLOOKUP($G16,Baseline!$G:$GR,186,0))</f>
        <v/>
      </c>
      <c r="GK16" s="142" t="str">
        <f>IF(LEN(VLOOKUP($G16,Baseline!$G:$GR,187,0))=0,"",VLOOKUP($G16,Baseline!$G:$GR,187,0))</f>
        <v/>
      </c>
      <c r="GL16" s="142" t="str">
        <f>IF(LEN(VLOOKUP($G16,Baseline!$G:$GR,188,0))=0,"",VLOOKUP($G16,Baseline!$G:$GR,188,0))</f>
        <v/>
      </c>
      <c r="GM16" s="142" t="str">
        <f>IF(LEN(VLOOKUP($G16,Baseline!$G:$GR,189,0))=0,"",VLOOKUP($G16,Baseline!$G:$GR,189,0))</f>
        <v/>
      </c>
      <c r="GN16" s="142" t="str">
        <f>IF(LEN(VLOOKUP($G16,Baseline!$G:$GR,190,0))=0,"",VLOOKUP($G16,Baseline!$G:$GR,190,0))</f>
        <v/>
      </c>
      <c r="GO16" s="142" t="str">
        <f>IF(LEN(VLOOKUP($G16,Baseline!$G:$GR,191,0))=0,"",VLOOKUP($G16,Baseline!$G:$GR,191,0))</f>
        <v/>
      </c>
      <c r="GP16" s="142" t="str">
        <f>IF(LEN(VLOOKUP($G16,Baseline!$G:$GR,192,0))=0,"",VLOOKUP($G16,Baseline!$G:$GR,192,0))</f>
        <v/>
      </c>
      <c r="GQ16" s="142" t="str">
        <f>IF(LEN(VLOOKUP($G16,Baseline!$G:$GR,193,0))=0,"",VLOOKUP($G16,Baseline!$G:$GR,193,0))</f>
        <v/>
      </c>
      <c r="GR16" s="142" t="str">
        <f>IF(LEN(VLOOKUP($G16,Baseline!$G:$GR,194,0))=0,"",VLOOKUP($G16,Baseline!$G:$GR,194,0))</f>
        <v/>
      </c>
      <c r="GS16" s="135"/>
      <c r="GT16" s="135"/>
      <c r="GU16" s="135"/>
      <c r="GV16" s="135"/>
      <c r="GW16" s="178" t="s">
        <v>1689</v>
      </c>
      <c r="GX16" s="142" t="str">
        <f>IF(LEN(VLOOKUP($G16,Baseline!$G:$HT,200,0))=0,"",VLOOKUP($G16,Baseline!$G:$HT,200,0))</f>
        <v>1 = jedem više voća</v>
      </c>
      <c r="GY16" s="142" t="str">
        <f>IF(LEN(VLOOKUP($G16,Baseline!$G:$HT,201,0))=0,"",VLOOKUP($G16,Baseline!$G:$HT,201,0))</f>
        <v>2 = jedem manje voća</v>
      </c>
      <c r="GZ16" s="142" t="str">
        <f>IF(LEN(VLOOKUP($G16,Baseline!$G:$HT,202,0))=0,"",VLOOKUP($G16,Baseline!$G:$HT,202,0))</f>
        <v>3 = jedem voće isto kao pre</v>
      </c>
      <c r="HA16" s="142" t="str">
        <f>IF(LEN(VLOOKUP($G16,Baseline!$G:$HT,203,0))=0,"",VLOOKUP($G16,Baseline!$G:$HT,203,0))</f>
        <v/>
      </c>
      <c r="HB16" s="142" t="str">
        <f>IF(LEN(VLOOKUP($G16,Baseline!$G:$HT,204,0))=0,"",VLOOKUP($G16,Baseline!$G:$HT,204,0))</f>
        <v/>
      </c>
      <c r="HC16" s="142" t="str">
        <f>IF(LEN(VLOOKUP($G16,Baseline!$G:$HT,205,0))=0,"",VLOOKUP($G16,Baseline!$G:$HT,205,0))</f>
        <v/>
      </c>
      <c r="HD16" s="142" t="str">
        <f>IF(LEN(VLOOKUP($G16,Baseline!$G:$HT,206,0))=0,"",VLOOKUP($G16,Baseline!$G:$HT,206,0))</f>
        <v/>
      </c>
      <c r="HE16" s="142" t="str">
        <f>IF(LEN(VLOOKUP($G16,Baseline!$G:$HT,207,0))=0,"",VLOOKUP($G16,Baseline!$G:$HT,207,0))</f>
        <v/>
      </c>
      <c r="HF16" s="142" t="str">
        <f>IF(LEN(VLOOKUP($G16,Baseline!$G:$HT,208,0))=0,"",VLOOKUP($G16,Baseline!$G:$HT,208,0))</f>
        <v/>
      </c>
      <c r="HG16" s="142" t="str">
        <f>IF(LEN(VLOOKUP($G16,Baseline!$G:$HT,209,0))=0,"",VLOOKUP($G16,Baseline!$G:$HT,209,0))</f>
        <v/>
      </c>
      <c r="HH16" s="142" t="str">
        <f>IF(LEN(VLOOKUP($G16,Baseline!$G:$HT,210,0))=0,"",VLOOKUP($G16,Baseline!$G:$HT,210,0))</f>
        <v/>
      </c>
      <c r="HI16" s="142" t="str">
        <f>IF(LEN(VLOOKUP($G16,Baseline!$G:$HT,211,0))=0,"",VLOOKUP($G16,Baseline!$G:$HT,211,0))</f>
        <v/>
      </c>
      <c r="HJ16" s="142" t="str">
        <f>IF(LEN(VLOOKUP($G16,Baseline!$G:$HT,212,0))=0,"",VLOOKUP($G16,Baseline!$G:$HT,212,0))</f>
        <v/>
      </c>
      <c r="HK16" s="142" t="str">
        <f>IF(LEN(VLOOKUP($G16,Baseline!$G:$HT,213,0))=0,"",VLOOKUP($G16,Baseline!$G:$HT,213,0))</f>
        <v/>
      </c>
      <c r="HL16" s="142" t="str">
        <f>IF(LEN(VLOOKUP($G16,Baseline!$G:$HT,214,0))=0,"",VLOOKUP($G16,Baseline!$G:$HT,214,0))</f>
        <v/>
      </c>
      <c r="HM16" s="142" t="str">
        <f>IF(LEN(VLOOKUP($G16,Baseline!$G:$HT,215,0))=0,"",VLOOKUP($G16,Baseline!$G:$HT,215,0))</f>
        <v/>
      </c>
      <c r="HN16" s="142" t="str">
        <f>IF(LEN(VLOOKUP($G16,Baseline!$G:$HT,216,0))=0,"",VLOOKUP($G16,Baseline!$G:$HT,216,0))</f>
        <v/>
      </c>
      <c r="HO16" s="142" t="str">
        <f>IF(LEN(VLOOKUP($G16,Baseline!$G:$HT,217,0))=0,"",VLOOKUP($G16,Baseline!$G:$HT,217,0))</f>
        <v/>
      </c>
      <c r="HP16" s="142" t="str">
        <f>IF(LEN(VLOOKUP($G16,Baseline!$G:$HT,218,0))=0,"",VLOOKUP($G16,Baseline!$G:$HT,218,0))</f>
        <v/>
      </c>
      <c r="HQ16" s="142" t="str">
        <f>IF(LEN(VLOOKUP($G16,Baseline!$G:$HT,219,0))=0,"",VLOOKUP($G16,Baseline!$G:$HT,219,0))</f>
        <v/>
      </c>
      <c r="HR16" s="142" t="str">
        <f>IF(LEN(VLOOKUP($G16,Baseline!$G:$HT,220,0))=0,"",VLOOKUP($G16,Baseline!$G:$HT,220,0))</f>
        <v/>
      </c>
      <c r="HS16" s="142" t="str">
        <f>IF(LEN(VLOOKUP($G16,Baseline!$G:$HT,221,0))=0,"",VLOOKUP($G16,Baseline!$G:$HT,221,0))</f>
        <v/>
      </c>
      <c r="HT16" s="142" t="str">
        <f>IF(LEN(VLOOKUP($G16,Baseline!$G:$HT,222,0))=0,"",VLOOKUP($G16,Baseline!$G:$HT,222,0))</f>
        <v/>
      </c>
      <c r="HU16" s="135"/>
      <c r="HV16" s="135"/>
      <c r="HW16" s="135"/>
      <c r="HX16" s="135"/>
      <c r="HY16" s="143"/>
      <c r="HZ16" s="143"/>
      <c r="IA16" s="143"/>
      <c r="IB16" s="143"/>
      <c r="IC16" s="143"/>
      <c r="ID16" s="143"/>
      <c r="IE16" s="143"/>
      <c r="IF16" s="143"/>
      <c r="IG16" s="143"/>
      <c r="IH16" s="143"/>
      <c r="II16" s="143"/>
      <c r="IJ16" s="143"/>
      <c r="IK16" s="143"/>
      <c r="IL16" s="143"/>
      <c r="IM16" s="143"/>
      <c r="IN16" s="143"/>
      <c r="IO16" s="143"/>
      <c r="IP16" s="143"/>
      <c r="IQ16" s="143"/>
      <c r="IR16" s="143"/>
      <c r="IS16" s="143"/>
      <c r="IT16" s="143"/>
      <c r="IU16" s="143"/>
      <c r="IV16" s="143"/>
      <c r="IW16" s="143"/>
      <c r="IX16" s="143"/>
      <c r="IY16" s="143"/>
      <c r="IZ16" s="143"/>
      <c r="JA16" s="143"/>
      <c r="JB16" s="143"/>
      <c r="JC16" s="143"/>
      <c r="JD16" s="143"/>
      <c r="JE16" s="143"/>
      <c r="JF16" s="143"/>
      <c r="JG16" s="143"/>
      <c r="JH16" s="143"/>
      <c r="JI16" s="143"/>
      <c r="JJ16" s="143"/>
      <c r="JK16" s="143"/>
      <c r="JL16" s="143"/>
      <c r="JM16" s="143"/>
      <c r="JN16" s="143"/>
      <c r="JO16" s="143"/>
      <c r="JP16" s="143"/>
      <c r="JQ16" s="143"/>
      <c r="JR16" s="143"/>
      <c r="JS16" s="143"/>
      <c r="JT16" s="143"/>
      <c r="JU16" s="143"/>
      <c r="JV16" s="143"/>
      <c r="JW16" s="143"/>
      <c r="JX16" s="143"/>
      <c r="JY16" s="143"/>
      <c r="JZ16" s="143"/>
      <c r="KA16" s="143"/>
      <c r="KB16" s="143"/>
      <c r="KC16" s="143"/>
      <c r="KD16" s="143"/>
      <c r="KE16" s="143"/>
      <c r="KF16" s="143"/>
      <c r="KG16" s="143"/>
      <c r="KH16" s="143"/>
      <c r="KI16" s="143"/>
      <c r="KJ16" s="143"/>
      <c r="KK16" s="143"/>
      <c r="KL16" s="143"/>
      <c r="KM16" s="143"/>
      <c r="KN16" s="143"/>
      <c r="KO16" s="143"/>
      <c r="KP16" s="143"/>
      <c r="KQ16" s="143"/>
      <c r="KR16" s="143"/>
      <c r="KS16" s="143"/>
      <c r="KT16" s="143"/>
      <c r="KU16" s="143"/>
      <c r="KV16" s="143"/>
      <c r="KW16" s="143"/>
      <c r="KX16" s="143"/>
      <c r="KY16" s="143"/>
      <c r="KZ16" s="143"/>
      <c r="LA16" s="143"/>
      <c r="LB16" s="143"/>
      <c r="LC16" s="143"/>
      <c r="LD16" s="143"/>
      <c r="LE16" s="143"/>
      <c r="LF16" s="143"/>
      <c r="LG16" s="143"/>
      <c r="LH16" s="143"/>
      <c r="LI16" s="143"/>
      <c r="LJ16" s="143"/>
      <c r="LK16" s="143"/>
      <c r="LL16" s="143"/>
      <c r="LM16" s="143"/>
      <c r="LN16" s="143"/>
      <c r="LO16" s="143"/>
      <c r="LP16" s="143"/>
      <c r="LQ16" s="143"/>
      <c r="LR16" s="143"/>
      <c r="LS16" s="143"/>
      <c r="LT16" s="143"/>
      <c r="LU16" s="143"/>
      <c r="LV16" s="143"/>
      <c r="LW16" s="143"/>
      <c r="LX16" s="143"/>
      <c r="LY16" s="143"/>
      <c r="LZ16" s="143"/>
      <c r="MA16" s="143"/>
      <c r="MB16" s="143"/>
      <c r="MC16" s="143"/>
      <c r="MD16" s="143"/>
      <c r="ME16" s="143"/>
      <c r="MF16" s="143"/>
      <c r="MG16" s="143"/>
      <c r="MH16" s="143"/>
      <c r="MI16" s="143"/>
      <c r="MJ16" s="143"/>
      <c r="MK16" s="143"/>
      <c r="ML16" s="143"/>
      <c r="MM16" s="143"/>
      <c r="MN16" s="143"/>
      <c r="MO16" s="143"/>
      <c r="MP16" s="143"/>
      <c r="MQ16" s="143"/>
      <c r="MR16" s="143"/>
      <c r="MS16" s="143"/>
      <c r="MT16" s="143"/>
      <c r="MU16" s="143"/>
      <c r="MV16" s="143"/>
      <c r="MW16" s="143"/>
      <c r="MX16" s="143"/>
      <c r="MY16" s="143"/>
      <c r="MZ16" s="143"/>
      <c r="NA16" s="143"/>
      <c r="NB16" s="143"/>
      <c r="NC16" s="143"/>
      <c r="ND16" s="143"/>
      <c r="NE16" s="143"/>
      <c r="NF16" s="143"/>
      <c r="NG16" s="143"/>
      <c r="NH16" s="143"/>
      <c r="NI16" s="143"/>
      <c r="NJ16" s="143"/>
      <c r="NK16" s="143"/>
      <c r="NL16" s="143"/>
      <c r="NM16" s="143"/>
      <c r="NN16" s="143"/>
      <c r="NO16" s="143"/>
      <c r="NP16" s="143"/>
      <c r="NQ16" s="143"/>
      <c r="NR16" s="143"/>
      <c r="NS16" s="143"/>
      <c r="NT16" s="143"/>
      <c r="NU16" s="143"/>
      <c r="NV16" s="143"/>
      <c r="NW16" s="143"/>
      <c r="NX16" s="143"/>
      <c r="NY16" s="143"/>
      <c r="NZ16" s="143"/>
      <c r="OA16" s="143"/>
      <c r="OB16" s="143"/>
      <c r="OC16" s="143"/>
      <c r="OD16" s="143"/>
      <c r="OE16" s="143"/>
      <c r="OF16" s="143"/>
      <c r="OG16" s="143"/>
      <c r="OH16" s="143"/>
      <c r="OI16" s="143"/>
      <c r="OJ16" s="143"/>
      <c r="OK16" s="143"/>
      <c r="OL16" s="143"/>
      <c r="OM16" s="143"/>
      <c r="ON16" s="143"/>
      <c r="OO16" s="143"/>
      <c r="OP16" s="143"/>
      <c r="OQ16" s="143"/>
      <c r="OR16" s="143"/>
      <c r="OS16" s="143"/>
      <c r="OT16" s="143"/>
      <c r="OU16" s="143"/>
      <c r="OV16" s="143"/>
      <c r="OW16" s="143"/>
      <c r="OX16" s="143"/>
      <c r="OY16" s="143"/>
      <c r="OZ16" s="143"/>
      <c r="PA16" s="143"/>
      <c r="PB16" s="143"/>
      <c r="PC16" s="143"/>
      <c r="PD16" s="143"/>
      <c r="PE16" s="143"/>
      <c r="PF16" s="143"/>
      <c r="PG16" s="143"/>
      <c r="PH16" s="143"/>
      <c r="PI16" s="143"/>
      <c r="PJ16" s="143"/>
      <c r="PK16" s="143"/>
      <c r="PL16" s="143"/>
      <c r="PM16" s="143"/>
      <c r="PN16" s="143"/>
      <c r="PO16" s="143"/>
      <c r="PP16" s="143"/>
      <c r="PQ16" s="143"/>
      <c r="PR16" s="143"/>
      <c r="PS16" s="143"/>
      <c r="PT16" s="143"/>
      <c r="PU16" s="143"/>
      <c r="PV16" s="143"/>
      <c r="PW16" s="143"/>
      <c r="PX16" s="143"/>
      <c r="PY16" s="143"/>
      <c r="PZ16" s="143"/>
      <c r="QA16" s="143"/>
      <c r="QB16" s="143"/>
      <c r="QC16" s="143"/>
      <c r="QD16" s="143"/>
      <c r="QE16" s="143"/>
      <c r="QF16" s="143"/>
      <c r="QG16" s="143"/>
      <c r="QH16" s="143"/>
      <c r="QI16" s="143"/>
      <c r="QJ16" s="143"/>
      <c r="QK16" s="143"/>
      <c r="QL16" s="143"/>
      <c r="QM16" s="143"/>
      <c r="QN16" s="143"/>
      <c r="QO16" s="143"/>
      <c r="QP16" s="143"/>
      <c r="QQ16" s="143"/>
      <c r="QR16" s="143"/>
      <c r="QS16" s="143"/>
      <c r="QT16" s="143"/>
      <c r="QU16" s="143"/>
      <c r="QV16" s="143"/>
      <c r="QW16" s="143"/>
      <c r="QX16" s="143"/>
      <c r="QY16" s="143"/>
      <c r="QZ16" s="143"/>
      <c r="RA16" s="143"/>
      <c r="RB16" s="143"/>
      <c r="RC16" s="143"/>
      <c r="RD16" s="143"/>
      <c r="RE16" s="143"/>
      <c r="RF16" s="143"/>
      <c r="RG16" s="143"/>
      <c r="RH16" s="143"/>
      <c r="RI16" s="143"/>
      <c r="RJ16" s="143"/>
      <c r="RK16" s="143"/>
      <c r="RL16" s="143"/>
      <c r="RM16" s="143"/>
      <c r="RN16" s="143"/>
      <c r="RO16" s="143"/>
      <c r="RP16" s="143"/>
      <c r="RQ16" s="143"/>
      <c r="RR16" s="143"/>
      <c r="RS16" s="143"/>
      <c r="RT16" s="143"/>
      <c r="RU16" s="143"/>
      <c r="RV16" s="143"/>
      <c r="RW16" s="143"/>
      <c r="RX16" s="143"/>
      <c r="RY16" s="143"/>
      <c r="RZ16" s="143"/>
      <c r="SA16" s="143"/>
      <c r="SB16" s="143"/>
      <c r="SC16" s="143"/>
      <c r="SD16" s="143"/>
      <c r="SE16" s="143"/>
      <c r="SF16" s="143"/>
      <c r="SG16" s="143"/>
      <c r="SH16" s="143"/>
      <c r="SI16" s="143"/>
      <c r="SJ16" s="143"/>
      <c r="SK16" s="143"/>
      <c r="SL16" s="143"/>
      <c r="SM16" s="143"/>
      <c r="SN16" s="143"/>
      <c r="SO16" s="143"/>
      <c r="SP16" s="143"/>
      <c r="SQ16" s="143"/>
      <c r="SR16" s="143"/>
      <c r="SS16" s="143"/>
      <c r="ST16" s="143"/>
      <c r="SU16" s="143"/>
      <c r="SV16" s="143"/>
      <c r="SW16" s="143"/>
      <c r="SX16" s="143"/>
      <c r="SY16" s="143"/>
      <c r="SZ16" s="143"/>
      <c r="TA16" s="143"/>
      <c r="TB16" s="143"/>
      <c r="TC16" s="143"/>
      <c r="TD16" s="143"/>
      <c r="TE16" s="143"/>
      <c r="TF16" s="143"/>
      <c r="TG16" s="143"/>
      <c r="TH16" s="143"/>
      <c r="TI16" s="143"/>
      <c r="TJ16" s="143"/>
      <c r="TK16" s="143"/>
      <c r="TL16" s="143"/>
      <c r="TM16" s="143"/>
      <c r="TN16" s="143"/>
      <c r="TO16" s="143"/>
      <c r="TP16" s="143"/>
      <c r="TQ16" s="143"/>
      <c r="TR16" s="143"/>
      <c r="TS16" s="143"/>
      <c r="TT16" s="143"/>
      <c r="TU16" s="143"/>
      <c r="TV16" s="143"/>
      <c r="TW16" s="143"/>
      <c r="TX16" s="143"/>
      <c r="TY16" s="143"/>
      <c r="TZ16" s="143"/>
      <c r="UA16" s="143"/>
      <c r="UB16" s="143"/>
      <c r="UC16" s="143"/>
      <c r="UD16" s="143"/>
      <c r="UE16" s="143"/>
      <c r="UF16" s="143"/>
      <c r="UG16" s="143"/>
      <c r="UH16" s="143"/>
      <c r="UI16" s="143"/>
      <c r="UJ16" s="143"/>
      <c r="UK16" s="143"/>
      <c r="UL16" s="143"/>
      <c r="UM16" s="143"/>
      <c r="UN16" s="143"/>
      <c r="UO16" s="143"/>
      <c r="UP16" s="143"/>
      <c r="UQ16" s="143"/>
      <c r="UR16" s="143"/>
      <c r="US16" s="143"/>
      <c r="UT16" s="143"/>
      <c r="UU16" s="143"/>
      <c r="UV16" s="143"/>
      <c r="UW16" s="143"/>
      <c r="UX16" s="143"/>
      <c r="UY16" s="143"/>
      <c r="UZ16" s="143"/>
      <c r="VA16" s="143"/>
      <c r="VB16" s="143"/>
      <c r="VC16" s="143"/>
      <c r="VD16" s="143"/>
      <c r="VE16" s="143"/>
      <c r="VF16" s="143"/>
      <c r="VG16" s="143"/>
      <c r="VH16" s="143"/>
      <c r="VI16" s="143"/>
      <c r="VJ16" s="143"/>
      <c r="VK16" s="143"/>
      <c r="VL16" s="143"/>
      <c r="VM16" s="143"/>
      <c r="VN16" s="143"/>
      <c r="VO16" s="143"/>
      <c r="VP16" s="143"/>
      <c r="VQ16" s="143"/>
      <c r="VR16" s="143"/>
      <c r="VS16" s="143"/>
      <c r="VT16" s="143"/>
      <c r="VU16" s="143"/>
      <c r="VV16" s="143"/>
      <c r="VW16" s="143"/>
      <c r="VX16" s="143"/>
      <c r="VY16" s="143"/>
      <c r="VZ16" s="143"/>
      <c r="WA16" s="143"/>
      <c r="WB16" s="143"/>
      <c r="WC16" s="143"/>
      <c r="WD16" s="143"/>
      <c r="WE16" s="143"/>
      <c r="WF16" s="143"/>
      <c r="WG16" s="143"/>
      <c r="WH16" s="143"/>
      <c r="WI16" s="143"/>
      <c r="WJ16" s="143"/>
      <c r="WK16" s="143"/>
      <c r="WL16" s="143"/>
      <c r="WM16" s="143"/>
      <c r="WN16" s="143"/>
      <c r="WO16" s="143"/>
      <c r="WP16" s="143"/>
      <c r="WQ16" s="143"/>
      <c r="WR16" s="143"/>
      <c r="WS16" s="143"/>
      <c r="WT16" s="143"/>
      <c r="WU16" s="143"/>
      <c r="WV16" s="143"/>
      <c r="WW16" s="143"/>
      <c r="WX16" s="143"/>
      <c r="WY16" s="143"/>
      <c r="WZ16" s="143"/>
      <c r="XA16" s="143"/>
      <c r="XB16" s="143"/>
      <c r="XC16" s="143"/>
      <c r="XD16" s="143"/>
      <c r="XE16" s="143"/>
      <c r="XF16" s="143"/>
      <c r="XG16" s="143"/>
      <c r="XH16" s="143"/>
      <c r="XI16" s="143"/>
      <c r="XJ16" s="143"/>
      <c r="XK16" s="143"/>
      <c r="XL16" s="143"/>
      <c r="XM16" s="143"/>
      <c r="XN16" s="143"/>
      <c r="XO16" s="143"/>
      <c r="XP16" s="143"/>
      <c r="XQ16" s="143"/>
      <c r="XR16" s="143"/>
      <c r="XS16" s="143"/>
      <c r="XT16" s="143"/>
      <c r="XU16" s="143"/>
      <c r="XV16" s="143"/>
      <c r="XW16" s="143"/>
      <c r="XX16" s="143"/>
      <c r="XY16" s="143"/>
      <c r="XZ16" s="143"/>
      <c r="YA16" s="143"/>
      <c r="YB16" s="143"/>
      <c r="YC16" s="143"/>
      <c r="YD16" s="143"/>
      <c r="YE16" s="143"/>
      <c r="YF16" s="143"/>
      <c r="YG16" s="143"/>
      <c r="YH16" s="143"/>
      <c r="YI16" s="143"/>
      <c r="YJ16" s="143"/>
      <c r="YK16" s="143"/>
      <c r="YL16" s="143"/>
      <c r="YM16" s="143"/>
      <c r="YN16" s="143"/>
      <c r="YO16" s="143"/>
      <c r="YP16" s="143"/>
      <c r="YQ16" s="143"/>
      <c r="YR16" s="143"/>
      <c r="YS16" s="143"/>
      <c r="YT16" s="143"/>
      <c r="YU16" s="143"/>
      <c r="YV16" s="143"/>
      <c r="YW16" s="143"/>
      <c r="YX16" s="143"/>
      <c r="YY16" s="143"/>
      <c r="YZ16" s="143"/>
      <c r="ZA16" s="143"/>
      <c r="ZB16" s="143"/>
      <c r="ZC16" s="143"/>
      <c r="ZD16" s="143"/>
      <c r="ZE16" s="143"/>
      <c r="ZF16" s="143"/>
      <c r="ZG16" s="143"/>
      <c r="ZH16" s="143"/>
      <c r="ZI16" s="143"/>
      <c r="ZJ16" s="143"/>
      <c r="ZK16" s="143"/>
      <c r="ZL16" s="143"/>
      <c r="ZM16" s="143"/>
      <c r="ZN16" s="143"/>
      <c r="ZO16" s="143"/>
      <c r="ZP16" s="143"/>
      <c r="ZQ16" s="143"/>
      <c r="ZR16" s="143"/>
    </row>
    <row r="17" spans="1:694" ht="15.75" customHeight="1" x14ac:dyDescent="0.25">
      <c r="A17" s="134" t="s">
        <v>252</v>
      </c>
      <c r="B17" s="135" t="s">
        <v>273</v>
      </c>
      <c r="C17" s="135"/>
      <c r="D17" s="135"/>
      <c r="E17" s="135"/>
      <c r="F17" s="135" t="s">
        <v>254</v>
      </c>
      <c r="G17" s="136" t="s">
        <v>930</v>
      </c>
      <c r="H17" s="136"/>
      <c r="I17" s="178" t="s">
        <v>1690</v>
      </c>
      <c r="J17" s="135" t="str">
        <f>IF(LEN(VLOOKUP($G17,Baseline!$G:$BH,4,0))=0,"",VLOOKUP($G17,Baseline!$G:$BH,4,0))</f>
        <v>1 = Täglich oder mehrmals täglich</v>
      </c>
      <c r="K17" s="135" t="str">
        <f>IF(LEN(VLOOKUP($G17,Baseline!$G:$BH,5,0))=0,"",VLOOKUP($G17,Baseline!$G:$BH,5,0))</f>
        <v>2 = 4 bis 6 Mal pro Woche</v>
      </c>
      <c r="L17" s="135" t="str">
        <f>IF(LEN(VLOOKUP($G17,Baseline!$G:$BH,6,0))=0,"",VLOOKUP($G17,Baseline!$G:$BH,6,0))</f>
        <v>3 = 1 bis 3 Mal pro Woche</v>
      </c>
      <c r="M17" s="135" t="str">
        <f>IF(LEN(VLOOKUP($G17,Baseline!$G:$BH,7,0))=0,"",VLOOKUP($G17,Baseline!$G:$BH,7,0))</f>
        <v>4 = Weniger als einmal pro Woche</v>
      </c>
      <c r="N17" s="135" t="str">
        <f>IF(LEN(VLOOKUP($G17,Baseline!$G:$BH,8,0))=0,"",VLOOKUP($G17,Baseline!$G:$BH,8,0))</f>
        <v>5 = Nie</v>
      </c>
      <c r="O17" s="135" t="str">
        <f>IF(LEN(VLOOKUP($G17,Baseline!$G:$BH,9,0))=0,"",VLOOKUP($G17,Baseline!$G:$BH,9,0))</f>
        <v/>
      </c>
      <c r="P17" s="135" t="str">
        <f>IF(LEN(VLOOKUP($G17,Baseline!$G:$BH,10,0))=0,"",VLOOKUP($G17,Baseline!$G:$BH,10,0))</f>
        <v/>
      </c>
      <c r="Q17" s="135" t="str">
        <f>IF(LEN(VLOOKUP($G17,Baseline!$G:$BH,11,0))=0,"",VLOOKUP($G17,Baseline!$G:$BH,11,0))</f>
        <v/>
      </c>
      <c r="R17" s="135" t="str">
        <f>IF(LEN(VLOOKUP($G17,Baseline!$G:$BH,12,0))=0,"",VLOOKUP($G17,Baseline!$G:$BH,12,0))</f>
        <v/>
      </c>
      <c r="S17" s="135" t="str">
        <f>IF(LEN(VLOOKUP($G17,Baseline!$G:$BH,13,0))=0,"",VLOOKUP($G17,Baseline!$G:$BH,13,0))</f>
        <v/>
      </c>
      <c r="T17" s="135" t="str">
        <f>IF(LEN(VLOOKUP($G17,Baseline!$G:$BH,14,0))=0,"",VLOOKUP($G17,Baseline!$G:$BH,14,0))</f>
        <v/>
      </c>
      <c r="U17" s="135" t="str">
        <f>IF(LEN(VLOOKUP($G17,Baseline!$G:$BH,15,0))=0,"",VLOOKUP($G17,Baseline!$G:$BH,15,0))</f>
        <v/>
      </c>
      <c r="V17" s="135" t="str">
        <f>IF(LEN(VLOOKUP($G17,Baseline!$G:$BH,16,0))=0,"",VLOOKUP($G17,Baseline!$G:$BH,16,0))</f>
        <v/>
      </c>
      <c r="W17" s="135" t="str">
        <f>IF(LEN(VLOOKUP($G17,Baseline!$G:$BH,17,0))=0,"",VLOOKUP($G17,Baseline!$G:$BH,17,0))</f>
        <v/>
      </c>
      <c r="X17" s="135" t="str">
        <f>IF(LEN(VLOOKUP($G17,Baseline!$G:$BH,18,0))=0,"",VLOOKUP($G17,Baseline!$G:$BH,18,0))</f>
        <v/>
      </c>
      <c r="Y17" s="135" t="str">
        <f>IF(LEN(VLOOKUP($G17,Baseline!$G:$BH,19,0))=0,"",VLOOKUP($G17,Baseline!$G:$BH,19,0))</f>
        <v/>
      </c>
      <c r="Z17" s="135" t="str">
        <f>IF(LEN(VLOOKUP($G17,Baseline!$G:$BH,20,0))=0,"",VLOOKUP($G17,Baseline!$G:$BH,20,0))</f>
        <v/>
      </c>
      <c r="AA17" s="135" t="str">
        <f>IF(LEN(VLOOKUP($G17,Baseline!$G:$BH,21,0))=0,"",VLOOKUP($G17,Baseline!$G:$BH,21,0))</f>
        <v/>
      </c>
      <c r="AB17" s="135" t="str">
        <f>IF(LEN(VLOOKUP($G17,Baseline!$G:$BH,22,0))=0,"",VLOOKUP($G17,Baseline!$G:$BH,22,0))</f>
        <v/>
      </c>
      <c r="AC17" s="135" t="str">
        <f>IF(LEN(VLOOKUP($G17,Baseline!$G:$BH,23,0))=0,"",VLOOKUP($G17,Baseline!$G:$BH,23,0))</f>
        <v/>
      </c>
      <c r="AD17" s="135" t="str">
        <f>IF(LEN(VLOOKUP($G17,Baseline!$G:$BH,24,0))=0,"",VLOOKUP($G17,Baseline!$G:$BH,24,0))</f>
        <v/>
      </c>
      <c r="AE17" s="135" t="str">
        <f>IF(LEN(VLOOKUP($G17,Baseline!$G:$BH,25,0))=0,"",VLOOKUP($G17,Baseline!$G:$BH,25,0))</f>
        <v/>
      </c>
      <c r="AF17" s="135" t="str">
        <f>IF(LEN(VLOOKUP($G17,Baseline!$G:$BH,26,0))=0,"",VLOOKUP($G17,Baseline!$G:$BH,26,0))</f>
        <v/>
      </c>
      <c r="AG17" s="135"/>
      <c r="AH17" s="135"/>
      <c r="AI17" s="135"/>
      <c r="AJ17" s="135"/>
      <c r="AK17" s="178" t="s">
        <v>1691</v>
      </c>
      <c r="AL17" s="135" t="str">
        <f>IF(LEN(VLOOKUP($G17,Baseline!$G:$BH,32,0))=0,"",VLOOKUP($G17,Baseline!$G:$BH,32,0))</f>
        <v>1 = Daily or several times daily</v>
      </c>
      <c r="AM17" s="135" t="str">
        <f>IF(LEN(VLOOKUP($G17,Baseline!$G:$BH,33,0))=0,"",VLOOKUP($G17,Baseline!$G:$BH,33,0))</f>
        <v>2 = 4 to 6 times per week</v>
      </c>
      <c r="AN17" s="135" t="str">
        <f>IF(LEN(VLOOKUP($G17,Baseline!$G:$BH,34,0))=0,"",VLOOKUP($G17,Baseline!$G:$BH,34,0))</f>
        <v>3 = 1 to 3 times per week</v>
      </c>
      <c r="AO17" s="135" t="str">
        <f>IF(LEN(VLOOKUP($G17,Baseline!$G:$BH,35,0))=0,"",VLOOKUP($G17,Baseline!$G:$BH,35,0))</f>
        <v>4 = Less than once per week</v>
      </c>
      <c r="AP17" s="135" t="str">
        <f>IF(LEN(VLOOKUP($G17,Baseline!$G:$BH,36,0))=0,"",VLOOKUP($G17,Baseline!$G:$BH,36,0))</f>
        <v>5 = Never</v>
      </c>
      <c r="AQ17" s="135" t="str">
        <f>IF(LEN(VLOOKUP($G17,Baseline!$G:$BH,37,0))=0,"",VLOOKUP($G17,Baseline!$G:$BH,37,0))</f>
        <v/>
      </c>
      <c r="AR17" s="135" t="str">
        <f>IF(LEN(VLOOKUP($G17,Baseline!$G:$BH,38,0))=0,"",VLOOKUP($G17,Baseline!$G:$BH,38,0))</f>
        <v/>
      </c>
      <c r="AS17" s="135" t="str">
        <f>IF(LEN(VLOOKUP($G17,Baseline!$G:$BH,39,0))=0,"",VLOOKUP($G17,Baseline!$G:$BH,39,0))</f>
        <v/>
      </c>
      <c r="AT17" s="135" t="str">
        <f>IF(LEN(VLOOKUP($G17,Baseline!$G:$BH,40,0))=0,"",VLOOKUP($G17,Baseline!$G:$BH,40,0))</f>
        <v/>
      </c>
      <c r="AU17" s="135" t="str">
        <f>IF(LEN(VLOOKUP($G17,Baseline!$G:$BH,41,0))=0,"",VLOOKUP($G17,Baseline!$G:$BH,41,0))</f>
        <v/>
      </c>
      <c r="AV17" s="135" t="str">
        <f>IF(LEN(VLOOKUP($G17,Baseline!$G:$BH,42,0))=0,"",VLOOKUP($G17,Baseline!$G:$BH,42,0))</f>
        <v/>
      </c>
      <c r="AW17" s="135" t="str">
        <f>IF(LEN(VLOOKUP($G17,Baseline!$G:$BH,43,0))=0,"",VLOOKUP($G17,Baseline!$G:$BH,43,0))</f>
        <v/>
      </c>
      <c r="AX17" s="135" t="str">
        <f>IF(LEN(VLOOKUP($G17,Baseline!$G:$BH,44,0))=0,"",VLOOKUP($G17,Baseline!$G:$BH,44,0))</f>
        <v/>
      </c>
      <c r="AY17" s="135" t="str">
        <f>IF(LEN(VLOOKUP($G17,Baseline!$G:$BH,45,0))=0,"",VLOOKUP($G17,Baseline!$G:$BH,45,0))</f>
        <v/>
      </c>
      <c r="AZ17" s="135" t="str">
        <f>IF(LEN(VLOOKUP($G17,Baseline!$G:$BH,46,0))=0,"",VLOOKUP($G17,Baseline!$G:$BH,46,0))</f>
        <v/>
      </c>
      <c r="BA17" s="135" t="str">
        <f>IF(LEN(VLOOKUP($G17,Baseline!$G:$BH,47,0))=0,"",VLOOKUP($G17,Baseline!$G:$BH,47,0))</f>
        <v/>
      </c>
      <c r="BB17" s="135" t="str">
        <f>IF(LEN(VLOOKUP($G17,Baseline!$G:$BH,48,0))=0,"",VLOOKUP($G17,Baseline!$G:$BH,48,0))</f>
        <v/>
      </c>
      <c r="BC17" s="135" t="str">
        <f>IF(LEN(VLOOKUP($G17,Baseline!$G:$BH,49,0))=0,"",VLOOKUP($G17,Baseline!$G:$BH,49,0))</f>
        <v/>
      </c>
      <c r="BD17" s="135" t="str">
        <f>IF(LEN(VLOOKUP($G17,Baseline!$G:$BH,50,0))=0,"",VLOOKUP($G17,Baseline!$G:$BH,50,0))</f>
        <v/>
      </c>
      <c r="BE17" s="135" t="str">
        <f>IF(LEN(VLOOKUP($G17,Baseline!$G:$BH,51,0))=0,"",VLOOKUP($G17,Baseline!$G:$BH,51,0))</f>
        <v/>
      </c>
      <c r="BF17" s="135" t="str">
        <f>IF(LEN(VLOOKUP($G17,Baseline!$G:$BH,52,0))=0,"",VLOOKUP($G17,Baseline!$G:$BH,52,0))</f>
        <v/>
      </c>
      <c r="BG17" s="135" t="str">
        <f>IF(LEN(VLOOKUP($G17,Baseline!$G:$BH,53,0))=0,"",VLOOKUP($G17,Baseline!$G:$BH,53,0))</f>
        <v/>
      </c>
      <c r="BH17" s="135" t="str">
        <f>IF(LEN(VLOOKUP($G17,Baseline!$G:$BH,54,0))=0,"",VLOOKUP($G17,Baseline!$G:$BH,54,0))</f>
        <v/>
      </c>
      <c r="BI17" s="135"/>
      <c r="BJ17" s="135"/>
      <c r="BK17" s="135"/>
      <c r="BL17" s="135"/>
      <c r="BM17" s="178" t="s">
        <v>1692</v>
      </c>
      <c r="BN17" s="139" t="str">
        <f>IF(LEN(VLOOKUP($G17,Baseline!$G:$CJ,60,0))=0,"",VLOOKUP($G17,Baseline!$G:$CJ,60,0))</f>
        <v>1 = A diario o más de una vez al día</v>
      </c>
      <c r="BO17" s="139" t="str">
        <f>IF(LEN(VLOOKUP($G17,Baseline!$G:$CJ,61,0))=0,"",VLOOKUP($G17,Baseline!$G:$CJ,61,0))</f>
        <v>2 = de 4 a 6 veces a la semana</v>
      </c>
      <c r="BP17" s="139" t="str">
        <f>IF(LEN(VLOOKUP($G17,Baseline!$G:$CJ,62,0))=0,"",VLOOKUP($G17,Baseline!$G:$CJ,62,0))</f>
        <v>3 = Entre 1 y 3 veces por semana</v>
      </c>
      <c r="BQ17" s="139" t="str">
        <f>IF(LEN(VLOOKUP($G17,Baseline!$G:$CJ,63,0))=0,"",VLOOKUP($G17,Baseline!$G:$CJ,63,0))</f>
        <v>4 = Menos de una vez a la semana</v>
      </c>
      <c r="BR17" s="139" t="str">
        <f>IF(LEN(VLOOKUP($G17,Baseline!$G:$CJ,64,0))=0,"",VLOOKUP($G17,Baseline!$G:$CJ,64,0))</f>
        <v>5 = Nunca</v>
      </c>
      <c r="BS17" s="139" t="str">
        <f>IF(LEN(VLOOKUP($G17,Baseline!$G:$CJ,65,0))=0,"",VLOOKUP($G17,Baseline!$G:$CJ,65,0))</f>
        <v/>
      </c>
      <c r="BT17" s="139" t="str">
        <f>IF(LEN(VLOOKUP($G17,Baseline!$G:$CJ,66,0))=0,"",VLOOKUP($G17,Baseline!$G:$CJ,66,0))</f>
        <v/>
      </c>
      <c r="BU17" s="139" t="str">
        <f>IF(LEN(VLOOKUP($G17,Baseline!$G:$CJ,67,0))=0,"",VLOOKUP($G17,Baseline!$G:$CJ,67,0))</f>
        <v/>
      </c>
      <c r="BV17" s="139" t="str">
        <f>IF(LEN(VLOOKUP($G17,Baseline!$G:$CJ,68,0))=0,"",VLOOKUP($G17,Baseline!$G:$CJ,68,0))</f>
        <v/>
      </c>
      <c r="BW17" s="139" t="str">
        <f>IF(LEN(VLOOKUP($G17,Baseline!$G:$CJ,69,0))=0,"",VLOOKUP($G17,Baseline!$G:$CJ,69,0))</f>
        <v/>
      </c>
      <c r="BX17" s="139" t="str">
        <f>IF(LEN(VLOOKUP($G17,Baseline!$G:$CJ,70,0))=0,"",VLOOKUP($G17,Baseline!$G:$CJ,70,0))</f>
        <v/>
      </c>
      <c r="BY17" s="139" t="str">
        <f>IF(LEN(VLOOKUP($G17,Baseline!$G:$CJ,71,0))=0,"",VLOOKUP($G17,Baseline!$G:$CJ,71,0))</f>
        <v/>
      </c>
      <c r="BZ17" s="139" t="str">
        <f>IF(LEN(VLOOKUP($G17,Baseline!$G:$CJ,72,0))=0,"",VLOOKUP($G17,Baseline!$G:$CJ,72,0))</f>
        <v/>
      </c>
      <c r="CA17" s="139" t="str">
        <f>IF(LEN(VLOOKUP($G17,Baseline!$G:$CJ,73,0))=0,"",VLOOKUP($G17,Baseline!$G:$CJ,73,0))</f>
        <v/>
      </c>
      <c r="CB17" s="139" t="str">
        <f>IF(LEN(VLOOKUP($G17,Baseline!$G:$CJ,74,0))=0,"",VLOOKUP($G17,Baseline!$G:$CJ,74,0))</f>
        <v/>
      </c>
      <c r="CC17" s="139" t="str">
        <f>IF(LEN(VLOOKUP($G17,Baseline!$G:$CJ,75,0))=0,"",VLOOKUP($G17,Baseline!$G:$CJ,75,0))</f>
        <v/>
      </c>
      <c r="CD17" s="139" t="str">
        <f>IF(LEN(VLOOKUP($G17,Baseline!$G:$CJ,76,0))=0,"",VLOOKUP($G17,Baseline!$G:$CJ,76,0))</f>
        <v/>
      </c>
      <c r="CE17" s="139" t="str">
        <f>IF(LEN(VLOOKUP($G17,Baseline!$G:$CJ,77,0))=0,"",VLOOKUP($G17,Baseline!$G:$CJ,77,0))</f>
        <v/>
      </c>
      <c r="CF17" s="139" t="str">
        <f>IF(LEN(VLOOKUP($G17,Baseline!$G:$CJ,78,0))=0,"",VLOOKUP($G17,Baseline!$G:$CJ,78,0))</f>
        <v/>
      </c>
      <c r="CG17" s="139" t="str">
        <f>IF(LEN(VLOOKUP($G17,Baseline!$G:$CJ,79,0))=0,"",VLOOKUP($G17,Baseline!$G:$CJ,79,0))</f>
        <v/>
      </c>
      <c r="CH17" s="139" t="str">
        <f>IF(LEN(VLOOKUP($G17,Baseline!$G:$CJ,80,0))=0,"",VLOOKUP($G17,Baseline!$G:$CJ,80,0))</f>
        <v/>
      </c>
      <c r="CI17" s="139" t="str">
        <f>IF(LEN(VLOOKUP($G17,Baseline!$G:$CJ,81,0))=0,"",VLOOKUP($G17,Baseline!$G:$CJ,81,0))</f>
        <v/>
      </c>
      <c r="CJ17" s="139" t="str">
        <f>IF(LEN(VLOOKUP($G17,Baseline!$G:$CJ,82,0))=0,"",VLOOKUP($G17,Baseline!$G:$CJ,82,0))</f>
        <v/>
      </c>
      <c r="CK17" s="135"/>
      <c r="CL17" s="135"/>
      <c r="CM17" s="135"/>
      <c r="CN17" s="135"/>
      <c r="CO17" s="179" t="s">
        <v>1693</v>
      </c>
      <c r="CP17" s="139" t="str">
        <f>IF(LEN(VLOOKUP($G17,Baseline!$G:$DL,88,0))=0,"",VLOOKUP($G17,Baseline!$G:$DL,88,0))</f>
        <v>1 = tous les jours ou plusieurs fois par jour</v>
      </c>
      <c r="CQ17" s="139" t="str">
        <f>IF(LEN(VLOOKUP($G17,Baseline!$G:$DL,89,0))=0,"",VLOOKUP($G17,Baseline!$G:$DL,89,0))</f>
        <v>2 = 4 à 6 fois par semaine</v>
      </c>
      <c r="CR17" s="139" t="str">
        <f>IF(LEN(VLOOKUP($G17,Baseline!$G:$DL,90,0))=0,"",VLOOKUP($G17,Baseline!$G:$DL,90,0))</f>
        <v>3 = 1 à 3 fois par semaine</v>
      </c>
      <c r="CS17" s="139" t="str">
        <f>IF(LEN(VLOOKUP($G17,Baseline!$G:$DL,91,0))=0,"",VLOOKUP($G17,Baseline!$G:$DL,91,0))</f>
        <v>4 = moins d'une fois par semaine</v>
      </c>
      <c r="CT17" s="139" t="str">
        <f>IF(LEN(VLOOKUP($G17,Baseline!$G:$DL,92,0))=0,"",VLOOKUP($G17,Baseline!$G:$DL,92,0))</f>
        <v>5 = jamais</v>
      </c>
      <c r="CU17" s="139" t="str">
        <f>IF(LEN(VLOOKUP($G17,Baseline!$G:$DL,93,0))=0,"",VLOOKUP($G17,Baseline!$G:$DL,93,0))</f>
        <v/>
      </c>
      <c r="CV17" s="139" t="str">
        <f>IF(LEN(VLOOKUP($G17,Baseline!$G:$DL,94,0))=0,"",VLOOKUP($G17,Baseline!$G:$DL,94,0))</f>
        <v/>
      </c>
      <c r="CW17" s="139" t="str">
        <f>IF(LEN(VLOOKUP($G17,Baseline!$G:$DL,95,0))=0,"",VLOOKUP($G17,Baseline!$G:$DL,95,0))</f>
        <v/>
      </c>
      <c r="CX17" s="139" t="str">
        <f>IF(LEN(VLOOKUP($G17,Baseline!$G:$DL,96,0))=0,"",VLOOKUP($G17,Baseline!$G:$DL,96,0))</f>
        <v/>
      </c>
      <c r="CY17" s="139" t="str">
        <f>IF(LEN(VLOOKUP($G17,Baseline!$G:$DL,97,0))=0,"",VLOOKUP($G17,Baseline!$G:$DL,97,0))</f>
        <v/>
      </c>
      <c r="CZ17" s="139" t="str">
        <f>IF(LEN(VLOOKUP($G17,Baseline!$G:$DL,98,0))=0,"",VLOOKUP($G17,Baseline!$G:$DL,98,0))</f>
        <v/>
      </c>
      <c r="DA17" s="139" t="str">
        <f>IF(LEN(VLOOKUP($G17,Baseline!$G:$DL,99,0))=0,"",VLOOKUP($G17,Baseline!$G:$DL,99,0))</f>
        <v/>
      </c>
      <c r="DB17" s="139" t="str">
        <f>IF(LEN(VLOOKUP($G17,Baseline!$G:$DL,100,0))=0,"",VLOOKUP($G17,Baseline!$G:$DL,100,0))</f>
        <v/>
      </c>
      <c r="DC17" s="139" t="str">
        <f>IF(LEN(VLOOKUP($G17,Baseline!$G:$DL,101,0))=0,"",VLOOKUP($G17,Baseline!$G:$DL,101,0))</f>
        <v/>
      </c>
      <c r="DD17" s="139" t="str">
        <f>IF(LEN(VLOOKUP($G17,Baseline!$G:$DL,102,0))=0,"",VLOOKUP($G17,Baseline!$G:$DL,102,0))</f>
        <v/>
      </c>
      <c r="DE17" s="139" t="str">
        <f>IF(LEN(VLOOKUP($G17,Baseline!$G:$DL,103,0))=0,"",VLOOKUP($G17,Baseline!$G:$DL,103,0))</f>
        <v/>
      </c>
      <c r="DF17" s="139" t="str">
        <f>IF(LEN(VLOOKUP($G17,Baseline!$G:$DL,104,0))=0,"",VLOOKUP($G17,Baseline!$G:$DL,104,0))</f>
        <v/>
      </c>
      <c r="DG17" s="139" t="str">
        <f>IF(LEN(VLOOKUP($G17,Baseline!$G:$DL,105,0))=0,"",VLOOKUP($G17,Baseline!$G:$DL,105,0))</f>
        <v/>
      </c>
      <c r="DH17" s="139" t="str">
        <f>IF(LEN(VLOOKUP($G17,Baseline!$G:$DL,106,0))=0,"",VLOOKUP($G17,Baseline!$G:$DL,106,0))</f>
        <v/>
      </c>
      <c r="DI17" s="139" t="str">
        <f>IF(LEN(VLOOKUP($G17,Baseline!$G:$DL,107,0))=0,"",VLOOKUP($G17,Baseline!$G:$DL,107,0))</f>
        <v/>
      </c>
      <c r="DJ17" s="139" t="str">
        <f>IF(LEN(VLOOKUP($G17,Baseline!$G:$DL,108,0))=0,"",VLOOKUP($G17,Baseline!$G:$DL,108,0))</f>
        <v/>
      </c>
      <c r="DK17" s="139" t="str">
        <f>IF(LEN(VLOOKUP($G17,Baseline!$G:$DL,109,0))=0,"",VLOOKUP($G17,Baseline!$G:$DL,109,0))</f>
        <v/>
      </c>
      <c r="DL17" s="139" t="str">
        <f>IF(LEN(VLOOKUP($G17,Baseline!$G:$DL,110,0))=0,"",VLOOKUP($G17,Baseline!$G:$DL,110,0))</f>
        <v/>
      </c>
      <c r="DM17" s="140"/>
      <c r="DN17" s="140"/>
      <c r="DO17" s="140"/>
      <c r="DP17" s="140"/>
      <c r="DQ17" s="178" t="s">
        <v>1694</v>
      </c>
      <c r="DR17" s="142" t="str">
        <f>IF(LEN(VLOOKUP($G17,Baseline!$G:$EN,116,0))=0,"",VLOOKUP($G17,Baseline!$G:$EN,116,0))</f>
        <v>1 = naponta, vagy naponta többször</v>
      </c>
      <c r="DS17" s="142" t="str">
        <f>IF(LEN(VLOOKUP($G17,Baseline!$G:$EN,117,0))=0,"",VLOOKUP($G17,Baseline!$G:$EN,117,0))</f>
        <v>2 = hetente 4-6-szor</v>
      </c>
      <c r="DT17" s="142" t="str">
        <f>IF(LEN(VLOOKUP($G17,Baseline!$G:$EN,118,0))=0,"",VLOOKUP($G17,Baseline!$G:$EN,118,0))</f>
        <v>3 = hetente 1-3-szor</v>
      </c>
      <c r="DU17" s="142" t="str">
        <f>IF(LEN(VLOOKUP($G17,Baseline!$G:$EN,119,0))=0,"",VLOOKUP($G17,Baseline!$G:$EN,119,0))</f>
        <v>4 = hetente egynél kevesebb alkalommal</v>
      </c>
      <c r="DV17" s="142" t="str">
        <f>IF(LEN(VLOOKUP($G17,Baseline!$G:$EN,120,0))=0,"",VLOOKUP($G17,Baseline!$G:$EN,120,0))</f>
        <v>5 = soha</v>
      </c>
      <c r="DW17" s="142" t="str">
        <f>IF(LEN(VLOOKUP($G17,Baseline!$G:$EN,121,0))=0,"",VLOOKUP($G17,Baseline!$G:$EN,121,0))</f>
        <v/>
      </c>
      <c r="DX17" s="142" t="str">
        <f>IF(LEN(VLOOKUP($G17,Baseline!$G:$EN,122,0))=0,"",VLOOKUP($G17,Baseline!$G:$EN,122,0))</f>
        <v/>
      </c>
      <c r="DY17" s="142" t="str">
        <f>IF(LEN(VLOOKUP($G17,Baseline!$G:$EN,123,0))=0,"",VLOOKUP($G17,Baseline!$G:$EN,123,0))</f>
        <v/>
      </c>
      <c r="DZ17" s="142" t="str">
        <f>IF(LEN(VLOOKUP($G17,Baseline!$G:$EN,124,0))=0,"",VLOOKUP($G17,Baseline!$G:$EN,124,0))</f>
        <v/>
      </c>
      <c r="EA17" s="142" t="str">
        <f>IF(LEN(VLOOKUP($G17,Baseline!$G:$EN,125,0))=0,"",VLOOKUP($G17,Baseline!$G:$EN,125,0))</f>
        <v/>
      </c>
      <c r="EB17" s="142" t="str">
        <f>IF(LEN(VLOOKUP($G17,Baseline!$G:$EN,126,0))=0,"",VLOOKUP($G17,Baseline!$G:$EN,126,0))</f>
        <v/>
      </c>
      <c r="EC17" s="142" t="str">
        <f>IF(LEN(VLOOKUP($G17,Baseline!$G:$EN,127,0))=0,"",VLOOKUP($G17,Baseline!$G:$EN,127,0))</f>
        <v/>
      </c>
      <c r="ED17" s="142" t="str">
        <f>IF(LEN(VLOOKUP($G17,Baseline!$G:$EN,128,0))=0,"",VLOOKUP($G17,Baseline!$G:$EN,128,0))</f>
        <v/>
      </c>
      <c r="EE17" s="142" t="str">
        <f>IF(LEN(VLOOKUP($G17,Baseline!$G:$EN,129,0))=0,"",VLOOKUP($G17,Baseline!$G:$EN,129,0))</f>
        <v/>
      </c>
      <c r="EF17" s="142" t="str">
        <f>IF(LEN(VLOOKUP($G17,Baseline!$G:$EN,130,0))=0,"",VLOOKUP($G17,Baseline!$G:$EN,130,0))</f>
        <v/>
      </c>
      <c r="EG17" s="142" t="str">
        <f>IF(LEN(VLOOKUP($G17,Baseline!$G:$EN,131,0))=0,"",VLOOKUP($G17,Baseline!$G:$EN,131,0))</f>
        <v/>
      </c>
      <c r="EH17" s="142" t="str">
        <f>IF(LEN(VLOOKUP($G17,Baseline!$G:$EN,132,0))=0,"",VLOOKUP($G17,Baseline!$G:$EN,132,0))</f>
        <v/>
      </c>
      <c r="EI17" s="142" t="str">
        <f>IF(LEN(VLOOKUP($G17,Baseline!$G:$EN,133,0))=0,"",VLOOKUP($G17,Baseline!$G:$EN,133,0))</f>
        <v/>
      </c>
      <c r="EJ17" s="142" t="str">
        <f>IF(LEN(VLOOKUP($G17,Baseline!$G:$EN,134,0))=0,"",VLOOKUP($G17,Baseline!$G:$EN,134,0))</f>
        <v/>
      </c>
      <c r="EK17" s="142" t="str">
        <f>IF(LEN(VLOOKUP($G17,Baseline!$G:$EN,135,0))=0,"",VLOOKUP($G17,Baseline!$G:$EN,135,0))</f>
        <v/>
      </c>
      <c r="EL17" s="142" t="str">
        <f>IF(LEN(VLOOKUP($G17,Baseline!$G:$EN,136,0))=0,"",VLOOKUP($G17,Baseline!$G:$EN,136,0))</f>
        <v/>
      </c>
      <c r="EM17" s="142" t="str">
        <f>IF(LEN(VLOOKUP($G17,Baseline!$G:$EN,137,0))=0,"",VLOOKUP($G17,Baseline!$G:$EN,137,0))</f>
        <v/>
      </c>
      <c r="EN17" s="142" t="str">
        <f>IF(LEN(VLOOKUP($G17,Baseline!$G:$EN,138,0))=0,"",VLOOKUP($G17,Baseline!$G:$EN,138,0))</f>
        <v/>
      </c>
      <c r="EO17" s="135"/>
      <c r="EP17" s="135"/>
      <c r="EQ17" s="135"/>
      <c r="ER17" s="135"/>
      <c r="ES17" s="178" t="s">
        <v>1695</v>
      </c>
      <c r="ET17" s="142" t="str">
        <f>IF(LEN(VLOOKUP($G17,Baseline!$G:$FP,144,0))=0,"",VLOOKUP($G17,Baseline!$G:$FP,144,0))</f>
        <v>1 = ogni giorno o più volte al giorno</v>
      </c>
      <c r="EU17" s="142" t="str">
        <f>IF(LEN(VLOOKUP($G17,Baseline!$G:$FP,145,0))=0,"",VLOOKUP($G17,Baseline!$G:$FP,145,0))</f>
        <v>2 = 4 - 6 volte a settimana</v>
      </c>
      <c r="EV17" s="142" t="str">
        <f>IF(LEN(VLOOKUP($G17,Baseline!$G:$FP,146,0))=0,"",VLOOKUP($G17,Baseline!$G:$FP,146,0))</f>
        <v>3 = 1 - 3 volte a settimana</v>
      </c>
      <c r="EW17" s="142" t="str">
        <f>IF(LEN(VLOOKUP($G17,Baseline!$G:$FP,147,0))=0,"",VLOOKUP($G17,Baseline!$G:$FP,147,0))</f>
        <v>4 = meno di una volta a settimana</v>
      </c>
      <c r="EX17" s="142" t="str">
        <f>IF(LEN(VLOOKUP($G17,Baseline!$G:$FP,148,0))=0,"",VLOOKUP($G17,Baseline!$G:$FP,148,0))</f>
        <v>5 = mai</v>
      </c>
      <c r="EY17" s="142" t="str">
        <f>IF(LEN(VLOOKUP($G17,Baseline!$G:$FP,149,0))=0,"",VLOOKUP($G17,Baseline!$G:$FP,149,0))</f>
        <v/>
      </c>
      <c r="EZ17" s="142" t="str">
        <f>IF(LEN(VLOOKUP($G17,Baseline!$G:$FP,150,0))=0,"",VLOOKUP($G17,Baseline!$G:$FP,150,0))</f>
        <v/>
      </c>
      <c r="FA17" s="142" t="str">
        <f>IF(LEN(VLOOKUP($G17,Baseline!$G:$FP,151,0))=0,"",VLOOKUP($G17,Baseline!$G:$FP,151,0))</f>
        <v/>
      </c>
      <c r="FB17" s="142" t="str">
        <f>IF(LEN(VLOOKUP($G17,Baseline!$G:$FP,152,0))=0,"",VLOOKUP($G17,Baseline!$G:$FP,152,0))</f>
        <v/>
      </c>
      <c r="FC17" s="142" t="str">
        <f>IF(LEN(VLOOKUP($G17,Baseline!$G:$FP,153,0))=0,"",VLOOKUP($G17,Baseline!$G:$FP,153,0))</f>
        <v/>
      </c>
      <c r="FD17" s="142" t="str">
        <f>IF(LEN(VLOOKUP($G17,Baseline!$G:$FP,154,0))=0,"",VLOOKUP($G17,Baseline!$G:$FP,154,0))</f>
        <v/>
      </c>
      <c r="FE17" s="142" t="str">
        <f>IF(LEN(VLOOKUP($G17,Baseline!$G:$FP,155,0))=0,"",VLOOKUP($G17,Baseline!$G:$FP,155,0))</f>
        <v/>
      </c>
      <c r="FF17" s="142" t="str">
        <f>IF(LEN(VLOOKUP($G17,Baseline!$G:$FP,156,0))=0,"",VLOOKUP($G17,Baseline!$G:$FP,156,0))</f>
        <v/>
      </c>
      <c r="FG17" s="142" t="str">
        <f>IF(LEN(VLOOKUP($G17,Baseline!$G:$FP,157,0))=0,"",VLOOKUP($G17,Baseline!$G:$FP,157,0))</f>
        <v/>
      </c>
      <c r="FH17" s="142" t="str">
        <f>IF(LEN(VLOOKUP($G17,Baseline!$G:$FP,158,0))=0,"",VLOOKUP($G17,Baseline!$G:$FP,158,0))</f>
        <v/>
      </c>
      <c r="FI17" s="142" t="str">
        <f>IF(LEN(VLOOKUP($G17,Baseline!$G:$FP,159,0))=0,"",VLOOKUP($G17,Baseline!$G:$FP,159,0))</f>
        <v/>
      </c>
      <c r="FJ17" s="142" t="str">
        <f>IF(LEN(VLOOKUP($G17,Baseline!$G:$FP,160,0))=0,"",VLOOKUP($G17,Baseline!$G:$FP,160,0))</f>
        <v/>
      </c>
      <c r="FK17" s="142" t="str">
        <f>IF(LEN(VLOOKUP($G17,Baseline!$G:$FP,161,0))=0,"",VLOOKUP($G17,Baseline!$G:$FP,161,0))</f>
        <v/>
      </c>
      <c r="FL17" s="142" t="str">
        <f>IF(LEN(VLOOKUP($G17,Baseline!$G:$FP,162,0))=0,"",VLOOKUP($G17,Baseline!$G:$FP,162,0))</f>
        <v/>
      </c>
      <c r="FM17" s="142" t="str">
        <f>IF(LEN(VLOOKUP($G17,Baseline!$G:$FP,163,0))=0,"",VLOOKUP($G17,Baseline!$G:$FP,163,0))</f>
        <v/>
      </c>
      <c r="FN17" s="142" t="str">
        <f>IF(LEN(VLOOKUP($G17,Baseline!$G:$FP,164,0))=0,"",VLOOKUP($G17,Baseline!$G:$FP,164,0))</f>
        <v/>
      </c>
      <c r="FO17" s="142" t="str">
        <f>IF(LEN(VLOOKUP($G17,Baseline!$G:$FP,165,0))=0,"",VLOOKUP($G17,Baseline!$G:$FP,165,0))</f>
        <v/>
      </c>
      <c r="FP17" s="142" t="str">
        <f>IF(LEN(VLOOKUP($G17,Baseline!$G:$FP,166,0))=0,"",VLOOKUP($G17,Baseline!$G:$FP,166,0))</f>
        <v/>
      </c>
      <c r="FQ17" s="135"/>
      <c r="FR17" s="135"/>
      <c r="FS17" s="135"/>
      <c r="FT17" s="135"/>
      <c r="FU17" s="178" t="s">
        <v>1696</v>
      </c>
      <c r="FV17" s="142" t="str">
        <f>IF(LEN(VLOOKUP($G17,Baseline!$G:$GR,172,0))=0,"",VLOOKUP($G17,Baseline!$G:$GR,172,0))</f>
        <v>1 = ежедневно или несколько раз в день</v>
      </c>
      <c r="FW17" s="142" t="str">
        <f>IF(LEN(VLOOKUP($G17,Baseline!$G:$GR,173,0))=0,"",VLOOKUP($G17,Baseline!$G:$GR,173,0))</f>
        <v>2 = 4 - 6 раз в неделю</v>
      </c>
      <c r="FX17" s="142" t="str">
        <f>IF(LEN(VLOOKUP($G17,Baseline!$G:$GR,174,0))=0,"",VLOOKUP($G17,Baseline!$G:$GR,174,0))</f>
        <v>3 = 1 - 3 раз в неделю</v>
      </c>
      <c r="FY17" s="142" t="str">
        <f>IF(LEN(VLOOKUP($G17,Baseline!$G:$GR,175,0))=0,"",VLOOKUP($G17,Baseline!$G:$GR,175,0))</f>
        <v>4 = менее одного раза в неделю</v>
      </c>
      <c r="FZ17" s="142" t="str">
        <f>IF(LEN(VLOOKUP($G17,Baseline!$G:$GR,176,0))=0,"",VLOOKUP($G17,Baseline!$G:$GR,176,0))</f>
        <v>5 = никогда</v>
      </c>
      <c r="GA17" s="142" t="str">
        <f>IF(LEN(VLOOKUP($G17,Baseline!$G:$GR,177,0))=0,"",VLOOKUP($G17,Baseline!$G:$GR,177,0))</f>
        <v/>
      </c>
      <c r="GB17" s="142" t="str">
        <f>IF(LEN(VLOOKUP($G17,Baseline!$G:$GR,178,0))=0,"",VLOOKUP($G17,Baseline!$G:$GR,178,0))</f>
        <v/>
      </c>
      <c r="GC17" s="142" t="str">
        <f>IF(LEN(VLOOKUP($G17,Baseline!$G:$GR,179,0))=0,"",VLOOKUP($G17,Baseline!$G:$GR,179,0))</f>
        <v/>
      </c>
      <c r="GD17" s="142" t="str">
        <f>IF(LEN(VLOOKUP($G17,Baseline!$G:$GR,180,0))=0,"",VLOOKUP($G17,Baseline!$G:$GR,180,0))</f>
        <v/>
      </c>
      <c r="GE17" s="142" t="str">
        <f>IF(LEN(VLOOKUP($G17,Baseline!$G:$GR,181,0))=0,"",VLOOKUP($G17,Baseline!$G:$GR,181,0))</f>
        <v/>
      </c>
      <c r="GF17" s="142" t="str">
        <f>IF(LEN(VLOOKUP($G17,Baseline!$G:$GR,182,0))=0,"",VLOOKUP($G17,Baseline!$G:$GR,182,0))</f>
        <v/>
      </c>
      <c r="GG17" s="142" t="str">
        <f>IF(LEN(VLOOKUP($G17,Baseline!$G:$GR,183,0))=0,"",VLOOKUP($G17,Baseline!$G:$GR,183,0))</f>
        <v/>
      </c>
      <c r="GH17" s="142" t="str">
        <f>IF(LEN(VLOOKUP($G17,Baseline!$G:$GR,184,0))=0,"",VLOOKUP($G17,Baseline!$G:$GR,184,0))</f>
        <v/>
      </c>
      <c r="GI17" s="142" t="str">
        <f>IF(LEN(VLOOKUP($G17,Baseline!$G:$GR,185,0))=0,"",VLOOKUP($G17,Baseline!$G:$GR,185,0))</f>
        <v/>
      </c>
      <c r="GJ17" s="142" t="str">
        <f>IF(LEN(VLOOKUP($G17,Baseline!$G:$GR,186,0))=0,"",VLOOKUP($G17,Baseline!$G:$GR,186,0))</f>
        <v/>
      </c>
      <c r="GK17" s="142" t="str">
        <f>IF(LEN(VLOOKUP($G17,Baseline!$G:$GR,187,0))=0,"",VLOOKUP($G17,Baseline!$G:$GR,187,0))</f>
        <v/>
      </c>
      <c r="GL17" s="142" t="str">
        <f>IF(LEN(VLOOKUP($G17,Baseline!$G:$GR,188,0))=0,"",VLOOKUP($G17,Baseline!$G:$GR,188,0))</f>
        <v/>
      </c>
      <c r="GM17" s="142" t="str">
        <f>IF(LEN(VLOOKUP($G17,Baseline!$G:$GR,189,0))=0,"",VLOOKUP($G17,Baseline!$G:$GR,189,0))</f>
        <v/>
      </c>
      <c r="GN17" s="142" t="str">
        <f>IF(LEN(VLOOKUP($G17,Baseline!$G:$GR,190,0))=0,"",VLOOKUP($G17,Baseline!$G:$GR,190,0))</f>
        <v/>
      </c>
      <c r="GO17" s="142" t="str">
        <f>IF(LEN(VLOOKUP($G17,Baseline!$G:$GR,191,0))=0,"",VLOOKUP($G17,Baseline!$G:$GR,191,0))</f>
        <v/>
      </c>
      <c r="GP17" s="142" t="str">
        <f>IF(LEN(VLOOKUP($G17,Baseline!$G:$GR,192,0))=0,"",VLOOKUP($G17,Baseline!$G:$GR,192,0))</f>
        <v/>
      </c>
      <c r="GQ17" s="142" t="str">
        <f>IF(LEN(VLOOKUP($G17,Baseline!$G:$GR,193,0))=0,"",VLOOKUP($G17,Baseline!$G:$GR,193,0))</f>
        <v/>
      </c>
      <c r="GR17" s="142" t="str">
        <f>IF(LEN(VLOOKUP($G17,Baseline!$G:$GR,194,0))=0,"",VLOOKUP($G17,Baseline!$G:$GR,194,0))</f>
        <v/>
      </c>
      <c r="GS17" s="135"/>
      <c r="GT17" s="135"/>
      <c r="GU17" s="135"/>
      <c r="GV17" s="135"/>
      <c r="GW17" s="178" t="s">
        <v>1697</v>
      </c>
      <c r="GX17" s="142" t="str">
        <f>IF(LEN(VLOOKUP($G17,Baseline!$G:$HT,200,0))=0,"",VLOOKUP($G17,Baseline!$G:$HT,200,0))</f>
        <v>1 = svakodnevno ili više puta dnevno</v>
      </c>
      <c r="GY17" s="142" t="str">
        <f>IF(LEN(VLOOKUP($G17,Baseline!$G:$HT,201,0))=0,"",VLOOKUP($G17,Baseline!$G:$HT,201,0))</f>
        <v>2 = 4 do 6 puta nedeljno</v>
      </c>
      <c r="GZ17" s="142" t="str">
        <f>IF(LEN(VLOOKUP($G17,Baseline!$G:$HT,202,0))=0,"",VLOOKUP($G17,Baseline!$G:$HT,202,0))</f>
        <v>3 = 1 do 3 puta nedeljno</v>
      </c>
      <c r="HA17" s="142" t="str">
        <f>IF(LEN(VLOOKUP($G17,Baseline!$G:$HT,203,0))=0,"",VLOOKUP($G17,Baseline!$G:$HT,203,0))</f>
        <v>4 = manje od jednom nedeljno</v>
      </c>
      <c r="HB17" s="142" t="str">
        <f>IF(LEN(VLOOKUP($G17,Baseline!$G:$HT,204,0))=0,"",VLOOKUP($G17,Baseline!$G:$HT,204,0))</f>
        <v>5 = nikada</v>
      </c>
      <c r="HC17" s="142" t="str">
        <f>IF(LEN(VLOOKUP($G17,Baseline!$G:$HT,205,0))=0,"",VLOOKUP($G17,Baseline!$G:$HT,205,0))</f>
        <v/>
      </c>
      <c r="HD17" s="142" t="str">
        <f>IF(LEN(VLOOKUP($G17,Baseline!$G:$HT,206,0))=0,"",VLOOKUP($G17,Baseline!$G:$HT,206,0))</f>
        <v/>
      </c>
      <c r="HE17" s="142" t="str">
        <f>IF(LEN(VLOOKUP($G17,Baseline!$G:$HT,207,0))=0,"",VLOOKUP($G17,Baseline!$G:$HT,207,0))</f>
        <v/>
      </c>
      <c r="HF17" s="142" t="str">
        <f>IF(LEN(VLOOKUP($G17,Baseline!$G:$HT,208,0))=0,"",VLOOKUP($G17,Baseline!$G:$HT,208,0))</f>
        <v/>
      </c>
      <c r="HG17" s="142" t="str">
        <f>IF(LEN(VLOOKUP($G17,Baseline!$G:$HT,209,0))=0,"",VLOOKUP($G17,Baseline!$G:$HT,209,0))</f>
        <v/>
      </c>
      <c r="HH17" s="142" t="str">
        <f>IF(LEN(VLOOKUP($G17,Baseline!$G:$HT,210,0))=0,"",VLOOKUP($G17,Baseline!$G:$HT,210,0))</f>
        <v/>
      </c>
      <c r="HI17" s="142" t="str">
        <f>IF(LEN(VLOOKUP($G17,Baseline!$G:$HT,211,0))=0,"",VLOOKUP($G17,Baseline!$G:$HT,211,0))</f>
        <v/>
      </c>
      <c r="HJ17" s="142" t="str">
        <f>IF(LEN(VLOOKUP($G17,Baseline!$G:$HT,212,0))=0,"",VLOOKUP($G17,Baseline!$G:$HT,212,0))</f>
        <v/>
      </c>
      <c r="HK17" s="142" t="str">
        <f>IF(LEN(VLOOKUP($G17,Baseline!$G:$HT,213,0))=0,"",VLOOKUP($G17,Baseline!$G:$HT,213,0))</f>
        <v/>
      </c>
      <c r="HL17" s="142" t="str">
        <f>IF(LEN(VLOOKUP($G17,Baseline!$G:$HT,214,0))=0,"",VLOOKUP($G17,Baseline!$G:$HT,214,0))</f>
        <v/>
      </c>
      <c r="HM17" s="142" t="str">
        <f>IF(LEN(VLOOKUP($G17,Baseline!$G:$HT,215,0))=0,"",VLOOKUP($G17,Baseline!$G:$HT,215,0))</f>
        <v/>
      </c>
      <c r="HN17" s="142" t="str">
        <f>IF(LEN(VLOOKUP($G17,Baseline!$G:$HT,216,0))=0,"",VLOOKUP($G17,Baseline!$G:$HT,216,0))</f>
        <v/>
      </c>
      <c r="HO17" s="142" t="str">
        <f>IF(LEN(VLOOKUP($G17,Baseline!$G:$HT,217,0))=0,"",VLOOKUP($G17,Baseline!$G:$HT,217,0))</f>
        <v/>
      </c>
      <c r="HP17" s="142" t="str">
        <f>IF(LEN(VLOOKUP($G17,Baseline!$G:$HT,218,0))=0,"",VLOOKUP($G17,Baseline!$G:$HT,218,0))</f>
        <v/>
      </c>
      <c r="HQ17" s="142" t="str">
        <f>IF(LEN(VLOOKUP($G17,Baseline!$G:$HT,219,0))=0,"",VLOOKUP($G17,Baseline!$G:$HT,219,0))</f>
        <v/>
      </c>
      <c r="HR17" s="142" t="str">
        <f>IF(LEN(VLOOKUP($G17,Baseline!$G:$HT,220,0))=0,"",VLOOKUP($G17,Baseline!$G:$HT,220,0))</f>
        <v/>
      </c>
      <c r="HS17" s="142" t="str">
        <f>IF(LEN(VLOOKUP($G17,Baseline!$G:$HT,221,0))=0,"",VLOOKUP($G17,Baseline!$G:$HT,221,0))</f>
        <v/>
      </c>
      <c r="HT17" s="142" t="str">
        <f>IF(LEN(VLOOKUP($G17,Baseline!$G:$HT,222,0))=0,"",VLOOKUP($G17,Baseline!$G:$HT,222,0))</f>
        <v/>
      </c>
      <c r="HU17" s="135"/>
      <c r="HV17" s="135"/>
      <c r="HW17" s="135"/>
      <c r="HX17" s="135"/>
    </row>
    <row r="18" spans="1:694" ht="15.75" customHeight="1" x14ac:dyDescent="0.25">
      <c r="A18" s="134" t="s">
        <v>252</v>
      </c>
      <c r="B18" s="135" t="s">
        <v>273</v>
      </c>
      <c r="C18" s="135"/>
      <c r="D18" s="135"/>
      <c r="E18" s="135"/>
      <c r="F18" s="135" t="s">
        <v>254</v>
      </c>
      <c r="G18" s="136" t="s">
        <v>939</v>
      </c>
      <c r="H18" s="136"/>
      <c r="I18" s="178" t="s">
        <v>1698</v>
      </c>
      <c r="J18" s="135" t="str">
        <f>IF(LEN(VLOOKUP($G18,Baseline!$G:$BH,4,0))=0,"",VLOOKUP($G18,Baseline!$G:$BH,4,0))</f>
        <v>1 = Ich esse mehr Gemüse</v>
      </c>
      <c r="K18" s="135" t="str">
        <f>IF(LEN(VLOOKUP($G18,Baseline!$G:$BH,5,0))=0,"",VLOOKUP($G18,Baseline!$G:$BH,5,0))</f>
        <v>2 = Ich esse weniger Gemüse</v>
      </c>
      <c r="L18" s="135" t="str">
        <f>IF(LEN(VLOOKUP($G18,Baseline!$G:$BH,6,0))=0,"",VLOOKUP($G18,Baseline!$G:$BH,6,0))</f>
        <v>3 = Ich esse genauso viel Gemüse wie vorher</v>
      </c>
      <c r="M18" s="135" t="str">
        <f>IF(LEN(VLOOKUP($G18,Baseline!$G:$BH,7,0))=0,"",VLOOKUP($G18,Baseline!$G:$BH,7,0))</f>
        <v/>
      </c>
      <c r="N18" s="135" t="str">
        <f>IF(LEN(VLOOKUP($G18,Baseline!$G:$BH,8,0))=0,"",VLOOKUP($G18,Baseline!$G:$BH,8,0))</f>
        <v/>
      </c>
      <c r="O18" s="135" t="str">
        <f>IF(LEN(VLOOKUP($G18,Baseline!$G:$BH,9,0))=0,"",VLOOKUP($G18,Baseline!$G:$BH,9,0))</f>
        <v/>
      </c>
      <c r="P18" s="135" t="str">
        <f>IF(LEN(VLOOKUP($G18,Baseline!$G:$BH,10,0))=0,"",VLOOKUP($G18,Baseline!$G:$BH,10,0))</f>
        <v/>
      </c>
      <c r="Q18" s="135" t="str">
        <f>IF(LEN(VLOOKUP($G18,Baseline!$G:$BH,11,0))=0,"",VLOOKUP($G18,Baseline!$G:$BH,11,0))</f>
        <v/>
      </c>
      <c r="R18" s="135" t="str">
        <f>IF(LEN(VLOOKUP($G18,Baseline!$G:$BH,12,0))=0,"",VLOOKUP($G18,Baseline!$G:$BH,12,0))</f>
        <v/>
      </c>
      <c r="S18" s="135" t="str">
        <f>IF(LEN(VLOOKUP($G18,Baseline!$G:$BH,13,0))=0,"",VLOOKUP($G18,Baseline!$G:$BH,13,0))</f>
        <v/>
      </c>
      <c r="T18" s="135" t="str">
        <f>IF(LEN(VLOOKUP($G18,Baseline!$G:$BH,14,0))=0,"",VLOOKUP($G18,Baseline!$G:$BH,14,0))</f>
        <v/>
      </c>
      <c r="U18" s="135" t="str">
        <f>IF(LEN(VLOOKUP($G18,Baseline!$G:$BH,15,0))=0,"",VLOOKUP($G18,Baseline!$G:$BH,15,0))</f>
        <v/>
      </c>
      <c r="V18" s="135" t="str">
        <f>IF(LEN(VLOOKUP($G18,Baseline!$G:$BH,16,0))=0,"",VLOOKUP($G18,Baseline!$G:$BH,16,0))</f>
        <v/>
      </c>
      <c r="W18" s="135" t="str">
        <f>IF(LEN(VLOOKUP($G18,Baseline!$G:$BH,17,0))=0,"",VLOOKUP($G18,Baseline!$G:$BH,17,0))</f>
        <v/>
      </c>
      <c r="X18" s="135" t="str">
        <f>IF(LEN(VLOOKUP($G18,Baseline!$G:$BH,18,0))=0,"",VLOOKUP($G18,Baseline!$G:$BH,18,0))</f>
        <v/>
      </c>
      <c r="Y18" s="135" t="str">
        <f>IF(LEN(VLOOKUP($G18,Baseline!$G:$BH,19,0))=0,"",VLOOKUP($G18,Baseline!$G:$BH,19,0))</f>
        <v/>
      </c>
      <c r="Z18" s="135" t="str">
        <f>IF(LEN(VLOOKUP($G18,Baseline!$G:$BH,20,0))=0,"",VLOOKUP($G18,Baseline!$G:$BH,20,0))</f>
        <v/>
      </c>
      <c r="AA18" s="135" t="str">
        <f>IF(LEN(VLOOKUP($G18,Baseline!$G:$BH,21,0))=0,"",VLOOKUP($G18,Baseline!$G:$BH,21,0))</f>
        <v/>
      </c>
      <c r="AB18" s="135" t="str">
        <f>IF(LEN(VLOOKUP($G18,Baseline!$G:$BH,22,0))=0,"",VLOOKUP($G18,Baseline!$G:$BH,22,0))</f>
        <v/>
      </c>
      <c r="AC18" s="135" t="str">
        <f>IF(LEN(VLOOKUP($G18,Baseline!$G:$BH,23,0))=0,"",VLOOKUP($G18,Baseline!$G:$BH,23,0))</f>
        <v/>
      </c>
      <c r="AD18" s="135" t="str">
        <f>IF(LEN(VLOOKUP($G18,Baseline!$G:$BH,24,0))=0,"",VLOOKUP($G18,Baseline!$G:$BH,24,0))</f>
        <v/>
      </c>
      <c r="AE18" s="135" t="str">
        <f>IF(LEN(VLOOKUP($G18,Baseline!$G:$BH,25,0))=0,"",VLOOKUP($G18,Baseline!$G:$BH,25,0))</f>
        <v/>
      </c>
      <c r="AF18" s="135" t="str">
        <f>IF(LEN(VLOOKUP($G18,Baseline!$G:$BH,26,0))=0,"",VLOOKUP($G18,Baseline!$G:$BH,26,0))</f>
        <v/>
      </c>
      <c r="AG18" s="135"/>
      <c r="AH18" s="135"/>
      <c r="AI18" s="135"/>
      <c r="AJ18" s="135"/>
      <c r="AK18" s="178" t="s">
        <v>1699</v>
      </c>
      <c r="AL18" s="135" t="str">
        <f>IF(LEN(VLOOKUP($G18,Baseline!$G:$BH,32,0))=0,"",VLOOKUP($G18,Baseline!$G:$BH,32,0))</f>
        <v>1 = I eat more vegetables</v>
      </c>
      <c r="AM18" s="135" t="str">
        <f>IF(LEN(VLOOKUP($G18,Baseline!$G:$BH,33,0))=0,"",VLOOKUP($G18,Baseline!$G:$BH,33,0))</f>
        <v>2 = I eat less vegetables</v>
      </c>
      <c r="AN18" s="135" t="str">
        <f>IF(LEN(VLOOKUP($G18,Baseline!$G:$BH,34,0))=0,"",VLOOKUP($G18,Baseline!$G:$BH,34,0))</f>
        <v>3 = I eat the same amount of vegetables as before</v>
      </c>
      <c r="AO18" s="135" t="str">
        <f>IF(LEN(VLOOKUP($G18,Baseline!$G:$BH,35,0))=0,"",VLOOKUP($G18,Baseline!$G:$BH,35,0))</f>
        <v/>
      </c>
      <c r="AP18" s="135" t="str">
        <f>IF(LEN(VLOOKUP($G18,Baseline!$G:$BH,36,0))=0,"",VLOOKUP($G18,Baseline!$G:$BH,36,0))</f>
        <v/>
      </c>
      <c r="AQ18" s="135" t="str">
        <f>IF(LEN(VLOOKUP($G18,Baseline!$G:$BH,37,0))=0,"",VLOOKUP($G18,Baseline!$G:$BH,37,0))</f>
        <v/>
      </c>
      <c r="AR18" s="135" t="str">
        <f>IF(LEN(VLOOKUP($G18,Baseline!$G:$BH,38,0))=0,"",VLOOKUP($G18,Baseline!$G:$BH,38,0))</f>
        <v/>
      </c>
      <c r="AS18" s="135" t="str">
        <f>IF(LEN(VLOOKUP($G18,Baseline!$G:$BH,39,0))=0,"",VLOOKUP($G18,Baseline!$G:$BH,39,0))</f>
        <v/>
      </c>
      <c r="AT18" s="135" t="str">
        <f>IF(LEN(VLOOKUP($G18,Baseline!$G:$BH,40,0))=0,"",VLOOKUP($G18,Baseline!$G:$BH,40,0))</f>
        <v/>
      </c>
      <c r="AU18" s="135" t="str">
        <f>IF(LEN(VLOOKUP($G18,Baseline!$G:$BH,41,0))=0,"",VLOOKUP($G18,Baseline!$G:$BH,41,0))</f>
        <v/>
      </c>
      <c r="AV18" s="135" t="str">
        <f>IF(LEN(VLOOKUP($G18,Baseline!$G:$BH,42,0))=0,"",VLOOKUP($G18,Baseline!$G:$BH,42,0))</f>
        <v/>
      </c>
      <c r="AW18" s="135" t="str">
        <f>IF(LEN(VLOOKUP($G18,Baseline!$G:$BH,43,0))=0,"",VLOOKUP($G18,Baseline!$G:$BH,43,0))</f>
        <v/>
      </c>
      <c r="AX18" s="135" t="str">
        <f>IF(LEN(VLOOKUP($G18,Baseline!$G:$BH,44,0))=0,"",VLOOKUP($G18,Baseline!$G:$BH,44,0))</f>
        <v/>
      </c>
      <c r="AY18" s="135" t="str">
        <f>IF(LEN(VLOOKUP($G18,Baseline!$G:$BH,45,0))=0,"",VLOOKUP($G18,Baseline!$G:$BH,45,0))</f>
        <v/>
      </c>
      <c r="AZ18" s="135" t="str">
        <f>IF(LEN(VLOOKUP($G18,Baseline!$G:$BH,46,0))=0,"",VLOOKUP($G18,Baseline!$G:$BH,46,0))</f>
        <v/>
      </c>
      <c r="BA18" s="135" t="str">
        <f>IF(LEN(VLOOKUP($G18,Baseline!$G:$BH,47,0))=0,"",VLOOKUP($G18,Baseline!$G:$BH,47,0))</f>
        <v/>
      </c>
      <c r="BB18" s="135" t="str">
        <f>IF(LEN(VLOOKUP($G18,Baseline!$G:$BH,48,0))=0,"",VLOOKUP($G18,Baseline!$G:$BH,48,0))</f>
        <v/>
      </c>
      <c r="BC18" s="135" t="str">
        <f>IF(LEN(VLOOKUP($G18,Baseline!$G:$BH,49,0))=0,"",VLOOKUP($G18,Baseline!$G:$BH,49,0))</f>
        <v/>
      </c>
      <c r="BD18" s="135" t="str">
        <f>IF(LEN(VLOOKUP($G18,Baseline!$G:$BH,50,0))=0,"",VLOOKUP($G18,Baseline!$G:$BH,50,0))</f>
        <v/>
      </c>
      <c r="BE18" s="135" t="str">
        <f>IF(LEN(VLOOKUP($G18,Baseline!$G:$BH,51,0))=0,"",VLOOKUP($G18,Baseline!$G:$BH,51,0))</f>
        <v/>
      </c>
      <c r="BF18" s="135" t="str">
        <f>IF(LEN(VLOOKUP($G18,Baseline!$G:$BH,52,0))=0,"",VLOOKUP($G18,Baseline!$G:$BH,52,0))</f>
        <v/>
      </c>
      <c r="BG18" s="135" t="str">
        <f>IF(LEN(VLOOKUP($G18,Baseline!$G:$BH,53,0))=0,"",VLOOKUP($G18,Baseline!$G:$BH,53,0))</f>
        <v/>
      </c>
      <c r="BH18" s="135" t="str">
        <f>IF(LEN(VLOOKUP($G18,Baseline!$G:$BH,54,0))=0,"",VLOOKUP($G18,Baseline!$G:$BH,54,0))</f>
        <v/>
      </c>
      <c r="BI18" s="135"/>
      <c r="BJ18" s="135"/>
      <c r="BK18" s="135"/>
      <c r="BL18" s="135"/>
      <c r="BM18" s="178" t="s">
        <v>1700</v>
      </c>
      <c r="BN18" s="139" t="str">
        <f>IF(LEN(VLOOKUP($G18,Baseline!$G:$CJ,60,0))=0,"",VLOOKUP($G18,Baseline!$G:$CJ,60,0))</f>
        <v>1 = Como más verdura</v>
      </c>
      <c r="BO18" s="139" t="str">
        <f>IF(LEN(VLOOKUP($G18,Baseline!$G:$CJ,61,0))=0,"",VLOOKUP($G18,Baseline!$G:$CJ,61,0))</f>
        <v>2 = Como menos verdura</v>
      </c>
      <c r="BP18" s="139" t="str">
        <f>IF(LEN(VLOOKUP($G18,Baseline!$G:$CJ,62,0))=0,"",VLOOKUP($G18,Baseline!$G:$CJ,62,0))</f>
        <v>3 = Como la misma cantidad de verdura que antes</v>
      </c>
      <c r="BQ18" s="139" t="str">
        <f>IF(LEN(VLOOKUP($G18,Baseline!$G:$CJ,63,0))=0,"",VLOOKUP($G18,Baseline!$G:$CJ,63,0))</f>
        <v/>
      </c>
      <c r="BR18" s="139" t="str">
        <f>IF(LEN(VLOOKUP($G18,Baseline!$G:$CJ,64,0))=0,"",VLOOKUP($G18,Baseline!$G:$CJ,64,0))</f>
        <v/>
      </c>
      <c r="BS18" s="139" t="str">
        <f>IF(LEN(VLOOKUP($G18,Baseline!$G:$CJ,65,0))=0,"",VLOOKUP($G18,Baseline!$G:$CJ,65,0))</f>
        <v/>
      </c>
      <c r="BT18" s="139" t="str">
        <f>IF(LEN(VLOOKUP($G18,Baseline!$G:$CJ,66,0))=0,"",VLOOKUP($G18,Baseline!$G:$CJ,66,0))</f>
        <v/>
      </c>
      <c r="BU18" s="139" t="str">
        <f>IF(LEN(VLOOKUP($G18,Baseline!$G:$CJ,67,0))=0,"",VLOOKUP($G18,Baseline!$G:$CJ,67,0))</f>
        <v/>
      </c>
      <c r="BV18" s="139" t="str">
        <f>IF(LEN(VLOOKUP($G18,Baseline!$G:$CJ,68,0))=0,"",VLOOKUP($G18,Baseline!$G:$CJ,68,0))</f>
        <v/>
      </c>
      <c r="BW18" s="139" t="str">
        <f>IF(LEN(VLOOKUP($G18,Baseline!$G:$CJ,69,0))=0,"",VLOOKUP($G18,Baseline!$G:$CJ,69,0))</f>
        <v/>
      </c>
      <c r="BX18" s="139" t="str">
        <f>IF(LEN(VLOOKUP($G18,Baseline!$G:$CJ,70,0))=0,"",VLOOKUP($G18,Baseline!$G:$CJ,70,0))</f>
        <v/>
      </c>
      <c r="BY18" s="139" t="str">
        <f>IF(LEN(VLOOKUP($G18,Baseline!$G:$CJ,71,0))=0,"",VLOOKUP($G18,Baseline!$G:$CJ,71,0))</f>
        <v/>
      </c>
      <c r="BZ18" s="139" t="str">
        <f>IF(LEN(VLOOKUP($G18,Baseline!$G:$CJ,72,0))=0,"",VLOOKUP($G18,Baseline!$G:$CJ,72,0))</f>
        <v/>
      </c>
      <c r="CA18" s="139" t="str">
        <f>IF(LEN(VLOOKUP($G18,Baseline!$G:$CJ,73,0))=0,"",VLOOKUP($G18,Baseline!$G:$CJ,73,0))</f>
        <v/>
      </c>
      <c r="CB18" s="139" t="str">
        <f>IF(LEN(VLOOKUP($G18,Baseline!$G:$CJ,74,0))=0,"",VLOOKUP($G18,Baseline!$G:$CJ,74,0))</f>
        <v/>
      </c>
      <c r="CC18" s="139" t="str">
        <f>IF(LEN(VLOOKUP($G18,Baseline!$G:$CJ,75,0))=0,"",VLOOKUP($G18,Baseline!$G:$CJ,75,0))</f>
        <v/>
      </c>
      <c r="CD18" s="139" t="str">
        <f>IF(LEN(VLOOKUP($G18,Baseline!$G:$CJ,76,0))=0,"",VLOOKUP($G18,Baseline!$G:$CJ,76,0))</f>
        <v/>
      </c>
      <c r="CE18" s="139" t="str">
        <f>IF(LEN(VLOOKUP($G18,Baseline!$G:$CJ,77,0))=0,"",VLOOKUP($G18,Baseline!$G:$CJ,77,0))</f>
        <v/>
      </c>
      <c r="CF18" s="139" t="str">
        <f>IF(LEN(VLOOKUP($G18,Baseline!$G:$CJ,78,0))=0,"",VLOOKUP($G18,Baseline!$G:$CJ,78,0))</f>
        <v/>
      </c>
      <c r="CG18" s="139" t="str">
        <f>IF(LEN(VLOOKUP($G18,Baseline!$G:$CJ,79,0))=0,"",VLOOKUP($G18,Baseline!$G:$CJ,79,0))</f>
        <v/>
      </c>
      <c r="CH18" s="139" t="str">
        <f>IF(LEN(VLOOKUP($G18,Baseline!$G:$CJ,80,0))=0,"",VLOOKUP($G18,Baseline!$G:$CJ,80,0))</f>
        <v/>
      </c>
      <c r="CI18" s="139" t="str">
        <f>IF(LEN(VLOOKUP($G18,Baseline!$G:$CJ,81,0))=0,"",VLOOKUP($G18,Baseline!$G:$CJ,81,0))</f>
        <v/>
      </c>
      <c r="CJ18" s="139" t="str">
        <f>IF(LEN(VLOOKUP($G18,Baseline!$G:$CJ,82,0))=0,"",VLOOKUP($G18,Baseline!$G:$CJ,82,0))</f>
        <v/>
      </c>
      <c r="CK18" s="135"/>
      <c r="CL18" s="135"/>
      <c r="CM18" s="135"/>
      <c r="CN18" s="135"/>
      <c r="CO18" s="179" t="s">
        <v>1701</v>
      </c>
      <c r="CP18" s="139" t="str">
        <f>IF(LEN(VLOOKUP($G18,Baseline!$G:$DL,88,0))=0,"",VLOOKUP($G18,Baseline!$G:$DL,88,0))</f>
        <v>1 = je mange plus de légumes</v>
      </c>
      <c r="CQ18" s="139" t="str">
        <f>IF(LEN(VLOOKUP($G18,Baseline!$G:$DL,89,0))=0,"",VLOOKUP($G18,Baseline!$G:$DL,89,0))</f>
        <v>2 = je mange moins de légumes</v>
      </c>
      <c r="CR18" s="139" t="str">
        <f>IF(LEN(VLOOKUP($G18,Baseline!$G:$DL,90,0))=0,"",VLOOKUP($G18,Baseline!$G:$DL,90,0))</f>
        <v>3 = je mange autant de légumes qu'avant</v>
      </c>
      <c r="CS18" s="139" t="str">
        <f>IF(LEN(VLOOKUP($G18,Baseline!$G:$DL,91,0))=0,"",VLOOKUP($G18,Baseline!$G:$DL,91,0))</f>
        <v/>
      </c>
      <c r="CT18" s="139" t="str">
        <f>IF(LEN(VLOOKUP($G18,Baseline!$G:$DL,92,0))=0,"",VLOOKUP($G18,Baseline!$G:$DL,92,0))</f>
        <v/>
      </c>
      <c r="CU18" s="139" t="str">
        <f>IF(LEN(VLOOKUP($G18,Baseline!$G:$DL,93,0))=0,"",VLOOKUP($G18,Baseline!$G:$DL,93,0))</f>
        <v/>
      </c>
      <c r="CV18" s="139" t="str">
        <f>IF(LEN(VLOOKUP($G18,Baseline!$G:$DL,94,0))=0,"",VLOOKUP($G18,Baseline!$G:$DL,94,0))</f>
        <v/>
      </c>
      <c r="CW18" s="139" t="str">
        <f>IF(LEN(VLOOKUP($G18,Baseline!$G:$DL,95,0))=0,"",VLOOKUP($G18,Baseline!$G:$DL,95,0))</f>
        <v/>
      </c>
      <c r="CX18" s="139" t="str">
        <f>IF(LEN(VLOOKUP($G18,Baseline!$G:$DL,96,0))=0,"",VLOOKUP($G18,Baseline!$G:$DL,96,0))</f>
        <v/>
      </c>
      <c r="CY18" s="139" t="str">
        <f>IF(LEN(VLOOKUP($G18,Baseline!$G:$DL,97,0))=0,"",VLOOKUP($G18,Baseline!$G:$DL,97,0))</f>
        <v/>
      </c>
      <c r="CZ18" s="139" t="str">
        <f>IF(LEN(VLOOKUP($G18,Baseline!$G:$DL,98,0))=0,"",VLOOKUP($G18,Baseline!$G:$DL,98,0))</f>
        <v/>
      </c>
      <c r="DA18" s="139" t="str">
        <f>IF(LEN(VLOOKUP($G18,Baseline!$G:$DL,99,0))=0,"",VLOOKUP($G18,Baseline!$G:$DL,99,0))</f>
        <v/>
      </c>
      <c r="DB18" s="139" t="str">
        <f>IF(LEN(VLOOKUP($G18,Baseline!$G:$DL,100,0))=0,"",VLOOKUP($G18,Baseline!$G:$DL,100,0))</f>
        <v/>
      </c>
      <c r="DC18" s="139" t="str">
        <f>IF(LEN(VLOOKUP($G18,Baseline!$G:$DL,101,0))=0,"",VLOOKUP($G18,Baseline!$G:$DL,101,0))</f>
        <v/>
      </c>
      <c r="DD18" s="139" t="str">
        <f>IF(LEN(VLOOKUP($G18,Baseline!$G:$DL,102,0))=0,"",VLOOKUP($G18,Baseline!$G:$DL,102,0))</f>
        <v/>
      </c>
      <c r="DE18" s="139" t="str">
        <f>IF(LEN(VLOOKUP($G18,Baseline!$G:$DL,103,0))=0,"",VLOOKUP($G18,Baseline!$G:$DL,103,0))</f>
        <v/>
      </c>
      <c r="DF18" s="139" t="str">
        <f>IF(LEN(VLOOKUP($G18,Baseline!$G:$DL,104,0))=0,"",VLOOKUP($G18,Baseline!$G:$DL,104,0))</f>
        <v/>
      </c>
      <c r="DG18" s="139" t="str">
        <f>IF(LEN(VLOOKUP($G18,Baseline!$G:$DL,105,0))=0,"",VLOOKUP($G18,Baseline!$G:$DL,105,0))</f>
        <v/>
      </c>
      <c r="DH18" s="139" t="str">
        <f>IF(LEN(VLOOKUP($G18,Baseline!$G:$DL,106,0))=0,"",VLOOKUP($G18,Baseline!$G:$DL,106,0))</f>
        <v/>
      </c>
      <c r="DI18" s="139" t="str">
        <f>IF(LEN(VLOOKUP($G18,Baseline!$G:$DL,107,0))=0,"",VLOOKUP($G18,Baseline!$G:$DL,107,0))</f>
        <v/>
      </c>
      <c r="DJ18" s="139" t="str">
        <f>IF(LEN(VLOOKUP($G18,Baseline!$G:$DL,108,0))=0,"",VLOOKUP($G18,Baseline!$G:$DL,108,0))</f>
        <v/>
      </c>
      <c r="DK18" s="139" t="str">
        <f>IF(LEN(VLOOKUP($G18,Baseline!$G:$DL,109,0))=0,"",VLOOKUP($G18,Baseline!$G:$DL,109,0))</f>
        <v/>
      </c>
      <c r="DL18" s="139" t="str">
        <f>IF(LEN(VLOOKUP($G18,Baseline!$G:$DL,110,0))=0,"",VLOOKUP($G18,Baseline!$G:$DL,110,0))</f>
        <v/>
      </c>
      <c r="DM18" s="140"/>
      <c r="DN18" s="140"/>
      <c r="DO18" s="140"/>
      <c r="DP18" s="140"/>
      <c r="DQ18" s="178" t="s">
        <v>1702</v>
      </c>
      <c r="DR18" s="142" t="str">
        <f>IF(LEN(VLOOKUP($G18,Baseline!$G:$EN,116,0))=0,"",VLOOKUP($G18,Baseline!$G:$EN,116,0))</f>
        <v>1 = több zöldséget fogyasztok</v>
      </c>
      <c r="DS18" s="142" t="str">
        <f>IF(LEN(VLOOKUP($G18,Baseline!$G:$EN,117,0))=0,"",VLOOKUP($G18,Baseline!$G:$EN,117,0))</f>
        <v>2 = kevesebb zöldséget fogyasztok</v>
      </c>
      <c r="DT18" s="142" t="str">
        <f>IF(LEN(VLOOKUP($G18,Baseline!$G:$EN,118,0))=0,"",VLOOKUP($G18,Baseline!$G:$EN,118,0))</f>
        <v>3 = ugyanannyi zöldséget fogyasztok, mint korábban</v>
      </c>
      <c r="DU18" s="142" t="str">
        <f>IF(LEN(VLOOKUP($G18,Baseline!$G:$EN,119,0))=0,"",VLOOKUP($G18,Baseline!$G:$EN,119,0))</f>
        <v/>
      </c>
      <c r="DV18" s="142" t="str">
        <f>IF(LEN(VLOOKUP($G18,Baseline!$G:$EN,120,0))=0,"",VLOOKUP($G18,Baseline!$G:$EN,120,0))</f>
        <v/>
      </c>
      <c r="DW18" s="142" t="str">
        <f>IF(LEN(VLOOKUP($G18,Baseline!$G:$EN,121,0))=0,"",VLOOKUP($G18,Baseline!$G:$EN,121,0))</f>
        <v/>
      </c>
      <c r="DX18" s="142" t="str">
        <f>IF(LEN(VLOOKUP($G18,Baseline!$G:$EN,122,0))=0,"",VLOOKUP($G18,Baseline!$G:$EN,122,0))</f>
        <v/>
      </c>
      <c r="DY18" s="142" t="str">
        <f>IF(LEN(VLOOKUP($G18,Baseline!$G:$EN,123,0))=0,"",VLOOKUP($G18,Baseline!$G:$EN,123,0))</f>
        <v/>
      </c>
      <c r="DZ18" s="142" t="str">
        <f>IF(LEN(VLOOKUP($G18,Baseline!$G:$EN,124,0))=0,"",VLOOKUP($G18,Baseline!$G:$EN,124,0))</f>
        <v/>
      </c>
      <c r="EA18" s="142" t="str">
        <f>IF(LEN(VLOOKUP($G18,Baseline!$G:$EN,125,0))=0,"",VLOOKUP($G18,Baseline!$G:$EN,125,0))</f>
        <v/>
      </c>
      <c r="EB18" s="142" t="str">
        <f>IF(LEN(VLOOKUP($G18,Baseline!$G:$EN,126,0))=0,"",VLOOKUP($G18,Baseline!$G:$EN,126,0))</f>
        <v/>
      </c>
      <c r="EC18" s="142" t="str">
        <f>IF(LEN(VLOOKUP($G18,Baseline!$G:$EN,127,0))=0,"",VLOOKUP($G18,Baseline!$G:$EN,127,0))</f>
        <v/>
      </c>
      <c r="ED18" s="142" t="str">
        <f>IF(LEN(VLOOKUP($G18,Baseline!$G:$EN,128,0))=0,"",VLOOKUP($G18,Baseline!$G:$EN,128,0))</f>
        <v/>
      </c>
      <c r="EE18" s="142" t="str">
        <f>IF(LEN(VLOOKUP($G18,Baseline!$G:$EN,129,0))=0,"",VLOOKUP($G18,Baseline!$G:$EN,129,0))</f>
        <v/>
      </c>
      <c r="EF18" s="142" t="str">
        <f>IF(LEN(VLOOKUP($G18,Baseline!$G:$EN,130,0))=0,"",VLOOKUP($G18,Baseline!$G:$EN,130,0))</f>
        <v/>
      </c>
      <c r="EG18" s="142" t="str">
        <f>IF(LEN(VLOOKUP($G18,Baseline!$G:$EN,131,0))=0,"",VLOOKUP($G18,Baseline!$G:$EN,131,0))</f>
        <v/>
      </c>
      <c r="EH18" s="142" t="str">
        <f>IF(LEN(VLOOKUP($G18,Baseline!$G:$EN,132,0))=0,"",VLOOKUP($G18,Baseline!$G:$EN,132,0))</f>
        <v/>
      </c>
      <c r="EI18" s="142" t="str">
        <f>IF(LEN(VLOOKUP($G18,Baseline!$G:$EN,133,0))=0,"",VLOOKUP($G18,Baseline!$G:$EN,133,0))</f>
        <v/>
      </c>
      <c r="EJ18" s="142" t="str">
        <f>IF(LEN(VLOOKUP($G18,Baseline!$G:$EN,134,0))=0,"",VLOOKUP($G18,Baseline!$G:$EN,134,0))</f>
        <v/>
      </c>
      <c r="EK18" s="142" t="str">
        <f>IF(LEN(VLOOKUP($G18,Baseline!$G:$EN,135,0))=0,"",VLOOKUP($G18,Baseline!$G:$EN,135,0))</f>
        <v/>
      </c>
      <c r="EL18" s="142" t="str">
        <f>IF(LEN(VLOOKUP($G18,Baseline!$G:$EN,136,0))=0,"",VLOOKUP($G18,Baseline!$G:$EN,136,0))</f>
        <v/>
      </c>
      <c r="EM18" s="142" t="str">
        <f>IF(LEN(VLOOKUP($G18,Baseline!$G:$EN,137,0))=0,"",VLOOKUP($G18,Baseline!$G:$EN,137,0))</f>
        <v/>
      </c>
      <c r="EN18" s="142" t="str">
        <f>IF(LEN(VLOOKUP($G18,Baseline!$G:$EN,138,0))=0,"",VLOOKUP($G18,Baseline!$G:$EN,138,0))</f>
        <v/>
      </c>
      <c r="EO18" s="135"/>
      <c r="EP18" s="135"/>
      <c r="EQ18" s="135"/>
      <c r="ER18" s="135"/>
      <c r="ES18" s="178" t="s">
        <v>1703</v>
      </c>
      <c r="ET18" s="142" t="str">
        <f>IF(LEN(VLOOKUP($G18,Baseline!$G:$FP,144,0))=0,"",VLOOKUP($G18,Baseline!$G:$FP,144,0))</f>
        <v>1 = mangio più verdura</v>
      </c>
      <c r="EU18" s="142" t="str">
        <f>IF(LEN(VLOOKUP($G18,Baseline!$G:$FP,145,0))=0,"",VLOOKUP($G18,Baseline!$G:$FP,145,0))</f>
        <v>2 = mangio meno verdura</v>
      </c>
      <c r="EV18" s="142" t="str">
        <f>IF(LEN(VLOOKUP($G18,Baseline!$G:$FP,146,0))=0,"",VLOOKUP($G18,Baseline!$G:$FP,146,0))</f>
        <v>3 = mangio tanta verdura quanto prima</v>
      </c>
      <c r="EW18" s="142" t="str">
        <f>IF(LEN(VLOOKUP($G18,Baseline!$G:$FP,147,0))=0,"",VLOOKUP($G18,Baseline!$G:$FP,147,0))</f>
        <v/>
      </c>
      <c r="EX18" s="142" t="str">
        <f>IF(LEN(VLOOKUP($G18,Baseline!$G:$FP,148,0))=0,"",VLOOKUP($G18,Baseline!$G:$FP,148,0))</f>
        <v/>
      </c>
      <c r="EY18" s="142" t="str">
        <f>IF(LEN(VLOOKUP($G18,Baseline!$G:$FP,149,0))=0,"",VLOOKUP($G18,Baseline!$G:$FP,149,0))</f>
        <v/>
      </c>
      <c r="EZ18" s="142" t="str">
        <f>IF(LEN(VLOOKUP($G18,Baseline!$G:$FP,150,0))=0,"",VLOOKUP($G18,Baseline!$G:$FP,150,0))</f>
        <v/>
      </c>
      <c r="FA18" s="142" t="str">
        <f>IF(LEN(VLOOKUP($G18,Baseline!$G:$FP,151,0))=0,"",VLOOKUP($G18,Baseline!$G:$FP,151,0))</f>
        <v/>
      </c>
      <c r="FB18" s="142" t="str">
        <f>IF(LEN(VLOOKUP($G18,Baseline!$G:$FP,152,0))=0,"",VLOOKUP($G18,Baseline!$G:$FP,152,0))</f>
        <v/>
      </c>
      <c r="FC18" s="142" t="str">
        <f>IF(LEN(VLOOKUP($G18,Baseline!$G:$FP,153,0))=0,"",VLOOKUP($G18,Baseline!$G:$FP,153,0))</f>
        <v/>
      </c>
      <c r="FD18" s="142" t="str">
        <f>IF(LEN(VLOOKUP($G18,Baseline!$G:$FP,154,0))=0,"",VLOOKUP($G18,Baseline!$G:$FP,154,0))</f>
        <v/>
      </c>
      <c r="FE18" s="142" t="str">
        <f>IF(LEN(VLOOKUP($G18,Baseline!$G:$FP,155,0))=0,"",VLOOKUP($G18,Baseline!$G:$FP,155,0))</f>
        <v/>
      </c>
      <c r="FF18" s="142" t="str">
        <f>IF(LEN(VLOOKUP($G18,Baseline!$G:$FP,156,0))=0,"",VLOOKUP($G18,Baseline!$G:$FP,156,0))</f>
        <v/>
      </c>
      <c r="FG18" s="142" t="str">
        <f>IF(LEN(VLOOKUP($G18,Baseline!$G:$FP,157,0))=0,"",VLOOKUP($G18,Baseline!$G:$FP,157,0))</f>
        <v/>
      </c>
      <c r="FH18" s="142" t="str">
        <f>IF(LEN(VLOOKUP($G18,Baseline!$G:$FP,158,0))=0,"",VLOOKUP($G18,Baseline!$G:$FP,158,0))</f>
        <v/>
      </c>
      <c r="FI18" s="142" t="str">
        <f>IF(LEN(VLOOKUP($G18,Baseline!$G:$FP,159,0))=0,"",VLOOKUP($G18,Baseline!$G:$FP,159,0))</f>
        <v/>
      </c>
      <c r="FJ18" s="142" t="str">
        <f>IF(LEN(VLOOKUP($G18,Baseline!$G:$FP,160,0))=0,"",VLOOKUP($G18,Baseline!$G:$FP,160,0))</f>
        <v/>
      </c>
      <c r="FK18" s="142" t="str">
        <f>IF(LEN(VLOOKUP($G18,Baseline!$G:$FP,161,0))=0,"",VLOOKUP($G18,Baseline!$G:$FP,161,0))</f>
        <v/>
      </c>
      <c r="FL18" s="142" t="str">
        <f>IF(LEN(VLOOKUP($G18,Baseline!$G:$FP,162,0))=0,"",VLOOKUP($G18,Baseline!$G:$FP,162,0))</f>
        <v/>
      </c>
      <c r="FM18" s="142" t="str">
        <f>IF(LEN(VLOOKUP($G18,Baseline!$G:$FP,163,0))=0,"",VLOOKUP($G18,Baseline!$G:$FP,163,0))</f>
        <v/>
      </c>
      <c r="FN18" s="142" t="str">
        <f>IF(LEN(VLOOKUP($G18,Baseline!$G:$FP,164,0))=0,"",VLOOKUP($G18,Baseline!$G:$FP,164,0))</f>
        <v/>
      </c>
      <c r="FO18" s="142" t="str">
        <f>IF(LEN(VLOOKUP($G18,Baseline!$G:$FP,165,0))=0,"",VLOOKUP($G18,Baseline!$G:$FP,165,0))</f>
        <v/>
      </c>
      <c r="FP18" s="142" t="str">
        <f>IF(LEN(VLOOKUP($G18,Baseline!$G:$FP,166,0))=0,"",VLOOKUP($G18,Baseline!$G:$FP,166,0))</f>
        <v/>
      </c>
      <c r="FQ18" s="135"/>
      <c r="FR18" s="135"/>
      <c r="FS18" s="135"/>
      <c r="FT18" s="135"/>
      <c r="FU18" s="178" t="s">
        <v>1704</v>
      </c>
      <c r="FV18" s="142" t="str">
        <f>IF(LEN(VLOOKUP($G18,Baseline!$G:$GR,172,0))=0,"",VLOOKUP($G18,Baseline!$G:$GR,172,0))</f>
        <v>1 = я стал(а) есть больше овощей</v>
      </c>
      <c r="FW18" s="142" t="str">
        <f>IF(LEN(VLOOKUP($G18,Baseline!$G:$GR,173,0))=0,"",VLOOKUP($G18,Baseline!$G:$GR,173,0))</f>
        <v>2 = я стал(а) есть меньше овощей</v>
      </c>
      <c r="FX18" s="142" t="str">
        <f>IF(LEN(VLOOKUP($G18,Baseline!$G:$GR,174,0))=0,"",VLOOKUP($G18,Baseline!$G:$GR,174,0))</f>
        <v>3 = я ем столько же овощей, как и раньше</v>
      </c>
      <c r="FY18" s="142" t="str">
        <f>IF(LEN(VLOOKUP($G18,Baseline!$G:$GR,175,0))=0,"",VLOOKUP($G18,Baseline!$G:$GR,175,0))</f>
        <v/>
      </c>
      <c r="FZ18" s="142" t="str">
        <f>IF(LEN(VLOOKUP($G18,Baseline!$G:$GR,176,0))=0,"",VLOOKUP($G18,Baseline!$G:$GR,176,0))</f>
        <v/>
      </c>
      <c r="GA18" s="142" t="str">
        <f>IF(LEN(VLOOKUP($G18,Baseline!$G:$GR,177,0))=0,"",VLOOKUP($G18,Baseline!$G:$GR,177,0))</f>
        <v/>
      </c>
      <c r="GB18" s="142" t="str">
        <f>IF(LEN(VLOOKUP($G18,Baseline!$G:$GR,178,0))=0,"",VLOOKUP($G18,Baseline!$G:$GR,178,0))</f>
        <v/>
      </c>
      <c r="GC18" s="142" t="str">
        <f>IF(LEN(VLOOKUP($G18,Baseline!$G:$GR,179,0))=0,"",VLOOKUP($G18,Baseline!$G:$GR,179,0))</f>
        <v/>
      </c>
      <c r="GD18" s="142" t="str">
        <f>IF(LEN(VLOOKUP($G18,Baseline!$G:$GR,180,0))=0,"",VLOOKUP($G18,Baseline!$G:$GR,180,0))</f>
        <v/>
      </c>
      <c r="GE18" s="142" t="str">
        <f>IF(LEN(VLOOKUP($G18,Baseline!$G:$GR,181,0))=0,"",VLOOKUP($G18,Baseline!$G:$GR,181,0))</f>
        <v/>
      </c>
      <c r="GF18" s="142" t="str">
        <f>IF(LEN(VLOOKUP($G18,Baseline!$G:$GR,182,0))=0,"",VLOOKUP($G18,Baseline!$G:$GR,182,0))</f>
        <v/>
      </c>
      <c r="GG18" s="142" t="str">
        <f>IF(LEN(VLOOKUP($G18,Baseline!$G:$GR,183,0))=0,"",VLOOKUP($G18,Baseline!$G:$GR,183,0))</f>
        <v/>
      </c>
      <c r="GH18" s="142" t="str">
        <f>IF(LEN(VLOOKUP($G18,Baseline!$G:$GR,184,0))=0,"",VLOOKUP($G18,Baseline!$G:$GR,184,0))</f>
        <v/>
      </c>
      <c r="GI18" s="142" t="str">
        <f>IF(LEN(VLOOKUP($G18,Baseline!$G:$GR,185,0))=0,"",VLOOKUP($G18,Baseline!$G:$GR,185,0))</f>
        <v/>
      </c>
      <c r="GJ18" s="142" t="str">
        <f>IF(LEN(VLOOKUP($G18,Baseline!$G:$GR,186,0))=0,"",VLOOKUP($G18,Baseline!$G:$GR,186,0))</f>
        <v/>
      </c>
      <c r="GK18" s="142" t="str">
        <f>IF(LEN(VLOOKUP($G18,Baseline!$G:$GR,187,0))=0,"",VLOOKUP($G18,Baseline!$G:$GR,187,0))</f>
        <v/>
      </c>
      <c r="GL18" s="142" t="str">
        <f>IF(LEN(VLOOKUP($G18,Baseline!$G:$GR,188,0))=0,"",VLOOKUP($G18,Baseline!$G:$GR,188,0))</f>
        <v/>
      </c>
      <c r="GM18" s="142" t="str">
        <f>IF(LEN(VLOOKUP($G18,Baseline!$G:$GR,189,0))=0,"",VLOOKUP($G18,Baseline!$G:$GR,189,0))</f>
        <v/>
      </c>
      <c r="GN18" s="142" t="str">
        <f>IF(LEN(VLOOKUP($G18,Baseline!$G:$GR,190,0))=0,"",VLOOKUP($G18,Baseline!$G:$GR,190,0))</f>
        <v/>
      </c>
      <c r="GO18" s="142" t="str">
        <f>IF(LEN(VLOOKUP($G18,Baseline!$G:$GR,191,0))=0,"",VLOOKUP($G18,Baseline!$G:$GR,191,0))</f>
        <v/>
      </c>
      <c r="GP18" s="142" t="str">
        <f>IF(LEN(VLOOKUP($G18,Baseline!$G:$GR,192,0))=0,"",VLOOKUP($G18,Baseline!$G:$GR,192,0))</f>
        <v/>
      </c>
      <c r="GQ18" s="142" t="str">
        <f>IF(LEN(VLOOKUP($G18,Baseline!$G:$GR,193,0))=0,"",VLOOKUP($G18,Baseline!$G:$GR,193,0))</f>
        <v/>
      </c>
      <c r="GR18" s="142" t="str">
        <f>IF(LEN(VLOOKUP($G18,Baseline!$G:$GR,194,0))=0,"",VLOOKUP($G18,Baseline!$G:$GR,194,0))</f>
        <v/>
      </c>
      <c r="GS18" s="135"/>
      <c r="GT18" s="135"/>
      <c r="GU18" s="135"/>
      <c r="GV18" s="135"/>
      <c r="GW18" s="178" t="s">
        <v>1705</v>
      </c>
      <c r="GX18" s="142" t="str">
        <f>IF(LEN(VLOOKUP($G18,Baseline!$G:$HT,200,0))=0,"",VLOOKUP($G18,Baseline!$G:$HT,200,0))</f>
        <v>1 = jedem više povrća</v>
      </c>
      <c r="GY18" s="142" t="str">
        <f>IF(LEN(VLOOKUP($G18,Baseline!$G:$HT,201,0))=0,"",VLOOKUP($G18,Baseline!$G:$HT,201,0))</f>
        <v>2 = jedem manje povrća</v>
      </c>
      <c r="GZ18" s="142" t="str">
        <f>IF(LEN(VLOOKUP($G18,Baseline!$G:$HT,202,0))=0,"",VLOOKUP($G18,Baseline!$G:$HT,202,0))</f>
        <v>3 = jedem povrće isto kao pre</v>
      </c>
      <c r="HA18" s="142" t="str">
        <f>IF(LEN(VLOOKUP($G18,Baseline!$G:$HT,203,0))=0,"",VLOOKUP($G18,Baseline!$G:$HT,203,0))</f>
        <v/>
      </c>
      <c r="HB18" s="142" t="str">
        <f>IF(LEN(VLOOKUP($G18,Baseline!$G:$HT,204,0))=0,"",VLOOKUP($G18,Baseline!$G:$HT,204,0))</f>
        <v/>
      </c>
      <c r="HC18" s="142" t="str">
        <f>IF(LEN(VLOOKUP($G18,Baseline!$G:$HT,205,0))=0,"",VLOOKUP($G18,Baseline!$G:$HT,205,0))</f>
        <v/>
      </c>
      <c r="HD18" s="142" t="str">
        <f>IF(LEN(VLOOKUP($G18,Baseline!$G:$HT,206,0))=0,"",VLOOKUP($G18,Baseline!$G:$HT,206,0))</f>
        <v/>
      </c>
      <c r="HE18" s="142" t="str">
        <f>IF(LEN(VLOOKUP($G18,Baseline!$G:$HT,207,0))=0,"",VLOOKUP($G18,Baseline!$G:$HT,207,0))</f>
        <v/>
      </c>
      <c r="HF18" s="142" t="str">
        <f>IF(LEN(VLOOKUP($G18,Baseline!$G:$HT,208,0))=0,"",VLOOKUP($G18,Baseline!$G:$HT,208,0))</f>
        <v/>
      </c>
      <c r="HG18" s="142" t="str">
        <f>IF(LEN(VLOOKUP($G18,Baseline!$G:$HT,209,0))=0,"",VLOOKUP($G18,Baseline!$G:$HT,209,0))</f>
        <v/>
      </c>
      <c r="HH18" s="142" t="str">
        <f>IF(LEN(VLOOKUP($G18,Baseline!$G:$HT,210,0))=0,"",VLOOKUP($G18,Baseline!$G:$HT,210,0))</f>
        <v/>
      </c>
      <c r="HI18" s="142" t="str">
        <f>IF(LEN(VLOOKUP($G18,Baseline!$G:$HT,211,0))=0,"",VLOOKUP($G18,Baseline!$G:$HT,211,0))</f>
        <v/>
      </c>
      <c r="HJ18" s="142" t="str">
        <f>IF(LEN(VLOOKUP($G18,Baseline!$G:$HT,212,0))=0,"",VLOOKUP($G18,Baseline!$G:$HT,212,0))</f>
        <v/>
      </c>
      <c r="HK18" s="142" t="str">
        <f>IF(LEN(VLOOKUP($G18,Baseline!$G:$HT,213,0))=0,"",VLOOKUP($G18,Baseline!$G:$HT,213,0))</f>
        <v/>
      </c>
      <c r="HL18" s="142" t="str">
        <f>IF(LEN(VLOOKUP($G18,Baseline!$G:$HT,214,0))=0,"",VLOOKUP($G18,Baseline!$G:$HT,214,0))</f>
        <v/>
      </c>
      <c r="HM18" s="142" t="str">
        <f>IF(LEN(VLOOKUP($G18,Baseline!$G:$HT,215,0))=0,"",VLOOKUP($G18,Baseline!$G:$HT,215,0))</f>
        <v/>
      </c>
      <c r="HN18" s="142" t="str">
        <f>IF(LEN(VLOOKUP($G18,Baseline!$G:$HT,216,0))=0,"",VLOOKUP($G18,Baseline!$G:$HT,216,0))</f>
        <v/>
      </c>
      <c r="HO18" s="142" t="str">
        <f>IF(LEN(VLOOKUP($G18,Baseline!$G:$HT,217,0))=0,"",VLOOKUP($G18,Baseline!$G:$HT,217,0))</f>
        <v/>
      </c>
      <c r="HP18" s="142" t="str">
        <f>IF(LEN(VLOOKUP($G18,Baseline!$G:$HT,218,0))=0,"",VLOOKUP($G18,Baseline!$G:$HT,218,0))</f>
        <v/>
      </c>
      <c r="HQ18" s="142" t="str">
        <f>IF(LEN(VLOOKUP($G18,Baseline!$G:$HT,219,0))=0,"",VLOOKUP($G18,Baseline!$G:$HT,219,0))</f>
        <v/>
      </c>
      <c r="HR18" s="142" t="str">
        <f>IF(LEN(VLOOKUP($G18,Baseline!$G:$HT,220,0))=0,"",VLOOKUP($G18,Baseline!$G:$HT,220,0))</f>
        <v/>
      </c>
      <c r="HS18" s="142" t="str">
        <f>IF(LEN(VLOOKUP($G18,Baseline!$G:$HT,221,0))=0,"",VLOOKUP($G18,Baseline!$G:$HT,221,0))</f>
        <v/>
      </c>
      <c r="HT18" s="142" t="str">
        <f>IF(LEN(VLOOKUP($G18,Baseline!$G:$HT,222,0))=0,"",VLOOKUP($G18,Baseline!$G:$HT,222,0))</f>
        <v/>
      </c>
      <c r="HU18" s="135"/>
      <c r="HV18" s="135"/>
      <c r="HW18" s="135"/>
      <c r="HX18" s="135"/>
    </row>
    <row r="19" spans="1:694" ht="15.75" customHeight="1" x14ac:dyDescent="0.25">
      <c r="A19" s="134" t="s">
        <v>252</v>
      </c>
      <c r="B19" s="135" t="s">
        <v>972</v>
      </c>
      <c r="C19" s="135"/>
      <c r="D19" s="135"/>
      <c r="E19" s="135"/>
      <c r="F19" s="135" t="s">
        <v>254</v>
      </c>
      <c r="G19" s="136" t="s">
        <v>973</v>
      </c>
      <c r="H19" s="136"/>
      <c r="I19" s="178" t="s">
        <v>1706</v>
      </c>
      <c r="J19" s="135" t="str">
        <f>IF(LEN(VLOOKUP($G19,Baseline!$G:$BH,4,0))=0,"",VLOOKUP($G19,Baseline!$G:$BH,4,0))</f>
        <v>1 = Ich esse häufiger</v>
      </c>
      <c r="K19" s="135" t="str">
        <f>IF(LEN(VLOOKUP($G19,Baseline!$G:$BH,5,0))=0,"",VLOOKUP($G19,Baseline!$G:$BH,5,0))</f>
        <v>2 = Ich esse größere Portionen</v>
      </c>
      <c r="L19" s="135" t="str">
        <f>IF(LEN(VLOOKUP($G19,Baseline!$G:$BH,6,0))=0,"",VLOOKUP($G19,Baseline!$G:$BH,6,0))</f>
        <v>3 = Ich esse seltener</v>
      </c>
      <c r="M19" s="135" t="str">
        <f>IF(LEN(VLOOKUP($G19,Baseline!$G:$BH,7,0))=0,"",VLOOKUP($G19,Baseline!$G:$BH,7,0))</f>
        <v>4 = Ich esse kleinere Portionen</v>
      </c>
      <c r="N19" s="135" t="str">
        <f>IF(LEN(VLOOKUP($G19,Baseline!$G:$BH,8,0))=0,"",VLOOKUP($G19,Baseline!$G:$BH,8,0))</f>
        <v>5 = Ich habe das Gefühl ich ernähre mich weniger gesund als zuvor</v>
      </c>
      <c r="O19" s="135" t="str">
        <f>IF(LEN(VLOOKUP($G19,Baseline!$G:$BH,9,0))=0,"",VLOOKUP($G19,Baseline!$G:$BH,9,0))</f>
        <v>6 = Ich habe das Gefühl ich ernähre mich gesünder als zuvor</v>
      </c>
      <c r="P19" s="135" t="str">
        <f>IF(LEN(VLOOKUP($G19,Baseline!$G:$BH,10,0))=0,"",VLOOKUP($G19,Baseline!$G:$BH,10,0))</f>
        <v>7 = Keiner der genannten Punkte trifft zu</v>
      </c>
      <c r="Q19" s="135" t="str">
        <f>IF(LEN(VLOOKUP($G19,Baseline!$G:$BH,11,0))=0,"",VLOOKUP($G19,Baseline!$G:$BH,11,0))</f>
        <v/>
      </c>
      <c r="R19" s="135" t="str">
        <f>IF(LEN(VLOOKUP($G19,Baseline!$G:$BH,12,0))=0,"",VLOOKUP($G19,Baseline!$G:$BH,12,0))</f>
        <v/>
      </c>
      <c r="S19" s="135" t="str">
        <f>IF(LEN(VLOOKUP($G19,Baseline!$G:$BH,13,0))=0,"",VLOOKUP($G19,Baseline!$G:$BH,13,0))</f>
        <v/>
      </c>
      <c r="T19" s="135" t="str">
        <f>IF(LEN(VLOOKUP($G19,Baseline!$G:$BH,14,0))=0,"",VLOOKUP($G19,Baseline!$G:$BH,14,0))</f>
        <v/>
      </c>
      <c r="U19" s="135" t="str">
        <f>IF(LEN(VLOOKUP($G19,Baseline!$G:$BH,15,0))=0,"",VLOOKUP($G19,Baseline!$G:$BH,15,0))</f>
        <v/>
      </c>
      <c r="V19" s="135" t="str">
        <f>IF(LEN(VLOOKUP($G19,Baseline!$G:$BH,16,0))=0,"",VLOOKUP($G19,Baseline!$G:$BH,16,0))</f>
        <v/>
      </c>
      <c r="W19" s="135" t="str">
        <f>IF(LEN(VLOOKUP($G19,Baseline!$G:$BH,17,0))=0,"",VLOOKUP($G19,Baseline!$G:$BH,17,0))</f>
        <v/>
      </c>
      <c r="X19" s="135" t="str">
        <f>IF(LEN(VLOOKUP($G19,Baseline!$G:$BH,18,0))=0,"",VLOOKUP($G19,Baseline!$G:$BH,18,0))</f>
        <v/>
      </c>
      <c r="Y19" s="135" t="str">
        <f>IF(LEN(VLOOKUP($G19,Baseline!$G:$BH,19,0))=0,"",VLOOKUP($G19,Baseline!$G:$BH,19,0))</f>
        <v/>
      </c>
      <c r="Z19" s="135" t="str">
        <f>IF(LEN(VLOOKUP($G19,Baseline!$G:$BH,20,0))=0,"",VLOOKUP($G19,Baseline!$G:$BH,20,0))</f>
        <v/>
      </c>
      <c r="AA19" s="135" t="str">
        <f>IF(LEN(VLOOKUP($G19,Baseline!$G:$BH,21,0))=0,"",VLOOKUP($G19,Baseline!$G:$BH,21,0))</f>
        <v/>
      </c>
      <c r="AB19" s="135" t="str">
        <f>IF(LEN(VLOOKUP($G19,Baseline!$G:$BH,22,0))=0,"",VLOOKUP($G19,Baseline!$G:$BH,22,0))</f>
        <v/>
      </c>
      <c r="AC19" s="135" t="str">
        <f>IF(LEN(VLOOKUP($G19,Baseline!$G:$BH,23,0))=0,"",VLOOKUP($G19,Baseline!$G:$BH,23,0))</f>
        <v/>
      </c>
      <c r="AD19" s="135" t="str">
        <f>IF(LEN(VLOOKUP($G19,Baseline!$G:$BH,24,0))=0,"",VLOOKUP($G19,Baseline!$G:$BH,24,0))</f>
        <v/>
      </c>
      <c r="AE19" s="135" t="str">
        <f>IF(LEN(VLOOKUP($G19,Baseline!$G:$BH,25,0))=0,"",VLOOKUP($G19,Baseline!$G:$BH,25,0))</f>
        <v/>
      </c>
      <c r="AF19" s="135" t="str">
        <f>IF(LEN(VLOOKUP($G19,Baseline!$G:$BH,26,0))=0,"",VLOOKUP($G19,Baseline!$G:$BH,26,0))</f>
        <v/>
      </c>
      <c r="AG19" s="135"/>
      <c r="AH19" s="135"/>
      <c r="AI19" s="135"/>
      <c r="AJ19" s="135"/>
      <c r="AK19" s="178" t="s">
        <v>1707</v>
      </c>
      <c r="AL19" s="135" t="str">
        <f>IF(LEN(VLOOKUP($G19,Baseline!$G:$BH,32,0))=0,"",VLOOKUP($G19,Baseline!$G:$BH,32,0))</f>
        <v>1 = I eat more often</v>
      </c>
      <c r="AM19" s="135" t="str">
        <f>IF(LEN(VLOOKUP($G19,Baseline!$G:$BH,33,0))=0,"",VLOOKUP($G19,Baseline!$G:$BH,33,0))</f>
        <v>2 = I eat bigger portions</v>
      </c>
      <c r="AN19" s="135" t="str">
        <f>IF(LEN(VLOOKUP($G19,Baseline!$G:$BH,34,0))=0,"",VLOOKUP($G19,Baseline!$G:$BH,34,0))</f>
        <v>3 = I eat less often</v>
      </c>
      <c r="AO19" s="135" t="str">
        <f>IF(LEN(VLOOKUP($G19,Baseline!$G:$BH,35,0))=0,"",VLOOKUP($G19,Baseline!$G:$BH,35,0))</f>
        <v>4 = I eat smaller portions</v>
      </c>
      <c r="AP19" s="135" t="str">
        <f>IF(LEN(VLOOKUP($G19,Baseline!$G:$BH,36,0))=0,"",VLOOKUP($G19,Baseline!$G:$BH,36,0))</f>
        <v>5 = I have the feeling my diet is less healthy than before</v>
      </c>
      <c r="AQ19" s="135" t="str">
        <f>IF(LEN(VLOOKUP($G19,Baseline!$G:$BH,37,0))=0,"",VLOOKUP($G19,Baseline!$G:$BH,37,0))</f>
        <v>6 = I have the feeling my diet is more healthy than before</v>
      </c>
      <c r="AR19" s="135" t="str">
        <f>IF(LEN(VLOOKUP($G19,Baseline!$G:$BH,38,0))=0,"",VLOOKUP($G19,Baseline!$G:$BH,38,0))</f>
        <v>7 = None of the answers applies</v>
      </c>
      <c r="AS19" s="135" t="str">
        <f>IF(LEN(VLOOKUP($G19,Baseline!$G:$BH,39,0))=0,"",VLOOKUP($G19,Baseline!$G:$BH,39,0))</f>
        <v/>
      </c>
      <c r="AT19" s="135" t="str">
        <f>IF(LEN(VLOOKUP($G19,Baseline!$G:$BH,40,0))=0,"",VLOOKUP($G19,Baseline!$G:$BH,40,0))</f>
        <v/>
      </c>
      <c r="AU19" s="135" t="str">
        <f>IF(LEN(VLOOKUP($G19,Baseline!$G:$BH,41,0))=0,"",VLOOKUP($G19,Baseline!$G:$BH,41,0))</f>
        <v/>
      </c>
      <c r="AV19" s="135" t="str">
        <f>IF(LEN(VLOOKUP($G19,Baseline!$G:$BH,42,0))=0,"",VLOOKUP($G19,Baseline!$G:$BH,42,0))</f>
        <v/>
      </c>
      <c r="AW19" s="135" t="str">
        <f>IF(LEN(VLOOKUP($G19,Baseline!$G:$BH,43,0))=0,"",VLOOKUP($G19,Baseline!$G:$BH,43,0))</f>
        <v/>
      </c>
      <c r="AX19" s="135" t="str">
        <f>IF(LEN(VLOOKUP($G19,Baseline!$G:$BH,44,0))=0,"",VLOOKUP($G19,Baseline!$G:$BH,44,0))</f>
        <v/>
      </c>
      <c r="AY19" s="135" t="str">
        <f>IF(LEN(VLOOKUP($G19,Baseline!$G:$BH,45,0))=0,"",VLOOKUP($G19,Baseline!$G:$BH,45,0))</f>
        <v/>
      </c>
      <c r="AZ19" s="135" t="str">
        <f>IF(LEN(VLOOKUP($G19,Baseline!$G:$BH,46,0))=0,"",VLOOKUP($G19,Baseline!$G:$BH,46,0))</f>
        <v/>
      </c>
      <c r="BA19" s="135" t="str">
        <f>IF(LEN(VLOOKUP($G19,Baseline!$G:$BH,47,0))=0,"",VLOOKUP($G19,Baseline!$G:$BH,47,0))</f>
        <v/>
      </c>
      <c r="BB19" s="135" t="str">
        <f>IF(LEN(VLOOKUP($G19,Baseline!$G:$BH,48,0))=0,"",VLOOKUP($G19,Baseline!$G:$BH,48,0))</f>
        <v/>
      </c>
      <c r="BC19" s="135" t="str">
        <f>IF(LEN(VLOOKUP($G19,Baseline!$G:$BH,49,0))=0,"",VLOOKUP($G19,Baseline!$G:$BH,49,0))</f>
        <v/>
      </c>
      <c r="BD19" s="135" t="str">
        <f>IF(LEN(VLOOKUP($G19,Baseline!$G:$BH,50,0))=0,"",VLOOKUP($G19,Baseline!$G:$BH,50,0))</f>
        <v/>
      </c>
      <c r="BE19" s="135" t="str">
        <f>IF(LEN(VLOOKUP($G19,Baseline!$G:$BH,51,0))=0,"",VLOOKUP($G19,Baseline!$G:$BH,51,0))</f>
        <v/>
      </c>
      <c r="BF19" s="135" t="str">
        <f>IF(LEN(VLOOKUP($G19,Baseline!$G:$BH,52,0))=0,"",VLOOKUP($G19,Baseline!$G:$BH,52,0))</f>
        <v/>
      </c>
      <c r="BG19" s="135" t="str">
        <f>IF(LEN(VLOOKUP($G19,Baseline!$G:$BH,53,0))=0,"",VLOOKUP($G19,Baseline!$G:$BH,53,0))</f>
        <v/>
      </c>
      <c r="BH19" s="135" t="str">
        <f>IF(LEN(VLOOKUP($G19,Baseline!$G:$BH,54,0))=0,"",VLOOKUP($G19,Baseline!$G:$BH,54,0))</f>
        <v/>
      </c>
      <c r="BI19" s="135"/>
      <c r="BJ19" s="135"/>
      <c r="BK19" s="135"/>
      <c r="BL19" s="135"/>
      <c r="BM19" s="178" t="s">
        <v>1708</v>
      </c>
      <c r="BN19" s="139" t="str">
        <f>IF(LEN(VLOOKUP($G19,Baseline!$G:$CJ,60,0))=0,"",VLOOKUP($G19,Baseline!$G:$CJ,60,0))</f>
        <v>1 = Como más</v>
      </c>
      <c r="BO19" s="139" t="str">
        <f>IF(LEN(VLOOKUP($G19,Baseline!$G:$CJ,61,0))=0,"",VLOOKUP($G19,Baseline!$G:$CJ,61,0))</f>
        <v>2 = Como raciones más grandes</v>
      </c>
      <c r="BP19" s="139" t="str">
        <f>IF(LEN(VLOOKUP($G19,Baseline!$G:$CJ,62,0))=0,"",VLOOKUP($G19,Baseline!$G:$CJ,62,0))</f>
        <v>3 = Como menos cantidad</v>
      </c>
      <c r="BQ19" s="139" t="str">
        <f>IF(LEN(VLOOKUP($G19,Baseline!$G:$CJ,63,0))=0,"",VLOOKUP($G19,Baseline!$G:$CJ,63,0))</f>
        <v>4 = Como raciones más pequeñas</v>
      </c>
      <c r="BR19" s="139" t="str">
        <f>IF(LEN(VLOOKUP($G19,Baseline!$G:$CJ,64,0))=0,"",VLOOKUP($G19,Baseline!$G:$CJ,64,0))</f>
        <v>5 = Tengo la impresión de que me alimento menos sano que antes</v>
      </c>
      <c r="BS19" s="139" t="str">
        <f>IF(LEN(VLOOKUP($G19,Baseline!$G:$CJ,65,0))=0,"",VLOOKUP($G19,Baseline!$G:$CJ,65,0))</f>
        <v>6 =Tengo la impresión de que me alimento más sano que antes</v>
      </c>
      <c r="BT19" s="139" t="str">
        <f>IF(LEN(VLOOKUP($G19,Baseline!$G:$CJ,66,0))=0,"",VLOOKUP($G19,Baseline!$G:$CJ,66,0))</f>
        <v>7 = Ninguno de los puntos corresponde</v>
      </c>
      <c r="BU19" s="139" t="str">
        <f>IF(LEN(VLOOKUP($G19,Baseline!$G:$CJ,67,0))=0,"",VLOOKUP($G19,Baseline!$G:$CJ,67,0))</f>
        <v/>
      </c>
      <c r="BV19" s="139" t="str">
        <f>IF(LEN(VLOOKUP($G19,Baseline!$G:$CJ,68,0))=0,"",VLOOKUP($G19,Baseline!$G:$CJ,68,0))</f>
        <v/>
      </c>
      <c r="BW19" s="139" t="str">
        <f>IF(LEN(VLOOKUP($G19,Baseline!$G:$CJ,69,0))=0,"",VLOOKUP($G19,Baseline!$G:$CJ,69,0))</f>
        <v/>
      </c>
      <c r="BX19" s="139" t="str">
        <f>IF(LEN(VLOOKUP($G19,Baseline!$G:$CJ,70,0))=0,"",VLOOKUP($G19,Baseline!$G:$CJ,70,0))</f>
        <v/>
      </c>
      <c r="BY19" s="139" t="str">
        <f>IF(LEN(VLOOKUP($G19,Baseline!$G:$CJ,71,0))=0,"",VLOOKUP($G19,Baseline!$G:$CJ,71,0))</f>
        <v/>
      </c>
      <c r="BZ19" s="139" t="str">
        <f>IF(LEN(VLOOKUP($G19,Baseline!$G:$CJ,72,0))=0,"",VLOOKUP($G19,Baseline!$G:$CJ,72,0))</f>
        <v/>
      </c>
      <c r="CA19" s="139" t="str">
        <f>IF(LEN(VLOOKUP($G19,Baseline!$G:$CJ,73,0))=0,"",VLOOKUP($G19,Baseline!$G:$CJ,73,0))</f>
        <v/>
      </c>
      <c r="CB19" s="139" t="str">
        <f>IF(LEN(VLOOKUP($G19,Baseline!$G:$CJ,74,0))=0,"",VLOOKUP($G19,Baseline!$G:$CJ,74,0))</f>
        <v/>
      </c>
      <c r="CC19" s="139" t="str">
        <f>IF(LEN(VLOOKUP($G19,Baseline!$G:$CJ,75,0))=0,"",VLOOKUP($G19,Baseline!$G:$CJ,75,0))</f>
        <v/>
      </c>
      <c r="CD19" s="139" t="str">
        <f>IF(LEN(VLOOKUP($G19,Baseline!$G:$CJ,76,0))=0,"",VLOOKUP($G19,Baseline!$G:$CJ,76,0))</f>
        <v/>
      </c>
      <c r="CE19" s="139" t="str">
        <f>IF(LEN(VLOOKUP($G19,Baseline!$G:$CJ,77,0))=0,"",VLOOKUP($G19,Baseline!$G:$CJ,77,0))</f>
        <v/>
      </c>
      <c r="CF19" s="139" t="str">
        <f>IF(LEN(VLOOKUP($G19,Baseline!$G:$CJ,78,0))=0,"",VLOOKUP($G19,Baseline!$G:$CJ,78,0))</f>
        <v/>
      </c>
      <c r="CG19" s="139" t="str">
        <f>IF(LEN(VLOOKUP($G19,Baseline!$G:$CJ,79,0))=0,"",VLOOKUP($G19,Baseline!$G:$CJ,79,0))</f>
        <v/>
      </c>
      <c r="CH19" s="139" t="str">
        <f>IF(LEN(VLOOKUP($G19,Baseline!$G:$CJ,80,0))=0,"",VLOOKUP($G19,Baseline!$G:$CJ,80,0))</f>
        <v/>
      </c>
      <c r="CI19" s="139" t="str">
        <f>IF(LEN(VLOOKUP($G19,Baseline!$G:$CJ,81,0))=0,"",VLOOKUP($G19,Baseline!$G:$CJ,81,0))</f>
        <v/>
      </c>
      <c r="CJ19" s="139" t="str">
        <f>IF(LEN(VLOOKUP($G19,Baseline!$G:$CJ,82,0))=0,"",VLOOKUP($G19,Baseline!$G:$CJ,82,0))</f>
        <v/>
      </c>
      <c r="CK19" s="135"/>
      <c r="CL19" s="135"/>
      <c r="CM19" s="135"/>
      <c r="CN19" s="135"/>
      <c r="CO19" s="178" t="s">
        <v>1709</v>
      </c>
      <c r="CP19" s="139" t="str">
        <f>IF(LEN(VLOOKUP($G19,Baseline!$G:$DL,88,0))=0,"",VLOOKUP($G19,Baseline!$G:$DL,88,0))</f>
        <v>1 = je mange plus souvent</v>
      </c>
      <c r="CQ19" s="139" t="str">
        <f>IF(LEN(VLOOKUP($G19,Baseline!$G:$DL,89,0))=0,"",VLOOKUP($G19,Baseline!$G:$DL,89,0))</f>
        <v>2 = je mange de plus grosses portions</v>
      </c>
      <c r="CR19" s="139" t="str">
        <f>IF(LEN(VLOOKUP($G19,Baseline!$G:$DL,90,0))=0,"",VLOOKUP($G19,Baseline!$G:$DL,90,0))</f>
        <v>3 = je mange plus rarement</v>
      </c>
      <c r="CS19" s="139" t="str">
        <f>IF(LEN(VLOOKUP($G19,Baseline!$G:$DL,91,0))=0,"",VLOOKUP($G19,Baseline!$G:$DL,91,0))</f>
        <v>4 = je mange de plus petites portions</v>
      </c>
      <c r="CT19" s="139" t="str">
        <f>IF(LEN(VLOOKUP($G19,Baseline!$G:$DL,92,0))=0,"",VLOOKUP($G19,Baseline!$G:$DL,92,0))</f>
        <v>5 = j'ai le sentiment que je me nourris moins sainement qu'avant</v>
      </c>
      <c r="CU19" s="139" t="str">
        <f>IF(LEN(VLOOKUP($G19,Baseline!$G:$DL,93,0))=0,"",VLOOKUP($G19,Baseline!$G:$DL,93,0))</f>
        <v>6 = j'ai le sentiment que je me nourris plus sainement qu'avant</v>
      </c>
      <c r="CV19" s="139" t="str">
        <f>IF(LEN(VLOOKUP($G19,Baseline!$G:$DL,94,0))=0,"",VLOOKUP($G19,Baseline!$G:$DL,94,0))</f>
        <v>7 = aucune des réponses proposées ne me correspond</v>
      </c>
      <c r="CW19" s="139" t="str">
        <f>IF(LEN(VLOOKUP($G19,Baseline!$G:$DL,95,0))=0,"",VLOOKUP($G19,Baseline!$G:$DL,95,0))</f>
        <v/>
      </c>
      <c r="CX19" s="139" t="str">
        <f>IF(LEN(VLOOKUP($G19,Baseline!$G:$DL,96,0))=0,"",VLOOKUP($G19,Baseline!$G:$DL,96,0))</f>
        <v/>
      </c>
      <c r="CY19" s="139" t="str">
        <f>IF(LEN(VLOOKUP($G19,Baseline!$G:$DL,97,0))=0,"",VLOOKUP($G19,Baseline!$G:$DL,97,0))</f>
        <v/>
      </c>
      <c r="CZ19" s="139" t="str">
        <f>IF(LEN(VLOOKUP($G19,Baseline!$G:$DL,98,0))=0,"",VLOOKUP($G19,Baseline!$G:$DL,98,0))</f>
        <v/>
      </c>
      <c r="DA19" s="139" t="str">
        <f>IF(LEN(VLOOKUP($G19,Baseline!$G:$DL,99,0))=0,"",VLOOKUP($G19,Baseline!$G:$DL,99,0))</f>
        <v/>
      </c>
      <c r="DB19" s="139" t="str">
        <f>IF(LEN(VLOOKUP($G19,Baseline!$G:$DL,100,0))=0,"",VLOOKUP($G19,Baseline!$G:$DL,100,0))</f>
        <v/>
      </c>
      <c r="DC19" s="139" t="str">
        <f>IF(LEN(VLOOKUP($G19,Baseline!$G:$DL,101,0))=0,"",VLOOKUP($G19,Baseline!$G:$DL,101,0))</f>
        <v/>
      </c>
      <c r="DD19" s="139" t="str">
        <f>IF(LEN(VLOOKUP($G19,Baseline!$G:$DL,102,0))=0,"",VLOOKUP($G19,Baseline!$G:$DL,102,0))</f>
        <v/>
      </c>
      <c r="DE19" s="139" t="str">
        <f>IF(LEN(VLOOKUP($G19,Baseline!$G:$DL,103,0))=0,"",VLOOKUP($G19,Baseline!$G:$DL,103,0))</f>
        <v/>
      </c>
      <c r="DF19" s="139" t="str">
        <f>IF(LEN(VLOOKUP($G19,Baseline!$G:$DL,104,0))=0,"",VLOOKUP($G19,Baseline!$G:$DL,104,0))</f>
        <v/>
      </c>
      <c r="DG19" s="139" t="str">
        <f>IF(LEN(VLOOKUP($G19,Baseline!$G:$DL,105,0))=0,"",VLOOKUP($G19,Baseline!$G:$DL,105,0))</f>
        <v/>
      </c>
      <c r="DH19" s="139" t="str">
        <f>IF(LEN(VLOOKUP($G19,Baseline!$G:$DL,106,0))=0,"",VLOOKUP($G19,Baseline!$G:$DL,106,0))</f>
        <v/>
      </c>
      <c r="DI19" s="139" t="str">
        <f>IF(LEN(VLOOKUP($G19,Baseline!$G:$DL,107,0))=0,"",VLOOKUP($G19,Baseline!$G:$DL,107,0))</f>
        <v/>
      </c>
      <c r="DJ19" s="139" t="str">
        <f>IF(LEN(VLOOKUP($G19,Baseline!$G:$DL,108,0))=0,"",VLOOKUP($G19,Baseline!$G:$DL,108,0))</f>
        <v/>
      </c>
      <c r="DK19" s="139" t="str">
        <f>IF(LEN(VLOOKUP($G19,Baseline!$G:$DL,109,0))=0,"",VLOOKUP($G19,Baseline!$G:$DL,109,0))</f>
        <v/>
      </c>
      <c r="DL19" s="139" t="str">
        <f>IF(LEN(VLOOKUP($G19,Baseline!$G:$DL,110,0))=0,"",VLOOKUP($G19,Baseline!$G:$DL,110,0))</f>
        <v/>
      </c>
      <c r="DM19" s="140"/>
      <c r="DN19" s="140"/>
      <c r="DO19" s="140"/>
      <c r="DP19" s="140"/>
      <c r="DQ19" s="178" t="s">
        <v>1710</v>
      </c>
      <c r="DR19" s="142" t="str">
        <f>IF(LEN(VLOOKUP($G19,Baseline!$G:$EN,116,0))=0,"",VLOOKUP($G19,Baseline!$G:$EN,116,0))</f>
        <v>1 = gyakrabban eszek</v>
      </c>
      <c r="DS19" s="142" t="str">
        <f>IF(LEN(VLOOKUP($G19,Baseline!$G:$EN,117,0))=0,"",VLOOKUP($G19,Baseline!$G:$EN,117,0))</f>
        <v>2 = nagyobb adagokat eszek</v>
      </c>
      <c r="DT19" s="142" t="str">
        <f>IF(LEN(VLOOKUP($G19,Baseline!$G:$EN,118,0))=0,"",VLOOKUP($G19,Baseline!$G:$EN,118,0))</f>
        <v>3 = ritkábban eszek</v>
      </c>
      <c r="DU19" s="142" t="str">
        <f>IF(LEN(VLOOKUP($G19,Baseline!$G:$EN,119,0))=0,"",VLOOKUP($G19,Baseline!$G:$EN,119,0))</f>
        <v>4 = kisebb adagokat eszek</v>
      </c>
      <c r="DV19" s="142" t="str">
        <f>IF(LEN(VLOOKUP($G19,Baseline!$G:$EN,120,0))=0,"",VLOOKUP($G19,Baseline!$G:$EN,120,0))</f>
        <v>5 = az az érzésem, hogy kevésbé egészségesen táplálkozok, mint korábban</v>
      </c>
      <c r="DW19" s="142" t="str">
        <f>IF(LEN(VLOOKUP($G19,Baseline!$G:$EN,121,0))=0,"",VLOOKUP($G19,Baseline!$G:$EN,121,0))</f>
        <v>6 = az az érzésem, hogy egészségesebben táplálkozok, mint korábban</v>
      </c>
      <c r="DX19" s="142" t="str">
        <f>IF(LEN(VLOOKUP($G19,Baseline!$G:$EN,122,0))=0,"",VLOOKUP($G19,Baseline!$G:$EN,122,0))</f>
        <v>7 = a pontok közül egyik sem találó</v>
      </c>
      <c r="DY19" s="142" t="str">
        <f>IF(LEN(VLOOKUP($G19,Baseline!$G:$EN,123,0))=0,"",VLOOKUP($G19,Baseline!$G:$EN,123,0))</f>
        <v/>
      </c>
      <c r="DZ19" s="142" t="str">
        <f>IF(LEN(VLOOKUP($G19,Baseline!$G:$EN,124,0))=0,"",VLOOKUP($G19,Baseline!$G:$EN,124,0))</f>
        <v/>
      </c>
      <c r="EA19" s="142" t="str">
        <f>IF(LEN(VLOOKUP($G19,Baseline!$G:$EN,125,0))=0,"",VLOOKUP($G19,Baseline!$G:$EN,125,0))</f>
        <v/>
      </c>
      <c r="EB19" s="142" t="str">
        <f>IF(LEN(VLOOKUP($G19,Baseline!$G:$EN,126,0))=0,"",VLOOKUP($G19,Baseline!$G:$EN,126,0))</f>
        <v/>
      </c>
      <c r="EC19" s="142" t="str">
        <f>IF(LEN(VLOOKUP($G19,Baseline!$G:$EN,127,0))=0,"",VLOOKUP($G19,Baseline!$G:$EN,127,0))</f>
        <v/>
      </c>
      <c r="ED19" s="142" t="str">
        <f>IF(LEN(VLOOKUP($G19,Baseline!$G:$EN,128,0))=0,"",VLOOKUP($G19,Baseline!$G:$EN,128,0))</f>
        <v/>
      </c>
      <c r="EE19" s="142" t="str">
        <f>IF(LEN(VLOOKUP($G19,Baseline!$G:$EN,129,0))=0,"",VLOOKUP($G19,Baseline!$G:$EN,129,0))</f>
        <v/>
      </c>
      <c r="EF19" s="142" t="str">
        <f>IF(LEN(VLOOKUP($G19,Baseline!$G:$EN,130,0))=0,"",VLOOKUP($G19,Baseline!$G:$EN,130,0))</f>
        <v/>
      </c>
      <c r="EG19" s="142" t="str">
        <f>IF(LEN(VLOOKUP($G19,Baseline!$G:$EN,131,0))=0,"",VLOOKUP($G19,Baseline!$G:$EN,131,0))</f>
        <v/>
      </c>
      <c r="EH19" s="142" t="str">
        <f>IF(LEN(VLOOKUP($G19,Baseline!$G:$EN,132,0))=0,"",VLOOKUP($G19,Baseline!$G:$EN,132,0))</f>
        <v/>
      </c>
      <c r="EI19" s="142" t="str">
        <f>IF(LEN(VLOOKUP($G19,Baseline!$G:$EN,133,0))=0,"",VLOOKUP($G19,Baseline!$G:$EN,133,0))</f>
        <v/>
      </c>
      <c r="EJ19" s="142" t="str">
        <f>IF(LEN(VLOOKUP($G19,Baseline!$G:$EN,134,0))=0,"",VLOOKUP($G19,Baseline!$G:$EN,134,0))</f>
        <v/>
      </c>
      <c r="EK19" s="142" t="str">
        <f>IF(LEN(VLOOKUP($G19,Baseline!$G:$EN,135,0))=0,"",VLOOKUP($G19,Baseline!$G:$EN,135,0))</f>
        <v/>
      </c>
      <c r="EL19" s="142" t="str">
        <f>IF(LEN(VLOOKUP($G19,Baseline!$G:$EN,136,0))=0,"",VLOOKUP($G19,Baseline!$G:$EN,136,0))</f>
        <v/>
      </c>
      <c r="EM19" s="142" t="str">
        <f>IF(LEN(VLOOKUP($G19,Baseline!$G:$EN,137,0))=0,"",VLOOKUP($G19,Baseline!$G:$EN,137,0))</f>
        <v/>
      </c>
      <c r="EN19" s="142" t="str">
        <f>IF(LEN(VLOOKUP($G19,Baseline!$G:$EN,138,0))=0,"",VLOOKUP($G19,Baseline!$G:$EN,138,0))</f>
        <v/>
      </c>
      <c r="EO19" s="135"/>
      <c r="EP19" s="135"/>
      <c r="EQ19" s="135"/>
      <c r="ER19" s="135"/>
      <c r="ES19" s="178" t="s">
        <v>1711</v>
      </c>
      <c r="ET19" s="142" t="str">
        <f>IF(LEN(VLOOKUP($G19,Baseline!$G:$FP,144,0))=0,"",VLOOKUP($G19,Baseline!$G:$FP,144,0))</f>
        <v>1 = mangio più spesso</v>
      </c>
      <c r="EU19" s="142" t="str">
        <f>IF(LEN(VLOOKUP($G19,Baseline!$G:$FP,145,0))=0,"",VLOOKUP($G19,Baseline!$G:$FP,145,0))</f>
        <v>2 = mangio porzioni più grandi</v>
      </c>
      <c r="EV19" s="142" t="str">
        <f>IF(LEN(VLOOKUP($G19,Baseline!$G:$FP,146,0))=0,"",VLOOKUP($G19,Baseline!$G:$FP,146,0))</f>
        <v>3 = mangio più raramente</v>
      </c>
      <c r="EW19" s="142" t="str">
        <f>IF(LEN(VLOOKUP($G19,Baseline!$G:$FP,147,0))=0,"",VLOOKUP($G19,Baseline!$G:$FP,147,0))</f>
        <v>4 = mangio porzioni più piccole</v>
      </c>
      <c r="EX19" s="142" t="str">
        <f>IF(LEN(VLOOKUP($G19,Baseline!$G:$FP,148,0))=0,"",VLOOKUP($G19,Baseline!$G:$FP,148,0))</f>
        <v>5 = mi sembra di alimentarmi in maniera meno sana di prima</v>
      </c>
      <c r="EY19" s="142" t="str">
        <f>IF(LEN(VLOOKUP($G19,Baseline!$G:$FP,149,0))=0,"",VLOOKUP($G19,Baseline!$G:$FP,149,0))</f>
        <v>6 = mi sembra di alimentarmi in maniera più sana di prima</v>
      </c>
      <c r="EZ19" s="142" t="str">
        <f>IF(LEN(VLOOKUP($G19,Baseline!$G:$FP,150,0))=0,"",VLOOKUP($G19,Baseline!$G:$FP,150,0))</f>
        <v>7 = nessuna delle risposte si applica alla mia situazione</v>
      </c>
      <c r="FA19" s="142" t="str">
        <f>IF(LEN(VLOOKUP($G19,Baseline!$G:$FP,151,0))=0,"",VLOOKUP($G19,Baseline!$G:$FP,151,0))</f>
        <v/>
      </c>
      <c r="FB19" s="142" t="str">
        <f>IF(LEN(VLOOKUP($G19,Baseline!$G:$FP,152,0))=0,"",VLOOKUP($G19,Baseline!$G:$FP,152,0))</f>
        <v/>
      </c>
      <c r="FC19" s="142" t="str">
        <f>IF(LEN(VLOOKUP($G19,Baseline!$G:$FP,153,0))=0,"",VLOOKUP($G19,Baseline!$G:$FP,153,0))</f>
        <v/>
      </c>
      <c r="FD19" s="142" t="str">
        <f>IF(LEN(VLOOKUP($G19,Baseline!$G:$FP,154,0))=0,"",VLOOKUP($G19,Baseline!$G:$FP,154,0))</f>
        <v/>
      </c>
      <c r="FE19" s="142" t="str">
        <f>IF(LEN(VLOOKUP($G19,Baseline!$G:$FP,155,0))=0,"",VLOOKUP($G19,Baseline!$G:$FP,155,0))</f>
        <v/>
      </c>
      <c r="FF19" s="142" t="str">
        <f>IF(LEN(VLOOKUP($G19,Baseline!$G:$FP,156,0))=0,"",VLOOKUP($G19,Baseline!$G:$FP,156,0))</f>
        <v/>
      </c>
      <c r="FG19" s="142" t="str">
        <f>IF(LEN(VLOOKUP($G19,Baseline!$G:$FP,157,0))=0,"",VLOOKUP($G19,Baseline!$G:$FP,157,0))</f>
        <v/>
      </c>
      <c r="FH19" s="142" t="str">
        <f>IF(LEN(VLOOKUP($G19,Baseline!$G:$FP,158,0))=0,"",VLOOKUP($G19,Baseline!$G:$FP,158,0))</f>
        <v/>
      </c>
      <c r="FI19" s="142" t="str">
        <f>IF(LEN(VLOOKUP($G19,Baseline!$G:$FP,159,0))=0,"",VLOOKUP($G19,Baseline!$G:$FP,159,0))</f>
        <v/>
      </c>
      <c r="FJ19" s="142" t="str">
        <f>IF(LEN(VLOOKUP($G19,Baseline!$G:$FP,160,0))=0,"",VLOOKUP($G19,Baseline!$G:$FP,160,0))</f>
        <v/>
      </c>
      <c r="FK19" s="142" t="str">
        <f>IF(LEN(VLOOKUP($G19,Baseline!$G:$FP,161,0))=0,"",VLOOKUP($G19,Baseline!$G:$FP,161,0))</f>
        <v/>
      </c>
      <c r="FL19" s="142" t="str">
        <f>IF(LEN(VLOOKUP($G19,Baseline!$G:$FP,162,0))=0,"",VLOOKUP($G19,Baseline!$G:$FP,162,0))</f>
        <v/>
      </c>
      <c r="FM19" s="142" t="str">
        <f>IF(LEN(VLOOKUP($G19,Baseline!$G:$FP,163,0))=0,"",VLOOKUP($G19,Baseline!$G:$FP,163,0))</f>
        <v/>
      </c>
      <c r="FN19" s="142" t="str">
        <f>IF(LEN(VLOOKUP($G19,Baseline!$G:$FP,164,0))=0,"",VLOOKUP($G19,Baseline!$G:$FP,164,0))</f>
        <v/>
      </c>
      <c r="FO19" s="142" t="str">
        <f>IF(LEN(VLOOKUP($G19,Baseline!$G:$FP,165,0))=0,"",VLOOKUP($G19,Baseline!$G:$FP,165,0))</f>
        <v/>
      </c>
      <c r="FP19" s="142" t="str">
        <f>IF(LEN(VLOOKUP($G19,Baseline!$G:$FP,166,0))=0,"",VLOOKUP($G19,Baseline!$G:$FP,166,0))</f>
        <v/>
      </c>
      <c r="FQ19" s="135"/>
      <c r="FR19" s="135"/>
      <c r="FS19" s="135"/>
      <c r="FT19" s="135"/>
      <c r="FU19" s="178" t="s">
        <v>1712</v>
      </c>
      <c r="FV19" s="142" t="str">
        <f>IF(LEN(VLOOKUP($G19,Baseline!$G:$GR,172,0))=0,"",VLOOKUP($G19,Baseline!$G:$GR,172,0))</f>
        <v>1 = я стал(а) есть чаще</v>
      </c>
      <c r="FW19" s="142" t="str">
        <f>IF(LEN(VLOOKUP($G19,Baseline!$G:$GR,173,0))=0,"",VLOOKUP($G19,Baseline!$G:$GR,173,0))</f>
        <v>2 = я увеличил(а) порции</v>
      </c>
      <c r="FX19" s="142" t="str">
        <f>IF(LEN(VLOOKUP($G19,Baseline!$G:$GR,174,0))=0,"",VLOOKUP($G19,Baseline!$G:$GR,174,0))</f>
        <v>3 = я стал(а) есть реже</v>
      </c>
      <c r="FY19" s="142" t="str">
        <f>IF(LEN(VLOOKUP($G19,Baseline!$G:$GR,175,0))=0,"",VLOOKUP($G19,Baseline!$G:$GR,175,0))</f>
        <v>4 = я уменьшил(а) порции</v>
      </c>
      <c r="FZ19" s="142" t="str">
        <f>IF(LEN(VLOOKUP($G19,Baseline!$G:$GR,176,0))=0,"",VLOOKUP($G19,Baseline!$G:$GR,176,0))</f>
        <v>5 = мне кажется, я стал(а) употреблять менее здоровую пищу, чем раньше</v>
      </c>
      <c r="GA19" s="142" t="str">
        <f>IF(LEN(VLOOKUP($G19,Baseline!$G:$GR,177,0))=0,"",VLOOKUP($G19,Baseline!$G:$GR,177,0))</f>
        <v>6 = мне кажется, я стал(а) употреблять более здоровую пищу, чем раньше</v>
      </c>
      <c r="GB19" s="142" t="str">
        <f>IF(LEN(VLOOKUP($G19,Baseline!$G:$GR,178,0))=0,"",VLOOKUP($G19,Baseline!$G:$GR,178,0))</f>
        <v>7 = ни один из пунктов выше</v>
      </c>
      <c r="GC19" s="142" t="str">
        <f>IF(LEN(VLOOKUP($G19,Baseline!$G:$GR,179,0))=0,"",VLOOKUP($G19,Baseline!$G:$GR,179,0))</f>
        <v/>
      </c>
      <c r="GD19" s="142" t="str">
        <f>IF(LEN(VLOOKUP($G19,Baseline!$G:$GR,180,0))=0,"",VLOOKUP($G19,Baseline!$G:$GR,180,0))</f>
        <v/>
      </c>
      <c r="GE19" s="142" t="str">
        <f>IF(LEN(VLOOKUP($G19,Baseline!$G:$GR,181,0))=0,"",VLOOKUP($G19,Baseline!$G:$GR,181,0))</f>
        <v/>
      </c>
      <c r="GF19" s="142" t="str">
        <f>IF(LEN(VLOOKUP($G19,Baseline!$G:$GR,182,0))=0,"",VLOOKUP($G19,Baseline!$G:$GR,182,0))</f>
        <v/>
      </c>
      <c r="GG19" s="142" t="str">
        <f>IF(LEN(VLOOKUP($G19,Baseline!$G:$GR,183,0))=0,"",VLOOKUP($G19,Baseline!$G:$GR,183,0))</f>
        <v/>
      </c>
      <c r="GH19" s="142" t="str">
        <f>IF(LEN(VLOOKUP($G19,Baseline!$G:$GR,184,0))=0,"",VLOOKUP($G19,Baseline!$G:$GR,184,0))</f>
        <v/>
      </c>
      <c r="GI19" s="142" t="str">
        <f>IF(LEN(VLOOKUP($G19,Baseline!$G:$GR,185,0))=0,"",VLOOKUP($G19,Baseline!$G:$GR,185,0))</f>
        <v/>
      </c>
      <c r="GJ19" s="142" t="str">
        <f>IF(LEN(VLOOKUP($G19,Baseline!$G:$GR,186,0))=0,"",VLOOKUP($G19,Baseline!$G:$GR,186,0))</f>
        <v/>
      </c>
      <c r="GK19" s="142" t="str">
        <f>IF(LEN(VLOOKUP($G19,Baseline!$G:$GR,187,0))=0,"",VLOOKUP($G19,Baseline!$G:$GR,187,0))</f>
        <v/>
      </c>
      <c r="GL19" s="142" t="str">
        <f>IF(LEN(VLOOKUP($G19,Baseline!$G:$GR,188,0))=0,"",VLOOKUP($G19,Baseline!$G:$GR,188,0))</f>
        <v/>
      </c>
      <c r="GM19" s="142" t="str">
        <f>IF(LEN(VLOOKUP($G19,Baseline!$G:$GR,189,0))=0,"",VLOOKUP($G19,Baseline!$G:$GR,189,0))</f>
        <v/>
      </c>
      <c r="GN19" s="142" t="str">
        <f>IF(LEN(VLOOKUP($G19,Baseline!$G:$GR,190,0))=0,"",VLOOKUP($G19,Baseline!$G:$GR,190,0))</f>
        <v/>
      </c>
      <c r="GO19" s="142" t="str">
        <f>IF(LEN(VLOOKUP($G19,Baseline!$G:$GR,191,0))=0,"",VLOOKUP($G19,Baseline!$G:$GR,191,0))</f>
        <v/>
      </c>
      <c r="GP19" s="142" t="str">
        <f>IF(LEN(VLOOKUP($G19,Baseline!$G:$GR,192,0))=0,"",VLOOKUP($G19,Baseline!$G:$GR,192,0))</f>
        <v/>
      </c>
      <c r="GQ19" s="142" t="str">
        <f>IF(LEN(VLOOKUP($G19,Baseline!$G:$GR,193,0))=0,"",VLOOKUP($G19,Baseline!$G:$GR,193,0))</f>
        <v/>
      </c>
      <c r="GR19" s="142" t="str">
        <f>IF(LEN(VLOOKUP($G19,Baseline!$G:$GR,194,0))=0,"",VLOOKUP($G19,Baseline!$G:$GR,194,0))</f>
        <v/>
      </c>
      <c r="GS19" s="135"/>
      <c r="GT19" s="135"/>
      <c r="GU19" s="135"/>
      <c r="GV19" s="135"/>
      <c r="GW19" s="178" t="s">
        <v>1713</v>
      </c>
      <c r="GX19" s="142" t="str">
        <f>IF(LEN(VLOOKUP($G19,Baseline!$G:$HT,200,0))=0,"",VLOOKUP($G19,Baseline!$G:$HT,200,0))</f>
        <v>1 = jedem češće</v>
      </c>
      <c r="GY19" s="142" t="str">
        <f>IF(LEN(VLOOKUP($G19,Baseline!$G:$HT,201,0))=0,"",VLOOKUP($G19,Baseline!$G:$HT,201,0))</f>
        <v>2 = jedem veće porcije</v>
      </c>
      <c r="GZ19" s="142" t="str">
        <f>IF(LEN(VLOOKUP($G19,Baseline!$G:$HT,202,0))=0,"",VLOOKUP($G19,Baseline!$G:$HT,202,0))</f>
        <v>3 = jedem ređe</v>
      </c>
      <c r="HA19" s="142" t="str">
        <f>IF(LEN(VLOOKUP($G19,Baseline!$G:$HT,203,0))=0,"",VLOOKUP($G19,Baseline!$G:$HT,203,0))</f>
        <v>4 = jedem manje porcije</v>
      </c>
      <c r="HB19" s="142" t="str">
        <f>IF(LEN(VLOOKUP($G19,Baseline!$G:$HT,204,0))=0,"",VLOOKUP($G19,Baseline!$G:$HT,204,0))</f>
        <v>5 = osećam kao da se hranim manje zdravije nego ranije</v>
      </c>
      <c r="HC19" s="142" t="str">
        <f>IF(LEN(VLOOKUP($G19,Baseline!$G:$HT,205,0))=0,"",VLOOKUP($G19,Baseline!$G:$HT,205,0))</f>
        <v>6 = osećam kao da se hranim zdravije nego ranije</v>
      </c>
      <c r="HD19" s="142" t="str">
        <f>IF(LEN(VLOOKUP($G19,Baseline!$G:$HT,206,0))=0,"",VLOOKUP($G19,Baseline!$G:$HT,206,0))</f>
        <v>7 = nijedna od gore navedenih tačaka ne odgovara</v>
      </c>
      <c r="HE19" s="142" t="str">
        <f>IF(LEN(VLOOKUP($G19,Baseline!$G:$HT,207,0))=0,"",VLOOKUP($G19,Baseline!$G:$HT,207,0))</f>
        <v/>
      </c>
      <c r="HF19" s="142" t="str">
        <f>IF(LEN(VLOOKUP($G19,Baseline!$G:$HT,208,0))=0,"",VLOOKUP($G19,Baseline!$G:$HT,208,0))</f>
        <v/>
      </c>
      <c r="HG19" s="142" t="str">
        <f>IF(LEN(VLOOKUP($G19,Baseline!$G:$HT,209,0))=0,"",VLOOKUP($G19,Baseline!$G:$HT,209,0))</f>
        <v/>
      </c>
      <c r="HH19" s="142" t="str">
        <f>IF(LEN(VLOOKUP($G19,Baseline!$G:$HT,210,0))=0,"",VLOOKUP($G19,Baseline!$G:$HT,210,0))</f>
        <v/>
      </c>
      <c r="HI19" s="142" t="str">
        <f>IF(LEN(VLOOKUP($G19,Baseline!$G:$HT,211,0))=0,"",VLOOKUP($G19,Baseline!$G:$HT,211,0))</f>
        <v/>
      </c>
      <c r="HJ19" s="142" t="str">
        <f>IF(LEN(VLOOKUP($G19,Baseline!$G:$HT,212,0))=0,"",VLOOKUP($G19,Baseline!$G:$HT,212,0))</f>
        <v/>
      </c>
      <c r="HK19" s="142" t="str">
        <f>IF(LEN(VLOOKUP($G19,Baseline!$G:$HT,213,0))=0,"",VLOOKUP($G19,Baseline!$G:$HT,213,0))</f>
        <v/>
      </c>
      <c r="HL19" s="142" t="str">
        <f>IF(LEN(VLOOKUP($G19,Baseline!$G:$HT,214,0))=0,"",VLOOKUP($G19,Baseline!$G:$HT,214,0))</f>
        <v/>
      </c>
      <c r="HM19" s="142" t="str">
        <f>IF(LEN(VLOOKUP($G19,Baseline!$G:$HT,215,0))=0,"",VLOOKUP($G19,Baseline!$G:$HT,215,0))</f>
        <v/>
      </c>
      <c r="HN19" s="142" t="str">
        <f>IF(LEN(VLOOKUP($G19,Baseline!$G:$HT,216,0))=0,"",VLOOKUP($G19,Baseline!$G:$HT,216,0))</f>
        <v/>
      </c>
      <c r="HO19" s="142" t="str">
        <f>IF(LEN(VLOOKUP($G19,Baseline!$G:$HT,217,0))=0,"",VLOOKUP($G19,Baseline!$G:$HT,217,0))</f>
        <v/>
      </c>
      <c r="HP19" s="142" t="str">
        <f>IF(LEN(VLOOKUP($G19,Baseline!$G:$HT,218,0))=0,"",VLOOKUP($G19,Baseline!$G:$HT,218,0))</f>
        <v/>
      </c>
      <c r="HQ19" s="142" t="str">
        <f>IF(LEN(VLOOKUP($G19,Baseline!$G:$HT,219,0))=0,"",VLOOKUP($G19,Baseline!$G:$HT,219,0))</f>
        <v/>
      </c>
      <c r="HR19" s="142" t="str">
        <f>IF(LEN(VLOOKUP($G19,Baseline!$G:$HT,220,0))=0,"",VLOOKUP($G19,Baseline!$G:$HT,220,0))</f>
        <v/>
      </c>
      <c r="HS19" s="142" t="str">
        <f>IF(LEN(VLOOKUP($G19,Baseline!$G:$HT,221,0))=0,"",VLOOKUP($G19,Baseline!$G:$HT,221,0))</f>
        <v/>
      </c>
      <c r="HT19" s="142" t="str">
        <f>IF(LEN(VLOOKUP($G19,Baseline!$G:$HT,222,0))=0,"",VLOOKUP($G19,Baseline!$G:$HT,222,0))</f>
        <v/>
      </c>
      <c r="HU19" s="135"/>
      <c r="HV19" s="135"/>
      <c r="HW19" s="135"/>
      <c r="HX19" s="135"/>
    </row>
    <row r="20" spans="1:694" ht="15.75" customHeight="1" x14ac:dyDescent="0.25">
      <c r="A20" s="134" t="s">
        <v>252</v>
      </c>
      <c r="B20" s="135" t="s">
        <v>273</v>
      </c>
      <c r="C20" s="135"/>
      <c r="D20" s="135"/>
      <c r="E20" s="135"/>
      <c r="F20" s="135" t="s">
        <v>254</v>
      </c>
      <c r="G20" s="136" t="s">
        <v>1038</v>
      </c>
      <c r="H20" s="136"/>
      <c r="I20" s="178" t="s">
        <v>1714</v>
      </c>
      <c r="J20" s="135" t="str">
        <f>IF(LEN(VLOOKUP($G20,Baseline!$G:$BH,4,0))=0,"",VLOOKUP($G20,Baseline!$G:$BH,4,0))</f>
        <v>0 = Nein</v>
      </c>
      <c r="K20" s="135" t="str">
        <f>IF(LEN(VLOOKUP($G20,Baseline!$G:$BH,5,0))=0,"",VLOOKUP($G20,Baseline!$G:$BH,5,0))</f>
        <v>1 = Ja</v>
      </c>
      <c r="L20" s="135" t="str">
        <f>IF(LEN(VLOOKUP($G20,Baseline!$G:$BH,6,0))=0,"",VLOOKUP($G20,Baseline!$G:$BH,6,0))</f>
        <v>77 = Weiß nicht</v>
      </c>
      <c r="M20" s="135" t="str">
        <f>IF(LEN(VLOOKUP($G20,Baseline!$G:$BH,7,0))=0,"",VLOOKUP($G20,Baseline!$G:$BH,7,0))</f>
        <v/>
      </c>
      <c r="N20" s="135" t="str">
        <f>IF(LEN(VLOOKUP($G20,Baseline!$G:$BH,8,0))=0,"",VLOOKUP($G20,Baseline!$G:$BH,8,0))</f>
        <v/>
      </c>
      <c r="O20" s="135" t="str">
        <f>IF(LEN(VLOOKUP($G20,Baseline!$G:$BH,9,0))=0,"",VLOOKUP($G20,Baseline!$G:$BH,9,0))</f>
        <v/>
      </c>
      <c r="P20" s="135" t="str">
        <f>IF(LEN(VLOOKUP($G20,Baseline!$G:$BH,10,0))=0,"",VLOOKUP($G20,Baseline!$G:$BH,10,0))</f>
        <v/>
      </c>
      <c r="Q20" s="135" t="str">
        <f>IF(LEN(VLOOKUP($G20,Baseline!$G:$BH,11,0))=0,"",VLOOKUP($G20,Baseline!$G:$BH,11,0))</f>
        <v/>
      </c>
      <c r="R20" s="135" t="str">
        <f>IF(LEN(VLOOKUP($G20,Baseline!$G:$BH,12,0))=0,"",VLOOKUP($G20,Baseline!$G:$BH,12,0))</f>
        <v/>
      </c>
      <c r="S20" s="135" t="str">
        <f>IF(LEN(VLOOKUP($G20,Baseline!$G:$BH,13,0))=0,"",VLOOKUP($G20,Baseline!$G:$BH,13,0))</f>
        <v/>
      </c>
      <c r="T20" s="135" t="str">
        <f>IF(LEN(VLOOKUP($G20,Baseline!$G:$BH,14,0))=0,"",VLOOKUP($G20,Baseline!$G:$BH,14,0))</f>
        <v/>
      </c>
      <c r="U20" s="135" t="str">
        <f>IF(LEN(VLOOKUP($G20,Baseline!$G:$BH,15,0))=0,"",VLOOKUP($G20,Baseline!$G:$BH,15,0))</f>
        <v/>
      </c>
      <c r="V20" s="135" t="str">
        <f>IF(LEN(VLOOKUP($G20,Baseline!$G:$BH,16,0))=0,"",VLOOKUP($G20,Baseline!$G:$BH,16,0))</f>
        <v/>
      </c>
      <c r="W20" s="135" t="str">
        <f>IF(LEN(VLOOKUP($G20,Baseline!$G:$BH,17,0))=0,"",VLOOKUP($G20,Baseline!$G:$BH,17,0))</f>
        <v/>
      </c>
      <c r="X20" s="135" t="str">
        <f>IF(LEN(VLOOKUP($G20,Baseline!$G:$BH,18,0))=0,"",VLOOKUP($G20,Baseline!$G:$BH,18,0))</f>
        <v/>
      </c>
      <c r="Y20" s="135" t="str">
        <f>IF(LEN(VLOOKUP($G20,Baseline!$G:$BH,19,0))=0,"",VLOOKUP($G20,Baseline!$G:$BH,19,0))</f>
        <v/>
      </c>
      <c r="Z20" s="135" t="str">
        <f>IF(LEN(VLOOKUP($G20,Baseline!$G:$BH,20,0))=0,"",VLOOKUP($G20,Baseline!$G:$BH,20,0))</f>
        <v/>
      </c>
      <c r="AA20" s="135" t="str">
        <f>IF(LEN(VLOOKUP($G20,Baseline!$G:$BH,21,0))=0,"",VLOOKUP($G20,Baseline!$G:$BH,21,0))</f>
        <v/>
      </c>
      <c r="AB20" s="135" t="str">
        <f>IF(LEN(VLOOKUP($G20,Baseline!$G:$BH,22,0))=0,"",VLOOKUP($G20,Baseline!$G:$BH,22,0))</f>
        <v/>
      </c>
      <c r="AC20" s="135" t="str">
        <f>IF(LEN(VLOOKUP($G20,Baseline!$G:$BH,23,0))=0,"",VLOOKUP($G20,Baseline!$G:$BH,23,0))</f>
        <v/>
      </c>
      <c r="AD20" s="135" t="str">
        <f>IF(LEN(VLOOKUP($G20,Baseline!$G:$BH,24,0))=0,"",VLOOKUP($G20,Baseline!$G:$BH,24,0))</f>
        <v/>
      </c>
      <c r="AE20" s="135" t="str">
        <f>IF(LEN(VLOOKUP($G20,Baseline!$G:$BH,25,0))=0,"",VLOOKUP($G20,Baseline!$G:$BH,25,0))</f>
        <v/>
      </c>
      <c r="AF20" s="135" t="str">
        <f>IF(LEN(VLOOKUP($G20,Baseline!$G:$BH,26,0))=0,"",VLOOKUP($G20,Baseline!$G:$BH,26,0))</f>
        <v/>
      </c>
      <c r="AG20" s="135"/>
      <c r="AH20" s="135"/>
      <c r="AI20" s="135"/>
      <c r="AJ20" s="135"/>
      <c r="AK20" s="178" t="s">
        <v>1715</v>
      </c>
      <c r="AL20" s="135" t="str">
        <f>IF(LEN(VLOOKUP($G20,Baseline!$G:$BH,32,0))=0,"",VLOOKUP($G20,Baseline!$G:$BH,32,0))</f>
        <v>0 = No</v>
      </c>
      <c r="AM20" s="135" t="str">
        <f>IF(LEN(VLOOKUP($G20,Baseline!$G:$BH,33,0))=0,"",VLOOKUP($G20,Baseline!$G:$BH,33,0))</f>
        <v>1 = Yes</v>
      </c>
      <c r="AN20" s="135" t="str">
        <f>IF(LEN(VLOOKUP($G20,Baseline!$G:$BH,34,0))=0,"",VLOOKUP($G20,Baseline!$G:$BH,34,0))</f>
        <v>77 = I don't know</v>
      </c>
      <c r="AO20" s="135" t="str">
        <f>IF(LEN(VLOOKUP($G20,Baseline!$G:$BH,35,0))=0,"",VLOOKUP($G20,Baseline!$G:$BH,35,0))</f>
        <v/>
      </c>
      <c r="AP20" s="135" t="str">
        <f>IF(LEN(VLOOKUP($G20,Baseline!$G:$BH,36,0))=0,"",VLOOKUP($G20,Baseline!$G:$BH,36,0))</f>
        <v/>
      </c>
      <c r="AQ20" s="135" t="str">
        <f>IF(LEN(VLOOKUP($G20,Baseline!$G:$BH,37,0))=0,"",VLOOKUP($G20,Baseline!$G:$BH,37,0))</f>
        <v/>
      </c>
      <c r="AR20" s="135" t="str">
        <f>IF(LEN(VLOOKUP($G20,Baseline!$G:$BH,38,0))=0,"",VLOOKUP($G20,Baseline!$G:$BH,38,0))</f>
        <v/>
      </c>
      <c r="AS20" s="135" t="str">
        <f>IF(LEN(VLOOKUP($G20,Baseline!$G:$BH,39,0))=0,"",VLOOKUP($G20,Baseline!$G:$BH,39,0))</f>
        <v/>
      </c>
      <c r="AT20" s="135" t="str">
        <f>IF(LEN(VLOOKUP($G20,Baseline!$G:$BH,40,0))=0,"",VLOOKUP($G20,Baseline!$G:$BH,40,0))</f>
        <v/>
      </c>
      <c r="AU20" s="135" t="str">
        <f>IF(LEN(VLOOKUP($G20,Baseline!$G:$BH,41,0))=0,"",VLOOKUP($G20,Baseline!$G:$BH,41,0))</f>
        <v/>
      </c>
      <c r="AV20" s="135" t="str">
        <f>IF(LEN(VLOOKUP($G20,Baseline!$G:$BH,42,0))=0,"",VLOOKUP($G20,Baseline!$G:$BH,42,0))</f>
        <v/>
      </c>
      <c r="AW20" s="135" t="str">
        <f>IF(LEN(VLOOKUP($G20,Baseline!$G:$BH,43,0))=0,"",VLOOKUP($G20,Baseline!$G:$BH,43,0))</f>
        <v/>
      </c>
      <c r="AX20" s="135" t="str">
        <f>IF(LEN(VLOOKUP($G20,Baseline!$G:$BH,44,0))=0,"",VLOOKUP($G20,Baseline!$G:$BH,44,0))</f>
        <v/>
      </c>
      <c r="AY20" s="135" t="str">
        <f>IF(LEN(VLOOKUP($G20,Baseline!$G:$BH,45,0))=0,"",VLOOKUP($G20,Baseline!$G:$BH,45,0))</f>
        <v/>
      </c>
      <c r="AZ20" s="135" t="str">
        <f>IF(LEN(VLOOKUP($G20,Baseline!$G:$BH,46,0))=0,"",VLOOKUP($G20,Baseline!$G:$BH,46,0))</f>
        <v/>
      </c>
      <c r="BA20" s="135" t="str">
        <f>IF(LEN(VLOOKUP($G20,Baseline!$G:$BH,47,0))=0,"",VLOOKUP($G20,Baseline!$G:$BH,47,0))</f>
        <v/>
      </c>
      <c r="BB20" s="135" t="str">
        <f>IF(LEN(VLOOKUP($G20,Baseline!$G:$BH,48,0))=0,"",VLOOKUP($G20,Baseline!$G:$BH,48,0))</f>
        <v/>
      </c>
      <c r="BC20" s="135" t="str">
        <f>IF(LEN(VLOOKUP($G20,Baseline!$G:$BH,49,0))=0,"",VLOOKUP($G20,Baseline!$G:$BH,49,0))</f>
        <v/>
      </c>
      <c r="BD20" s="135" t="str">
        <f>IF(LEN(VLOOKUP($G20,Baseline!$G:$BH,50,0))=0,"",VLOOKUP($G20,Baseline!$G:$BH,50,0))</f>
        <v/>
      </c>
      <c r="BE20" s="135" t="str">
        <f>IF(LEN(VLOOKUP($G20,Baseline!$G:$BH,51,0))=0,"",VLOOKUP($G20,Baseline!$G:$BH,51,0))</f>
        <v/>
      </c>
      <c r="BF20" s="135" t="str">
        <f>IF(LEN(VLOOKUP($G20,Baseline!$G:$BH,52,0))=0,"",VLOOKUP($G20,Baseline!$G:$BH,52,0))</f>
        <v/>
      </c>
      <c r="BG20" s="135" t="str">
        <f>IF(LEN(VLOOKUP($G20,Baseline!$G:$BH,53,0))=0,"",VLOOKUP($G20,Baseline!$G:$BH,53,0))</f>
        <v/>
      </c>
      <c r="BH20" s="135" t="str">
        <f>IF(LEN(VLOOKUP($G20,Baseline!$G:$BH,54,0))=0,"",VLOOKUP($G20,Baseline!$G:$BH,54,0))</f>
        <v/>
      </c>
      <c r="BI20" s="135"/>
      <c r="BJ20" s="135"/>
      <c r="BK20" s="135"/>
      <c r="BL20" s="135"/>
      <c r="BM20" s="178" t="s">
        <v>1716</v>
      </c>
      <c r="BN20" s="139" t="str">
        <f>IF(LEN(VLOOKUP($G20,Baseline!$G:$CJ,60,0))=0,"",VLOOKUP($G20,Baseline!$G:$CJ,60,0))</f>
        <v>0 = No</v>
      </c>
      <c r="BO20" s="139" t="str">
        <f>IF(LEN(VLOOKUP($G20,Baseline!$G:$CJ,61,0))=0,"",VLOOKUP($G20,Baseline!$G:$CJ,61,0))</f>
        <v>1 = Sí</v>
      </c>
      <c r="BP20" s="139" t="str">
        <f>IF(LEN(VLOOKUP($G20,Baseline!$G:$CJ,62,0))=0,"",VLOOKUP($G20,Baseline!$G:$CJ,62,0))</f>
        <v>77 = No lo sé</v>
      </c>
      <c r="BQ20" s="139" t="str">
        <f>IF(LEN(VLOOKUP($G20,Baseline!$G:$CJ,63,0))=0,"",VLOOKUP($G20,Baseline!$G:$CJ,63,0))</f>
        <v/>
      </c>
      <c r="BR20" s="139" t="str">
        <f>IF(LEN(VLOOKUP($G20,Baseline!$G:$CJ,64,0))=0,"",VLOOKUP($G20,Baseline!$G:$CJ,64,0))</f>
        <v/>
      </c>
      <c r="BS20" s="139" t="str">
        <f>IF(LEN(VLOOKUP($G20,Baseline!$G:$CJ,65,0))=0,"",VLOOKUP($G20,Baseline!$G:$CJ,65,0))</f>
        <v/>
      </c>
      <c r="BT20" s="139" t="str">
        <f>IF(LEN(VLOOKUP($G20,Baseline!$G:$CJ,66,0))=0,"",VLOOKUP($G20,Baseline!$G:$CJ,66,0))</f>
        <v/>
      </c>
      <c r="BU20" s="139" t="str">
        <f>IF(LEN(VLOOKUP($G20,Baseline!$G:$CJ,67,0))=0,"",VLOOKUP($G20,Baseline!$G:$CJ,67,0))</f>
        <v/>
      </c>
      <c r="BV20" s="139" t="str">
        <f>IF(LEN(VLOOKUP($G20,Baseline!$G:$CJ,68,0))=0,"",VLOOKUP($G20,Baseline!$G:$CJ,68,0))</f>
        <v/>
      </c>
      <c r="BW20" s="139" t="str">
        <f>IF(LEN(VLOOKUP($G20,Baseline!$G:$CJ,69,0))=0,"",VLOOKUP($G20,Baseline!$G:$CJ,69,0))</f>
        <v/>
      </c>
      <c r="BX20" s="139" t="str">
        <f>IF(LEN(VLOOKUP($G20,Baseline!$G:$CJ,70,0))=0,"",VLOOKUP($G20,Baseline!$G:$CJ,70,0))</f>
        <v/>
      </c>
      <c r="BY20" s="139" t="str">
        <f>IF(LEN(VLOOKUP($G20,Baseline!$G:$CJ,71,0))=0,"",VLOOKUP($G20,Baseline!$G:$CJ,71,0))</f>
        <v/>
      </c>
      <c r="BZ20" s="139" t="str">
        <f>IF(LEN(VLOOKUP($G20,Baseline!$G:$CJ,72,0))=0,"",VLOOKUP($G20,Baseline!$G:$CJ,72,0))</f>
        <v/>
      </c>
      <c r="CA20" s="139" t="str">
        <f>IF(LEN(VLOOKUP($G20,Baseline!$G:$CJ,73,0))=0,"",VLOOKUP($G20,Baseline!$G:$CJ,73,0))</f>
        <v/>
      </c>
      <c r="CB20" s="139" t="str">
        <f>IF(LEN(VLOOKUP($G20,Baseline!$G:$CJ,74,0))=0,"",VLOOKUP($G20,Baseline!$G:$CJ,74,0))</f>
        <v/>
      </c>
      <c r="CC20" s="139" t="str">
        <f>IF(LEN(VLOOKUP($G20,Baseline!$G:$CJ,75,0))=0,"",VLOOKUP($G20,Baseline!$G:$CJ,75,0))</f>
        <v/>
      </c>
      <c r="CD20" s="139" t="str">
        <f>IF(LEN(VLOOKUP($G20,Baseline!$G:$CJ,76,0))=0,"",VLOOKUP($G20,Baseline!$G:$CJ,76,0))</f>
        <v/>
      </c>
      <c r="CE20" s="139" t="str">
        <f>IF(LEN(VLOOKUP($G20,Baseline!$G:$CJ,77,0))=0,"",VLOOKUP($G20,Baseline!$G:$CJ,77,0))</f>
        <v/>
      </c>
      <c r="CF20" s="139" t="str">
        <f>IF(LEN(VLOOKUP($G20,Baseline!$G:$CJ,78,0))=0,"",VLOOKUP($G20,Baseline!$G:$CJ,78,0))</f>
        <v/>
      </c>
      <c r="CG20" s="139" t="str">
        <f>IF(LEN(VLOOKUP($G20,Baseline!$G:$CJ,79,0))=0,"",VLOOKUP($G20,Baseline!$G:$CJ,79,0))</f>
        <v/>
      </c>
      <c r="CH20" s="139" t="str">
        <f>IF(LEN(VLOOKUP($G20,Baseline!$G:$CJ,80,0))=0,"",VLOOKUP($G20,Baseline!$G:$CJ,80,0))</f>
        <v/>
      </c>
      <c r="CI20" s="139" t="str">
        <f>IF(LEN(VLOOKUP($G20,Baseline!$G:$CJ,81,0))=0,"",VLOOKUP($G20,Baseline!$G:$CJ,81,0))</f>
        <v/>
      </c>
      <c r="CJ20" s="139" t="str">
        <f>IF(LEN(VLOOKUP($G20,Baseline!$G:$CJ,82,0))=0,"",VLOOKUP($G20,Baseline!$G:$CJ,82,0))</f>
        <v/>
      </c>
      <c r="CK20" s="135"/>
      <c r="CL20" s="135"/>
      <c r="CM20" s="135"/>
      <c r="CN20" s="135"/>
      <c r="CO20" s="179" t="s">
        <v>1717</v>
      </c>
      <c r="CP20" s="139" t="str">
        <f>IF(LEN(VLOOKUP($G20,Baseline!$G:$DL,88,0))=0,"",VLOOKUP($G20,Baseline!$G:$DL,88,0))</f>
        <v>0 = non</v>
      </c>
      <c r="CQ20" s="139" t="str">
        <f>IF(LEN(VLOOKUP($G20,Baseline!$G:$DL,89,0))=0,"",VLOOKUP($G20,Baseline!$G:$DL,89,0))</f>
        <v>1 = oui</v>
      </c>
      <c r="CR20" s="139" t="str">
        <f>IF(LEN(VLOOKUP($G20,Baseline!$G:$DL,90,0))=0,"",VLOOKUP($G20,Baseline!$G:$DL,90,0))</f>
        <v>77 = je ne sais pas</v>
      </c>
      <c r="CS20" s="139" t="str">
        <f>IF(LEN(VLOOKUP($G20,Baseline!$G:$DL,91,0))=0,"",VLOOKUP($G20,Baseline!$G:$DL,91,0))</f>
        <v/>
      </c>
      <c r="CT20" s="139" t="str">
        <f>IF(LEN(VLOOKUP($G20,Baseline!$G:$DL,92,0))=0,"",VLOOKUP($G20,Baseline!$G:$DL,92,0))</f>
        <v/>
      </c>
      <c r="CU20" s="139" t="str">
        <f>IF(LEN(VLOOKUP($G20,Baseline!$G:$DL,93,0))=0,"",VLOOKUP($G20,Baseline!$G:$DL,93,0))</f>
        <v/>
      </c>
      <c r="CV20" s="139" t="str">
        <f>IF(LEN(VLOOKUP($G20,Baseline!$G:$DL,94,0))=0,"",VLOOKUP($G20,Baseline!$G:$DL,94,0))</f>
        <v/>
      </c>
      <c r="CW20" s="139" t="str">
        <f>IF(LEN(VLOOKUP($G20,Baseline!$G:$DL,95,0))=0,"",VLOOKUP($G20,Baseline!$G:$DL,95,0))</f>
        <v/>
      </c>
      <c r="CX20" s="139" t="str">
        <f>IF(LEN(VLOOKUP($G20,Baseline!$G:$DL,96,0))=0,"",VLOOKUP($G20,Baseline!$G:$DL,96,0))</f>
        <v/>
      </c>
      <c r="CY20" s="139" t="str">
        <f>IF(LEN(VLOOKUP($G20,Baseline!$G:$DL,97,0))=0,"",VLOOKUP($G20,Baseline!$G:$DL,97,0))</f>
        <v/>
      </c>
      <c r="CZ20" s="139" t="str">
        <f>IF(LEN(VLOOKUP($G20,Baseline!$G:$DL,98,0))=0,"",VLOOKUP($G20,Baseline!$G:$DL,98,0))</f>
        <v/>
      </c>
      <c r="DA20" s="139" t="str">
        <f>IF(LEN(VLOOKUP($G20,Baseline!$G:$DL,99,0))=0,"",VLOOKUP($G20,Baseline!$G:$DL,99,0))</f>
        <v/>
      </c>
      <c r="DB20" s="139" t="str">
        <f>IF(LEN(VLOOKUP($G20,Baseline!$G:$DL,100,0))=0,"",VLOOKUP($G20,Baseline!$G:$DL,100,0))</f>
        <v/>
      </c>
      <c r="DC20" s="139" t="str">
        <f>IF(LEN(VLOOKUP($G20,Baseline!$G:$DL,101,0))=0,"",VLOOKUP($G20,Baseline!$G:$DL,101,0))</f>
        <v/>
      </c>
      <c r="DD20" s="139" t="str">
        <f>IF(LEN(VLOOKUP($G20,Baseline!$G:$DL,102,0))=0,"",VLOOKUP($G20,Baseline!$G:$DL,102,0))</f>
        <v/>
      </c>
      <c r="DE20" s="139" t="str">
        <f>IF(LEN(VLOOKUP($G20,Baseline!$G:$DL,103,0))=0,"",VLOOKUP($G20,Baseline!$G:$DL,103,0))</f>
        <v/>
      </c>
      <c r="DF20" s="139" t="str">
        <f>IF(LEN(VLOOKUP($G20,Baseline!$G:$DL,104,0))=0,"",VLOOKUP($G20,Baseline!$G:$DL,104,0))</f>
        <v/>
      </c>
      <c r="DG20" s="139" t="str">
        <f>IF(LEN(VLOOKUP($G20,Baseline!$G:$DL,105,0))=0,"",VLOOKUP($G20,Baseline!$G:$DL,105,0))</f>
        <v/>
      </c>
      <c r="DH20" s="139" t="str">
        <f>IF(LEN(VLOOKUP($G20,Baseline!$G:$DL,106,0))=0,"",VLOOKUP($G20,Baseline!$G:$DL,106,0))</f>
        <v/>
      </c>
      <c r="DI20" s="139" t="str">
        <f>IF(LEN(VLOOKUP($G20,Baseline!$G:$DL,107,0))=0,"",VLOOKUP($G20,Baseline!$G:$DL,107,0))</f>
        <v/>
      </c>
      <c r="DJ20" s="139" t="str">
        <f>IF(LEN(VLOOKUP($G20,Baseline!$G:$DL,108,0))=0,"",VLOOKUP($G20,Baseline!$G:$DL,108,0))</f>
        <v/>
      </c>
      <c r="DK20" s="139" t="str">
        <f>IF(LEN(VLOOKUP($G20,Baseline!$G:$DL,109,0))=0,"",VLOOKUP($G20,Baseline!$G:$DL,109,0))</f>
        <v/>
      </c>
      <c r="DL20" s="139" t="str">
        <f>IF(LEN(VLOOKUP($G20,Baseline!$G:$DL,110,0))=0,"",VLOOKUP($G20,Baseline!$G:$DL,110,0))</f>
        <v/>
      </c>
      <c r="DM20" s="140"/>
      <c r="DN20" s="140"/>
      <c r="DO20" s="140"/>
      <c r="DP20" s="140"/>
      <c r="DQ20" s="178" t="s">
        <v>1718</v>
      </c>
      <c r="DR20" s="142" t="str">
        <f>IF(LEN(VLOOKUP($G20,Baseline!$G:$EN,116,0))=0,"",VLOOKUP($G20,Baseline!$G:$EN,116,0))</f>
        <v>0 = nem</v>
      </c>
      <c r="DS20" s="142" t="str">
        <f>IF(LEN(VLOOKUP($G20,Baseline!$G:$EN,117,0))=0,"",VLOOKUP($G20,Baseline!$G:$EN,117,0))</f>
        <v>1 = igen</v>
      </c>
      <c r="DT20" s="142" t="str">
        <f>IF(LEN(VLOOKUP($G20,Baseline!$G:$EN,118,0))=0,"",VLOOKUP($G20,Baseline!$G:$EN,118,0))</f>
        <v>77 = nem tudom</v>
      </c>
      <c r="DU20" s="142" t="str">
        <f>IF(LEN(VLOOKUP($G20,Baseline!$G:$EN,119,0))=0,"",VLOOKUP($G20,Baseline!$G:$EN,119,0))</f>
        <v/>
      </c>
      <c r="DV20" s="142" t="str">
        <f>IF(LEN(VLOOKUP($G20,Baseline!$G:$EN,120,0))=0,"",VLOOKUP($G20,Baseline!$G:$EN,120,0))</f>
        <v/>
      </c>
      <c r="DW20" s="142" t="str">
        <f>IF(LEN(VLOOKUP($G20,Baseline!$G:$EN,121,0))=0,"",VLOOKUP($G20,Baseline!$G:$EN,121,0))</f>
        <v/>
      </c>
      <c r="DX20" s="142" t="str">
        <f>IF(LEN(VLOOKUP($G20,Baseline!$G:$EN,122,0))=0,"",VLOOKUP($G20,Baseline!$G:$EN,122,0))</f>
        <v/>
      </c>
      <c r="DY20" s="142" t="str">
        <f>IF(LEN(VLOOKUP($G20,Baseline!$G:$EN,123,0))=0,"",VLOOKUP($G20,Baseline!$G:$EN,123,0))</f>
        <v/>
      </c>
      <c r="DZ20" s="142" t="str">
        <f>IF(LEN(VLOOKUP($G20,Baseline!$G:$EN,124,0))=0,"",VLOOKUP($G20,Baseline!$G:$EN,124,0))</f>
        <v/>
      </c>
      <c r="EA20" s="142" t="str">
        <f>IF(LEN(VLOOKUP($G20,Baseline!$G:$EN,125,0))=0,"",VLOOKUP($G20,Baseline!$G:$EN,125,0))</f>
        <v/>
      </c>
      <c r="EB20" s="142" t="str">
        <f>IF(LEN(VLOOKUP($G20,Baseline!$G:$EN,126,0))=0,"",VLOOKUP($G20,Baseline!$G:$EN,126,0))</f>
        <v/>
      </c>
      <c r="EC20" s="142" t="str">
        <f>IF(LEN(VLOOKUP($G20,Baseline!$G:$EN,127,0))=0,"",VLOOKUP($G20,Baseline!$G:$EN,127,0))</f>
        <v/>
      </c>
      <c r="ED20" s="142" t="str">
        <f>IF(LEN(VLOOKUP($G20,Baseline!$G:$EN,128,0))=0,"",VLOOKUP($G20,Baseline!$G:$EN,128,0))</f>
        <v/>
      </c>
      <c r="EE20" s="142" t="str">
        <f>IF(LEN(VLOOKUP($G20,Baseline!$G:$EN,129,0))=0,"",VLOOKUP($G20,Baseline!$G:$EN,129,0))</f>
        <v/>
      </c>
      <c r="EF20" s="142" t="str">
        <f>IF(LEN(VLOOKUP($G20,Baseline!$G:$EN,130,0))=0,"",VLOOKUP($G20,Baseline!$G:$EN,130,0))</f>
        <v/>
      </c>
      <c r="EG20" s="142" t="str">
        <f>IF(LEN(VLOOKUP($G20,Baseline!$G:$EN,131,0))=0,"",VLOOKUP($G20,Baseline!$G:$EN,131,0))</f>
        <v/>
      </c>
      <c r="EH20" s="142" t="str">
        <f>IF(LEN(VLOOKUP($G20,Baseline!$G:$EN,132,0))=0,"",VLOOKUP($G20,Baseline!$G:$EN,132,0))</f>
        <v/>
      </c>
      <c r="EI20" s="142" t="str">
        <f>IF(LEN(VLOOKUP($G20,Baseline!$G:$EN,133,0))=0,"",VLOOKUP($G20,Baseline!$G:$EN,133,0))</f>
        <v/>
      </c>
      <c r="EJ20" s="142" t="str">
        <f>IF(LEN(VLOOKUP($G20,Baseline!$G:$EN,134,0))=0,"",VLOOKUP($G20,Baseline!$G:$EN,134,0))</f>
        <v/>
      </c>
      <c r="EK20" s="142" t="str">
        <f>IF(LEN(VLOOKUP($G20,Baseline!$G:$EN,135,0))=0,"",VLOOKUP($G20,Baseline!$G:$EN,135,0))</f>
        <v/>
      </c>
      <c r="EL20" s="142" t="str">
        <f>IF(LEN(VLOOKUP($G20,Baseline!$G:$EN,136,0))=0,"",VLOOKUP($G20,Baseline!$G:$EN,136,0))</f>
        <v/>
      </c>
      <c r="EM20" s="142" t="str">
        <f>IF(LEN(VLOOKUP($G20,Baseline!$G:$EN,137,0))=0,"",VLOOKUP($G20,Baseline!$G:$EN,137,0))</f>
        <v/>
      </c>
      <c r="EN20" s="142" t="str">
        <f>IF(LEN(VLOOKUP($G20,Baseline!$G:$EN,138,0))=0,"",VLOOKUP($G20,Baseline!$G:$EN,138,0))</f>
        <v/>
      </c>
      <c r="EO20" s="135"/>
      <c r="EP20" s="135"/>
      <c r="EQ20" s="135"/>
      <c r="ER20" s="135"/>
      <c r="ES20" s="178" t="s">
        <v>1719</v>
      </c>
      <c r="ET20" s="142" t="str">
        <f>IF(LEN(VLOOKUP($G20,Baseline!$G:$FP,144,0))=0,"",VLOOKUP($G20,Baseline!$G:$FP,144,0))</f>
        <v>0 = no</v>
      </c>
      <c r="EU20" s="142" t="str">
        <f>IF(LEN(VLOOKUP($G20,Baseline!$G:$FP,145,0))=0,"",VLOOKUP($G20,Baseline!$G:$FP,145,0))</f>
        <v>1 = sì</v>
      </c>
      <c r="EV20" s="142" t="str">
        <f>IF(LEN(VLOOKUP($G20,Baseline!$G:$FP,146,0))=0,"",VLOOKUP($G20,Baseline!$G:$FP,146,0))</f>
        <v>77 = non lo so</v>
      </c>
      <c r="EW20" s="142" t="str">
        <f>IF(LEN(VLOOKUP($G20,Baseline!$G:$FP,147,0))=0,"",VLOOKUP($G20,Baseline!$G:$FP,147,0))</f>
        <v/>
      </c>
      <c r="EX20" s="142" t="str">
        <f>IF(LEN(VLOOKUP($G20,Baseline!$G:$FP,148,0))=0,"",VLOOKUP($G20,Baseline!$G:$FP,148,0))</f>
        <v/>
      </c>
      <c r="EY20" s="142" t="str">
        <f>IF(LEN(VLOOKUP($G20,Baseline!$G:$FP,149,0))=0,"",VLOOKUP($G20,Baseline!$G:$FP,149,0))</f>
        <v/>
      </c>
      <c r="EZ20" s="142" t="str">
        <f>IF(LEN(VLOOKUP($G20,Baseline!$G:$FP,150,0))=0,"",VLOOKUP($G20,Baseline!$G:$FP,150,0))</f>
        <v/>
      </c>
      <c r="FA20" s="142" t="str">
        <f>IF(LEN(VLOOKUP($G20,Baseline!$G:$FP,151,0))=0,"",VLOOKUP($G20,Baseline!$G:$FP,151,0))</f>
        <v/>
      </c>
      <c r="FB20" s="142" t="str">
        <f>IF(LEN(VLOOKUP($G20,Baseline!$G:$FP,152,0))=0,"",VLOOKUP($G20,Baseline!$G:$FP,152,0))</f>
        <v/>
      </c>
      <c r="FC20" s="142" t="str">
        <f>IF(LEN(VLOOKUP($G20,Baseline!$G:$FP,153,0))=0,"",VLOOKUP($G20,Baseline!$G:$FP,153,0))</f>
        <v/>
      </c>
      <c r="FD20" s="142" t="str">
        <f>IF(LEN(VLOOKUP($G20,Baseline!$G:$FP,154,0))=0,"",VLOOKUP($G20,Baseline!$G:$FP,154,0))</f>
        <v/>
      </c>
      <c r="FE20" s="142" t="str">
        <f>IF(LEN(VLOOKUP($G20,Baseline!$G:$FP,155,0))=0,"",VLOOKUP($G20,Baseline!$G:$FP,155,0))</f>
        <v/>
      </c>
      <c r="FF20" s="142" t="str">
        <f>IF(LEN(VLOOKUP($G20,Baseline!$G:$FP,156,0))=0,"",VLOOKUP($G20,Baseline!$G:$FP,156,0))</f>
        <v/>
      </c>
      <c r="FG20" s="142" t="str">
        <f>IF(LEN(VLOOKUP($G20,Baseline!$G:$FP,157,0))=0,"",VLOOKUP($G20,Baseline!$G:$FP,157,0))</f>
        <v/>
      </c>
      <c r="FH20" s="142" t="str">
        <f>IF(LEN(VLOOKUP($G20,Baseline!$G:$FP,158,0))=0,"",VLOOKUP($G20,Baseline!$G:$FP,158,0))</f>
        <v/>
      </c>
      <c r="FI20" s="142" t="str">
        <f>IF(LEN(VLOOKUP($G20,Baseline!$G:$FP,159,0))=0,"",VLOOKUP($G20,Baseline!$G:$FP,159,0))</f>
        <v/>
      </c>
      <c r="FJ20" s="142" t="str">
        <f>IF(LEN(VLOOKUP($G20,Baseline!$G:$FP,160,0))=0,"",VLOOKUP($G20,Baseline!$G:$FP,160,0))</f>
        <v/>
      </c>
      <c r="FK20" s="142" t="str">
        <f>IF(LEN(VLOOKUP($G20,Baseline!$G:$FP,161,0))=0,"",VLOOKUP($G20,Baseline!$G:$FP,161,0))</f>
        <v/>
      </c>
      <c r="FL20" s="142" t="str">
        <f>IF(LEN(VLOOKUP($G20,Baseline!$G:$FP,162,0))=0,"",VLOOKUP($G20,Baseline!$G:$FP,162,0))</f>
        <v/>
      </c>
      <c r="FM20" s="142" t="str">
        <f>IF(LEN(VLOOKUP($G20,Baseline!$G:$FP,163,0))=0,"",VLOOKUP($G20,Baseline!$G:$FP,163,0))</f>
        <v/>
      </c>
      <c r="FN20" s="142" t="str">
        <f>IF(LEN(VLOOKUP($G20,Baseline!$G:$FP,164,0))=0,"",VLOOKUP($G20,Baseline!$G:$FP,164,0))</f>
        <v/>
      </c>
      <c r="FO20" s="142" t="str">
        <f>IF(LEN(VLOOKUP($G20,Baseline!$G:$FP,165,0))=0,"",VLOOKUP($G20,Baseline!$G:$FP,165,0))</f>
        <v/>
      </c>
      <c r="FP20" s="142" t="str">
        <f>IF(LEN(VLOOKUP($G20,Baseline!$G:$FP,166,0))=0,"",VLOOKUP($G20,Baseline!$G:$FP,166,0))</f>
        <v/>
      </c>
      <c r="FQ20" s="135"/>
      <c r="FR20" s="135"/>
      <c r="FS20" s="135"/>
      <c r="FT20" s="135"/>
      <c r="FU20" s="178" t="s">
        <v>1720</v>
      </c>
      <c r="FV20" s="142" t="str">
        <f>IF(LEN(VLOOKUP($G20,Baseline!$G:$GR,172,0))=0,"",VLOOKUP($G20,Baseline!$G:$GR,172,0))</f>
        <v>0 = нет</v>
      </c>
      <c r="FW20" s="142" t="str">
        <f>IF(LEN(VLOOKUP($G20,Baseline!$G:$GR,173,0))=0,"",VLOOKUP($G20,Baseline!$G:$GR,173,0))</f>
        <v>1 = да</v>
      </c>
      <c r="FX20" s="142" t="str">
        <f>IF(LEN(VLOOKUP($G20,Baseline!$G:$GR,174,0))=0,"",VLOOKUP($G20,Baseline!$G:$GR,174,0))</f>
        <v>77 = я не знаю</v>
      </c>
      <c r="FY20" s="142" t="str">
        <f>IF(LEN(VLOOKUP($G20,Baseline!$G:$GR,175,0))=0,"",VLOOKUP($G20,Baseline!$G:$GR,175,0))</f>
        <v/>
      </c>
      <c r="FZ20" s="142" t="str">
        <f>IF(LEN(VLOOKUP($G20,Baseline!$G:$GR,176,0))=0,"",VLOOKUP($G20,Baseline!$G:$GR,176,0))</f>
        <v/>
      </c>
      <c r="GA20" s="142" t="str">
        <f>IF(LEN(VLOOKUP($G20,Baseline!$G:$GR,177,0))=0,"",VLOOKUP($G20,Baseline!$G:$GR,177,0))</f>
        <v/>
      </c>
      <c r="GB20" s="142" t="str">
        <f>IF(LEN(VLOOKUP($G20,Baseline!$G:$GR,178,0))=0,"",VLOOKUP($G20,Baseline!$G:$GR,178,0))</f>
        <v/>
      </c>
      <c r="GC20" s="142" t="str">
        <f>IF(LEN(VLOOKUP($G20,Baseline!$G:$GR,179,0))=0,"",VLOOKUP($G20,Baseline!$G:$GR,179,0))</f>
        <v/>
      </c>
      <c r="GD20" s="142" t="str">
        <f>IF(LEN(VLOOKUP($G20,Baseline!$G:$GR,180,0))=0,"",VLOOKUP($G20,Baseline!$G:$GR,180,0))</f>
        <v/>
      </c>
      <c r="GE20" s="142" t="str">
        <f>IF(LEN(VLOOKUP($G20,Baseline!$G:$GR,181,0))=0,"",VLOOKUP($G20,Baseline!$G:$GR,181,0))</f>
        <v/>
      </c>
      <c r="GF20" s="142" t="str">
        <f>IF(LEN(VLOOKUP($G20,Baseline!$G:$GR,182,0))=0,"",VLOOKUP($G20,Baseline!$G:$GR,182,0))</f>
        <v/>
      </c>
      <c r="GG20" s="142" t="str">
        <f>IF(LEN(VLOOKUP($G20,Baseline!$G:$GR,183,0))=0,"",VLOOKUP($G20,Baseline!$G:$GR,183,0))</f>
        <v/>
      </c>
      <c r="GH20" s="142" t="str">
        <f>IF(LEN(VLOOKUP($G20,Baseline!$G:$GR,184,0))=0,"",VLOOKUP($G20,Baseline!$G:$GR,184,0))</f>
        <v/>
      </c>
      <c r="GI20" s="142" t="str">
        <f>IF(LEN(VLOOKUP($G20,Baseline!$G:$GR,185,0))=0,"",VLOOKUP($G20,Baseline!$G:$GR,185,0))</f>
        <v/>
      </c>
      <c r="GJ20" s="142" t="str">
        <f>IF(LEN(VLOOKUP($G20,Baseline!$G:$GR,186,0))=0,"",VLOOKUP($G20,Baseline!$G:$GR,186,0))</f>
        <v/>
      </c>
      <c r="GK20" s="142" t="str">
        <f>IF(LEN(VLOOKUP($G20,Baseline!$G:$GR,187,0))=0,"",VLOOKUP($G20,Baseline!$G:$GR,187,0))</f>
        <v/>
      </c>
      <c r="GL20" s="142" t="str">
        <f>IF(LEN(VLOOKUP($G20,Baseline!$G:$GR,188,0))=0,"",VLOOKUP($G20,Baseline!$G:$GR,188,0))</f>
        <v/>
      </c>
      <c r="GM20" s="142" t="str">
        <f>IF(LEN(VLOOKUP($G20,Baseline!$G:$GR,189,0))=0,"",VLOOKUP($G20,Baseline!$G:$GR,189,0))</f>
        <v/>
      </c>
      <c r="GN20" s="142" t="str">
        <f>IF(LEN(VLOOKUP($G20,Baseline!$G:$GR,190,0))=0,"",VLOOKUP($G20,Baseline!$G:$GR,190,0))</f>
        <v/>
      </c>
      <c r="GO20" s="142" t="str">
        <f>IF(LEN(VLOOKUP($G20,Baseline!$G:$GR,191,0))=0,"",VLOOKUP($G20,Baseline!$G:$GR,191,0))</f>
        <v/>
      </c>
      <c r="GP20" s="142" t="str">
        <f>IF(LEN(VLOOKUP($G20,Baseline!$G:$GR,192,0))=0,"",VLOOKUP($G20,Baseline!$G:$GR,192,0))</f>
        <v/>
      </c>
      <c r="GQ20" s="142" t="str">
        <f>IF(LEN(VLOOKUP($G20,Baseline!$G:$GR,193,0))=0,"",VLOOKUP($G20,Baseline!$G:$GR,193,0))</f>
        <v/>
      </c>
      <c r="GR20" s="142" t="str">
        <f>IF(LEN(VLOOKUP($G20,Baseline!$G:$GR,194,0))=0,"",VLOOKUP($G20,Baseline!$G:$GR,194,0))</f>
        <v/>
      </c>
      <c r="GS20" s="135"/>
      <c r="GT20" s="135"/>
      <c r="GU20" s="135"/>
      <c r="GV20" s="135"/>
      <c r="GW20" s="178" t="s">
        <v>1721</v>
      </c>
      <c r="GX20" s="142" t="str">
        <f>IF(LEN(VLOOKUP($G20,Baseline!$G:$HT,200,0))=0,"",VLOOKUP($G20,Baseline!$G:$HT,200,0))</f>
        <v>0 = ne</v>
      </c>
      <c r="GY20" s="142" t="str">
        <f>IF(LEN(VLOOKUP($G20,Baseline!$G:$HT,201,0))=0,"",VLOOKUP($G20,Baseline!$G:$HT,201,0))</f>
        <v>1 = da</v>
      </c>
      <c r="GZ20" s="142" t="str">
        <f>IF(LEN(VLOOKUP($G20,Baseline!$G:$HT,202,0))=0,"",VLOOKUP($G20,Baseline!$G:$HT,202,0))</f>
        <v>77 = ne znam</v>
      </c>
      <c r="HA20" s="142" t="str">
        <f>IF(LEN(VLOOKUP($G20,Baseline!$G:$HT,203,0))=0,"",VLOOKUP($G20,Baseline!$G:$HT,203,0))</f>
        <v/>
      </c>
      <c r="HB20" s="142" t="str">
        <f>IF(LEN(VLOOKUP($G20,Baseline!$G:$HT,204,0))=0,"",VLOOKUP($G20,Baseline!$G:$HT,204,0))</f>
        <v/>
      </c>
      <c r="HC20" s="142" t="str">
        <f>IF(LEN(VLOOKUP($G20,Baseline!$G:$HT,205,0))=0,"",VLOOKUP($G20,Baseline!$G:$HT,205,0))</f>
        <v/>
      </c>
      <c r="HD20" s="142" t="str">
        <f>IF(LEN(VLOOKUP($G20,Baseline!$G:$HT,206,0))=0,"",VLOOKUP($G20,Baseline!$G:$HT,206,0))</f>
        <v/>
      </c>
      <c r="HE20" s="142" t="str">
        <f>IF(LEN(VLOOKUP($G20,Baseline!$G:$HT,207,0))=0,"",VLOOKUP($G20,Baseline!$G:$HT,207,0))</f>
        <v/>
      </c>
      <c r="HF20" s="142" t="str">
        <f>IF(LEN(VLOOKUP($G20,Baseline!$G:$HT,208,0))=0,"",VLOOKUP($G20,Baseline!$G:$HT,208,0))</f>
        <v/>
      </c>
      <c r="HG20" s="142" t="str">
        <f>IF(LEN(VLOOKUP($G20,Baseline!$G:$HT,209,0))=0,"",VLOOKUP($G20,Baseline!$G:$HT,209,0))</f>
        <v/>
      </c>
      <c r="HH20" s="142" t="str">
        <f>IF(LEN(VLOOKUP($G20,Baseline!$G:$HT,210,0))=0,"",VLOOKUP($G20,Baseline!$G:$HT,210,0))</f>
        <v/>
      </c>
      <c r="HI20" s="142" t="str">
        <f>IF(LEN(VLOOKUP($G20,Baseline!$G:$HT,211,0))=0,"",VLOOKUP($G20,Baseline!$G:$HT,211,0))</f>
        <v/>
      </c>
      <c r="HJ20" s="142" t="str">
        <f>IF(LEN(VLOOKUP($G20,Baseline!$G:$HT,212,0))=0,"",VLOOKUP($G20,Baseline!$G:$HT,212,0))</f>
        <v/>
      </c>
      <c r="HK20" s="142" t="str">
        <f>IF(LEN(VLOOKUP($G20,Baseline!$G:$HT,213,0))=0,"",VLOOKUP($G20,Baseline!$G:$HT,213,0))</f>
        <v/>
      </c>
      <c r="HL20" s="142" t="str">
        <f>IF(LEN(VLOOKUP($G20,Baseline!$G:$HT,214,0))=0,"",VLOOKUP($G20,Baseline!$G:$HT,214,0))</f>
        <v/>
      </c>
      <c r="HM20" s="142" t="str">
        <f>IF(LEN(VLOOKUP($G20,Baseline!$G:$HT,215,0))=0,"",VLOOKUP($G20,Baseline!$G:$HT,215,0))</f>
        <v/>
      </c>
      <c r="HN20" s="142" t="str">
        <f>IF(LEN(VLOOKUP($G20,Baseline!$G:$HT,216,0))=0,"",VLOOKUP($G20,Baseline!$G:$HT,216,0))</f>
        <v/>
      </c>
      <c r="HO20" s="142" t="str">
        <f>IF(LEN(VLOOKUP($G20,Baseline!$G:$HT,217,0))=0,"",VLOOKUP($G20,Baseline!$G:$HT,217,0))</f>
        <v/>
      </c>
      <c r="HP20" s="142" t="str">
        <f>IF(LEN(VLOOKUP($G20,Baseline!$G:$HT,218,0))=0,"",VLOOKUP($G20,Baseline!$G:$HT,218,0))</f>
        <v/>
      </c>
      <c r="HQ20" s="142" t="str">
        <f>IF(LEN(VLOOKUP($G20,Baseline!$G:$HT,219,0))=0,"",VLOOKUP($G20,Baseline!$G:$HT,219,0))</f>
        <v/>
      </c>
      <c r="HR20" s="142" t="str">
        <f>IF(LEN(VLOOKUP($G20,Baseline!$G:$HT,220,0))=0,"",VLOOKUP($G20,Baseline!$G:$HT,220,0))</f>
        <v/>
      </c>
      <c r="HS20" s="142" t="str">
        <f>IF(LEN(VLOOKUP($G20,Baseline!$G:$HT,221,0))=0,"",VLOOKUP($G20,Baseline!$G:$HT,221,0))</f>
        <v/>
      </c>
      <c r="HT20" s="142" t="str">
        <f>IF(LEN(VLOOKUP($G20,Baseline!$G:$HT,222,0))=0,"",VLOOKUP($G20,Baseline!$G:$HT,222,0))</f>
        <v/>
      </c>
      <c r="HU20" s="135"/>
      <c r="HV20" s="135"/>
      <c r="HW20" s="135"/>
      <c r="HX20" s="135"/>
    </row>
    <row r="21" spans="1:694" ht="15.75" customHeight="1" x14ac:dyDescent="0.25">
      <c r="A21" s="134" t="s">
        <v>252</v>
      </c>
      <c r="B21" s="135" t="s">
        <v>273</v>
      </c>
      <c r="C21" s="135"/>
      <c r="D21" s="135"/>
      <c r="E21" s="135"/>
      <c r="F21" s="135" t="s">
        <v>254</v>
      </c>
      <c r="G21" s="136" t="s">
        <v>1047</v>
      </c>
      <c r="H21" s="136"/>
      <c r="I21" s="137" t="s">
        <v>1722</v>
      </c>
      <c r="J21" s="135" t="str">
        <f>IF(LEN(VLOOKUP($G21,Baseline!$G:$BH,4,0))=0,"",VLOOKUP($G21,Baseline!$G:$BH,4,0))</f>
        <v>0 = Nein</v>
      </c>
      <c r="K21" s="135" t="str">
        <f>IF(LEN(VLOOKUP($G21,Baseline!$G:$BH,5,0))=0,"",VLOOKUP($G21,Baseline!$G:$BH,5,0))</f>
        <v>1 = Ja</v>
      </c>
      <c r="L21" s="135" t="str">
        <f>IF(LEN(VLOOKUP($G21,Baseline!$G:$BH,6,0))=0,"",VLOOKUP($G21,Baseline!$G:$BH,6,0))</f>
        <v>77 = Weiß nicht</v>
      </c>
      <c r="M21" s="135" t="str">
        <f>IF(LEN(VLOOKUP($G21,Baseline!$G:$BH,7,0))=0,"",VLOOKUP($G21,Baseline!$G:$BH,7,0))</f>
        <v/>
      </c>
      <c r="N21" s="135" t="str">
        <f>IF(LEN(VLOOKUP($G21,Baseline!$G:$BH,8,0))=0,"",VLOOKUP($G21,Baseline!$G:$BH,8,0))</f>
        <v/>
      </c>
      <c r="O21" s="135" t="str">
        <f>IF(LEN(VLOOKUP($G21,Baseline!$G:$BH,9,0))=0,"",VLOOKUP($G21,Baseline!$G:$BH,9,0))</f>
        <v/>
      </c>
      <c r="P21" s="135" t="str">
        <f>IF(LEN(VLOOKUP($G21,Baseline!$G:$BH,10,0))=0,"",VLOOKUP($G21,Baseline!$G:$BH,10,0))</f>
        <v/>
      </c>
      <c r="Q21" s="135" t="str">
        <f>IF(LEN(VLOOKUP($G21,Baseline!$G:$BH,11,0))=0,"",VLOOKUP($G21,Baseline!$G:$BH,11,0))</f>
        <v/>
      </c>
      <c r="R21" s="135" t="str">
        <f>IF(LEN(VLOOKUP($G21,Baseline!$G:$BH,12,0))=0,"",VLOOKUP($G21,Baseline!$G:$BH,12,0))</f>
        <v/>
      </c>
      <c r="S21" s="135" t="str">
        <f>IF(LEN(VLOOKUP($G21,Baseline!$G:$BH,13,0))=0,"",VLOOKUP($G21,Baseline!$G:$BH,13,0))</f>
        <v/>
      </c>
      <c r="T21" s="135" t="str">
        <f>IF(LEN(VLOOKUP($G21,Baseline!$G:$BH,14,0))=0,"",VLOOKUP($G21,Baseline!$G:$BH,14,0))</f>
        <v/>
      </c>
      <c r="U21" s="135" t="str">
        <f>IF(LEN(VLOOKUP($G21,Baseline!$G:$BH,15,0))=0,"",VLOOKUP($G21,Baseline!$G:$BH,15,0))</f>
        <v/>
      </c>
      <c r="V21" s="135" t="str">
        <f>IF(LEN(VLOOKUP($G21,Baseline!$G:$BH,16,0))=0,"",VLOOKUP($G21,Baseline!$G:$BH,16,0))</f>
        <v/>
      </c>
      <c r="W21" s="135" t="str">
        <f>IF(LEN(VLOOKUP($G21,Baseline!$G:$BH,17,0))=0,"",VLOOKUP($G21,Baseline!$G:$BH,17,0))</f>
        <v/>
      </c>
      <c r="X21" s="135" t="str">
        <f>IF(LEN(VLOOKUP($G21,Baseline!$G:$BH,18,0))=0,"",VLOOKUP($G21,Baseline!$G:$BH,18,0))</f>
        <v/>
      </c>
      <c r="Y21" s="135" t="str">
        <f>IF(LEN(VLOOKUP($G21,Baseline!$G:$BH,19,0))=0,"",VLOOKUP($G21,Baseline!$G:$BH,19,0))</f>
        <v/>
      </c>
      <c r="Z21" s="135" t="str">
        <f>IF(LEN(VLOOKUP($G21,Baseline!$G:$BH,20,0))=0,"",VLOOKUP($G21,Baseline!$G:$BH,20,0))</f>
        <v/>
      </c>
      <c r="AA21" s="135" t="str">
        <f>IF(LEN(VLOOKUP($G21,Baseline!$G:$BH,21,0))=0,"",VLOOKUP($G21,Baseline!$G:$BH,21,0))</f>
        <v/>
      </c>
      <c r="AB21" s="135" t="str">
        <f>IF(LEN(VLOOKUP($G21,Baseline!$G:$BH,22,0))=0,"",VLOOKUP($G21,Baseline!$G:$BH,22,0))</f>
        <v/>
      </c>
      <c r="AC21" s="135" t="str">
        <f>IF(LEN(VLOOKUP($G21,Baseline!$G:$BH,23,0))=0,"",VLOOKUP($G21,Baseline!$G:$BH,23,0))</f>
        <v/>
      </c>
      <c r="AD21" s="135" t="str">
        <f>IF(LEN(VLOOKUP($G21,Baseline!$G:$BH,24,0))=0,"",VLOOKUP($G21,Baseline!$G:$BH,24,0))</f>
        <v/>
      </c>
      <c r="AE21" s="135" t="str">
        <f>IF(LEN(VLOOKUP($G21,Baseline!$G:$BH,25,0))=0,"",VLOOKUP($G21,Baseline!$G:$BH,25,0))</f>
        <v/>
      </c>
      <c r="AF21" s="135" t="str">
        <f>IF(LEN(VLOOKUP($G21,Baseline!$G:$BH,26,0))=0,"",VLOOKUP($G21,Baseline!$G:$BH,26,0))</f>
        <v/>
      </c>
      <c r="AG21" s="135"/>
      <c r="AH21" s="135"/>
      <c r="AI21" s="135"/>
      <c r="AJ21" s="180"/>
      <c r="AK21" s="137" t="s">
        <v>1723</v>
      </c>
      <c r="AL21" s="135" t="str">
        <f>IF(LEN(VLOOKUP($G21,Baseline!$G:$BH,32,0))=0,"",VLOOKUP($G21,Baseline!$G:$BH,32,0))</f>
        <v>0 = No</v>
      </c>
      <c r="AM21" s="135" t="str">
        <f>IF(LEN(VLOOKUP($G21,Baseline!$G:$BH,33,0))=0,"",VLOOKUP($G21,Baseline!$G:$BH,33,0))</f>
        <v>1 = Yes</v>
      </c>
      <c r="AN21" s="135" t="str">
        <f>IF(LEN(VLOOKUP($G21,Baseline!$G:$BH,34,0))=0,"",VLOOKUP($G21,Baseline!$G:$BH,34,0))</f>
        <v>77 = I don't know</v>
      </c>
      <c r="AO21" s="135" t="str">
        <f>IF(LEN(VLOOKUP($G21,Baseline!$G:$BH,35,0))=0,"",VLOOKUP($G21,Baseline!$G:$BH,35,0))</f>
        <v/>
      </c>
      <c r="AP21" s="135" t="str">
        <f>IF(LEN(VLOOKUP($G21,Baseline!$G:$BH,36,0))=0,"",VLOOKUP($G21,Baseline!$G:$BH,36,0))</f>
        <v/>
      </c>
      <c r="AQ21" s="135" t="str">
        <f>IF(LEN(VLOOKUP($G21,Baseline!$G:$BH,37,0))=0,"",VLOOKUP($G21,Baseline!$G:$BH,37,0))</f>
        <v/>
      </c>
      <c r="AR21" s="135" t="str">
        <f>IF(LEN(VLOOKUP($G21,Baseline!$G:$BH,38,0))=0,"",VLOOKUP($G21,Baseline!$G:$BH,38,0))</f>
        <v/>
      </c>
      <c r="AS21" s="135" t="str">
        <f>IF(LEN(VLOOKUP($G21,Baseline!$G:$BH,39,0))=0,"",VLOOKUP($G21,Baseline!$G:$BH,39,0))</f>
        <v/>
      </c>
      <c r="AT21" s="135" t="str">
        <f>IF(LEN(VLOOKUP($G21,Baseline!$G:$BH,40,0))=0,"",VLOOKUP($G21,Baseline!$G:$BH,40,0))</f>
        <v/>
      </c>
      <c r="AU21" s="135" t="str">
        <f>IF(LEN(VLOOKUP($G21,Baseline!$G:$BH,41,0))=0,"",VLOOKUP($G21,Baseline!$G:$BH,41,0))</f>
        <v/>
      </c>
      <c r="AV21" s="135" t="str">
        <f>IF(LEN(VLOOKUP($G21,Baseline!$G:$BH,42,0))=0,"",VLOOKUP($G21,Baseline!$G:$BH,42,0))</f>
        <v/>
      </c>
      <c r="AW21" s="135" t="str">
        <f>IF(LEN(VLOOKUP($G21,Baseline!$G:$BH,43,0))=0,"",VLOOKUP($G21,Baseline!$G:$BH,43,0))</f>
        <v/>
      </c>
      <c r="AX21" s="135" t="str">
        <f>IF(LEN(VLOOKUP($G21,Baseline!$G:$BH,44,0))=0,"",VLOOKUP($G21,Baseline!$G:$BH,44,0))</f>
        <v/>
      </c>
      <c r="AY21" s="135" t="str">
        <f>IF(LEN(VLOOKUP($G21,Baseline!$G:$BH,45,0))=0,"",VLOOKUP($G21,Baseline!$G:$BH,45,0))</f>
        <v/>
      </c>
      <c r="AZ21" s="135" t="str">
        <f>IF(LEN(VLOOKUP($G21,Baseline!$G:$BH,46,0))=0,"",VLOOKUP($G21,Baseline!$G:$BH,46,0))</f>
        <v/>
      </c>
      <c r="BA21" s="135" t="str">
        <f>IF(LEN(VLOOKUP($G21,Baseline!$G:$BH,47,0))=0,"",VLOOKUP($G21,Baseline!$G:$BH,47,0))</f>
        <v/>
      </c>
      <c r="BB21" s="135" t="str">
        <f>IF(LEN(VLOOKUP($G21,Baseline!$G:$BH,48,0))=0,"",VLOOKUP($G21,Baseline!$G:$BH,48,0))</f>
        <v/>
      </c>
      <c r="BC21" s="135" t="str">
        <f>IF(LEN(VLOOKUP($G21,Baseline!$G:$BH,49,0))=0,"",VLOOKUP($G21,Baseline!$G:$BH,49,0))</f>
        <v/>
      </c>
      <c r="BD21" s="135" t="str">
        <f>IF(LEN(VLOOKUP($G21,Baseline!$G:$BH,50,0))=0,"",VLOOKUP($G21,Baseline!$G:$BH,50,0))</f>
        <v/>
      </c>
      <c r="BE21" s="135" t="str">
        <f>IF(LEN(VLOOKUP($G21,Baseline!$G:$BH,51,0))=0,"",VLOOKUP($G21,Baseline!$G:$BH,51,0))</f>
        <v/>
      </c>
      <c r="BF21" s="135" t="str">
        <f>IF(LEN(VLOOKUP($G21,Baseline!$G:$BH,52,0))=0,"",VLOOKUP($G21,Baseline!$G:$BH,52,0))</f>
        <v/>
      </c>
      <c r="BG21" s="135" t="str">
        <f>IF(LEN(VLOOKUP($G21,Baseline!$G:$BH,53,0))=0,"",VLOOKUP($G21,Baseline!$G:$BH,53,0))</f>
        <v/>
      </c>
      <c r="BH21" s="135" t="str">
        <f>IF(LEN(VLOOKUP($G21,Baseline!$G:$BH,54,0))=0,"",VLOOKUP($G21,Baseline!$G:$BH,54,0))</f>
        <v/>
      </c>
      <c r="BI21" s="135"/>
      <c r="BJ21" s="135"/>
      <c r="BK21" s="135"/>
      <c r="BL21" s="180"/>
      <c r="BM21" s="137" t="s">
        <v>1724</v>
      </c>
      <c r="BN21" s="139" t="str">
        <f>IF(LEN(VLOOKUP($G21,Baseline!$G:$CJ,60,0))=0,"",VLOOKUP($G21,Baseline!$G:$CJ,60,0))</f>
        <v>0 = No</v>
      </c>
      <c r="BO21" s="139" t="str">
        <f>IF(LEN(VLOOKUP($G21,Baseline!$G:$CJ,61,0))=0,"",VLOOKUP($G21,Baseline!$G:$CJ,61,0))</f>
        <v>1 = Sí</v>
      </c>
      <c r="BP21" s="139" t="str">
        <f>IF(LEN(VLOOKUP($G21,Baseline!$G:$CJ,62,0))=0,"",VLOOKUP($G21,Baseline!$G:$CJ,62,0))</f>
        <v>77 = No lo sé</v>
      </c>
      <c r="BQ21" s="139" t="str">
        <f>IF(LEN(VLOOKUP($G21,Baseline!$G:$CJ,63,0))=0,"",VLOOKUP($G21,Baseline!$G:$CJ,63,0))</f>
        <v/>
      </c>
      <c r="BR21" s="139" t="str">
        <f>IF(LEN(VLOOKUP($G21,Baseline!$G:$CJ,64,0))=0,"",VLOOKUP($G21,Baseline!$G:$CJ,64,0))</f>
        <v/>
      </c>
      <c r="BS21" s="139" t="str">
        <f>IF(LEN(VLOOKUP($G21,Baseline!$G:$CJ,65,0))=0,"",VLOOKUP($G21,Baseline!$G:$CJ,65,0))</f>
        <v/>
      </c>
      <c r="BT21" s="139" t="str">
        <f>IF(LEN(VLOOKUP($G21,Baseline!$G:$CJ,66,0))=0,"",VLOOKUP($G21,Baseline!$G:$CJ,66,0))</f>
        <v/>
      </c>
      <c r="BU21" s="139" t="str">
        <f>IF(LEN(VLOOKUP($G21,Baseline!$G:$CJ,67,0))=0,"",VLOOKUP($G21,Baseline!$G:$CJ,67,0))</f>
        <v/>
      </c>
      <c r="BV21" s="139" t="str">
        <f>IF(LEN(VLOOKUP($G21,Baseline!$G:$CJ,68,0))=0,"",VLOOKUP($G21,Baseline!$G:$CJ,68,0))</f>
        <v/>
      </c>
      <c r="BW21" s="139" t="str">
        <f>IF(LEN(VLOOKUP($G21,Baseline!$G:$CJ,69,0))=0,"",VLOOKUP($G21,Baseline!$G:$CJ,69,0))</f>
        <v/>
      </c>
      <c r="BX21" s="139" t="str">
        <f>IF(LEN(VLOOKUP($G21,Baseline!$G:$CJ,70,0))=0,"",VLOOKUP($G21,Baseline!$G:$CJ,70,0))</f>
        <v/>
      </c>
      <c r="BY21" s="139" t="str">
        <f>IF(LEN(VLOOKUP($G21,Baseline!$G:$CJ,71,0))=0,"",VLOOKUP($G21,Baseline!$G:$CJ,71,0))</f>
        <v/>
      </c>
      <c r="BZ21" s="139" t="str">
        <f>IF(LEN(VLOOKUP($G21,Baseline!$G:$CJ,72,0))=0,"",VLOOKUP($G21,Baseline!$G:$CJ,72,0))</f>
        <v/>
      </c>
      <c r="CA21" s="139" t="str">
        <f>IF(LEN(VLOOKUP($G21,Baseline!$G:$CJ,73,0))=0,"",VLOOKUP($G21,Baseline!$G:$CJ,73,0))</f>
        <v/>
      </c>
      <c r="CB21" s="139" t="str">
        <f>IF(LEN(VLOOKUP($G21,Baseline!$G:$CJ,74,0))=0,"",VLOOKUP($G21,Baseline!$G:$CJ,74,0))</f>
        <v/>
      </c>
      <c r="CC21" s="139" t="str">
        <f>IF(LEN(VLOOKUP($G21,Baseline!$G:$CJ,75,0))=0,"",VLOOKUP($G21,Baseline!$G:$CJ,75,0))</f>
        <v/>
      </c>
      <c r="CD21" s="139" t="str">
        <f>IF(LEN(VLOOKUP($G21,Baseline!$G:$CJ,76,0))=0,"",VLOOKUP($G21,Baseline!$G:$CJ,76,0))</f>
        <v/>
      </c>
      <c r="CE21" s="139" t="str">
        <f>IF(LEN(VLOOKUP($G21,Baseline!$G:$CJ,77,0))=0,"",VLOOKUP($G21,Baseline!$G:$CJ,77,0))</f>
        <v/>
      </c>
      <c r="CF21" s="139" t="str">
        <f>IF(LEN(VLOOKUP($G21,Baseline!$G:$CJ,78,0))=0,"",VLOOKUP($G21,Baseline!$G:$CJ,78,0))</f>
        <v/>
      </c>
      <c r="CG21" s="139" t="str">
        <f>IF(LEN(VLOOKUP($G21,Baseline!$G:$CJ,79,0))=0,"",VLOOKUP($G21,Baseline!$G:$CJ,79,0))</f>
        <v/>
      </c>
      <c r="CH21" s="139" t="str">
        <f>IF(LEN(VLOOKUP($G21,Baseline!$G:$CJ,80,0))=0,"",VLOOKUP($G21,Baseline!$G:$CJ,80,0))</f>
        <v/>
      </c>
      <c r="CI21" s="139" t="str">
        <f>IF(LEN(VLOOKUP($G21,Baseline!$G:$CJ,81,0))=0,"",VLOOKUP($G21,Baseline!$G:$CJ,81,0))</f>
        <v/>
      </c>
      <c r="CJ21" s="139" t="str">
        <f>IF(LEN(VLOOKUP($G21,Baseline!$G:$CJ,82,0))=0,"",VLOOKUP($G21,Baseline!$G:$CJ,82,0))</f>
        <v/>
      </c>
      <c r="CK21" s="135"/>
      <c r="CL21" s="135"/>
      <c r="CM21" s="135"/>
      <c r="CN21" s="180"/>
      <c r="CO21" s="181" t="s">
        <v>1725</v>
      </c>
      <c r="CP21" s="139" t="str">
        <f>IF(LEN(VLOOKUP($G21,Baseline!$G:$DL,88,0))=0,"",VLOOKUP($G21,Baseline!$G:$DL,88,0))</f>
        <v>0 = non</v>
      </c>
      <c r="CQ21" s="139" t="str">
        <f>IF(LEN(VLOOKUP($G21,Baseline!$G:$DL,89,0))=0,"",VLOOKUP($G21,Baseline!$G:$DL,89,0))</f>
        <v>1 = oui</v>
      </c>
      <c r="CR21" s="139" t="str">
        <f>IF(LEN(VLOOKUP($G21,Baseline!$G:$DL,90,0))=0,"",VLOOKUP($G21,Baseline!$G:$DL,90,0))</f>
        <v>77 = je ne sais pas</v>
      </c>
      <c r="CS21" s="139" t="str">
        <f>IF(LEN(VLOOKUP($G21,Baseline!$G:$DL,91,0))=0,"",VLOOKUP($G21,Baseline!$G:$DL,91,0))</f>
        <v/>
      </c>
      <c r="CT21" s="139" t="str">
        <f>IF(LEN(VLOOKUP($G21,Baseline!$G:$DL,92,0))=0,"",VLOOKUP($G21,Baseline!$G:$DL,92,0))</f>
        <v/>
      </c>
      <c r="CU21" s="139" t="str">
        <f>IF(LEN(VLOOKUP($G21,Baseline!$G:$DL,93,0))=0,"",VLOOKUP($G21,Baseline!$G:$DL,93,0))</f>
        <v/>
      </c>
      <c r="CV21" s="139" t="str">
        <f>IF(LEN(VLOOKUP($G21,Baseline!$G:$DL,94,0))=0,"",VLOOKUP($G21,Baseline!$G:$DL,94,0))</f>
        <v/>
      </c>
      <c r="CW21" s="139" t="str">
        <f>IF(LEN(VLOOKUP($G21,Baseline!$G:$DL,95,0))=0,"",VLOOKUP($G21,Baseline!$G:$DL,95,0))</f>
        <v/>
      </c>
      <c r="CX21" s="139" t="str">
        <f>IF(LEN(VLOOKUP($G21,Baseline!$G:$DL,96,0))=0,"",VLOOKUP($G21,Baseline!$G:$DL,96,0))</f>
        <v/>
      </c>
      <c r="CY21" s="139" t="str">
        <f>IF(LEN(VLOOKUP($G21,Baseline!$G:$DL,97,0))=0,"",VLOOKUP($G21,Baseline!$G:$DL,97,0))</f>
        <v/>
      </c>
      <c r="CZ21" s="139" t="str">
        <f>IF(LEN(VLOOKUP($G21,Baseline!$G:$DL,98,0))=0,"",VLOOKUP($G21,Baseline!$G:$DL,98,0))</f>
        <v/>
      </c>
      <c r="DA21" s="139" t="str">
        <f>IF(LEN(VLOOKUP($G21,Baseline!$G:$DL,99,0))=0,"",VLOOKUP($G21,Baseline!$G:$DL,99,0))</f>
        <v/>
      </c>
      <c r="DB21" s="139" t="str">
        <f>IF(LEN(VLOOKUP($G21,Baseline!$G:$DL,100,0))=0,"",VLOOKUP($G21,Baseline!$G:$DL,100,0))</f>
        <v/>
      </c>
      <c r="DC21" s="139" t="str">
        <f>IF(LEN(VLOOKUP($G21,Baseline!$G:$DL,101,0))=0,"",VLOOKUP($G21,Baseline!$G:$DL,101,0))</f>
        <v/>
      </c>
      <c r="DD21" s="139" t="str">
        <f>IF(LEN(VLOOKUP($G21,Baseline!$G:$DL,102,0))=0,"",VLOOKUP($G21,Baseline!$G:$DL,102,0))</f>
        <v/>
      </c>
      <c r="DE21" s="139" t="str">
        <f>IF(LEN(VLOOKUP($G21,Baseline!$G:$DL,103,0))=0,"",VLOOKUP($G21,Baseline!$G:$DL,103,0))</f>
        <v/>
      </c>
      <c r="DF21" s="139" t="str">
        <f>IF(LEN(VLOOKUP($G21,Baseline!$G:$DL,104,0))=0,"",VLOOKUP($G21,Baseline!$G:$DL,104,0))</f>
        <v/>
      </c>
      <c r="DG21" s="139" t="str">
        <f>IF(LEN(VLOOKUP($G21,Baseline!$G:$DL,105,0))=0,"",VLOOKUP($G21,Baseline!$G:$DL,105,0))</f>
        <v/>
      </c>
      <c r="DH21" s="139" t="str">
        <f>IF(LEN(VLOOKUP($G21,Baseline!$G:$DL,106,0))=0,"",VLOOKUP($G21,Baseline!$G:$DL,106,0))</f>
        <v/>
      </c>
      <c r="DI21" s="139" t="str">
        <f>IF(LEN(VLOOKUP($G21,Baseline!$G:$DL,107,0))=0,"",VLOOKUP($G21,Baseline!$G:$DL,107,0))</f>
        <v/>
      </c>
      <c r="DJ21" s="139" t="str">
        <f>IF(LEN(VLOOKUP($G21,Baseline!$G:$DL,108,0))=0,"",VLOOKUP($G21,Baseline!$G:$DL,108,0))</f>
        <v/>
      </c>
      <c r="DK21" s="139" t="str">
        <f>IF(LEN(VLOOKUP($G21,Baseline!$G:$DL,109,0))=0,"",VLOOKUP($G21,Baseline!$G:$DL,109,0))</f>
        <v/>
      </c>
      <c r="DL21" s="139" t="str">
        <f>IF(LEN(VLOOKUP($G21,Baseline!$G:$DL,110,0))=0,"",VLOOKUP($G21,Baseline!$G:$DL,110,0))</f>
        <v/>
      </c>
      <c r="DM21" s="140"/>
      <c r="DN21" s="140"/>
      <c r="DO21" s="140"/>
      <c r="DP21" s="182"/>
      <c r="DQ21" s="137" t="s">
        <v>1726</v>
      </c>
      <c r="DR21" s="142" t="str">
        <f>IF(LEN(VLOOKUP($G21,Baseline!$G:$EN,116,0))=0,"",VLOOKUP($G21,Baseline!$G:$EN,116,0))</f>
        <v>0 = nem</v>
      </c>
      <c r="DS21" s="142" t="str">
        <f>IF(LEN(VLOOKUP($G21,Baseline!$G:$EN,117,0))=0,"",VLOOKUP($G21,Baseline!$G:$EN,117,0))</f>
        <v>1 = igen</v>
      </c>
      <c r="DT21" s="142" t="str">
        <f>IF(LEN(VLOOKUP($G21,Baseline!$G:$EN,118,0))=0,"",VLOOKUP($G21,Baseline!$G:$EN,118,0))</f>
        <v>77 = nem tudom</v>
      </c>
      <c r="DU21" s="142" t="str">
        <f>IF(LEN(VLOOKUP($G21,Baseline!$G:$EN,119,0))=0,"",VLOOKUP($G21,Baseline!$G:$EN,119,0))</f>
        <v/>
      </c>
      <c r="DV21" s="142" t="str">
        <f>IF(LEN(VLOOKUP($G21,Baseline!$G:$EN,120,0))=0,"",VLOOKUP($G21,Baseline!$G:$EN,120,0))</f>
        <v/>
      </c>
      <c r="DW21" s="142" t="str">
        <f>IF(LEN(VLOOKUP($G21,Baseline!$G:$EN,121,0))=0,"",VLOOKUP($G21,Baseline!$G:$EN,121,0))</f>
        <v/>
      </c>
      <c r="DX21" s="142" t="str">
        <f>IF(LEN(VLOOKUP($G21,Baseline!$G:$EN,122,0))=0,"",VLOOKUP($G21,Baseline!$G:$EN,122,0))</f>
        <v/>
      </c>
      <c r="DY21" s="142" t="str">
        <f>IF(LEN(VLOOKUP($G21,Baseline!$G:$EN,123,0))=0,"",VLOOKUP($G21,Baseline!$G:$EN,123,0))</f>
        <v/>
      </c>
      <c r="DZ21" s="142" t="str">
        <f>IF(LEN(VLOOKUP($G21,Baseline!$G:$EN,124,0))=0,"",VLOOKUP($G21,Baseline!$G:$EN,124,0))</f>
        <v/>
      </c>
      <c r="EA21" s="142" t="str">
        <f>IF(LEN(VLOOKUP($G21,Baseline!$G:$EN,125,0))=0,"",VLOOKUP($G21,Baseline!$G:$EN,125,0))</f>
        <v/>
      </c>
      <c r="EB21" s="142" t="str">
        <f>IF(LEN(VLOOKUP($G21,Baseline!$G:$EN,126,0))=0,"",VLOOKUP($G21,Baseline!$G:$EN,126,0))</f>
        <v/>
      </c>
      <c r="EC21" s="142" t="str">
        <f>IF(LEN(VLOOKUP($G21,Baseline!$G:$EN,127,0))=0,"",VLOOKUP($G21,Baseline!$G:$EN,127,0))</f>
        <v/>
      </c>
      <c r="ED21" s="142" t="str">
        <f>IF(LEN(VLOOKUP($G21,Baseline!$G:$EN,128,0))=0,"",VLOOKUP($G21,Baseline!$G:$EN,128,0))</f>
        <v/>
      </c>
      <c r="EE21" s="142" t="str">
        <f>IF(LEN(VLOOKUP($G21,Baseline!$G:$EN,129,0))=0,"",VLOOKUP($G21,Baseline!$G:$EN,129,0))</f>
        <v/>
      </c>
      <c r="EF21" s="142" t="str">
        <f>IF(LEN(VLOOKUP($G21,Baseline!$G:$EN,130,0))=0,"",VLOOKUP($G21,Baseline!$G:$EN,130,0))</f>
        <v/>
      </c>
      <c r="EG21" s="142" t="str">
        <f>IF(LEN(VLOOKUP($G21,Baseline!$G:$EN,131,0))=0,"",VLOOKUP($G21,Baseline!$G:$EN,131,0))</f>
        <v/>
      </c>
      <c r="EH21" s="142" t="str">
        <f>IF(LEN(VLOOKUP($G21,Baseline!$G:$EN,132,0))=0,"",VLOOKUP($G21,Baseline!$G:$EN,132,0))</f>
        <v/>
      </c>
      <c r="EI21" s="142" t="str">
        <f>IF(LEN(VLOOKUP($G21,Baseline!$G:$EN,133,0))=0,"",VLOOKUP($G21,Baseline!$G:$EN,133,0))</f>
        <v/>
      </c>
      <c r="EJ21" s="142" t="str">
        <f>IF(LEN(VLOOKUP($G21,Baseline!$G:$EN,134,0))=0,"",VLOOKUP($G21,Baseline!$G:$EN,134,0))</f>
        <v/>
      </c>
      <c r="EK21" s="142" t="str">
        <f>IF(LEN(VLOOKUP($G21,Baseline!$G:$EN,135,0))=0,"",VLOOKUP($G21,Baseline!$G:$EN,135,0))</f>
        <v/>
      </c>
      <c r="EL21" s="142" t="str">
        <f>IF(LEN(VLOOKUP($G21,Baseline!$G:$EN,136,0))=0,"",VLOOKUP($G21,Baseline!$G:$EN,136,0))</f>
        <v/>
      </c>
      <c r="EM21" s="142" t="str">
        <f>IF(LEN(VLOOKUP($G21,Baseline!$G:$EN,137,0))=0,"",VLOOKUP($G21,Baseline!$G:$EN,137,0))</f>
        <v/>
      </c>
      <c r="EN21" s="142" t="str">
        <f>IF(LEN(VLOOKUP($G21,Baseline!$G:$EN,138,0))=0,"",VLOOKUP($G21,Baseline!$G:$EN,138,0))</f>
        <v/>
      </c>
      <c r="EO21" s="135"/>
      <c r="EP21" s="135"/>
      <c r="EQ21" s="135"/>
      <c r="ER21" s="180"/>
      <c r="ES21" s="137" t="s">
        <v>1727</v>
      </c>
      <c r="ET21" s="142" t="str">
        <f>IF(LEN(VLOOKUP($G21,Baseline!$G:$FP,144,0))=0,"",VLOOKUP($G21,Baseline!$G:$FP,144,0))</f>
        <v>0 = no</v>
      </c>
      <c r="EU21" s="142" t="str">
        <f>IF(LEN(VLOOKUP($G21,Baseline!$G:$FP,145,0))=0,"",VLOOKUP($G21,Baseline!$G:$FP,145,0))</f>
        <v>1 = sì</v>
      </c>
      <c r="EV21" s="142" t="str">
        <f>IF(LEN(VLOOKUP($G21,Baseline!$G:$FP,146,0))=0,"",VLOOKUP($G21,Baseline!$G:$FP,146,0))</f>
        <v>77 = non lo so</v>
      </c>
      <c r="EW21" s="142" t="str">
        <f>IF(LEN(VLOOKUP($G21,Baseline!$G:$FP,147,0))=0,"",VLOOKUP($G21,Baseline!$G:$FP,147,0))</f>
        <v/>
      </c>
      <c r="EX21" s="142" t="str">
        <f>IF(LEN(VLOOKUP($G21,Baseline!$G:$FP,148,0))=0,"",VLOOKUP($G21,Baseline!$G:$FP,148,0))</f>
        <v/>
      </c>
      <c r="EY21" s="142" t="str">
        <f>IF(LEN(VLOOKUP($G21,Baseline!$G:$FP,149,0))=0,"",VLOOKUP($G21,Baseline!$G:$FP,149,0))</f>
        <v/>
      </c>
      <c r="EZ21" s="142" t="str">
        <f>IF(LEN(VLOOKUP($G21,Baseline!$G:$FP,150,0))=0,"",VLOOKUP($G21,Baseline!$G:$FP,150,0))</f>
        <v/>
      </c>
      <c r="FA21" s="142" t="str">
        <f>IF(LEN(VLOOKUP($G21,Baseline!$G:$FP,151,0))=0,"",VLOOKUP($G21,Baseline!$G:$FP,151,0))</f>
        <v/>
      </c>
      <c r="FB21" s="142" t="str">
        <f>IF(LEN(VLOOKUP($G21,Baseline!$G:$FP,152,0))=0,"",VLOOKUP($G21,Baseline!$G:$FP,152,0))</f>
        <v/>
      </c>
      <c r="FC21" s="142" t="str">
        <f>IF(LEN(VLOOKUP($G21,Baseline!$G:$FP,153,0))=0,"",VLOOKUP($G21,Baseline!$G:$FP,153,0))</f>
        <v/>
      </c>
      <c r="FD21" s="142" t="str">
        <f>IF(LEN(VLOOKUP($G21,Baseline!$G:$FP,154,0))=0,"",VLOOKUP($G21,Baseline!$G:$FP,154,0))</f>
        <v/>
      </c>
      <c r="FE21" s="142" t="str">
        <f>IF(LEN(VLOOKUP($G21,Baseline!$G:$FP,155,0))=0,"",VLOOKUP($G21,Baseline!$G:$FP,155,0))</f>
        <v/>
      </c>
      <c r="FF21" s="142" t="str">
        <f>IF(LEN(VLOOKUP($G21,Baseline!$G:$FP,156,0))=0,"",VLOOKUP($G21,Baseline!$G:$FP,156,0))</f>
        <v/>
      </c>
      <c r="FG21" s="142" t="str">
        <f>IF(LEN(VLOOKUP($G21,Baseline!$G:$FP,157,0))=0,"",VLOOKUP($G21,Baseline!$G:$FP,157,0))</f>
        <v/>
      </c>
      <c r="FH21" s="142" t="str">
        <f>IF(LEN(VLOOKUP($G21,Baseline!$G:$FP,158,0))=0,"",VLOOKUP($G21,Baseline!$G:$FP,158,0))</f>
        <v/>
      </c>
      <c r="FI21" s="142" t="str">
        <f>IF(LEN(VLOOKUP($G21,Baseline!$G:$FP,159,0))=0,"",VLOOKUP($G21,Baseline!$G:$FP,159,0))</f>
        <v/>
      </c>
      <c r="FJ21" s="142" t="str">
        <f>IF(LEN(VLOOKUP($G21,Baseline!$G:$FP,160,0))=0,"",VLOOKUP($G21,Baseline!$G:$FP,160,0))</f>
        <v/>
      </c>
      <c r="FK21" s="142" t="str">
        <f>IF(LEN(VLOOKUP($G21,Baseline!$G:$FP,161,0))=0,"",VLOOKUP($G21,Baseline!$G:$FP,161,0))</f>
        <v/>
      </c>
      <c r="FL21" s="142" t="str">
        <f>IF(LEN(VLOOKUP($G21,Baseline!$G:$FP,162,0))=0,"",VLOOKUP($G21,Baseline!$G:$FP,162,0))</f>
        <v/>
      </c>
      <c r="FM21" s="142" t="str">
        <f>IF(LEN(VLOOKUP($G21,Baseline!$G:$FP,163,0))=0,"",VLOOKUP($G21,Baseline!$G:$FP,163,0))</f>
        <v/>
      </c>
      <c r="FN21" s="142" t="str">
        <f>IF(LEN(VLOOKUP($G21,Baseline!$G:$FP,164,0))=0,"",VLOOKUP($G21,Baseline!$G:$FP,164,0))</f>
        <v/>
      </c>
      <c r="FO21" s="142" t="str">
        <f>IF(LEN(VLOOKUP($G21,Baseline!$G:$FP,165,0))=0,"",VLOOKUP($G21,Baseline!$G:$FP,165,0))</f>
        <v/>
      </c>
      <c r="FP21" s="142" t="str">
        <f>IF(LEN(VLOOKUP($G21,Baseline!$G:$FP,166,0))=0,"",VLOOKUP($G21,Baseline!$G:$FP,166,0))</f>
        <v/>
      </c>
      <c r="FQ21" s="135"/>
      <c r="FR21" s="135"/>
      <c r="FS21" s="135"/>
      <c r="FT21" s="180"/>
      <c r="FU21" s="137" t="s">
        <v>1728</v>
      </c>
      <c r="FV21" s="142" t="str">
        <f>IF(LEN(VLOOKUP($G21,Baseline!$G:$GR,172,0))=0,"",VLOOKUP($G21,Baseline!$G:$GR,172,0))</f>
        <v>0 = нет</v>
      </c>
      <c r="FW21" s="142" t="str">
        <f>IF(LEN(VLOOKUP($G21,Baseline!$G:$GR,173,0))=0,"",VLOOKUP($G21,Baseline!$G:$GR,173,0))</f>
        <v>1 = да</v>
      </c>
      <c r="FX21" s="142" t="str">
        <f>IF(LEN(VLOOKUP($G21,Baseline!$G:$GR,174,0))=0,"",VLOOKUP($G21,Baseline!$G:$GR,174,0))</f>
        <v>77 = я не знаю</v>
      </c>
      <c r="FY21" s="142" t="str">
        <f>IF(LEN(VLOOKUP($G21,Baseline!$G:$GR,175,0))=0,"",VLOOKUP($G21,Baseline!$G:$GR,175,0))</f>
        <v/>
      </c>
      <c r="FZ21" s="142" t="str">
        <f>IF(LEN(VLOOKUP($G21,Baseline!$G:$GR,176,0))=0,"",VLOOKUP($G21,Baseline!$G:$GR,176,0))</f>
        <v/>
      </c>
      <c r="GA21" s="142" t="str">
        <f>IF(LEN(VLOOKUP($G21,Baseline!$G:$GR,177,0))=0,"",VLOOKUP($G21,Baseline!$G:$GR,177,0))</f>
        <v/>
      </c>
      <c r="GB21" s="142" t="str">
        <f>IF(LEN(VLOOKUP($G21,Baseline!$G:$GR,178,0))=0,"",VLOOKUP($G21,Baseline!$G:$GR,178,0))</f>
        <v/>
      </c>
      <c r="GC21" s="142" t="str">
        <f>IF(LEN(VLOOKUP($G21,Baseline!$G:$GR,179,0))=0,"",VLOOKUP($G21,Baseline!$G:$GR,179,0))</f>
        <v/>
      </c>
      <c r="GD21" s="142" t="str">
        <f>IF(LEN(VLOOKUP($G21,Baseline!$G:$GR,180,0))=0,"",VLOOKUP($G21,Baseline!$G:$GR,180,0))</f>
        <v/>
      </c>
      <c r="GE21" s="142" t="str">
        <f>IF(LEN(VLOOKUP($G21,Baseline!$G:$GR,181,0))=0,"",VLOOKUP($G21,Baseline!$G:$GR,181,0))</f>
        <v/>
      </c>
      <c r="GF21" s="142" t="str">
        <f>IF(LEN(VLOOKUP($G21,Baseline!$G:$GR,182,0))=0,"",VLOOKUP($G21,Baseline!$G:$GR,182,0))</f>
        <v/>
      </c>
      <c r="GG21" s="142" t="str">
        <f>IF(LEN(VLOOKUP($G21,Baseline!$G:$GR,183,0))=0,"",VLOOKUP($G21,Baseline!$G:$GR,183,0))</f>
        <v/>
      </c>
      <c r="GH21" s="142" t="str">
        <f>IF(LEN(VLOOKUP($G21,Baseline!$G:$GR,184,0))=0,"",VLOOKUP($G21,Baseline!$G:$GR,184,0))</f>
        <v/>
      </c>
      <c r="GI21" s="142" t="str">
        <f>IF(LEN(VLOOKUP($G21,Baseline!$G:$GR,185,0))=0,"",VLOOKUP($G21,Baseline!$G:$GR,185,0))</f>
        <v/>
      </c>
      <c r="GJ21" s="142" t="str">
        <f>IF(LEN(VLOOKUP($G21,Baseline!$G:$GR,186,0))=0,"",VLOOKUP($G21,Baseline!$G:$GR,186,0))</f>
        <v/>
      </c>
      <c r="GK21" s="142" t="str">
        <f>IF(LEN(VLOOKUP($G21,Baseline!$G:$GR,187,0))=0,"",VLOOKUP($G21,Baseline!$G:$GR,187,0))</f>
        <v/>
      </c>
      <c r="GL21" s="142" t="str">
        <f>IF(LEN(VLOOKUP($G21,Baseline!$G:$GR,188,0))=0,"",VLOOKUP($G21,Baseline!$G:$GR,188,0))</f>
        <v/>
      </c>
      <c r="GM21" s="142" t="str">
        <f>IF(LEN(VLOOKUP($G21,Baseline!$G:$GR,189,0))=0,"",VLOOKUP($G21,Baseline!$G:$GR,189,0))</f>
        <v/>
      </c>
      <c r="GN21" s="142" t="str">
        <f>IF(LEN(VLOOKUP($G21,Baseline!$G:$GR,190,0))=0,"",VLOOKUP($G21,Baseline!$G:$GR,190,0))</f>
        <v/>
      </c>
      <c r="GO21" s="142" t="str">
        <f>IF(LEN(VLOOKUP($G21,Baseline!$G:$GR,191,0))=0,"",VLOOKUP($G21,Baseline!$G:$GR,191,0))</f>
        <v/>
      </c>
      <c r="GP21" s="142" t="str">
        <f>IF(LEN(VLOOKUP($G21,Baseline!$G:$GR,192,0))=0,"",VLOOKUP($G21,Baseline!$G:$GR,192,0))</f>
        <v/>
      </c>
      <c r="GQ21" s="142" t="str">
        <f>IF(LEN(VLOOKUP($G21,Baseline!$G:$GR,193,0))=0,"",VLOOKUP($G21,Baseline!$G:$GR,193,0))</f>
        <v/>
      </c>
      <c r="GR21" s="142" t="str">
        <f>IF(LEN(VLOOKUP($G21,Baseline!$G:$GR,194,0))=0,"",VLOOKUP($G21,Baseline!$G:$GR,194,0))</f>
        <v/>
      </c>
      <c r="GS21" s="135"/>
      <c r="GT21" s="135"/>
      <c r="GU21" s="135"/>
      <c r="GV21" s="180"/>
      <c r="GW21" s="137" t="s">
        <v>1729</v>
      </c>
      <c r="GX21" s="142" t="str">
        <f>IF(LEN(VLOOKUP($G21,Baseline!$G:$HT,200,0))=0,"",VLOOKUP($G21,Baseline!$G:$HT,200,0))</f>
        <v>0 = ne</v>
      </c>
      <c r="GY21" s="142" t="str">
        <f>IF(LEN(VLOOKUP($G21,Baseline!$G:$HT,201,0))=0,"",VLOOKUP($G21,Baseline!$G:$HT,201,0))</f>
        <v>1 = da</v>
      </c>
      <c r="GZ21" s="142" t="str">
        <f>IF(LEN(VLOOKUP($G21,Baseline!$G:$HT,202,0))=0,"",VLOOKUP($G21,Baseline!$G:$HT,202,0))</f>
        <v>77 = ne znam</v>
      </c>
      <c r="HA21" s="142" t="str">
        <f>IF(LEN(VLOOKUP($G21,Baseline!$G:$HT,203,0))=0,"",VLOOKUP($G21,Baseline!$G:$HT,203,0))</f>
        <v/>
      </c>
      <c r="HB21" s="142" t="str">
        <f>IF(LEN(VLOOKUP($G21,Baseline!$G:$HT,204,0))=0,"",VLOOKUP($G21,Baseline!$G:$HT,204,0))</f>
        <v/>
      </c>
      <c r="HC21" s="142" t="str">
        <f>IF(LEN(VLOOKUP($G21,Baseline!$G:$HT,205,0))=0,"",VLOOKUP($G21,Baseline!$G:$HT,205,0))</f>
        <v/>
      </c>
      <c r="HD21" s="142" t="str">
        <f>IF(LEN(VLOOKUP($G21,Baseline!$G:$HT,206,0))=0,"",VLOOKUP($G21,Baseline!$G:$HT,206,0))</f>
        <v/>
      </c>
      <c r="HE21" s="142" t="str">
        <f>IF(LEN(VLOOKUP($G21,Baseline!$G:$HT,207,0))=0,"",VLOOKUP($G21,Baseline!$G:$HT,207,0))</f>
        <v/>
      </c>
      <c r="HF21" s="142" t="str">
        <f>IF(LEN(VLOOKUP($G21,Baseline!$G:$HT,208,0))=0,"",VLOOKUP($G21,Baseline!$G:$HT,208,0))</f>
        <v/>
      </c>
      <c r="HG21" s="142" t="str">
        <f>IF(LEN(VLOOKUP($G21,Baseline!$G:$HT,209,0))=0,"",VLOOKUP($G21,Baseline!$G:$HT,209,0))</f>
        <v/>
      </c>
      <c r="HH21" s="142" t="str">
        <f>IF(LEN(VLOOKUP($G21,Baseline!$G:$HT,210,0))=0,"",VLOOKUP($G21,Baseline!$G:$HT,210,0))</f>
        <v/>
      </c>
      <c r="HI21" s="142" t="str">
        <f>IF(LEN(VLOOKUP($G21,Baseline!$G:$HT,211,0))=0,"",VLOOKUP($G21,Baseline!$G:$HT,211,0))</f>
        <v/>
      </c>
      <c r="HJ21" s="142" t="str">
        <f>IF(LEN(VLOOKUP($G21,Baseline!$G:$HT,212,0))=0,"",VLOOKUP($G21,Baseline!$G:$HT,212,0))</f>
        <v/>
      </c>
      <c r="HK21" s="142" t="str">
        <f>IF(LEN(VLOOKUP($G21,Baseline!$G:$HT,213,0))=0,"",VLOOKUP($G21,Baseline!$G:$HT,213,0))</f>
        <v/>
      </c>
      <c r="HL21" s="142" t="str">
        <f>IF(LEN(VLOOKUP($G21,Baseline!$G:$HT,214,0))=0,"",VLOOKUP($G21,Baseline!$G:$HT,214,0))</f>
        <v/>
      </c>
      <c r="HM21" s="142" t="str">
        <f>IF(LEN(VLOOKUP($G21,Baseline!$G:$HT,215,0))=0,"",VLOOKUP($G21,Baseline!$G:$HT,215,0))</f>
        <v/>
      </c>
      <c r="HN21" s="142" t="str">
        <f>IF(LEN(VLOOKUP($G21,Baseline!$G:$HT,216,0))=0,"",VLOOKUP($G21,Baseline!$G:$HT,216,0))</f>
        <v/>
      </c>
      <c r="HO21" s="142" t="str">
        <f>IF(LEN(VLOOKUP($G21,Baseline!$G:$HT,217,0))=0,"",VLOOKUP($G21,Baseline!$G:$HT,217,0))</f>
        <v/>
      </c>
      <c r="HP21" s="142" t="str">
        <f>IF(LEN(VLOOKUP($G21,Baseline!$G:$HT,218,0))=0,"",VLOOKUP($G21,Baseline!$G:$HT,218,0))</f>
        <v/>
      </c>
      <c r="HQ21" s="142" t="str">
        <f>IF(LEN(VLOOKUP($G21,Baseline!$G:$HT,219,0))=0,"",VLOOKUP($G21,Baseline!$G:$HT,219,0))</f>
        <v/>
      </c>
      <c r="HR21" s="142" t="str">
        <f>IF(LEN(VLOOKUP($G21,Baseline!$G:$HT,220,0))=0,"",VLOOKUP($G21,Baseline!$G:$HT,220,0))</f>
        <v/>
      </c>
      <c r="HS21" s="142" t="str">
        <f>IF(LEN(VLOOKUP($G21,Baseline!$G:$HT,221,0))=0,"",VLOOKUP($G21,Baseline!$G:$HT,221,0))</f>
        <v/>
      </c>
      <c r="HT21" s="142" t="str">
        <f>IF(LEN(VLOOKUP($G21,Baseline!$G:$HT,222,0))=0,"",VLOOKUP($G21,Baseline!$G:$HT,222,0))</f>
        <v/>
      </c>
      <c r="HU21" s="135"/>
      <c r="HV21" s="135"/>
      <c r="HW21" s="135"/>
      <c r="HX21" s="180"/>
    </row>
    <row r="22" spans="1:694" ht="15.75" customHeight="1" x14ac:dyDescent="0.25">
      <c r="A22" s="144" t="s">
        <v>251</v>
      </c>
      <c r="B22" s="145"/>
      <c r="C22" s="145"/>
      <c r="D22" s="145"/>
      <c r="E22" s="145"/>
      <c r="F22" s="145"/>
      <c r="G22" s="146"/>
      <c r="H22" s="145"/>
      <c r="I22" s="162"/>
      <c r="J22" s="163"/>
      <c r="K22" s="163"/>
      <c r="L22" s="163"/>
      <c r="M22" s="163"/>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64"/>
      <c r="AK22" s="162"/>
      <c r="AL22" s="163"/>
      <c r="AM22" s="163"/>
      <c r="AN22" s="163"/>
      <c r="AO22" s="163"/>
      <c r="AP22" s="145"/>
      <c r="AQ22" s="145"/>
      <c r="AR22" s="145"/>
      <c r="AS22" s="145"/>
      <c r="AT22" s="145"/>
      <c r="AU22" s="145"/>
      <c r="AV22" s="145"/>
      <c r="AW22" s="145"/>
      <c r="AX22" s="145"/>
      <c r="AY22" s="145"/>
      <c r="AZ22" s="145"/>
      <c r="BA22" s="145"/>
      <c r="BB22" s="145"/>
      <c r="BC22" s="145"/>
      <c r="BD22" s="145"/>
      <c r="BE22" s="145"/>
      <c r="BF22" s="145"/>
      <c r="BG22" s="145"/>
      <c r="BH22" s="145"/>
      <c r="BI22" s="145"/>
      <c r="BJ22" s="145"/>
      <c r="BK22" s="145"/>
      <c r="BL22" s="164"/>
      <c r="BM22" s="162"/>
      <c r="BN22" s="165"/>
      <c r="BO22" s="165"/>
      <c r="BP22" s="165"/>
      <c r="BQ22" s="165"/>
      <c r="BR22" s="149"/>
      <c r="BS22" s="149"/>
      <c r="BT22" s="149"/>
      <c r="BU22" s="165"/>
      <c r="BV22" s="165"/>
      <c r="BW22" s="165"/>
      <c r="BX22" s="165"/>
      <c r="BY22" s="165"/>
      <c r="BZ22" s="165"/>
      <c r="CA22" s="165"/>
      <c r="CB22" s="165"/>
      <c r="CC22" s="165"/>
      <c r="CD22" s="165"/>
      <c r="CE22" s="165"/>
      <c r="CF22" s="165"/>
      <c r="CG22" s="165"/>
      <c r="CH22" s="165"/>
      <c r="CI22" s="165"/>
      <c r="CJ22" s="165"/>
      <c r="CK22" s="145"/>
      <c r="CL22" s="145"/>
      <c r="CM22" s="145"/>
      <c r="CN22" s="164"/>
      <c r="CO22" s="162"/>
      <c r="CP22" s="163"/>
      <c r="CQ22" s="163"/>
      <c r="CR22" s="163"/>
      <c r="CS22" s="163"/>
      <c r="CT22" s="145"/>
      <c r="CU22" s="145"/>
      <c r="CV22" s="145"/>
      <c r="CW22" s="145"/>
      <c r="CX22" s="145"/>
      <c r="CY22" s="145"/>
      <c r="CZ22" s="145"/>
      <c r="DA22" s="145"/>
      <c r="DB22" s="145"/>
      <c r="DC22" s="145"/>
      <c r="DD22" s="145"/>
      <c r="DE22" s="145"/>
      <c r="DF22" s="145"/>
      <c r="DG22" s="145"/>
      <c r="DH22" s="145"/>
      <c r="DI22" s="145"/>
      <c r="DJ22" s="145"/>
      <c r="DK22" s="145"/>
      <c r="DL22" s="145"/>
      <c r="DM22" s="145"/>
      <c r="DN22" s="145"/>
      <c r="DO22" s="145"/>
      <c r="DP22" s="164"/>
      <c r="DQ22" s="162"/>
      <c r="DR22" s="163"/>
      <c r="DS22" s="163"/>
      <c r="DT22" s="163"/>
      <c r="DU22" s="163"/>
      <c r="DV22" s="145"/>
      <c r="DW22" s="145"/>
      <c r="DX22" s="145"/>
      <c r="DY22" s="145"/>
      <c r="DZ22" s="145"/>
      <c r="EA22" s="145"/>
      <c r="EB22" s="145"/>
      <c r="EC22" s="145"/>
      <c r="ED22" s="145"/>
      <c r="EE22" s="145"/>
      <c r="EF22" s="145"/>
      <c r="EG22" s="145"/>
      <c r="EH22" s="145"/>
      <c r="EI22" s="145"/>
      <c r="EJ22" s="145"/>
      <c r="EK22" s="145"/>
      <c r="EL22" s="145"/>
      <c r="EM22" s="145"/>
      <c r="EN22" s="145"/>
      <c r="EO22" s="145"/>
      <c r="EP22" s="145"/>
      <c r="EQ22" s="145"/>
      <c r="ER22" s="164"/>
      <c r="ES22" s="162"/>
      <c r="ET22" s="163"/>
      <c r="EU22" s="163"/>
      <c r="EV22" s="163"/>
      <c r="EW22" s="163"/>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64"/>
      <c r="FU22" s="162"/>
      <c r="FV22" s="163"/>
      <c r="FW22" s="163"/>
      <c r="FX22" s="163"/>
      <c r="FY22" s="163"/>
      <c r="FZ22" s="145"/>
      <c r="GA22" s="145"/>
      <c r="GB22" s="145"/>
      <c r="GC22" s="145"/>
      <c r="GD22" s="145"/>
      <c r="GE22" s="145"/>
      <c r="GF22" s="145"/>
      <c r="GG22" s="145"/>
      <c r="GH22" s="145"/>
      <c r="GI22" s="145"/>
      <c r="GJ22" s="145"/>
      <c r="GK22" s="145"/>
      <c r="GL22" s="145"/>
      <c r="GM22" s="145"/>
      <c r="GN22" s="145"/>
      <c r="GO22" s="145"/>
      <c r="GP22" s="145"/>
      <c r="GQ22" s="145"/>
      <c r="GR22" s="145"/>
      <c r="GS22" s="145"/>
      <c r="GT22" s="145"/>
      <c r="GU22" s="145"/>
      <c r="GV22" s="164"/>
      <c r="GW22" s="162"/>
      <c r="GX22" s="163"/>
      <c r="GY22" s="163"/>
      <c r="GZ22" s="163"/>
      <c r="HA22" s="163"/>
      <c r="HB22" s="145"/>
      <c r="HC22" s="145"/>
      <c r="HD22" s="145"/>
      <c r="HE22" s="145"/>
      <c r="HF22" s="145"/>
      <c r="HG22" s="145"/>
      <c r="HH22" s="145"/>
      <c r="HI22" s="145"/>
      <c r="HJ22" s="145"/>
      <c r="HK22" s="145"/>
      <c r="HL22" s="145"/>
      <c r="HM22" s="145"/>
      <c r="HN22" s="145"/>
      <c r="HO22" s="145"/>
      <c r="HP22" s="145"/>
      <c r="HQ22" s="145"/>
      <c r="HR22" s="145"/>
      <c r="HS22" s="145"/>
      <c r="HT22" s="145"/>
      <c r="HU22" s="145"/>
      <c r="HV22" s="145"/>
      <c r="HW22" s="145"/>
      <c r="HX22" s="164"/>
      <c r="HY22" s="150"/>
      <c r="HZ22" s="150"/>
      <c r="IA22" s="150"/>
      <c r="IB22" s="150"/>
      <c r="IC22" s="150"/>
      <c r="ID22" s="150"/>
      <c r="IE22" s="150"/>
      <c r="IF22" s="150"/>
      <c r="IG22" s="150"/>
      <c r="IH22" s="150"/>
      <c r="II22" s="150"/>
      <c r="IJ22" s="150"/>
      <c r="IK22" s="150"/>
      <c r="IL22" s="150"/>
      <c r="IM22" s="150"/>
      <c r="IN22" s="150"/>
      <c r="IO22" s="150"/>
      <c r="IP22" s="150"/>
      <c r="IQ22" s="150"/>
      <c r="IR22" s="150"/>
      <c r="IS22" s="150"/>
      <c r="IT22" s="150"/>
      <c r="IU22" s="150"/>
      <c r="IV22" s="150"/>
      <c r="IW22" s="150"/>
      <c r="IX22" s="150"/>
      <c r="IY22" s="150"/>
      <c r="IZ22" s="150"/>
      <c r="JA22" s="150"/>
      <c r="JB22" s="150"/>
      <c r="JC22" s="150"/>
      <c r="JD22" s="150"/>
      <c r="JE22" s="150"/>
      <c r="JF22" s="150"/>
      <c r="JG22" s="150"/>
      <c r="JH22" s="150"/>
      <c r="JI22" s="150"/>
      <c r="JJ22" s="150"/>
      <c r="JK22" s="150"/>
      <c r="JL22" s="150"/>
      <c r="JM22" s="150"/>
      <c r="JN22" s="150"/>
      <c r="JO22" s="150"/>
      <c r="JP22" s="150"/>
      <c r="JQ22" s="150"/>
      <c r="JR22" s="150"/>
      <c r="JS22" s="150"/>
      <c r="JT22" s="150"/>
      <c r="JU22" s="150"/>
      <c r="JV22" s="150"/>
      <c r="JW22" s="150"/>
      <c r="JX22" s="150"/>
      <c r="JY22" s="150"/>
      <c r="JZ22" s="150"/>
      <c r="KA22" s="150"/>
      <c r="KB22" s="150"/>
      <c r="KC22" s="150"/>
      <c r="KD22" s="150"/>
      <c r="KE22" s="150"/>
      <c r="KF22" s="150"/>
      <c r="KG22" s="150"/>
      <c r="KH22" s="150"/>
      <c r="KI22" s="150"/>
      <c r="KJ22" s="150"/>
      <c r="KK22" s="150"/>
      <c r="KL22" s="150"/>
      <c r="KM22" s="150"/>
      <c r="KN22" s="150"/>
      <c r="KO22" s="150"/>
      <c r="KP22" s="150"/>
      <c r="KQ22" s="150"/>
      <c r="KR22" s="150"/>
      <c r="KS22" s="150"/>
      <c r="KT22" s="150"/>
      <c r="KU22" s="150"/>
      <c r="KV22" s="150"/>
      <c r="KW22" s="150"/>
      <c r="KX22" s="150"/>
      <c r="KY22" s="150"/>
      <c r="KZ22" s="150"/>
      <c r="LA22" s="150"/>
      <c r="LB22" s="150"/>
      <c r="LC22" s="150"/>
      <c r="LD22" s="150"/>
      <c r="LE22" s="150"/>
      <c r="LF22" s="150"/>
      <c r="LG22" s="150"/>
      <c r="LH22" s="150"/>
      <c r="LI22" s="150"/>
      <c r="LJ22" s="150"/>
      <c r="LK22" s="150"/>
      <c r="LL22" s="150"/>
      <c r="LM22" s="150"/>
      <c r="LN22" s="150"/>
      <c r="LO22" s="150"/>
      <c r="LP22" s="150"/>
      <c r="LQ22" s="150"/>
      <c r="LR22" s="150"/>
      <c r="LS22" s="150"/>
      <c r="LT22" s="150"/>
      <c r="LU22" s="150"/>
      <c r="LV22" s="150"/>
      <c r="LW22" s="150"/>
      <c r="LX22" s="150"/>
      <c r="LY22" s="150"/>
      <c r="LZ22" s="150"/>
      <c r="MA22" s="150"/>
      <c r="MB22" s="150"/>
      <c r="MC22" s="150"/>
      <c r="MD22" s="150"/>
      <c r="ME22" s="150"/>
      <c r="MF22" s="150"/>
      <c r="MG22" s="150"/>
      <c r="MH22" s="150"/>
      <c r="MI22" s="150"/>
      <c r="MJ22" s="150"/>
      <c r="MK22" s="150"/>
      <c r="ML22" s="150"/>
      <c r="MM22" s="150"/>
      <c r="MN22" s="150"/>
      <c r="MO22" s="150"/>
      <c r="MP22" s="150"/>
      <c r="MQ22" s="150"/>
      <c r="MR22" s="150"/>
      <c r="MS22" s="150"/>
      <c r="MT22" s="150"/>
      <c r="MU22" s="150"/>
      <c r="MV22" s="150"/>
      <c r="MW22" s="150"/>
      <c r="MX22" s="150"/>
      <c r="MY22" s="150"/>
      <c r="MZ22" s="150"/>
      <c r="NA22" s="150"/>
      <c r="NB22" s="150"/>
      <c r="NC22" s="150"/>
      <c r="ND22" s="150"/>
      <c r="NE22" s="150"/>
      <c r="NF22" s="150"/>
      <c r="NG22" s="150"/>
      <c r="NH22" s="150"/>
      <c r="NI22" s="150"/>
      <c r="NJ22" s="150"/>
      <c r="NK22" s="150"/>
      <c r="NL22" s="150"/>
      <c r="NM22" s="150"/>
      <c r="NN22" s="150"/>
      <c r="NO22" s="150"/>
      <c r="NP22" s="150"/>
      <c r="NQ22" s="150"/>
      <c r="NR22" s="150"/>
      <c r="NS22" s="150"/>
      <c r="NT22" s="150"/>
      <c r="NU22" s="150"/>
      <c r="NV22" s="150"/>
      <c r="NW22" s="150"/>
      <c r="NX22" s="150"/>
      <c r="NY22" s="150"/>
      <c r="NZ22" s="150"/>
      <c r="OA22" s="150"/>
      <c r="OB22" s="150"/>
      <c r="OC22" s="150"/>
      <c r="OD22" s="150"/>
      <c r="OE22" s="150"/>
      <c r="OF22" s="150"/>
      <c r="OG22" s="150"/>
      <c r="OH22" s="150"/>
      <c r="OI22" s="150"/>
      <c r="OJ22" s="150"/>
      <c r="OK22" s="150"/>
      <c r="OL22" s="150"/>
      <c r="OM22" s="150"/>
      <c r="ON22" s="150"/>
      <c r="OO22" s="150"/>
      <c r="OP22" s="150"/>
      <c r="OQ22" s="150"/>
      <c r="OR22" s="150"/>
      <c r="OS22" s="150"/>
      <c r="OT22" s="150"/>
      <c r="OU22" s="150"/>
      <c r="OV22" s="150"/>
      <c r="OW22" s="150"/>
      <c r="OX22" s="150"/>
      <c r="OY22" s="150"/>
      <c r="OZ22" s="150"/>
      <c r="PA22" s="150"/>
      <c r="PB22" s="150"/>
      <c r="PC22" s="150"/>
      <c r="PD22" s="150"/>
      <c r="PE22" s="150"/>
      <c r="PF22" s="150"/>
      <c r="PG22" s="150"/>
      <c r="PH22" s="150"/>
      <c r="PI22" s="150"/>
      <c r="PJ22" s="150"/>
      <c r="PK22" s="150"/>
      <c r="PL22" s="150"/>
      <c r="PM22" s="150"/>
      <c r="PN22" s="150"/>
      <c r="PO22" s="150"/>
      <c r="PP22" s="150"/>
      <c r="PQ22" s="150"/>
      <c r="PR22" s="150"/>
      <c r="PS22" s="150"/>
      <c r="PT22" s="150"/>
      <c r="PU22" s="150"/>
      <c r="PV22" s="150"/>
      <c r="PW22" s="150"/>
      <c r="PX22" s="150"/>
      <c r="PY22" s="150"/>
      <c r="PZ22" s="150"/>
      <c r="QA22" s="150"/>
      <c r="QB22" s="150"/>
      <c r="QC22" s="150"/>
      <c r="QD22" s="150"/>
      <c r="QE22" s="150"/>
      <c r="QF22" s="150"/>
      <c r="QG22" s="150"/>
      <c r="QH22" s="150"/>
      <c r="QI22" s="150"/>
      <c r="QJ22" s="150"/>
      <c r="QK22" s="150"/>
      <c r="QL22" s="150"/>
      <c r="QM22" s="150"/>
      <c r="QN22" s="150"/>
      <c r="QO22" s="150"/>
      <c r="QP22" s="150"/>
      <c r="QQ22" s="150"/>
      <c r="QR22" s="150"/>
      <c r="QS22" s="150"/>
      <c r="QT22" s="150"/>
      <c r="QU22" s="150"/>
      <c r="QV22" s="150"/>
      <c r="QW22" s="150"/>
      <c r="QX22" s="150"/>
      <c r="QY22" s="150"/>
      <c r="QZ22" s="150"/>
      <c r="RA22" s="150"/>
      <c r="RB22" s="150"/>
      <c r="RC22" s="150"/>
      <c r="RD22" s="150"/>
      <c r="RE22" s="150"/>
      <c r="RF22" s="150"/>
      <c r="RG22" s="150"/>
      <c r="RH22" s="150"/>
      <c r="RI22" s="150"/>
      <c r="RJ22" s="150"/>
      <c r="RK22" s="150"/>
      <c r="RL22" s="150"/>
      <c r="RM22" s="150"/>
      <c r="RN22" s="150"/>
      <c r="RO22" s="150"/>
      <c r="RP22" s="150"/>
      <c r="RQ22" s="150"/>
      <c r="RR22" s="150"/>
      <c r="RS22" s="150"/>
      <c r="RT22" s="150"/>
      <c r="RU22" s="150"/>
      <c r="RV22" s="150"/>
      <c r="RW22" s="150"/>
      <c r="RX22" s="150"/>
      <c r="RY22" s="150"/>
      <c r="RZ22" s="150"/>
      <c r="SA22" s="150"/>
      <c r="SB22" s="150"/>
      <c r="SC22" s="150"/>
      <c r="SD22" s="150"/>
      <c r="SE22" s="150"/>
      <c r="SF22" s="150"/>
      <c r="SG22" s="150"/>
      <c r="SH22" s="150"/>
      <c r="SI22" s="150"/>
      <c r="SJ22" s="150"/>
      <c r="SK22" s="150"/>
      <c r="SL22" s="150"/>
      <c r="SM22" s="150"/>
      <c r="SN22" s="150"/>
      <c r="SO22" s="150"/>
      <c r="SP22" s="150"/>
      <c r="SQ22" s="150"/>
      <c r="SR22" s="150"/>
      <c r="SS22" s="150"/>
      <c r="ST22" s="150"/>
      <c r="SU22" s="150"/>
      <c r="SV22" s="150"/>
      <c r="SW22" s="150"/>
      <c r="SX22" s="150"/>
      <c r="SY22" s="150"/>
      <c r="SZ22" s="150"/>
      <c r="TA22" s="150"/>
      <c r="TB22" s="150"/>
      <c r="TC22" s="150"/>
      <c r="TD22" s="150"/>
      <c r="TE22" s="150"/>
      <c r="TF22" s="150"/>
      <c r="TG22" s="150"/>
      <c r="TH22" s="150"/>
      <c r="TI22" s="150"/>
      <c r="TJ22" s="150"/>
      <c r="TK22" s="150"/>
      <c r="TL22" s="150"/>
      <c r="TM22" s="150"/>
      <c r="TN22" s="150"/>
      <c r="TO22" s="150"/>
      <c r="TP22" s="150"/>
      <c r="TQ22" s="150"/>
      <c r="TR22" s="150"/>
      <c r="TS22" s="150"/>
      <c r="TT22" s="150"/>
      <c r="TU22" s="150"/>
      <c r="TV22" s="150"/>
      <c r="TW22" s="150"/>
      <c r="TX22" s="150"/>
      <c r="TY22" s="150"/>
      <c r="TZ22" s="150"/>
      <c r="UA22" s="150"/>
      <c r="UB22" s="150"/>
      <c r="UC22" s="150"/>
      <c r="UD22" s="150"/>
      <c r="UE22" s="150"/>
      <c r="UF22" s="150"/>
      <c r="UG22" s="150"/>
      <c r="UH22" s="150"/>
      <c r="UI22" s="150"/>
      <c r="UJ22" s="150"/>
      <c r="UK22" s="150"/>
      <c r="UL22" s="150"/>
      <c r="UM22" s="150"/>
      <c r="UN22" s="150"/>
      <c r="UO22" s="150"/>
      <c r="UP22" s="150"/>
      <c r="UQ22" s="150"/>
      <c r="UR22" s="150"/>
      <c r="US22" s="150"/>
      <c r="UT22" s="150"/>
      <c r="UU22" s="150"/>
      <c r="UV22" s="150"/>
      <c r="UW22" s="150"/>
      <c r="UX22" s="150"/>
      <c r="UY22" s="150"/>
      <c r="UZ22" s="150"/>
      <c r="VA22" s="150"/>
      <c r="VB22" s="150"/>
      <c r="VC22" s="150"/>
      <c r="VD22" s="150"/>
      <c r="VE22" s="150"/>
      <c r="VF22" s="150"/>
      <c r="VG22" s="150"/>
      <c r="VH22" s="150"/>
      <c r="VI22" s="150"/>
      <c r="VJ22" s="150"/>
      <c r="VK22" s="150"/>
      <c r="VL22" s="150"/>
      <c r="VM22" s="150"/>
      <c r="VN22" s="150"/>
      <c r="VO22" s="150"/>
      <c r="VP22" s="150"/>
      <c r="VQ22" s="150"/>
      <c r="VR22" s="150"/>
      <c r="VS22" s="150"/>
      <c r="VT22" s="150"/>
      <c r="VU22" s="150"/>
      <c r="VV22" s="150"/>
      <c r="VW22" s="150"/>
      <c r="VX22" s="150"/>
      <c r="VY22" s="150"/>
      <c r="VZ22" s="150"/>
      <c r="WA22" s="150"/>
      <c r="WB22" s="150"/>
      <c r="WC22" s="150"/>
      <c r="WD22" s="150"/>
      <c r="WE22" s="150"/>
      <c r="WF22" s="150"/>
      <c r="WG22" s="150"/>
      <c r="WH22" s="150"/>
      <c r="WI22" s="150"/>
      <c r="WJ22" s="150"/>
      <c r="WK22" s="150"/>
      <c r="WL22" s="150"/>
      <c r="WM22" s="150"/>
      <c r="WN22" s="150"/>
      <c r="WO22" s="150"/>
      <c r="WP22" s="150"/>
      <c r="WQ22" s="150"/>
      <c r="WR22" s="150"/>
      <c r="WS22" s="150"/>
      <c r="WT22" s="150"/>
      <c r="WU22" s="150"/>
      <c r="WV22" s="150"/>
      <c r="WW22" s="150"/>
      <c r="WX22" s="150"/>
      <c r="WY22" s="150"/>
      <c r="WZ22" s="150"/>
      <c r="XA22" s="150"/>
      <c r="XB22" s="150"/>
      <c r="XC22" s="150"/>
      <c r="XD22" s="150"/>
      <c r="XE22" s="150"/>
      <c r="XF22" s="150"/>
      <c r="XG22" s="150"/>
      <c r="XH22" s="150"/>
      <c r="XI22" s="150"/>
      <c r="XJ22" s="150"/>
      <c r="XK22" s="150"/>
      <c r="XL22" s="150"/>
      <c r="XM22" s="150"/>
      <c r="XN22" s="150"/>
      <c r="XO22" s="150"/>
      <c r="XP22" s="150"/>
      <c r="XQ22" s="150"/>
      <c r="XR22" s="150"/>
      <c r="XS22" s="150"/>
      <c r="XT22" s="150"/>
      <c r="XU22" s="150"/>
      <c r="XV22" s="150"/>
      <c r="XW22" s="150"/>
      <c r="XX22" s="150"/>
      <c r="XY22" s="150"/>
      <c r="XZ22" s="150"/>
      <c r="YA22" s="150"/>
      <c r="YB22" s="150"/>
      <c r="YC22" s="150"/>
      <c r="YD22" s="150"/>
      <c r="YE22" s="150"/>
      <c r="YF22" s="150"/>
      <c r="YG22" s="150"/>
      <c r="YH22" s="150"/>
      <c r="YI22" s="150"/>
      <c r="YJ22" s="150"/>
      <c r="YK22" s="150"/>
      <c r="YL22" s="150"/>
      <c r="YM22" s="150"/>
      <c r="YN22" s="150"/>
      <c r="YO22" s="150"/>
      <c r="YP22" s="150"/>
      <c r="YQ22" s="150"/>
      <c r="YR22" s="150"/>
      <c r="YS22" s="150"/>
      <c r="YT22" s="150"/>
      <c r="YU22" s="150"/>
      <c r="YV22" s="150"/>
      <c r="YW22" s="150"/>
      <c r="YX22" s="150"/>
      <c r="YY22" s="150"/>
      <c r="YZ22" s="150"/>
      <c r="ZA22" s="150"/>
      <c r="ZB22" s="150"/>
      <c r="ZC22" s="150"/>
      <c r="ZD22" s="150"/>
      <c r="ZE22" s="150"/>
      <c r="ZF22" s="150"/>
      <c r="ZG22" s="150"/>
      <c r="ZH22" s="150"/>
      <c r="ZI22" s="150"/>
      <c r="ZJ22" s="150"/>
      <c r="ZK22" s="150"/>
      <c r="ZL22" s="150"/>
      <c r="ZM22" s="150"/>
      <c r="ZN22" s="150"/>
      <c r="ZO22" s="150"/>
      <c r="ZP22" s="150"/>
      <c r="ZQ22" s="150"/>
      <c r="ZR22" s="150"/>
    </row>
    <row r="23" spans="1:694" ht="15.75" customHeight="1" x14ac:dyDescent="0.25">
      <c r="A23" s="166" t="s">
        <v>240</v>
      </c>
      <c r="B23" s="167"/>
      <c r="C23" s="167"/>
      <c r="D23" s="167"/>
      <c r="E23" s="167"/>
      <c r="F23" s="167"/>
      <c r="G23" s="168"/>
      <c r="H23" s="167"/>
      <c r="I23" s="169" t="str">
        <f>Baseline!I53</f>
        <v>Fragen zu körperlicher Aktivität</v>
      </c>
      <c r="J23" s="170"/>
      <c r="K23" s="170"/>
      <c r="L23" s="170"/>
      <c r="M23" s="170"/>
      <c r="N23" s="171"/>
      <c r="O23" s="171"/>
      <c r="P23" s="171"/>
      <c r="Q23" s="171"/>
      <c r="R23" s="171"/>
      <c r="S23" s="167"/>
      <c r="T23" s="167"/>
      <c r="U23" s="167"/>
      <c r="V23" s="167"/>
      <c r="W23" s="167"/>
      <c r="X23" s="167"/>
      <c r="Y23" s="167"/>
      <c r="Z23" s="167"/>
      <c r="AA23" s="167"/>
      <c r="AB23" s="167"/>
      <c r="AC23" s="167"/>
      <c r="AD23" s="167"/>
      <c r="AE23" s="167"/>
      <c r="AF23" s="167"/>
      <c r="AG23" s="167"/>
      <c r="AH23" s="167"/>
      <c r="AI23" s="167"/>
      <c r="AJ23" s="172"/>
      <c r="AK23" s="169" t="str">
        <f>Baseline!AK53</f>
        <v>Questions about sports</v>
      </c>
      <c r="AL23" s="170"/>
      <c r="AM23" s="170"/>
      <c r="AN23" s="170"/>
      <c r="AO23" s="170"/>
      <c r="AP23" s="171"/>
      <c r="AQ23" s="171"/>
      <c r="AR23" s="171"/>
      <c r="AS23" s="171"/>
      <c r="AT23" s="171"/>
      <c r="AU23" s="167"/>
      <c r="AV23" s="167"/>
      <c r="AW23" s="167"/>
      <c r="AX23" s="167"/>
      <c r="AY23" s="167"/>
      <c r="AZ23" s="167"/>
      <c r="BA23" s="167"/>
      <c r="BB23" s="167"/>
      <c r="BC23" s="167"/>
      <c r="BD23" s="167"/>
      <c r="BE23" s="167"/>
      <c r="BF23" s="167"/>
      <c r="BG23" s="167"/>
      <c r="BH23" s="167"/>
      <c r="BI23" s="167"/>
      <c r="BJ23" s="167"/>
      <c r="BK23" s="167"/>
      <c r="BL23" s="172"/>
      <c r="BM23" s="169" t="str">
        <f>Baseline!BM53</f>
        <v>Preguntas acerca de la actividad física</v>
      </c>
      <c r="BN23" s="173"/>
      <c r="BO23" s="173"/>
      <c r="BP23" s="173"/>
      <c r="BQ23" s="173"/>
      <c r="BR23" s="174"/>
      <c r="BS23" s="174"/>
      <c r="BT23" s="174"/>
      <c r="BU23" s="175"/>
      <c r="BV23" s="175"/>
      <c r="BW23" s="175"/>
      <c r="BX23" s="175"/>
      <c r="BY23" s="175"/>
      <c r="BZ23" s="175"/>
      <c r="CA23" s="175"/>
      <c r="CB23" s="175"/>
      <c r="CC23" s="175"/>
      <c r="CD23" s="175"/>
      <c r="CE23" s="175"/>
      <c r="CF23" s="175"/>
      <c r="CG23" s="175"/>
      <c r="CH23" s="175"/>
      <c r="CI23" s="175"/>
      <c r="CJ23" s="175"/>
      <c r="CK23" s="167"/>
      <c r="CL23" s="167"/>
      <c r="CM23" s="167"/>
      <c r="CN23" s="172"/>
      <c r="CO23" s="169" t="str">
        <f>Baseline!CO53</f>
        <v>Questions concernant l'activité physique</v>
      </c>
      <c r="CP23" s="170"/>
      <c r="CQ23" s="170"/>
      <c r="CR23" s="170"/>
      <c r="CS23" s="170"/>
      <c r="CT23" s="171"/>
      <c r="CU23" s="171"/>
      <c r="CV23" s="171"/>
      <c r="CW23" s="171"/>
      <c r="CX23" s="171"/>
      <c r="CY23" s="167"/>
      <c r="CZ23" s="167"/>
      <c r="DA23" s="167"/>
      <c r="DB23" s="167"/>
      <c r="DC23" s="167"/>
      <c r="DD23" s="167"/>
      <c r="DE23" s="167"/>
      <c r="DF23" s="167"/>
      <c r="DG23" s="167"/>
      <c r="DH23" s="167"/>
      <c r="DI23" s="167"/>
      <c r="DJ23" s="167"/>
      <c r="DK23" s="167"/>
      <c r="DL23" s="167"/>
      <c r="DM23" s="167"/>
      <c r="DN23" s="167"/>
      <c r="DO23" s="167"/>
      <c r="DP23" s="172"/>
      <c r="DQ23" s="169" t="s">
        <v>1060</v>
      </c>
      <c r="DR23" s="170"/>
      <c r="DS23" s="170"/>
      <c r="DT23" s="170"/>
      <c r="DU23" s="170"/>
      <c r="DV23" s="171"/>
      <c r="DW23" s="171"/>
      <c r="DX23" s="171"/>
      <c r="DY23" s="171"/>
      <c r="DZ23" s="171"/>
      <c r="EA23" s="167"/>
      <c r="EB23" s="167"/>
      <c r="EC23" s="167"/>
      <c r="ED23" s="167"/>
      <c r="EE23" s="167"/>
      <c r="EF23" s="167"/>
      <c r="EG23" s="167"/>
      <c r="EH23" s="167"/>
      <c r="EI23" s="167"/>
      <c r="EJ23" s="167"/>
      <c r="EK23" s="167"/>
      <c r="EL23" s="167"/>
      <c r="EM23" s="167"/>
      <c r="EN23" s="167"/>
      <c r="EO23" s="167"/>
      <c r="EP23" s="167"/>
      <c r="EQ23" s="167"/>
      <c r="ER23" s="172"/>
      <c r="ES23" s="169" t="str">
        <f>Baseline!ES53</f>
        <v>Domande relative all’attività fisica</v>
      </c>
      <c r="ET23" s="170"/>
      <c r="EU23" s="170"/>
      <c r="EV23" s="170"/>
      <c r="EW23" s="170"/>
      <c r="EX23" s="171"/>
      <c r="EY23" s="171"/>
      <c r="EZ23" s="171"/>
      <c r="FA23" s="171"/>
      <c r="FB23" s="171"/>
      <c r="FC23" s="167"/>
      <c r="FD23" s="167"/>
      <c r="FE23" s="167"/>
      <c r="FF23" s="167"/>
      <c r="FG23" s="167"/>
      <c r="FH23" s="167"/>
      <c r="FI23" s="167"/>
      <c r="FJ23" s="167"/>
      <c r="FK23" s="167"/>
      <c r="FL23" s="167"/>
      <c r="FM23" s="167"/>
      <c r="FN23" s="167"/>
      <c r="FO23" s="167"/>
      <c r="FP23" s="167"/>
      <c r="FQ23" s="167"/>
      <c r="FR23" s="167"/>
      <c r="FS23" s="167"/>
      <c r="FT23" s="172"/>
      <c r="FU23" s="153" t="str">
        <f>Baseline!FU53</f>
        <v>Вопросы по физической активности</v>
      </c>
      <c r="FV23" s="170"/>
      <c r="FW23" s="170"/>
      <c r="FX23" s="170"/>
      <c r="FY23" s="170"/>
      <c r="FZ23" s="171"/>
      <c r="GA23" s="171"/>
      <c r="GB23" s="171"/>
      <c r="GC23" s="171"/>
      <c r="GD23" s="171"/>
      <c r="GE23" s="167"/>
      <c r="GF23" s="167"/>
      <c r="GG23" s="167"/>
      <c r="GH23" s="167"/>
      <c r="GI23" s="167"/>
      <c r="GJ23" s="167"/>
      <c r="GK23" s="167"/>
      <c r="GL23" s="167"/>
      <c r="GM23" s="167"/>
      <c r="GN23" s="167"/>
      <c r="GO23" s="167"/>
      <c r="GP23" s="167"/>
      <c r="GQ23" s="167"/>
      <c r="GR23" s="167"/>
      <c r="GS23" s="167"/>
      <c r="GT23" s="167"/>
      <c r="GU23" s="167"/>
      <c r="GV23" s="172"/>
      <c r="GW23" s="169" t="s">
        <v>1063</v>
      </c>
      <c r="GX23" s="170"/>
      <c r="GY23" s="170"/>
      <c r="GZ23" s="170"/>
      <c r="HA23" s="170"/>
      <c r="HB23" s="171"/>
      <c r="HC23" s="171"/>
      <c r="HD23" s="171"/>
      <c r="HE23" s="171"/>
      <c r="HF23" s="171"/>
      <c r="HG23" s="167"/>
      <c r="HH23" s="167"/>
      <c r="HI23" s="167"/>
      <c r="HJ23" s="167"/>
      <c r="HK23" s="167"/>
      <c r="HL23" s="167"/>
      <c r="HM23" s="167"/>
      <c r="HN23" s="167"/>
      <c r="HO23" s="167"/>
      <c r="HP23" s="167"/>
      <c r="HQ23" s="167"/>
      <c r="HR23" s="167"/>
      <c r="HS23" s="167"/>
      <c r="HT23" s="167"/>
      <c r="HU23" s="167"/>
      <c r="HV23" s="167"/>
      <c r="HW23" s="167"/>
      <c r="HX23" s="172"/>
      <c r="HY23" s="177"/>
      <c r="HZ23" s="177"/>
      <c r="IA23" s="177"/>
      <c r="IB23" s="177"/>
      <c r="IC23" s="177"/>
      <c r="ID23" s="177"/>
      <c r="IE23" s="177"/>
      <c r="IF23" s="177"/>
      <c r="IG23" s="177"/>
      <c r="IH23" s="177"/>
      <c r="II23" s="177"/>
      <c r="IJ23" s="177"/>
      <c r="IK23" s="177"/>
      <c r="IL23" s="177"/>
      <c r="IM23" s="177"/>
      <c r="IN23" s="177"/>
      <c r="IO23" s="177"/>
      <c r="IP23" s="177"/>
      <c r="IQ23" s="177"/>
      <c r="IR23" s="177"/>
      <c r="IS23" s="177"/>
      <c r="IT23" s="177"/>
      <c r="IU23" s="177"/>
      <c r="IV23" s="177"/>
      <c r="IW23" s="177"/>
      <c r="IX23" s="177"/>
      <c r="IY23" s="177"/>
      <c r="IZ23" s="177"/>
      <c r="JA23" s="177"/>
      <c r="JB23" s="177"/>
      <c r="JC23" s="177"/>
      <c r="JD23" s="177"/>
      <c r="JE23" s="177"/>
      <c r="JF23" s="177"/>
      <c r="JG23" s="177"/>
      <c r="JH23" s="177"/>
      <c r="JI23" s="177"/>
      <c r="JJ23" s="177"/>
      <c r="JK23" s="177"/>
      <c r="JL23" s="177"/>
      <c r="JM23" s="177"/>
      <c r="JN23" s="177"/>
      <c r="JO23" s="177"/>
      <c r="JP23" s="177"/>
      <c r="JQ23" s="177"/>
      <c r="JR23" s="177"/>
      <c r="JS23" s="177"/>
      <c r="JT23" s="177"/>
      <c r="JU23" s="177"/>
      <c r="JV23" s="177"/>
      <c r="JW23" s="177"/>
      <c r="JX23" s="177"/>
      <c r="JY23" s="177"/>
      <c r="JZ23" s="177"/>
      <c r="KA23" s="177"/>
      <c r="KB23" s="177"/>
      <c r="KC23" s="177"/>
      <c r="KD23" s="177"/>
      <c r="KE23" s="177"/>
      <c r="KF23" s="177"/>
      <c r="KG23" s="177"/>
      <c r="KH23" s="177"/>
      <c r="KI23" s="177"/>
      <c r="KJ23" s="177"/>
      <c r="KK23" s="177"/>
      <c r="KL23" s="177"/>
      <c r="KM23" s="177"/>
      <c r="KN23" s="177"/>
      <c r="KO23" s="177"/>
      <c r="KP23" s="177"/>
      <c r="KQ23" s="177"/>
      <c r="KR23" s="177"/>
      <c r="KS23" s="177"/>
      <c r="KT23" s="177"/>
      <c r="KU23" s="177"/>
      <c r="KV23" s="177"/>
      <c r="KW23" s="177"/>
      <c r="KX23" s="177"/>
      <c r="KY23" s="177"/>
      <c r="KZ23" s="177"/>
      <c r="LA23" s="177"/>
      <c r="LB23" s="177"/>
      <c r="LC23" s="177"/>
      <c r="LD23" s="177"/>
      <c r="LE23" s="177"/>
      <c r="LF23" s="177"/>
      <c r="LG23" s="177"/>
      <c r="LH23" s="177"/>
      <c r="LI23" s="177"/>
      <c r="LJ23" s="177"/>
      <c r="LK23" s="177"/>
      <c r="LL23" s="177"/>
      <c r="LM23" s="177"/>
      <c r="LN23" s="177"/>
      <c r="LO23" s="177"/>
      <c r="LP23" s="177"/>
      <c r="LQ23" s="177"/>
      <c r="LR23" s="177"/>
      <c r="LS23" s="177"/>
      <c r="LT23" s="177"/>
      <c r="LU23" s="177"/>
      <c r="LV23" s="177"/>
      <c r="LW23" s="177"/>
      <c r="LX23" s="177"/>
      <c r="LY23" s="177"/>
      <c r="LZ23" s="177"/>
      <c r="MA23" s="177"/>
      <c r="MB23" s="177"/>
      <c r="MC23" s="177"/>
      <c r="MD23" s="177"/>
      <c r="ME23" s="177"/>
      <c r="MF23" s="177"/>
      <c r="MG23" s="177"/>
      <c r="MH23" s="177"/>
      <c r="MI23" s="177"/>
      <c r="MJ23" s="177"/>
      <c r="MK23" s="177"/>
      <c r="ML23" s="177"/>
      <c r="MM23" s="177"/>
      <c r="MN23" s="177"/>
      <c r="MO23" s="177"/>
      <c r="MP23" s="177"/>
      <c r="MQ23" s="177"/>
      <c r="MR23" s="177"/>
      <c r="MS23" s="177"/>
      <c r="MT23" s="177"/>
      <c r="MU23" s="177"/>
      <c r="MV23" s="177"/>
      <c r="MW23" s="177"/>
      <c r="MX23" s="177"/>
      <c r="MY23" s="177"/>
      <c r="MZ23" s="177"/>
      <c r="NA23" s="177"/>
      <c r="NB23" s="177"/>
      <c r="NC23" s="177"/>
      <c r="ND23" s="177"/>
      <c r="NE23" s="177"/>
      <c r="NF23" s="177"/>
      <c r="NG23" s="177"/>
      <c r="NH23" s="177"/>
      <c r="NI23" s="177"/>
      <c r="NJ23" s="177"/>
      <c r="NK23" s="177"/>
      <c r="NL23" s="177"/>
      <c r="NM23" s="177"/>
      <c r="NN23" s="177"/>
      <c r="NO23" s="177"/>
      <c r="NP23" s="177"/>
      <c r="NQ23" s="177"/>
      <c r="NR23" s="177"/>
      <c r="NS23" s="177"/>
      <c r="NT23" s="177"/>
      <c r="NU23" s="177"/>
      <c r="NV23" s="177"/>
      <c r="NW23" s="177"/>
      <c r="NX23" s="177"/>
      <c r="NY23" s="177"/>
      <c r="NZ23" s="177"/>
      <c r="OA23" s="177"/>
      <c r="OB23" s="177"/>
      <c r="OC23" s="177"/>
      <c r="OD23" s="177"/>
      <c r="OE23" s="177"/>
      <c r="OF23" s="177"/>
      <c r="OG23" s="177"/>
      <c r="OH23" s="177"/>
      <c r="OI23" s="177"/>
      <c r="OJ23" s="177"/>
      <c r="OK23" s="177"/>
      <c r="OL23" s="177"/>
      <c r="OM23" s="177"/>
      <c r="ON23" s="177"/>
      <c r="OO23" s="177"/>
      <c r="OP23" s="177"/>
      <c r="OQ23" s="177"/>
      <c r="OR23" s="177"/>
      <c r="OS23" s="177"/>
      <c r="OT23" s="177"/>
      <c r="OU23" s="177"/>
      <c r="OV23" s="177"/>
      <c r="OW23" s="177"/>
      <c r="OX23" s="177"/>
      <c r="OY23" s="177"/>
      <c r="OZ23" s="177"/>
      <c r="PA23" s="177"/>
      <c r="PB23" s="177"/>
      <c r="PC23" s="177"/>
      <c r="PD23" s="177"/>
      <c r="PE23" s="177"/>
      <c r="PF23" s="177"/>
      <c r="PG23" s="177"/>
      <c r="PH23" s="177"/>
      <c r="PI23" s="177"/>
      <c r="PJ23" s="177"/>
      <c r="PK23" s="177"/>
      <c r="PL23" s="177"/>
      <c r="PM23" s="177"/>
      <c r="PN23" s="177"/>
      <c r="PO23" s="177"/>
      <c r="PP23" s="177"/>
      <c r="PQ23" s="177"/>
      <c r="PR23" s="177"/>
      <c r="PS23" s="177"/>
      <c r="PT23" s="177"/>
      <c r="PU23" s="177"/>
      <c r="PV23" s="177"/>
      <c r="PW23" s="177"/>
      <c r="PX23" s="177"/>
      <c r="PY23" s="177"/>
      <c r="PZ23" s="177"/>
      <c r="QA23" s="177"/>
      <c r="QB23" s="177"/>
      <c r="QC23" s="177"/>
      <c r="QD23" s="177"/>
      <c r="QE23" s="177"/>
      <c r="QF23" s="177"/>
      <c r="QG23" s="177"/>
      <c r="QH23" s="177"/>
      <c r="QI23" s="177"/>
      <c r="QJ23" s="177"/>
      <c r="QK23" s="177"/>
      <c r="QL23" s="177"/>
      <c r="QM23" s="177"/>
      <c r="QN23" s="177"/>
      <c r="QO23" s="177"/>
      <c r="QP23" s="177"/>
      <c r="QQ23" s="177"/>
      <c r="QR23" s="177"/>
      <c r="QS23" s="177"/>
      <c r="QT23" s="177"/>
      <c r="QU23" s="177"/>
      <c r="QV23" s="177"/>
      <c r="QW23" s="177"/>
      <c r="QX23" s="177"/>
      <c r="QY23" s="177"/>
      <c r="QZ23" s="177"/>
      <c r="RA23" s="177"/>
      <c r="RB23" s="177"/>
      <c r="RC23" s="177"/>
      <c r="RD23" s="177"/>
      <c r="RE23" s="177"/>
      <c r="RF23" s="177"/>
      <c r="RG23" s="177"/>
      <c r="RH23" s="177"/>
      <c r="RI23" s="177"/>
      <c r="RJ23" s="177"/>
      <c r="RK23" s="177"/>
      <c r="RL23" s="177"/>
      <c r="RM23" s="177"/>
      <c r="RN23" s="177"/>
      <c r="RO23" s="177"/>
      <c r="RP23" s="177"/>
      <c r="RQ23" s="177"/>
      <c r="RR23" s="177"/>
      <c r="RS23" s="177"/>
      <c r="RT23" s="177"/>
      <c r="RU23" s="177"/>
      <c r="RV23" s="177"/>
      <c r="RW23" s="177"/>
      <c r="RX23" s="177"/>
      <c r="RY23" s="177"/>
      <c r="RZ23" s="177"/>
      <c r="SA23" s="177"/>
      <c r="SB23" s="177"/>
      <c r="SC23" s="177"/>
      <c r="SD23" s="177"/>
      <c r="SE23" s="177"/>
      <c r="SF23" s="177"/>
      <c r="SG23" s="177"/>
      <c r="SH23" s="177"/>
      <c r="SI23" s="177"/>
      <c r="SJ23" s="177"/>
      <c r="SK23" s="177"/>
      <c r="SL23" s="177"/>
      <c r="SM23" s="177"/>
      <c r="SN23" s="177"/>
      <c r="SO23" s="177"/>
      <c r="SP23" s="177"/>
      <c r="SQ23" s="177"/>
      <c r="SR23" s="177"/>
      <c r="SS23" s="177"/>
      <c r="ST23" s="177"/>
      <c r="SU23" s="177"/>
      <c r="SV23" s="177"/>
      <c r="SW23" s="177"/>
      <c r="SX23" s="177"/>
      <c r="SY23" s="177"/>
      <c r="SZ23" s="177"/>
      <c r="TA23" s="177"/>
      <c r="TB23" s="177"/>
      <c r="TC23" s="177"/>
      <c r="TD23" s="177"/>
      <c r="TE23" s="177"/>
      <c r="TF23" s="177"/>
      <c r="TG23" s="177"/>
      <c r="TH23" s="177"/>
      <c r="TI23" s="177"/>
      <c r="TJ23" s="177"/>
      <c r="TK23" s="177"/>
      <c r="TL23" s="177"/>
      <c r="TM23" s="177"/>
      <c r="TN23" s="177"/>
      <c r="TO23" s="177"/>
      <c r="TP23" s="177"/>
      <c r="TQ23" s="177"/>
      <c r="TR23" s="177"/>
      <c r="TS23" s="177"/>
      <c r="TT23" s="177"/>
      <c r="TU23" s="177"/>
      <c r="TV23" s="177"/>
      <c r="TW23" s="177"/>
      <c r="TX23" s="177"/>
      <c r="TY23" s="177"/>
      <c r="TZ23" s="177"/>
      <c r="UA23" s="177"/>
      <c r="UB23" s="177"/>
      <c r="UC23" s="177"/>
      <c r="UD23" s="177"/>
      <c r="UE23" s="177"/>
      <c r="UF23" s="177"/>
      <c r="UG23" s="177"/>
      <c r="UH23" s="177"/>
      <c r="UI23" s="177"/>
      <c r="UJ23" s="177"/>
      <c r="UK23" s="177"/>
      <c r="UL23" s="177"/>
      <c r="UM23" s="177"/>
      <c r="UN23" s="177"/>
      <c r="UO23" s="177"/>
      <c r="UP23" s="177"/>
      <c r="UQ23" s="177"/>
      <c r="UR23" s="177"/>
      <c r="US23" s="177"/>
      <c r="UT23" s="177"/>
      <c r="UU23" s="177"/>
      <c r="UV23" s="177"/>
      <c r="UW23" s="177"/>
      <c r="UX23" s="177"/>
      <c r="UY23" s="177"/>
      <c r="UZ23" s="177"/>
      <c r="VA23" s="177"/>
      <c r="VB23" s="177"/>
      <c r="VC23" s="177"/>
      <c r="VD23" s="177"/>
      <c r="VE23" s="177"/>
      <c r="VF23" s="177"/>
      <c r="VG23" s="177"/>
      <c r="VH23" s="177"/>
      <c r="VI23" s="177"/>
      <c r="VJ23" s="177"/>
      <c r="VK23" s="177"/>
      <c r="VL23" s="177"/>
      <c r="VM23" s="177"/>
      <c r="VN23" s="177"/>
      <c r="VO23" s="177"/>
      <c r="VP23" s="177"/>
      <c r="VQ23" s="177"/>
      <c r="VR23" s="177"/>
      <c r="VS23" s="177"/>
      <c r="VT23" s="177"/>
      <c r="VU23" s="177"/>
      <c r="VV23" s="177"/>
      <c r="VW23" s="177"/>
      <c r="VX23" s="177"/>
      <c r="VY23" s="177"/>
      <c r="VZ23" s="177"/>
      <c r="WA23" s="177"/>
      <c r="WB23" s="177"/>
      <c r="WC23" s="177"/>
      <c r="WD23" s="177"/>
      <c r="WE23" s="177"/>
      <c r="WF23" s="177"/>
      <c r="WG23" s="177"/>
      <c r="WH23" s="177"/>
      <c r="WI23" s="177"/>
      <c r="WJ23" s="177"/>
      <c r="WK23" s="177"/>
      <c r="WL23" s="177"/>
      <c r="WM23" s="177"/>
      <c r="WN23" s="177"/>
      <c r="WO23" s="177"/>
      <c r="WP23" s="177"/>
      <c r="WQ23" s="177"/>
      <c r="WR23" s="177"/>
      <c r="WS23" s="177"/>
      <c r="WT23" s="177"/>
      <c r="WU23" s="177"/>
      <c r="WV23" s="177"/>
      <c r="WW23" s="177"/>
      <c r="WX23" s="177"/>
      <c r="WY23" s="177"/>
      <c r="WZ23" s="177"/>
      <c r="XA23" s="177"/>
      <c r="XB23" s="177"/>
      <c r="XC23" s="177"/>
      <c r="XD23" s="177"/>
      <c r="XE23" s="177"/>
      <c r="XF23" s="177"/>
      <c r="XG23" s="177"/>
      <c r="XH23" s="177"/>
      <c r="XI23" s="177"/>
      <c r="XJ23" s="177"/>
      <c r="XK23" s="177"/>
      <c r="XL23" s="177"/>
      <c r="XM23" s="177"/>
      <c r="XN23" s="177"/>
      <c r="XO23" s="177"/>
      <c r="XP23" s="177"/>
      <c r="XQ23" s="177"/>
      <c r="XR23" s="177"/>
      <c r="XS23" s="177"/>
      <c r="XT23" s="177"/>
      <c r="XU23" s="177"/>
      <c r="XV23" s="177"/>
      <c r="XW23" s="177"/>
      <c r="XX23" s="177"/>
      <c r="XY23" s="177"/>
      <c r="XZ23" s="177"/>
      <c r="YA23" s="177"/>
      <c r="YB23" s="177"/>
      <c r="YC23" s="177"/>
      <c r="YD23" s="177"/>
      <c r="YE23" s="177"/>
      <c r="YF23" s="177"/>
      <c r="YG23" s="177"/>
      <c r="YH23" s="177"/>
      <c r="YI23" s="177"/>
      <c r="YJ23" s="177"/>
      <c r="YK23" s="177"/>
      <c r="YL23" s="177"/>
      <c r="YM23" s="177"/>
      <c r="YN23" s="177"/>
      <c r="YO23" s="177"/>
      <c r="YP23" s="177"/>
      <c r="YQ23" s="177"/>
      <c r="YR23" s="177"/>
      <c r="YS23" s="177"/>
      <c r="YT23" s="177"/>
      <c r="YU23" s="177"/>
      <c r="YV23" s="177"/>
      <c r="YW23" s="177"/>
      <c r="YX23" s="177"/>
      <c r="YY23" s="177"/>
      <c r="YZ23" s="177"/>
      <c r="ZA23" s="177"/>
      <c r="ZB23" s="177"/>
      <c r="ZC23" s="177"/>
      <c r="ZD23" s="177"/>
      <c r="ZE23" s="177"/>
      <c r="ZF23" s="177"/>
      <c r="ZG23" s="177"/>
      <c r="ZH23" s="177"/>
      <c r="ZI23" s="177"/>
      <c r="ZJ23" s="177"/>
      <c r="ZK23" s="177"/>
      <c r="ZL23" s="177"/>
      <c r="ZM23" s="177"/>
      <c r="ZN23" s="177"/>
      <c r="ZO23" s="177"/>
      <c r="ZP23" s="177"/>
      <c r="ZQ23" s="177"/>
      <c r="ZR23" s="177"/>
    </row>
    <row r="24" spans="1:694" ht="15.75" customHeight="1" x14ac:dyDescent="0.25">
      <c r="A24" s="135" t="s">
        <v>252</v>
      </c>
      <c r="B24" s="135" t="str">
        <f>Baseline!B54</f>
        <v>SingleChoice</v>
      </c>
      <c r="C24" s="135"/>
      <c r="D24" s="135"/>
      <c r="E24" s="135"/>
      <c r="F24" s="135" t="s">
        <v>254</v>
      </c>
      <c r="G24" s="136" t="s">
        <v>1113</v>
      </c>
      <c r="H24" s="135"/>
      <c r="I24" s="137" t="s">
        <v>1730</v>
      </c>
      <c r="J24" s="135" t="str">
        <f>IF(LEN(VLOOKUP($G24,Baseline!$G:$BH,4,0))=0,"",VLOOKUP($G24,Baseline!$G:$BH,4,0))</f>
        <v>0 = weniger als 1 Stunde</v>
      </c>
      <c r="K24" s="135" t="str">
        <f>IF(LEN(VLOOKUP($G24,Baseline!$G:$BH,5,0))=0,"",VLOOKUP($G24,Baseline!$G:$BH,5,0))</f>
        <v>1 =  &gt; 1 bis 2 Stunden</v>
      </c>
      <c r="L24" s="135" t="str">
        <f>IF(LEN(VLOOKUP($G24,Baseline!$G:$BH,6,0))=0,"",VLOOKUP($G24,Baseline!$G:$BH,6,0))</f>
        <v>2 = &gt; 2 bis 3 Stunden</v>
      </c>
      <c r="M24" s="135" t="str">
        <f>IF(LEN(VLOOKUP($G24,Baseline!$G:$BH,7,0))=0,"",VLOOKUP($G24,Baseline!$G:$BH,7,0))</f>
        <v>3 = &gt; 3 bis 4 Stunden</v>
      </c>
      <c r="N24" s="135" t="str">
        <f>IF(LEN(VLOOKUP($G24,Baseline!$G:$BH,8,0))=0,"",VLOOKUP($G24,Baseline!$G:$BH,8,0))</f>
        <v>4 = mehr als 4 Stunden</v>
      </c>
      <c r="O24" s="135" t="str">
        <f>IF(LEN(VLOOKUP($G24,Baseline!$G:$BH,9,0))=0,"",VLOOKUP($G24,Baseline!$G:$BH,9,0))</f>
        <v>77 = Weiß nicht</v>
      </c>
      <c r="P24" s="135" t="str">
        <f>IF(LEN(VLOOKUP($G24,Baseline!$G:$BH,10,0))=0,"",VLOOKUP($G24,Baseline!$G:$BH,10,0))</f>
        <v/>
      </c>
      <c r="Q24" s="135" t="str">
        <f>IF(LEN(VLOOKUP($G24,Baseline!$G:$BH,11,0))=0,"",VLOOKUP($G24,Baseline!$G:$BH,11,0))</f>
        <v/>
      </c>
      <c r="R24" s="135" t="str">
        <f>IF(LEN(VLOOKUP($G24,Baseline!$G:$BH,12,0))=0,"",VLOOKUP($G24,Baseline!$G:$BH,12,0))</f>
        <v/>
      </c>
      <c r="S24" s="135" t="str">
        <f>IF(LEN(VLOOKUP($G24,Baseline!$G:$BH,13,0))=0,"",VLOOKUP($G24,Baseline!$G:$BH,13,0))</f>
        <v/>
      </c>
      <c r="T24" s="135" t="str">
        <f>IF(LEN(VLOOKUP($G24,Baseline!$G:$BH,14,0))=0,"",VLOOKUP($G24,Baseline!$G:$BH,14,0))</f>
        <v/>
      </c>
      <c r="U24" s="135" t="str">
        <f>IF(LEN(VLOOKUP($G24,Baseline!$G:$BH,15,0))=0,"",VLOOKUP($G24,Baseline!$G:$BH,15,0))</f>
        <v/>
      </c>
      <c r="V24" s="135" t="str">
        <f>IF(LEN(VLOOKUP($G24,Baseline!$G:$BH,16,0))=0,"",VLOOKUP($G24,Baseline!$G:$BH,16,0))</f>
        <v/>
      </c>
      <c r="W24" s="135" t="str">
        <f>IF(LEN(VLOOKUP($G24,Baseline!$G:$BH,17,0))=0,"",VLOOKUP($G24,Baseline!$G:$BH,17,0))</f>
        <v/>
      </c>
      <c r="X24" s="135" t="str">
        <f>IF(LEN(VLOOKUP($G24,Baseline!$G:$BH,18,0))=0,"",VLOOKUP($G24,Baseline!$G:$BH,18,0))</f>
        <v/>
      </c>
      <c r="Y24" s="135" t="str">
        <f>IF(LEN(VLOOKUP($G24,Baseline!$G:$BH,19,0))=0,"",VLOOKUP($G24,Baseline!$G:$BH,19,0))</f>
        <v/>
      </c>
      <c r="Z24" s="135" t="str">
        <f>IF(LEN(VLOOKUP($G24,Baseline!$G:$BH,20,0))=0,"",VLOOKUP($G24,Baseline!$G:$BH,20,0))</f>
        <v/>
      </c>
      <c r="AA24" s="135" t="str">
        <f>IF(LEN(VLOOKUP($G24,Baseline!$G:$BH,21,0))=0,"",VLOOKUP($G24,Baseline!$G:$BH,21,0))</f>
        <v/>
      </c>
      <c r="AB24" s="135" t="str">
        <f>IF(LEN(VLOOKUP($G24,Baseline!$G:$BH,22,0))=0,"",VLOOKUP($G24,Baseline!$G:$BH,22,0))</f>
        <v/>
      </c>
      <c r="AC24" s="135" t="str">
        <f>IF(LEN(VLOOKUP($G24,Baseline!$G:$BH,23,0))=0,"",VLOOKUP($G24,Baseline!$G:$BH,23,0))</f>
        <v/>
      </c>
      <c r="AD24" s="135" t="str">
        <f>IF(LEN(VLOOKUP($G24,Baseline!$G:$BH,24,0))=0,"",VLOOKUP($G24,Baseline!$G:$BH,24,0))</f>
        <v/>
      </c>
      <c r="AE24" s="135" t="str">
        <f>IF(LEN(VLOOKUP($G24,Baseline!$G:$BH,25,0))=0,"",VLOOKUP($G24,Baseline!$G:$BH,25,0))</f>
        <v/>
      </c>
      <c r="AF24" s="135" t="str">
        <f>IF(LEN(VLOOKUP($G24,Baseline!$G:$BH,26,0))=0,"",VLOOKUP($G24,Baseline!$G:$BH,26,0))</f>
        <v/>
      </c>
      <c r="AG24" s="135"/>
      <c r="AH24" s="135"/>
      <c r="AI24" s="135"/>
      <c r="AJ24" s="135"/>
      <c r="AK24" s="137" t="s">
        <v>1731</v>
      </c>
      <c r="AL24" s="135" t="str">
        <f>IF(LEN(VLOOKUP($G24,Baseline!$G:$BH,32,0))=0,"",VLOOKUP($G24,Baseline!$G:$BH,32,0))</f>
        <v>0 = 1 hour or less</v>
      </c>
      <c r="AM24" s="135" t="str">
        <f>IF(LEN(VLOOKUP($G24,Baseline!$G:$BH,33,0))=0,"",VLOOKUP($G24,Baseline!$G:$BH,33,0))</f>
        <v>1 =  &gt; 1 to 2 hours</v>
      </c>
      <c r="AN24" s="135" t="str">
        <f>IF(LEN(VLOOKUP($G24,Baseline!$G:$BH,34,0))=0,"",VLOOKUP($G24,Baseline!$G:$BH,34,0))</f>
        <v>2 = &gt; 2 to 3 hours</v>
      </c>
      <c r="AO24" s="135" t="str">
        <f>IF(LEN(VLOOKUP($G24,Baseline!$G:$BH,35,0))=0,"",VLOOKUP($G24,Baseline!$G:$BH,35,0))</f>
        <v>3 = &gt; 3 to 4 hours</v>
      </c>
      <c r="AP24" s="135" t="str">
        <f>IF(LEN(VLOOKUP($G24,Baseline!$G:$BH,36,0))=0,"",VLOOKUP($G24,Baseline!$G:$BH,36,0))</f>
        <v>4 = more than 4 hours</v>
      </c>
      <c r="AQ24" s="135" t="str">
        <f>IF(LEN(VLOOKUP($G24,Baseline!$G:$BH,37,0))=0,"",VLOOKUP($G24,Baseline!$G:$BH,37,0))</f>
        <v>77 = I don't know</v>
      </c>
      <c r="AR24" s="135" t="str">
        <f>IF(LEN(VLOOKUP($G24,Baseline!$G:$BH,38,0))=0,"",VLOOKUP($G24,Baseline!$G:$BH,38,0))</f>
        <v/>
      </c>
      <c r="AS24" s="135" t="str">
        <f>IF(LEN(VLOOKUP($G24,Baseline!$G:$BH,39,0))=0,"",VLOOKUP($G24,Baseline!$G:$BH,39,0))</f>
        <v/>
      </c>
      <c r="AT24" s="135" t="str">
        <f>IF(LEN(VLOOKUP($G24,Baseline!$G:$BH,40,0))=0,"",VLOOKUP($G24,Baseline!$G:$BH,40,0))</f>
        <v/>
      </c>
      <c r="AU24" s="135" t="str">
        <f>IF(LEN(VLOOKUP($G24,Baseline!$G:$BH,41,0))=0,"",VLOOKUP($G24,Baseline!$G:$BH,41,0))</f>
        <v/>
      </c>
      <c r="AV24" s="135" t="str">
        <f>IF(LEN(VLOOKUP($G24,Baseline!$G:$BH,42,0))=0,"",VLOOKUP($G24,Baseline!$G:$BH,42,0))</f>
        <v/>
      </c>
      <c r="AW24" s="135" t="str">
        <f>IF(LEN(VLOOKUP($G24,Baseline!$G:$BH,43,0))=0,"",VLOOKUP($G24,Baseline!$G:$BH,43,0))</f>
        <v/>
      </c>
      <c r="AX24" s="135" t="str">
        <f>IF(LEN(VLOOKUP($G24,Baseline!$G:$BH,44,0))=0,"",VLOOKUP($G24,Baseline!$G:$BH,44,0))</f>
        <v/>
      </c>
      <c r="AY24" s="135" t="str">
        <f>IF(LEN(VLOOKUP($G24,Baseline!$G:$BH,45,0))=0,"",VLOOKUP($G24,Baseline!$G:$BH,45,0))</f>
        <v/>
      </c>
      <c r="AZ24" s="135" t="str">
        <f>IF(LEN(VLOOKUP($G24,Baseline!$G:$BH,46,0))=0,"",VLOOKUP($G24,Baseline!$G:$BH,46,0))</f>
        <v/>
      </c>
      <c r="BA24" s="135" t="str">
        <f>IF(LEN(VLOOKUP($G24,Baseline!$G:$BH,47,0))=0,"",VLOOKUP($G24,Baseline!$G:$BH,47,0))</f>
        <v/>
      </c>
      <c r="BB24" s="135" t="str">
        <f>IF(LEN(VLOOKUP($G24,Baseline!$G:$BH,48,0))=0,"",VLOOKUP($G24,Baseline!$G:$BH,48,0))</f>
        <v/>
      </c>
      <c r="BC24" s="135" t="str">
        <f>IF(LEN(VLOOKUP($G24,Baseline!$G:$BH,49,0))=0,"",VLOOKUP($G24,Baseline!$G:$BH,49,0))</f>
        <v/>
      </c>
      <c r="BD24" s="135" t="str">
        <f>IF(LEN(VLOOKUP($G24,Baseline!$G:$BH,50,0))=0,"",VLOOKUP($G24,Baseline!$G:$BH,50,0))</f>
        <v/>
      </c>
      <c r="BE24" s="135" t="str">
        <f>IF(LEN(VLOOKUP($G24,Baseline!$G:$BH,51,0))=0,"",VLOOKUP($G24,Baseline!$G:$BH,51,0))</f>
        <v/>
      </c>
      <c r="BF24" s="135" t="str">
        <f>IF(LEN(VLOOKUP($G24,Baseline!$G:$BH,52,0))=0,"",VLOOKUP($G24,Baseline!$G:$BH,52,0))</f>
        <v/>
      </c>
      <c r="BG24" s="135" t="str">
        <f>IF(LEN(VLOOKUP($G24,Baseline!$G:$BH,53,0))=0,"",VLOOKUP($G24,Baseline!$G:$BH,53,0))</f>
        <v/>
      </c>
      <c r="BH24" s="135" t="str">
        <f>IF(LEN(VLOOKUP($G24,Baseline!$G:$BH,54,0))=0,"",VLOOKUP($G24,Baseline!$G:$BH,54,0))</f>
        <v/>
      </c>
      <c r="BI24" s="135"/>
      <c r="BJ24" s="135"/>
      <c r="BK24" s="135"/>
      <c r="BL24" s="135"/>
      <c r="BM24" s="137" t="s">
        <v>1732</v>
      </c>
      <c r="BN24" s="139" t="str">
        <f>IF(LEN(VLOOKUP($G24,Baseline!$G:$CJ,60,0))=0,"",VLOOKUP($G24,Baseline!$G:$CJ,60,0))</f>
        <v>0 = menos de 1 hora</v>
      </c>
      <c r="BO24" s="139" t="str">
        <f>IF(LEN(VLOOKUP($G24,Baseline!$G:$CJ,61,0))=0,"",VLOOKUP($G24,Baseline!$G:$CJ,61,0))</f>
        <v>1 =  &gt; 1 a 2 horas</v>
      </c>
      <c r="BP24" s="139" t="str">
        <f>IF(LEN(VLOOKUP($G24,Baseline!$G:$CJ,62,0))=0,"",VLOOKUP($G24,Baseline!$G:$CJ,62,0))</f>
        <v>2 = &gt; 2 a 3 horas</v>
      </c>
      <c r="BQ24" s="139" t="str">
        <f>IF(LEN(VLOOKUP($G24,Baseline!$G:$CJ,63,0))=0,"",VLOOKUP($G24,Baseline!$G:$CJ,63,0))</f>
        <v>3 = &gt; 3 a 4 horas</v>
      </c>
      <c r="BR24" s="139" t="str">
        <f>IF(LEN(VLOOKUP($G24,Baseline!$G:$CJ,64,0))=0,"",VLOOKUP($G24,Baseline!$G:$CJ,64,0))</f>
        <v>4 = más de 4 horas</v>
      </c>
      <c r="BS24" s="139" t="str">
        <f>IF(LEN(VLOOKUP($G24,Baseline!$G:$CJ,65,0))=0,"",VLOOKUP($G24,Baseline!$G:$CJ,65,0))</f>
        <v>77 = No lo sé</v>
      </c>
      <c r="BT24" s="139" t="str">
        <f>IF(LEN(VLOOKUP($G24,Baseline!$G:$CJ,66,0))=0,"",VLOOKUP($G24,Baseline!$G:$CJ,66,0))</f>
        <v/>
      </c>
      <c r="BU24" s="139" t="str">
        <f>IF(LEN(VLOOKUP($G24,Baseline!$G:$CJ,67,0))=0,"",VLOOKUP($G24,Baseline!$G:$CJ,67,0))</f>
        <v/>
      </c>
      <c r="BV24" s="139" t="str">
        <f>IF(LEN(VLOOKUP($G24,Baseline!$G:$CJ,68,0))=0,"",VLOOKUP($G24,Baseline!$G:$CJ,68,0))</f>
        <v/>
      </c>
      <c r="BW24" s="139" t="str">
        <f>IF(LEN(VLOOKUP($G24,Baseline!$G:$CJ,69,0))=0,"",VLOOKUP($G24,Baseline!$G:$CJ,69,0))</f>
        <v/>
      </c>
      <c r="BX24" s="139" t="str">
        <f>IF(LEN(VLOOKUP($G24,Baseline!$G:$CJ,70,0))=0,"",VLOOKUP($G24,Baseline!$G:$CJ,70,0))</f>
        <v/>
      </c>
      <c r="BY24" s="139" t="str">
        <f>IF(LEN(VLOOKUP($G24,Baseline!$G:$CJ,71,0))=0,"",VLOOKUP($G24,Baseline!$G:$CJ,71,0))</f>
        <v/>
      </c>
      <c r="BZ24" s="139" t="str">
        <f>IF(LEN(VLOOKUP($G24,Baseline!$G:$CJ,72,0))=0,"",VLOOKUP($G24,Baseline!$G:$CJ,72,0))</f>
        <v/>
      </c>
      <c r="CA24" s="139" t="str">
        <f>IF(LEN(VLOOKUP($G24,Baseline!$G:$CJ,73,0))=0,"",VLOOKUP($G24,Baseline!$G:$CJ,73,0))</f>
        <v/>
      </c>
      <c r="CB24" s="139" t="str">
        <f>IF(LEN(VLOOKUP($G24,Baseline!$G:$CJ,74,0))=0,"",VLOOKUP($G24,Baseline!$G:$CJ,74,0))</f>
        <v/>
      </c>
      <c r="CC24" s="139" t="str">
        <f>IF(LEN(VLOOKUP($G24,Baseline!$G:$CJ,75,0))=0,"",VLOOKUP($G24,Baseline!$G:$CJ,75,0))</f>
        <v/>
      </c>
      <c r="CD24" s="139" t="str">
        <f>IF(LEN(VLOOKUP($G24,Baseline!$G:$CJ,76,0))=0,"",VLOOKUP($G24,Baseline!$G:$CJ,76,0))</f>
        <v/>
      </c>
      <c r="CE24" s="139" t="str">
        <f>IF(LEN(VLOOKUP($G24,Baseline!$G:$CJ,77,0))=0,"",VLOOKUP($G24,Baseline!$G:$CJ,77,0))</f>
        <v/>
      </c>
      <c r="CF24" s="139" t="str">
        <f>IF(LEN(VLOOKUP($G24,Baseline!$G:$CJ,78,0))=0,"",VLOOKUP($G24,Baseline!$G:$CJ,78,0))</f>
        <v/>
      </c>
      <c r="CG24" s="139" t="str">
        <f>IF(LEN(VLOOKUP($G24,Baseline!$G:$CJ,79,0))=0,"",VLOOKUP($G24,Baseline!$G:$CJ,79,0))</f>
        <v/>
      </c>
      <c r="CH24" s="139" t="str">
        <f>IF(LEN(VLOOKUP($G24,Baseline!$G:$CJ,80,0))=0,"",VLOOKUP($G24,Baseline!$G:$CJ,80,0))</f>
        <v/>
      </c>
      <c r="CI24" s="139" t="str">
        <f>IF(LEN(VLOOKUP($G24,Baseline!$G:$CJ,81,0))=0,"",VLOOKUP($G24,Baseline!$G:$CJ,81,0))</f>
        <v/>
      </c>
      <c r="CJ24" s="139" t="str">
        <f>IF(LEN(VLOOKUP($G24,Baseline!$G:$CJ,82,0))=0,"",VLOOKUP($G24,Baseline!$G:$CJ,82,0))</f>
        <v/>
      </c>
      <c r="CK24" s="135"/>
      <c r="CL24" s="135"/>
      <c r="CM24" s="135"/>
      <c r="CN24" s="135"/>
      <c r="CO24" s="181" t="s">
        <v>1733</v>
      </c>
      <c r="CP24" s="139" t="str">
        <f>IF(LEN(VLOOKUP($G24,Baseline!$G:$DL,88,0))=0,"",VLOOKUP($G24,Baseline!$G:$DL,88,0))</f>
        <v>0 = moins d'1 heure</v>
      </c>
      <c r="CQ24" s="139" t="str">
        <f>IF(LEN(VLOOKUP($G24,Baseline!$G:$DL,89,0))=0,"",VLOOKUP($G24,Baseline!$G:$DL,89,0))</f>
        <v>1 =  &gt; 1 à 2 heures</v>
      </c>
      <c r="CR24" s="139" t="str">
        <f>IF(LEN(VLOOKUP($G24,Baseline!$G:$DL,90,0))=0,"",VLOOKUP($G24,Baseline!$G:$DL,90,0))</f>
        <v>2 = &gt; 2 à 3 heures</v>
      </c>
      <c r="CS24" s="139" t="str">
        <f>IF(LEN(VLOOKUP($G24,Baseline!$G:$DL,91,0))=0,"",VLOOKUP($G24,Baseline!$G:$DL,91,0))</f>
        <v>3 = &gt; 3 à 4 heures</v>
      </c>
      <c r="CT24" s="139" t="str">
        <f>IF(LEN(VLOOKUP($G24,Baseline!$G:$DL,92,0))=0,"",VLOOKUP($G24,Baseline!$G:$DL,92,0))</f>
        <v>4 = plus de 4 heures</v>
      </c>
      <c r="CU24" s="139" t="str">
        <f>IF(LEN(VLOOKUP($G24,Baseline!$G:$DL,93,0))=0,"",VLOOKUP($G24,Baseline!$G:$DL,93,0))</f>
        <v>77 = je ne sais pas</v>
      </c>
      <c r="CV24" s="139" t="str">
        <f>IF(LEN(VLOOKUP($G24,Baseline!$G:$DL,94,0))=0,"",VLOOKUP($G24,Baseline!$G:$DL,94,0))</f>
        <v/>
      </c>
      <c r="CW24" s="139" t="str">
        <f>IF(LEN(VLOOKUP($G24,Baseline!$G:$DL,95,0))=0,"",VLOOKUP($G24,Baseline!$G:$DL,95,0))</f>
        <v/>
      </c>
      <c r="CX24" s="139" t="str">
        <f>IF(LEN(VLOOKUP($G24,Baseline!$G:$DL,96,0))=0,"",VLOOKUP($G24,Baseline!$G:$DL,96,0))</f>
        <v/>
      </c>
      <c r="CY24" s="139" t="str">
        <f>IF(LEN(VLOOKUP($G24,Baseline!$G:$DL,97,0))=0,"",VLOOKUP($G24,Baseline!$G:$DL,97,0))</f>
        <v/>
      </c>
      <c r="CZ24" s="139" t="str">
        <f>IF(LEN(VLOOKUP($G24,Baseline!$G:$DL,98,0))=0,"",VLOOKUP($G24,Baseline!$G:$DL,98,0))</f>
        <v/>
      </c>
      <c r="DA24" s="139" t="str">
        <f>IF(LEN(VLOOKUP($G24,Baseline!$G:$DL,99,0))=0,"",VLOOKUP($G24,Baseline!$G:$DL,99,0))</f>
        <v/>
      </c>
      <c r="DB24" s="139" t="str">
        <f>IF(LEN(VLOOKUP($G24,Baseline!$G:$DL,100,0))=0,"",VLOOKUP($G24,Baseline!$G:$DL,100,0))</f>
        <v/>
      </c>
      <c r="DC24" s="139" t="str">
        <f>IF(LEN(VLOOKUP($G24,Baseline!$G:$DL,101,0))=0,"",VLOOKUP($G24,Baseline!$G:$DL,101,0))</f>
        <v/>
      </c>
      <c r="DD24" s="139" t="str">
        <f>IF(LEN(VLOOKUP($G24,Baseline!$G:$DL,102,0))=0,"",VLOOKUP($G24,Baseline!$G:$DL,102,0))</f>
        <v/>
      </c>
      <c r="DE24" s="139" t="str">
        <f>IF(LEN(VLOOKUP($G24,Baseline!$G:$DL,103,0))=0,"",VLOOKUP($G24,Baseline!$G:$DL,103,0))</f>
        <v/>
      </c>
      <c r="DF24" s="139" t="str">
        <f>IF(LEN(VLOOKUP($G24,Baseline!$G:$DL,104,0))=0,"",VLOOKUP($G24,Baseline!$G:$DL,104,0))</f>
        <v/>
      </c>
      <c r="DG24" s="139" t="str">
        <f>IF(LEN(VLOOKUP($G24,Baseline!$G:$DL,105,0))=0,"",VLOOKUP($G24,Baseline!$G:$DL,105,0))</f>
        <v/>
      </c>
      <c r="DH24" s="139" t="str">
        <f>IF(LEN(VLOOKUP($G24,Baseline!$G:$DL,106,0))=0,"",VLOOKUP($G24,Baseline!$G:$DL,106,0))</f>
        <v/>
      </c>
      <c r="DI24" s="139" t="str">
        <f>IF(LEN(VLOOKUP($G24,Baseline!$G:$DL,107,0))=0,"",VLOOKUP($G24,Baseline!$G:$DL,107,0))</f>
        <v/>
      </c>
      <c r="DJ24" s="139" t="str">
        <f>IF(LEN(VLOOKUP($G24,Baseline!$G:$DL,108,0))=0,"",VLOOKUP($G24,Baseline!$G:$DL,108,0))</f>
        <v/>
      </c>
      <c r="DK24" s="139" t="str">
        <f>IF(LEN(VLOOKUP($G24,Baseline!$G:$DL,109,0))=0,"",VLOOKUP($G24,Baseline!$G:$DL,109,0))</f>
        <v/>
      </c>
      <c r="DL24" s="139" t="str">
        <f>IF(LEN(VLOOKUP($G24,Baseline!$G:$DL,110,0))=0,"",VLOOKUP($G24,Baseline!$G:$DL,110,0))</f>
        <v/>
      </c>
      <c r="DM24" s="140"/>
      <c r="DN24" s="140"/>
      <c r="DO24" s="140"/>
      <c r="DP24" s="140"/>
      <c r="DQ24" s="137" t="s">
        <v>1734</v>
      </c>
      <c r="DR24" s="142" t="str">
        <f>IF(LEN(VLOOKUP($G24,Baseline!$G:$EN,116,0))=0,"",VLOOKUP($G24,Baseline!$G:$EN,116,0))</f>
        <v>0 = 1 óránál kevesebbet</v>
      </c>
      <c r="DS24" s="142" t="str">
        <f>IF(LEN(VLOOKUP($G24,Baseline!$G:$EN,117,0))=0,"",VLOOKUP($G24,Baseline!$G:$EN,117,0))</f>
        <v>1 = &gt; 1-2 órát</v>
      </c>
      <c r="DT24" s="142" t="str">
        <f>IF(LEN(VLOOKUP($G24,Baseline!$G:$EN,118,0))=0,"",VLOOKUP($G24,Baseline!$G:$EN,118,0))</f>
        <v>2 = &gt; 2-3 órát</v>
      </c>
      <c r="DU24" s="142" t="str">
        <f>IF(LEN(VLOOKUP($G24,Baseline!$G:$EN,119,0))=0,"",VLOOKUP($G24,Baseline!$G:$EN,119,0))</f>
        <v>3 = &gt; 3-4 órát</v>
      </c>
      <c r="DV24" s="142" t="str">
        <f>IF(LEN(VLOOKUP($G24,Baseline!$G:$EN,120,0))=0,"",VLOOKUP($G24,Baseline!$G:$EN,120,0))</f>
        <v>4 = több, mint 4 órát</v>
      </c>
      <c r="DW24" s="142" t="str">
        <f>IF(LEN(VLOOKUP($G24,Baseline!$G:$EN,121,0))=0,"",VLOOKUP($G24,Baseline!$G:$EN,121,0))</f>
        <v>77 = nem tudom</v>
      </c>
      <c r="DX24" s="142" t="str">
        <f>IF(LEN(VLOOKUP($G24,Baseline!$G:$EN,122,0))=0,"",VLOOKUP($G24,Baseline!$G:$EN,122,0))</f>
        <v/>
      </c>
      <c r="DY24" s="142" t="str">
        <f>IF(LEN(VLOOKUP($G24,Baseline!$G:$EN,123,0))=0,"",VLOOKUP($G24,Baseline!$G:$EN,123,0))</f>
        <v/>
      </c>
      <c r="DZ24" s="142" t="str">
        <f>IF(LEN(VLOOKUP($G24,Baseline!$G:$EN,124,0))=0,"",VLOOKUP($G24,Baseline!$G:$EN,124,0))</f>
        <v/>
      </c>
      <c r="EA24" s="142" t="str">
        <f>IF(LEN(VLOOKUP($G24,Baseline!$G:$EN,125,0))=0,"",VLOOKUP($G24,Baseline!$G:$EN,125,0))</f>
        <v/>
      </c>
      <c r="EB24" s="142" t="str">
        <f>IF(LEN(VLOOKUP($G24,Baseline!$G:$EN,126,0))=0,"",VLOOKUP($G24,Baseline!$G:$EN,126,0))</f>
        <v/>
      </c>
      <c r="EC24" s="142" t="str">
        <f>IF(LEN(VLOOKUP($G24,Baseline!$G:$EN,127,0))=0,"",VLOOKUP($G24,Baseline!$G:$EN,127,0))</f>
        <v/>
      </c>
      <c r="ED24" s="142" t="str">
        <f>IF(LEN(VLOOKUP($G24,Baseline!$G:$EN,128,0))=0,"",VLOOKUP($G24,Baseline!$G:$EN,128,0))</f>
        <v/>
      </c>
      <c r="EE24" s="142" t="str">
        <f>IF(LEN(VLOOKUP($G24,Baseline!$G:$EN,129,0))=0,"",VLOOKUP($G24,Baseline!$G:$EN,129,0))</f>
        <v/>
      </c>
      <c r="EF24" s="142" t="str">
        <f>IF(LEN(VLOOKUP($G24,Baseline!$G:$EN,130,0))=0,"",VLOOKUP($G24,Baseline!$G:$EN,130,0))</f>
        <v/>
      </c>
      <c r="EG24" s="142" t="str">
        <f>IF(LEN(VLOOKUP($G24,Baseline!$G:$EN,131,0))=0,"",VLOOKUP($G24,Baseline!$G:$EN,131,0))</f>
        <v/>
      </c>
      <c r="EH24" s="142" t="str">
        <f>IF(LEN(VLOOKUP($G24,Baseline!$G:$EN,132,0))=0,"",VLOOKUP($G24,Baseline!$G:$EN,132,0))</f>
        <v/>
      </c>
      <c r="EI24" s="142" t="str">
        <f>IF(LEN(VLOOKUP($G24,Baseline!$G:$EN,133,0))=0,"",VLOOKUP($G24,Baseline!$G:$EN,133,0))</f>
        <v/>
      </c>
      <c r="EJ24" s="142" t="str">
        <f>IF(LEN(VLOOKUP($G24,Baseline!$G:$EN,134,0))=0,"",VLOOKUP($G24,Baseline!$G:$EN,134,0))</f>
        <v/>
      </c>
      <c r="EK24" s="142" t="str">
        <f>IF(LEN(VLOOKUP($G24,Baseline!$G:$EN,135,0))=0,"",VLOOKUP($G24,Baseline!$G:$EN,135,0))</f>
        <v/>
      </c>
      <c r="EL24" s="142" t="str">
        <f>IF(LEN(VLOOKUP($G24,Baseline!$G:$EN,136,0))=0,"",VLOOKUP($G24,Baseline!$G:$EN,136,0))</f>
        <v/>
      </c>
      <c r="EM24" s="142" t="str">
        <f>IF(LEN(VLOOKUP($G24,Baseline!$G:$EN,137,0))=0,"",VLOOKUP($G24,Baseline!$G:$EN,137,0))</f>
        <v/>
      </c>
      <c r="EN24" s="142" t="str">
        <f>IF(LEN(VLOOKUP($G24,Baseline!$G:$EN,138,0))=0,"",VLOOKUP($G24,Baseline!$G:$EN,138,0))</f>
        <v/>
      </c>
      <c r="EO24" s="135"/>
      <c r="EP24" s="135"/>
      <c r="EQ24" s="135"/>
      <c r="ER24" s="135"/>
      <c r="ES24" s="137" t="s">
        <v>1735</v>
      </c>
      <c r="ET24" s="142" t="str">
        <f>IF(LEN(VLOOKUP($G24,Baseline!$G:$FP,144,0))=0,"",VLOOKUP($G24,Baseline!$G:$FP,144,0))</f>
        <v>0 = &gt; meno di 1 ora</v>
      </c>
      <c r="EU24" s="142" t="str">
        <f>IF(LEN(VLOOKUP($G24,Baseline!$G:$FP,145,0))=0,"",VLOOKUP($G24,Baseline!$G:$FP,145,0))</f>
        <v>1 = &gt; 1 fino a 2 ore</v>
      </c>
      <c r="EV24" s="142" t="str">
        <f>IF(LEN(VLOOKUP($G24,Baseline!$G:$FP,146,0))=0,"",VLOOKUP($G24,Baseline!$G:$FP,146,0))</f>
        <v>2 = &gt; 2 fino a 3 ore</v>
      </c>
      <c r="EW24" s="142" t="str">
        <f>IF(LEN(VLOOKUP($G24,Baseline!$G:$FP,147,0))=0,"",VLOOKUP($G24,Baseline!$G:$FP,147,0))</f>
        <v>3 = &gt; 3 fino a 4 ore</v>
      </c>
      <c r="EX24" s="142" t="str">
        <f>IF(LEN(VLOOKUP($G24,Baseline!$G:$FP,148,0))=0,"",VLOOKUP($G24,Baseline!$G:$FP,148,0))</f>
        <v>4 = &gt; più di 4 ore</v>
      </c>
      <c r="EY24" s="142" t="str">
        <f>IF(LEN(VLOOKUP($G24,Baseline!$G:$FP,149,0))=0,"",VLOOKUP($G24,Baseline!$G:$FP,149,0))</f>
        <v>77 = non lo so</v>
      </c>
      <c r="EZ24" s="142" t="str">
        <f>IF(LEN(VLOOKUP($G24,Baseline!$G:$FP,150,0))=0,"",VLOOKUP($G24,Baseline!$G:$FP,150,0))</f>
        <v/>
      </c>
      <c r="FA24" s="142" t="str">
        <f>IF(LEN(VLOOKUP($G24,Baseline!$G:$FP,151,0))=0,"",VLOOKUP($G24,Baseline!$G:$FP,151,0))</f>
        <v/>
      </c>
      <c r="FB24" s="142" t="str">
        <f>IF(LEN(VLOOKUP($G24,Baseline!$G:$FP,152,0))=0,"",VLOOKUP($G24,Baseline!$G:$FP,152,0))</f>
        <v/>
      </c>
      <c r="FC24" s="142" t="str">
        <f>IF(LEN(VLOOKUP($G24,Baseline!$G:$FP,153,0))=0,"",VLOOKUP($G24,Baseline!$G:$FP,153,0))</f>
        <v/>
      </c>
      <c r="FD24" s="142" t="str">
        <f>IF(LEN(VLOOKUP($G24,Baseline!$G:$FP,154,0))=0,"",VLOOKUP($G24,Baseline!$G:$FP,154,0))</f>
        <v/>
      </c>
      <c r="FE24" s="142" t="str">
        <f>IF(LEN(VLOOKUP($G24,Baseline!$G:$FP,155,0))=0,"",VLOOKUP($G24,Baseline!$G:$FP,155,0))</f>
        <v/>
      </c>
      <c r="FF24" s="142" t="str">
        <f>IF(LEN(VLOOKUP($G24,Baseline!$G:$FP,156,0))=0,"",VLOOKUP($G24,Baseline!$G:$FP,156,0))</f>
        <v/>
      </c>
      <c r="FG24" s="142" t="str">
        <f>IF(LEN(VLOOKUP($G24,Baseline!$G:$FP,157,0))=0,"",VLOOKUP($G24,Baseline!$G:$FP,157,0))</f>
        <v/>
      </c>
      <c r="FH24" s="142" t="str">
        <f>IF(LEN(VLOOKUP($G24,Baseline!$G:$FP,158,0))=0,"",VLOOKUP($G24,Baseline!$G:$FP,158,0))</f>
        <v/>
      </c>
      <c r="FI24" s="142" t="str">
        <f>IF(LEN(VLOOKUP($G24,Baseline!$G:$FP,159,0))=0,"",VLOOKUP($G24,Baseline!$G:$FP,159,0))</f>
        <v/>
      </c>
      <c r="FJ24" s="142" t="str">
        <f>IF(LEN(VLOOKUP($G24,Baseline!$G:$FP,160,0))=0,"",VLOOKUP($G24,Baseline!$G:$FP,160,0))</f>
        <v/>
      </c>
      <c r="FK24" s="142" t="str">
        <f>IF(LEN(VLOOKUP($G24,Baseline!$G:$FP,161,0))=0,"",VLOOKUP($G24,Baseline!$G:$FP,161,0))</f>
        <v/>
      </c>
      <c r="FL24" s="142" t="str">
        <f>IF(LEN(VLOOKUP($G24,Baseline!$G:$FP,162,0))=0,"",VLOOKUP($G24,Baseline!$G:$FP,162,0))</f>
        <v/>
      </c>
      <c r="FM24" s="142" t="str">
        <f>IF(LEN(VLOOKUP($G24,Baseline!$G:$FP,163,0))=0,"",VLOOKUP($G24,Baseline!$G:$FP,163,0))</f>
        <v/>
      </c>
      <c r="FN24" s="142" t="str">
        <f>IF(LEN(VLOOKUP($G24,Baseline!$G:$FP,164,0))=0,"",VLOOKUP($G24,Baseline!$G:$FP,164,0))</f>
        <v/>
      </c>
      <c r="FO24" s="142" t="str">
        <f>IF(LEN(VLOOKUP($G24,Baseline!$G:$FP,165,0))=0,"",VLOOKUP($G24,Baseline!$G:$FP,165,0))</f>
        <v/>
      </c>
      <c r="FP24" s="142" t="str">
        <f>IF(LEN(VLOOKUP($G24,Baseline!$G:$FP,166,0))=0,"",VLOOKUP($G24,Baseline!$G:$FP,166,0))</f>
        <v/>
      </c>
      <c r="FQ24" s="135"/>
      <c r="FR24" s="135"/>
      <c r="FS24" s="135"/>
      <c r="FT24" s="135"/>
      <c r="FU24" s="137" t="s">
        <v>1736</v>
      </c>
      <c r="FV24" s="142" t="str">
        <f>IF(LEN(VLOOKUP($G24,Baseline!$G:$GR,172,0))=0,"",VLOOKUP($G24,Baseline!$G:$GR,172,0))</f>
        <v>0 = менее 1 часа</v>
      </c>
      <c r="FW24" s="142" t="str">
        <f>IF(LEN(VLOOKUP($G24,Baseline!$G:$GR,173,0))=0,"",VLOOKUP($G24,Baseline!$G:$GR,173,0))</f>
        <v>1 =  &gt; 1 - 2 часа</v>
      </c>
      <c r="FX24" s="142" t="str">
        <f>IF(LEN(VLOOKUP($G24,Baseline!$G:$GR,174,0))=0,"",VLOOKUP($G24,Baseline!$G:$GR,174,0))</f>
        <v>2 =  &gt; 2 - 3 часа</v>
      </c>
      <c r="FY24" s="142" t="str">
        <f>IF(LEN(VLOOKUP($G24,Baseline!$G:$GR,175,0))=0,"",VLOOKUP($G24,Baseline!$G:$GR,175,0))</f>
        <v>3 =  &gt; 3 - 4 часа</v>
      </c>
      <c r="FZ24" s="142" t="str">
        <f>IF(LEN(VLOOKUP($G24,Baseline!$G:$GR,176,0))=0,"",VLOOKUP($G24,Baseline!$G:$GR,176,0))</f>
        <v>4 =  более 4 часов</v>
      </c>
      <c r="GA24" s="142" t="str">
        <f>IF(LEN(VLOOKUP($G24,Baseline!$G:$GR,177,0))=0,"",VLOOKUP($G24,Baseline!$G:$GR,177,0))</f>
        <v>77 = я не знаю</v>
      </c>
      <c r="GB24" s="142" t="str">
        <f>IF(LEN(VLOOKUP($G24,Baseline!$G:$GR,178,0))=0,"",VLOOKUP($G24,Baseline!$G:$GR,178,0))</f>
        <v/>
      </c>
      <c r="GC24" s="142" t="str">
        <f>IF(LEN(VLOOKUP($G24,Baseline!$G:$GR,179,0))=0,"",VLOOKUP($G24,Baseline!$G:$GR,179,0))</f>
        <v/>
      </c>
      <c r="GD24" s="142" t="str">
        <f>IF(LEN(VLOOKUP($G24,Baseline!$G:$GR,180,0))=0,"",VLOOKUP($G24,Baseline!$G:$GR,180,0))</f>
        <v/>
      </c>
      <c r="GE24" s="142" t="str">
        <f>IF(LEN(VLOOKUP($G24,Baseline!$G:$GR,181,0))=0,"",VLOOKUP($G24,Baseline!$G:$GR,181,0))</f>
        <v/>
      </c>
      <c r="GF24" s="142" t="str">
        <f>IF(LEN(VLOOKUP($G24,Baseline!$G:$GR,182,0))=0,"",VLOOKUP($G24,Baseline!$G:$GR,182,0))</f>
        <v/>
      </c>
      <c r="GG24" s="142" t="str">
        <f>IF(LEN(VLOOKUP($G24,Baseline!$G:$GR,183,0))=0,"",VLOOKUP($G24,Baseline!$G:$GR,183,0))</f>
        <v/>
      </c>
      <c r="GH24" s="142" t="str">
        <f>IF(LEN(VLOOKUP($G24,Baseline!$G:$GR,184,0))=0,"",VLOOKUP($G24,Baseline!$G:$GR,184,0))</f>
        <v/>
      </c>
      <c r="GI24" s="142" t="str">
        <f>IF(LEN(VLOOKUP($G24,Baseline!$G:$GR,185,0))=0,"",VLOOKUP($G24,Baseline!$G:$GR,185,0))</f>
        <v/>
      </c>
      <c r="GJ24" s="142" t="str">
        <f>IF(LEN(VLOOKUP($G24,Baseline!$G:$GR,186,0))=0,"",VLOOKUP($G24,Baseline!$G:$GR,186,0))</f>
        <v/>
      </c>
      <c r="GK24" s="142" t="str">
        <f>IF(LEN(VLOOKUP($G24,Baseline!$G:$GR,187,0))=0,"",VLOOKUP($G24,Baseline!$G:$GR,187,0))</f>
        <v/>
      </c>
      <c r="GL24" s="142" t="str">
        <f>IF(LEN(VLOOKUP($G24,Baseline!$G:$GR,188,0))=0,"",VLOOKUP($G24,Baseline!$G:$GR,188,0))</f>
        <v/>
      </c>
      <c r="GM24" s="142" t="str">
        <f>IF(LEN(VLOOKUP($G24,Baseline!$G:$GR,189,0))=0,"",VLOOKUP($G24,Baseline!$G:$GR,189,0))</f>
        <v/>
      </c>
      <c r="GN24" s="142" t="str">
        <f>IF(LEN(VLOOKUP($G24,Baseline!$G:$GR,190,0))=0,"",VLOOKUP($G24,Baseline!$G:$GR,190,0))</f>
        <v/>
      </c>
      <c r="GO24" s="142" t="str">
        <f>IF(LEN(VLOOKUP($G24,Baseline!$G:$GR,191,0))=0,"",VLOOKUP($G24,Baseline!$G:$GR,191,0))</f>
        <v/>
      </c>
      <c r="GP24" s="142" t="str">
        <f>IF(LEN(VLOOKUP($G24,Baseline!$G:$GR,192,0))=0,"",VLOOKUP($G24,Baseline!$G:$GR,192,0))</f>
        <v/>
      </c>
      <c r="GQ24" s="142" t="str">
        <f>IF(LEN(VLOOKUP($G24,Baseline!$G:$GR,193,0))=0,"",VLOOKUP($G24,Baseline!$G:$GR,193,0))</f>
        <v/>
      </c>
      <c r="GR24" s="142" t="str">
        <f>IF(LEN(VLOOKUP($G24,Baseline!$G:$GR,194,0))=0,"",VLOOKUP($G24,Baseline!$G:$GR,194,0))</f>
        <v/>
      </c>
      <c r="GS24" s="135"/>
      <c r="GT24" s="135"/>
      <c r="GU24" s="135"/>
      <c r="GV24" s="135"/>
      <c r="GW24" s="137" t="s">
        <v>1737</v>
      </c>
      <c r="GX24" s="142" t="str">
        <f>IF(LEN(VLOOKUP($G24,Baseline!$G:$HT,200,0))=0,"",VLOOKUP($G24,Baseline!$G:$HT,200,0))</f>
        <v>0 = manje od jednog sata</v>
      </c>
      <c r="GY24" s="142" t="str">
        <f>IF(LEN(VLOOKUP($G24,Baseline!$G:$HT,201,0))=0,"",VLOOKUP($G24,Baseline!$G:$HT,201,0))</f>
        <v>1 = &gt; 1 do 2 sata</v>
      </c>
      <c r="GZ24" s="142" t="str">
        <f>IF(LEN(VLOOKUP($G24,Baseline!$G:$HT,202,0))=0,"",VLOOKUP($G24,Baseline!$G:$HT,202,0))</f>
        <v>2 = &gt; 2 do 3 sata</v>
      </c>
      <c r="HA24" s="142" t="str">
        <f>IF(LEN(VLOOKUP($G24,Baseline!$G:$HT,203,0))=0,"",VLOOKUP($G24,Baseline!$G:$HT,203,0))</f>
        <v>3 = &gt; 3 do 4 sata</v>
      </c>
      <c r="HB24" s="142" t="str">
        <f>IF(LEN(VLOOKUP($G24,Baseline!$G:$HT,204,0))=0,"",VLOOKUP($G24,Baseline!$G:$HT,204,0))</f>
        <v>4 = više od 4 sata</v>
      </c>
      <c r="HC24" s="142" t="str">
        <f>IF(LEN(VLOOKUP($G24,Baseline!$G:$HT,205,0))=0,"",VLOOKUP($G24,Baseline!$G:$HT,205,0))</f>
        <v>77 = ne znam</v>
      </c>
      <c r="HD24" s="142" t="str">
        <f>IF(LEN(VLOOKUP($G24,Baseline!$G:$HT,206,0))=0,"",VLOOKUP($G24,Baseline!$G:$HT,206,0))</f>
        <v/>
      </c>
      <c r="HE24" s="142" t="str">
        <f>IF(LEN(VLOOKUP($G24,Baseline!$G:$HT,207,0))=0,"",VLOOKUP($G24,Baseline!$G:$HT,207,0))</f>
        <v/>
      </c>
      <c r="HF24" s="142" t="str">
        <f>IF(LEN(VLOOKUP($G24,Baseline!$G:$HT,208,0))=0,"",VLOOKUP($G24,Baseline!$G:$HT,208,0))</f>
        <v/>
      </c>
      <c r="HG24" s="142" t="str">
        <f>IF(LEN(VLOOKUP($G24,Baseline!$G:$HT,209,0))=0,"",VLOOKUP($G24,Baseline!$G:$HT,209,0))</f>
        <v/>
      </c>
      <c r="HH24" s="142" t="str">
        <f>IF(LEN(VLOOKUP($G24,Baseline!$G:$HT,210,0))=0,"",VLOOKUP($G24,Baseline!$G:$HT,210,0))</f>
        <v/>
      </c>
      <c r="HI24" s="142" t="str">
        <f>IF(LEN(VLOOKUP($G24,Baseline!$G:$HT,211,0))=0,"",VLOOKUP($G24,Baseline!$G:$HT,211,0))</f>
        <v/>
      </c>
      <c r="HJ24" s="142" t="str">
        <f>IF(LEN(VLOOKUP($G24,Baseline!$G:$HT,212,0))=0,"",VLOOKUP($G24,Baseline!$G:$HT,212,0))</f>
        <v/>
      </c>
      <c r="HK24" s="142" t="str">
        <f>IF(LEN(VLOOKUP($G24,Baseline!$G:$HT,213,0))=0,"",VLOOKUP($G24,Baseline!$G:$HT,213,0))</f>
        <v/>
      </c>
      <c r="HL24" s="142" t="str">
        <f>IF(LEN(VLOOKUP($G24,Baseline!$G:$HT,214,0))=0,"",VLOOKUP($G24,Baseline!$G:$HT,214,0))</f>
        <v/>
      </c>
      <c r="HM24" s="142" t="str">
        <f>IF(LEN(VLOOKUP($G24,Baseline!$G:$HT,215,0))=0,"",VLOOKUP($G24,Baseline!$G:$HT,215,0))</f>
        <v/>
      </c>
      <c r="HN24" s="142" t="str">
        <f>IF(LEN(VLOOKUP($G24,Baseline!$G:$HT,216,0))=0,"",VLOOKUP($G24,Baseline!$G:$HT,216,0))</f>
        <v/>
      </c>
      <c r="HO24" s="142" t="str">
        <f>IF(LEN(VLOOKUP($G24,Baseline!$G:$HT,217,0))=0,"",VLOOKUP($G24,Baseline!$G:$HT,217,0))</f>
        <v/>
      </c>
      <c r="HP24" s="142" t="str">
        <f>IF(LEN(VLOOKUP($G24,Baseline!$G:$HT,218,0))=0,"",VLOOKUP($G24,Baseline!$G:$HT,218,0))</f>
        <v/>
      </c>
      <c r="HQ24" s="142" t="str">
        <f>IF(LEN(VLOOKUP($G24,Baseline!$G:$HT,219,0))=0,"",VLOOKUP($G24,Baseline!$G:$HT,219,0))</f>
        <v/>
      </c>
      <c r="HR24" s="142" t="str">
        <f>IF(LEN(VLOOKUP($G24,Baseline!$G:$HT,220,0))=0,"",VLOOKUP($G24,Baseline!$G:$HT,220,0))</f>
        <v/>
      </c>
      <c r="HS24" s="142" t="str">
        <f>IF(LEN(VLOOKUP($G24,Baseline!$G:$HT,221,0))=0,"",VLOOKUP($G24,Baseline!$G:$HT,221,0))</f>
        <v/>
      </c>
      <c r="HT24" s="142" t="str">
        <f>IF(LEN(VLOOKUP($G24,Baseline!$G:$HT,222,0))=0,"",VLOOKUP($G24,Baseline!$G:$HT,222,0))</f>
        <v/>
      </c>
      <c r="HU24" s="135"/>
      <c r="HV24" s="135"/>
      <c r="HW24" s="135"/>
      <c r="HX24" s="135"/>
      <c r="HY24" s="143"/>
      <c r="HZ24" s="143"/>
      <c r="IA24" s="143"/>
      <c r="IB24" s="143"/>
      <c r="IC24" s="143"/>
      <c r="ID24" s="143"/>
      <c r="IE24" s="143"/>
      <c r="IF24" s="143"/>
      <c r="IG24" s="143"/>
      <c r="IH24" s="143"/>
      <c r="II24" s="143"/>
      <c r="IJ24" s="143"/>
      <c r="IK24" s="143"/>
      <c r="IL24" s="143"/>
      <c r="IM24" s="143"/>
      <c r="IN24" s="143"/>
      <c r="IO24" s="143"/>
      <c r="IP24" s="143"/>
      <c r="IQ24" s="143"/>
      <c r="IR24" s="143"/>
      <c r="IS24" s="143"/>
      <c r="IT24" s="143"/>
      <c r="IU24" s="143"/>
      <c r="IV24" s="143"/>
      <c r="IW24" s="143"/>
      <c r="IX24" s="143"/>
      <c r="IY24" s="143"/>
      <c r="IZ24" s="143"/>
      <c r="JA24" s="143"/>
      <c r="JB24" s="143"/>
      <c r="JC24" s="143"/>
      <c r="JD24" s="143"/>
      <c r="JE24" s="143"/>
      <c r="JF24" s="143"/>
      <c r="JG24" s="143"/>
      <c r="JH24" s="143"/>
      <c r="JI24" s="143"/>
      <c r="JJ24" s="143"/>
      <c r="JK24" s="143"/>
      <c r="JL24" s="143"/>
      <c r="JM24" s="143"/>
      <c r="JN24" s="143"/>
      <c r="JO24" s="143"/>
      <c r="JP24" s="143"/>
      <c r="JQ24" s="143"/>
      <c r="JR24" s="143"/>
      <c r="JS24" s="143"/>
      <c r="JT24" s="143"/>
      <c r="JU24" s="143"/>
      <c r="JV24" s="143"/>
      <c r="JW24" s="143"/>
      <c r="JX24" s="143"/>
      <c r="JY24" s="143"/>
      <c r="JZ24" s="143"/>
      <c r="KA24" s="143"/>
      <c r="KB24" s="143"/>
      <c r="KC24" s="143"/>
      <c r="KD24" s="143"/>
      <c r="KE24" s="143"/>
      <c r="KF24" s="143"/>
      <c r="KG24" s="143"/>
      <c r="KH24" s="143"/>
      <c r="KI24" s="143"/>
      <c r="KJ24" s="143"/>
      <c r="KK24" s="143"/>
      <c r="KL24" s="143"/>
      <c r="KM24" s="143"/>
      <c r="KN24" s="143"/>
      <c r="KO24" s="143"/>
      <c r="KP24" s="143"/>
      <c r="KQ24" s="143"/>
      <c r="KR24" s="143"/>
      <c r="KS24" s="143"/>
      <c r="KT24" s="143"/>
      <c r="KU24" s="143"/>
      <c r="KV24" s="143"/>
      <c r="KW24" s="143"/>
      <c r="KX24" s="143"/>
      <c r="KY24" s="143"/>
      <c r="KZ24" s="143"/>
      <c r="LA24" s="143"/>
      <c r="LB24" s="143"/>
      <c r="LC24" s="143"/>
      <c r="LD24" s="143"/>
      <c r="LE24" s="143"/>
      <c r="LF24" s="143"/>
      <c r="LG24" s="143"/>
      <c r="LH24" s="143"/>
      <c r="LI24" s="143"/>
      <c r="LJ24" s="143"/>
      <c r="LK24" s="143"/>
      <c r="LL24" s="143"/>
      <c r="LM24" s="143"/>
      <c r="LN24" s="143"/>
      <c r="LO24" s="143"/>
      <c r="LP24" s="143"/>
      <c r="LQ24" s="143"/>
      <c r="LR24" s="143"/>
      <c r="LS24" s="143"/>
      <c r="LT24" s="143"/>
      <c r="LU24" s="143"/>
      <c r="LV24" s="143"/>
      <c r="LW24" s="143"/>
      <c r="LX24" s="143"/>
      <c r="LY24" s="143"/>
      <c r="LZ24" s="143"/>
      <c r="MA24" s="143"/>
      <c r="MB24" s="143"/>
      <c r="MC24" s="143"/>
      <c r="MD24" s="143"/>
      <c r="ME24" s="143"/>
      <c r="MF24" s="143"/>
      <c r="MG24" s="143"/>
      <c r="MH24" s="143"/>
      <c r="MI24" s="143"/>
      <c r="MJ24" s="143"/>
      <c r="MK24" s="143"/>
      <c r="ML24" s="143"/>
      <c r="MM24" s="143"/>
      <c r="MN24" s="143"/>
      <c r="MO24" s="143"/>
      <c r="MP24" s="143"/>
      <c r="MQ24" s="143"/>
      <c r="MR24" s="143"/>
      <c r="MS24" s="143"/>
      <c r="MT24" s="143"/>
      <c r="MU24" s="143"/>
      <c r="MV24" s="143"/>
      <c r="MW24" s="143"/>
      <c r="MX24" s="143"/>
      <c r="MY24" s="143"/>
      <c r="MZ24" s="143"/>
      <c r="NA24" s="143"/>
      <c r="NB24" s="143"/>
      <c r="NC24" s="143"/>
      <c r="ND24" s="143"/>
      <c r="NE24" s="143"/>
      <c r="NF24" s="143"/>
      <c r="NG24" s="143"/>
      <c r="NH24" s="143"/>
      <c r="NI24" s="143"/>
      <c r="NJ24" s="143"/>
      <c r="NK24" s="143"/>
      <c r="NL24" s="143"/>
      <c r="NM24" s="143"/>
      <c r="NN24" s="143"/>
      <c r="NO24" s="143"/>
      <c r="NP24" s="143"/>
      <c r="NQ24" s="143"/>
      <c r="NR24" s="143"/>
      <c r="NS24" s="143"/>
      <c r="NT24" s="143"/>
      <c r="NU24" s="143"/>
      <c r="NV24" s="143"/>
      <c r="NW24" s="143"/>
      <c r="NX24" s="143"/>
      <c r="NY24" s="143"/>
      <c r="NZ24" s="143"/>
      <c r="OA24" s="143"/>
      <c r="OB24" s="143"/>
      <c r="OC24" s="143"/>
      <c r="OD24" s="143"/>
      <c r="OE24" s="143"/>
      <c r="OF24" s="143"/>
      <c r="OG24" s="143"/>
      <c r="OH24" s="143"/>
      <c r="OI24" s="143"/>
      <c r="OJ24" s="143"/>
      <c r="OK24" s="143"/>
      <c r="OL24" s="143"/>
      <c r="OM24" s="143"/>
      <c r="ON24" s="143"/>
      <c r="OO24" s="143"/>
      <c r="OP24" s="143"/>
      <c r="OQ24" s="143"/>
      <c r="OR24" s="143"/>
      <c r="OS24" s="143"/>
      <c r="OT24" s="143"/>
      <c r="OU24" s="143"/>
      <c r="OV24" s="143"/>
      <c r="OW24" s="143"/>
      <c r="OX24" s="143"/>
      <c r="OY24" s="143"/>
      <c r="OZ24" s="143"/>
      <c r="PA24" s="143"/>
      <c r="PB24" s="143"/>
      <c r="PC24" s="143"/>
      <c r="PD24" s="143"/>
      <c r="PE24" s="143"/>
      <c r="PF24" s="143"/>
      <c r="PG24" s="143"/>
      <c r="PH24" s="143"/>
      <c r="PI24" s="143"/>
      <c r="PJ24" s="143"/>
      <c r="PK24" s="143"/>
      <c r="PL24" s="143"/>
      <c r="PM24" s="143"/>
      <c r="PN24" s="143"/>
      <c r="PO24" s="143"/>
      <c r="PP24" s="143"/>
      <c r="PQ24" s="143"/>
      <c r="PR24" s="143"/>
      <c r="PS24" s="143"/>
      <c r="PT24" s="143"/>
      <c r="PU24" s="143"/>
      <c r="PV24" s="143"/>
      <c r="PW24" s="143"/>
      <c r="PX24" s="143"/>
      <c r="PY24" s="143"/>
      <c r="PZ24" s="143"/>
      <c r="QA24" s="143"/>
      <c r="QB24" s="143"/>
      <c r="QC24" s="143"/>
      <c r="QD24" s="143"/>
      <c r="QE24" s="143"/>
      <c r="QF24" s="143"/>
      <c r="QG24" s="143"/>
      <c r="QH24" s="143"/>
      <c r="QI24" s="143"/>
      <c r="QJ24" s="143"/>
      <c r="QK24" s="143"/>
      <c r="QL24" s="143"/>
      <c r="QM24" s="143"/>
      <c r="QN24" s="143"/>
      <c r="QO24" s="143"/>
      <c r="QP24" s="143"/>
      <c r="QQ24" s="143"/>
      <c r="QR24" s="143"/>
      <c r="QS24" s="143"/>
      <c r="QT24" s="143"/>
      <c r="QU24" s="143"/>
      <c r="QV24" s="143"/>
      <c r="QW24" s="143"/>
      <c r="QX24" s="143"/>
      <c r="QY24" s="143"/>
      <c r="QZ24" s="143"/>
      <c r="RA24" s="143"/>
      <c r="RB24" s="143"/>
      <c r="RC24" s="143"/>
      <c r="RD24" s="143"/>
      <c r="RE24" s="143"/>
      <c r="RF24" s="143"/>
      <c r="RG24" s="143"/>
      <c r="RH24" s="143"/>
      <c r="RI24" s="143"/>
      <c r="RJ24" s="143"/>
      <c r="RK24" s="143"/>
      <c r="RL24" s="143"/>
      <c r="RM24" s="143"/>
      <c r="RN24" s="143"/>
      <c r="RO24" s="143"/>
      <c r="RP24" s="143"/>
      <c r="RQ24" s="143"/>
      <c r="RR24" s="143"/>
      <c r="RS24" s="143"/>
      <c r="RT24" s="143"/>
      <c r="RU24" s="143"/>
      <c r="RV24" s="143"/>
      <c r="RW24" s="143"/>
      <c r="RX24" s="143"/>
      <c r="RY24" s="143"/>
      <c r="RZ24" s="143"/>
      <c r="SA24" s="143"/>
      <c r="SB24" s="143"/>
      <c r="SC24" s="143"/>
      <c r="SD24" s="143"/>
      <c r="SE24" s="143"/>
      <c r="SF24" s="143"/>
      <c r="SG24" s="143"/>
      <c r="SH24" s="143"/>
      <c r="SI24" s="143"/>
      <c r="SJ24" s="143"/>
      <c r="SK24" s="143"/>
      <c r="SL24" s="143"/>
      <c r="SM24" s="143"/>
      <c r="SN24" s="143"/>
      <c r="SO24" s="143"/>
      <c r="SP24" s="143"/>
      <c r="SQ24" s="143"/>
      <c r="SR24" s="143"/>
      <c r="SS24" s="143"/>
      <c r="ST24" s="143"/>
      <c r="SU24" s="143"/>
      <c r="SV24" s="143"/>
      <c r="SW24" s="143"/>
      <c r="SX24" s="143"/>
      <c r="SY24" s="143"/>
      <c r="SZ24" s="143"/>
      <c r="TA24" s="143"/>
      <c r="TB24" s="143"/>
      <c r="TC24" s="143"/>
      <c r="TD24" s="143"/>
      <c r="TE24" s="143"/>
      <c r="TF24" s="143"/>
      <c r="TG24" s="143"/>
      <c r="TH24" s="143"/>
      <c r="TI24" s="143"/>
      <c r="TJ24" s="143"/>
      <c r="TK24" s="143"/>
      <c r="TL24" s="143"/>
      <c r="TM24" s="143"/>
      <c r="TN24" s="143"/>
      <c r="TO24" s="143"/>
      <c r="TP24" s="143"/>
      <c r="TQ24" s="143"/>
      <c r="TR24" s="143"/>
      <c r="TS24" s="143"/>
      <c r="TT24" s="143"/>
      <c r="TU24" s="143"/>
      <c r="TV24" s="143"/>
      <c r="TW24" s="143"/>
      <c r="TX24" s="143"/>
      <c r="TY24" s="143"/>
      <c r="TZ24" s="143"/>
      <c r="UA24" s="143"/>
      <c r="UB24" s="143"/>
      <c r="UC24" s="143"/>
      <c r="UD24" s="143"/>
      <c r="UE24" s="143"/>
      <c r="UF24" s="143"/>
      <c r="UG24" s="143"/>
      <c r="UH24" s="143"/>
      <c r="UI24" s="143"/>
      <c r="UJ24" s="143"/>
      <c r="UK24" s="143"/>
      <c r="UL24" s="143"/>
      <c r="UM24" s="143"/>
      <c r="UN24" s="143"/>
      <c r="UO24" s="143"/>
      <c r="UP24" s="143"/>
      <c r="UQ24" s="143"/>
      <c r="UR24" s="143"/>
      <c r="US24" s="143"/>
      <c r="UT24" s="143"/>
      <c r="UU24" s="143"/>
      <c r="UV24" s="143"/>
      <c r="UW24" s="143"/>
      <c r="UX24" s="143"/>
      <c r="UY24" s="143"/>
      <c r="UZ24" s="143"/>
      <c r="VA24" s="143"/>
      <c r="VB24" s="143"/>
      <c r="VC24" s="143"/>
      <c r="VD24" s="143"/>
      <c r="VE24" s="143"/>
      <c r="VF24" s="143"/>
      <c r="VG24" s="143"/>
      <c r="VH24" s="143"/>
      <c r="VI24" s="143"/>
      <c r="VJ24" s="143"/>
      <c r="VK24" s="143"/>
      <c r="VL24" s="143"/>
      <c r="VM24" s="143"/>
      <c r="VN24" s="143"/>
      <c r="VO24" s="143"/>
      <c r="VP24" s="143"/>
      <c r="VQ24" s="143"/>
      <c r="VR24" s="143"/>
      <c r="VS24" s="143"/>
      <c r="VT24" s="143"/>
      <c r="VU24" s="143"/>
      <c r="VV24" s="143"/>
      <c r="VW24" s="143"/>
      <c r="VX24" s="143"/>
      <c r="VY24" s="143"/>
      <c r="VZ24" s="143"/>
      <c r="WA24" s="143"/>
      <c r="WB24" s="143"/>
      <c r="WC24" s="143"/>
      <c r="WD24" s="143"/>
      <c r="WE24" s="143"/>
      <c r="WF24" s="143"/>
      <c r="WG24" s="143"/>
      <c r="WH24" s="143"/>
      <c r="WI24" s="143"/>
      <c r="WJ24" s="143"/>
      <c r="WK24" s="143"/>
      <c r="WL24" s="143"/>
      <c r="WM24" s="143"/>
      <c r="WN24" s="143"/>
      <c r="WO24" s="143"/>
      <c r="WP24" s="143"/>
      <c r="WQ24" s="143"/>
      <c r="WR24" s="143"/>
      <c r="WS24" s="143"/>
      <c r="WT24" s="143"/>
      <c r="WU24" s="143"/>
      <c r="WV24" s="143"/>
      <c r="WW24" s="143"/>
      <c r="WX24" s="143"/>
      <c r="WY24" s="143"/>
      <c r="WZ24" s="143"/>
      <c r="XA24" s="143"/>
      <c r="XB24" s="143"/>
      <c r="XC24" s="143"/>
      <c r="XD24" s="143"/>
      <c r="XE24" s="143"/>
      <c r="XF24" s="143"/>
      <c r="XG24" s="143"/>
      <c r="XH24" s="143"/>
      <c r="XI24" s="143"/>
      <c r="XJ24" s="143"/>
      <c r="XK24" s="143"/>
      <c r="XL24" s="143"/>
      <c r="XM24" s="143"/>
      <c r="XN24" s="143"/>
      <c r="XO24" s="143"/>
      <c r="XP24" s="143"/>
      <c r="XQ24" s="143"/>
      <c r="XR24" s="143"/>
      <c r="XS24" s="143"/>
      <c r="XT24" s="143"/>
      <c r="XU24" s="143"/>
      <c r="XV24" s="143"/>
      <c r="XW24" s="143"/>
      <c r="XX24" s="143"/>
      <c r="XY24" s="143"/>
      <c r="XZ24" s="143"/>
      <c r="YA24" s="143"/>
      <c r="YB24" s="143"/>
      <c r="YC24" s="143"/>
      <c r="YD24" s="143"/>
      <c r="YE24" s="143"/>
      <c r="YF24" s="143"/>
      <c r="YG24" s="143"/>
      <c r="YH24" s="143"/>
      <c r="YI24" s="143"/>
      <c r="YJ24" s="143"/>
      <c r="YK24" s="143"/>
      <c r="YL24" s="143"/>
      <c r="YM24" s="143"/>
      <c r="YN24" s="143"/>
      <c r="YO24" s="143"/>
      <c r="YP24" s="143"/>
      <c r="YQ24" s="143"/>
      <c r="YR24" s="143"/>
      <c r="YS24" s="143"/>
      <c r="YT24" s="143"/>
      <c r="YU24" s="143"/>
      <c r="YV24" s="143"/>
      <c r="YW24" s="143"/>
      <c r="YX24" s="143"/>
      <c r="YY24" s="143"/>
      <c r="YZ24" s="143"/>
      <c r="ZA24" s="143"/>
      <c r="ZB24" s="143"/>
      <c r="ZC24" s="143"/>
      <c r="ZD24" s="143"/>
      <c r="ZE24" s="143"/>
      <c r="ZF24" s="143"/>
      <c r="ZG24" s="143"/>
      <c r="ZH24" s="143"/>
      <c r="ZI24" s="143"/>
      <c r="ZJ24" s="143"/>
      <c r="ZK24" s="143"/>
      <c r="ZL24" s="143"/>
      <c r="ZM24" s="143"/>
      <c r="ZN24" s="143"/>
      <c r="ZO24" s="143"/>
      <c r="ZP24" s="143"/>
      <c r="ZQ24" s="143"/>
      <c r="ZR24" s="143"/>
    </row>
    <row r="25" spans="1:694" ht="15.75" customHeight="1" x14ac:dyDescent="0.25">
      <c r="A25" s="135" t="s">
        <v>252</v>
      </c>
      <c r="B25" s="135" t="str">
        <f>Baseline!B55</f>
        <v>SingleChoice</v>
      </c>
      <c r="C25" s="135"/>
      <c r="D25" s="135"/>
      <c r="E25" s="135"/>
      <c r="F25" s="135" t="s">
        <v>254</v>
      </c>
      <c r="G25" s="136" t="s">
        <v>1129</v>
      </c>
      <c r="H25" s="135"/>
      <c r="I25" s="137" t="s">
        <v>1738</v>
      </c>
      <c r="J25" s="135" t="str">
        <f>IF(LEN(VLOOKUP($G25,Baseline!$G:$BH,4,0))=0,"",VLOOKUP($G25,Baseline!$G:$BH,4,0))</f>
        <v>1 = Erhöht</v>
      </c>
      <c r="K25" s="135" t="str">
        <f>IF(LEN(VLOOKUP($G25,Baseline!$G:$BH,5,0))=0,"",VLOOKUP($G25,Baseline!$G:$BH,5,0))</f>
        <v>2 = Gleichgeblieben</v>
      </c>
      <c r="L25" s="135" t="str">
        <f>IF(LEN(VLOOKUP($G25,Baseline!$G:$BH,6,0))=0,"",VLOOKUP($G25,Baseline!$G:$BH,6,0))</f>
        <v>3 = Vermindert</v>
      </c>
      <c r="M25" s="135" t="str">
        <f>IF(LEN(VLOOKUP($G25,Baseline!$G:$BH,7,0))=0,"",VLOOKUP($G25,Baseline!$G:$BH,7,0))</f>
        <v>77 = Weiß nicht</v>
      </c>
      <c r="N25" s="135" t="str">
        <f>IF(LEN(VLOOKUP($G25,Baseline!$G:$BH,8,0))=0,"",VLOOKUP($G25,Baseline!$G:$BH,8,0))</f>
        <v/>
      </c>
      <c r="O25" s="135" t="str">
        <f>IF(LEN(VLOOKUP($G25,Baseline!$G:$BH,9,0))=0,"",VLOOKUP($G25,Baseline!$G:$BH,9,0))</f>
        <v/>
      </c>
      <c r="P25" s="135" t="str">
        <f>IF(LEN(VLOOKUP($G25,Baseline!$G:$BH,10,0))=0,"",VLOOKUP($G25,Baseline!$G:$BH,10,0))</f>
        <v/>
      </c>
      <c r="Q25" s="135" t="str">
        <f>IF(LEN(VLOOKUP($G25,Baseline!$G:$BH,11,0))=0,"",VLOOKUP($G25,Baseline!$G:$BH,11,0))</f>
        <v/>
      </c>
      <c r="R25" s="135" t="str">
        <f>IF(LEN(VLOOKUP($G25,Baseline!$G:$BH,12,0))=0,"",VLOOKUP($G25,Baseline!$G:$BH,12,0))</f>
        <v/>
      </c>
      <c r="S25" s="135" t="str">
        <f>IF(LEN(VLOOKUP($G25,Baseline!$G:$BH,13,0))=0,"",VLOOKUP($G25,Baseline!$G:$BH,13,0))</f>
        <v/>
      </c>
      <c r="T25" s="135" t="str">
        <f>IF(LEN(VLOOKUP($G25,Baseline!$G:$BH,14,0))=0,"",VLOOKUP($G25,Baseline!$G:$BH,14,0))</f>
        <v/>
      </c>
      <c r="U25" s="135" t="str">
        <f>IF(LEN(VLOOKUP($G25,Baseline!$G:$BH,15,0))=0,"",VLOOKUP($G25,Baseline!$G:$BH,15,0))</f>
        <v/>
      </c>
      <c r="V25" s="135" t="str">
        <f>IF(LEN(VLOOKUP($G25,Baseline!$G:$BH,16,0))=0,"",VLOOKUP($G25,Baseline!$G:$BH,16,0))</f>
        <v/>
      </c>
      <c r="W25" s="135" t="str">
        <f>IF(LEN(VLOOKUP($G25,Baseline!$G:$BH,17,0))=0,"",VLOOKUP($G25,Baseline!$G:$BH,17,0))</f>
        <v/>
      </c>
      <c r="X25" s="135" t="str">
        <f>IF(LEN(VLOOKUP($G25,Baseline!$G:$BH,18,0))=0,"",VLOOKUP($G25,Baseline!$G:$BH,18,0))</f>
        <v/>
      </c>
      <c r="Y25" s="135" t="str">
        <f>IF(LEN(VLOOKUP($G25,Baseline!$G:$BH,19,0))=0,"",VLOOKUP($G25,Baseline!$G:$BH,19,0))</f>
        <v/>
      </c>
      <c r="Z25" s="135" t="str">
        <f>IF(LEN(VLOOKUP($G25,Baseline!$G:$BH,20,0))=0,"",VLOOKUP($G25,Baseline!$G:$BH,20,0))</f>
        <v/>
      </c>
      <c r="AA25" s="135" t="str">
        <f>IF(LEN(VLOOKUP($G25,Baseline!$G:$BH,21,0))=0,"",VLOOKUP($G25,Baseline!$G:$BH,21,0))</f>
        <v/>
      </c>
      <c r="AB25" s="135" t="str">
        <f>IF(LEN(VLOOKUP($G25,Baseline!$G:$BH,22,0))=0,"",VLOOKUP($G25,Baseline!$G:$BH,22,0))</f>
        <v/>
      </c>
      <c r="AC25" s="135" t="str">
        <f>IF(LEN(VLOOKUP($G25,Baseline!$G:$BH,23,0))=0,"",VLOOKUP($G25,Baseline!$G:$BH,23,0))</f>
        <v/>
      </c>
      <c r="AD25" s="135" t="str">
        <f>IF(LEN(VLOOKUP($G25,Baseline!$G:$BH,24,0))=0,"",VLOOKUP($G25,Baseline!$G:$BH,24,0))</f>
        <v/>
      </c>
      <c r="AE25" s="135" t="str">
        <f>IF(LEN(VLOOKUP($G25,Baseline!$G:$BH,25,0))=0,"",VLOOKUP($G25,Baseline!$G:$BH,25,0))</f>
        <v/>
      </c>
      <c r="AF25" s="135" t="str">
        <f>IF(LEN(VLOOKUP($G25,Baseline!$G:$BH,26,0))=0,"",VLOOKUP($G25,Baseline!$G:$BH,26,0))</f>
        <v/>
      </c>
      <c r="AG25" s="135"/>
      <c r="AH25" s="135"/>
      <c r="AI25" s="135"/>
      <c r="AJ25" s="135"/>
      <c r="AK25" s="137" t="s">
        <v>1739</v>
      </c>
      <c r="AL25" s="135" t="str">
        <f>IF(LEN(VLOOKUP($G25,Baseline!$G:$BH,32,0))=0,"",VLOOKUP($G25,Baseline!$G:$BH,32,0))</f>
        <v>1 = Increased</v>
      </c>
      <c r="AM25" s="135" t="str">
        <f>IF(LEN(VLOOKUP($G25,Baseline!$G:$BH,33,0))=0,"",VLOOKUP($G25,Baseline!$G:$BH,33,0))</f>
        <v>2 = Stayed the same</v>
      </c>
      <c r="AN25" s="135" t="str">
        <f>IF(LEN(VLOOKUP($G25,Baseline!$G:$BH,34,0))=0,"",VLOOKUP($G25,Baseline!$G:$BH,34,0))</f>
        <v>3 = Decreased</v>
      </c>
      <c r="AO25" s="135" t="str">
        <f>IF(LEN(VLOOKUP($G25,Baseline!$G:$BH,35,0))=0,"",VLOOKUP($G25,Baseline!$G:$BH,35,0))</f>
        <v>77 = I don't know</v>
      </c>
      <c r="AP25" s="135" t="str">
        <f>IF(LEN(VLOOKUP($G25,Baseline!$G:$BH,36,0))=0,"",VLOOKUP($G25,Baseline!$G:$BH,36,0))</f>
        <v/>
      </c>
      <c r="AQ25" s="135" t="str">
        <f>IF(LEN(VLOOKUP($G25,Baseline!$G:$BH,37,0))=0,"",VLOOKUP($G25,Baseline!$G:$BH,37,0))</f>
        <v/>
      </c>
      <c r="AR25" s="135" t="str">
        <f>IF(LEN(VLOOKUP($G25,Baseline!$G:$BH,38,0))=0,"",VLOOKUP($G25,Baseline!$G:$BH,38,0))</f>
        <v/>
      </c>
      <c r="AS25" s="135" t="str">
        <f>IF(LEN(VLOOKUP($G25,Baseline!$G:$BH,39,0))=0,"",VLOOKUP($G25,Baseline!$G:$BH,39,0))</f>
        <v/>
      </c>
      <c r="AT25" s="135" t="str">
        <f>IF(LEN(VLOOKUP($G25,Baseline!$G:$BH,40,0))=0,"",VLOOKUP($G25,Baseline!$G:$BH,40,0))</f>
        <v/>
      </c>
      <c r="AU25" s="135" t="str">
        <f>IF(LEN(VLOOKUP($G25,Baseline!$G:$BH,41,0))=0,"",VLOOKUP($G25,Baseline!$G:$BH,41,0))</f>
        <v/>
      </c>
      <c r="AV25" s="135" t="str">
        <f>IF(LEN(VLOOKUP($G25,Baseline!$G:$BH,42,0))=0,"",VLOOKUP($G25,Baseline!$G:$BH,42,0))</f>
        <v/>
      </c>
      <c r="AW25" s="135" t="str">
        <f>IF(LEN(VLOOKUP($G25,Baseline!$G:$BH,43,0))=0,"",VLOOKUP($G25,Baseline!$G:$BH,43,0))</f>
        <v/>
      </c>
      <c r="AX25" s="135" t="str">
        <f>IF(LEN(VLOOKUP($G25,Baseline!$G:$BH,44,0))=0,"",VLOOKUP($G25,Baseline!$G:$BH,44,0))</f>
        <v/>
      </c>
      <c r="AY25" s="135" t="str">
        <f>IF(LEN(VLOOKUP($G25,Baseline!$G:$BH,45,0))=0,"",VLOOKUP($G25,Baseline!$G:$BH,45,0))</f>
        <v/>
      </c>
      <c r="AZ25" s="135" t="str">
        <f>IF(LEN(VLOOKUP($G25,Baseline!$G:$BH,46,0))=0,"",VLOOKUP($G25,Baseline!$G:$BH,46,0))</f>
        <v/>
      </c>
      <c r="BA25" s="135" t="str">
        <f>IF(LEN(VLOOKUP($G25,Baseline!$G:$BH,47,0))=0,"",VLOOKUP($G25,Baseline!$G:$BH,47,0))</f>
        <v/>
      </c>
      <c r="BB25" s="135" t="str">
        <f>IF(LEN(VLOOKUP($G25,Baseline!$G:$BH,48,0))=0,"",VLOOKUP($G25,Baseline!$G:$BH,48,0))</f>
        <v/>
      </c>
      <c r="BC25" s="135" t="str">
        <f>IF(LEN(VLOOKUP($G25,Baseline!$G:$BH,49,0))=0,"",VLOOKUP($G25,Baseline!$G:$BH,49,0))</f>
        <v/>
      </c>
      <c r="BD25" s="135" t="str">
        <f>IF(LEN(VLOOKUP($G25,Baseline!$G:$BH,50,0))=0,"",VLOOKUP($G25,Baseline!$G:$BH,50,0))</f>
        <v/>
      </c>
      <c r="BE25" s="135" t="str">
        <f>IF(LEN(VLOOKUP($G25,Baseline!$G:$BH,51,0))=0,"",VLOOKUP($G25,Baseline!$G:$BH,51,0))</f>
        <v/>
      </c>
      <c r="BF25" s="135" t="str">
        <f>IF(LEN(VLOOKUP($G25,Baseline!$G:$BH,52,0))=0,"",VLOOKUP($G25,Baseline!$G:$BH,52,0))</f>
        <v/>
      </c>
      <c r="BG25" s="135" t="str">
        <f>IF(LEN(VLOOKUP($G25,Baseline!$G:$BH,53,0))=0,"",VLOOKUP($G25,Baseline!$G:$BH,53,0))</f>
        <v/>
      </c>
      <c r="BH25" s="135" t="str">
        <f>IF(LEN(VLOOKUP($G25,Baseline!$G:$BH,54,0))=0,"",VLOOKUP($G25,Baseline!$G:$BH,54,0))</f>
        <v/>
      </c>
      <c r="BI25" s="135"/>
      <c r="BJ25" s="135"/>
      <c r="BK25" s="135"/>
      <c r="BL25" s="135"/>
      <c r="BM25" s="137" t="s">
        <v>1740</v>
      </c>
      <c r="BN25" s="139" t="str">
        <f>IF(LEN(VLOOKUP($G25,Baseline!$G:$CJ,60,0))=0,"",VLOOKUP($G25,Baseline!$G:$CJ,60,0))</f>
        <v>1 = más</v>
      </c>
      <c r="BO25" s="139" t="str">
        <f>IF(LEN(VLOOKUP($G25,Baseline!$G:$CJ,61,0))=0,"",VLOOKUP($G25,Baseline!$G:$CJ,61,0))</f>
        <v>2 = igual</v>
      </c>
      <c r="BP25" s="139" t="str">
        <f>IF(LEN(VLOOKUP($G25,Baseline!$G:$CJ,62,0))=0,"",VLOOKUP($G25,Baseline!$G:$CJ,62,0))</f>
        <v>3 = menos</v>
      </c>
      <c r="BQ25" s="139" t="str">
        <f>IF(LEN(VLOOKUP($G25,Baseline!$G:$CJ,63,0))=0,"",VLOOKUP($G25,Baseline!$G:$CJ,63,0))</f>
        <v>77 = No lo sé</v>
      </c>
      <c r="BR25" s="139" t="str">
        <f>IF(LEN(VLOOKUP($G25,Baseline!$G:$CJ,64,0))=0,"",VLOOKUP($G25,Baseline!$G:$CJ,64,0))</f>
        <v/>
      </c>
      <c r="BS25" s="139" t="str">
        <f>IF(LEN(VLOOKUP($G25,Baseline!$G:$CJ,65,0))=0,"",VLOOKUP($G25,Baseline!$G:$CJ,65,0))</f>
        <v/>
      </c>
      <c r="BT25" s="139" t="str">
        <f>IF(LEN(VLOOKUP($G25,Baseline!$G:$CJ,66,0))=0,"",VLOOKUP($G25,Baseline!$G:$CJ,66,0))</f>
        <v/>
      </c>
      <c r="BU25" s="139" t="str">
        <f>IF(LEN(VLOOKUP($G25,Baseline!$G:$CJ,67,0))=0,"",VLOOKUP($G25,Baseline!$G:$CJ,67,0))</f>
        <v/>
      </c>
      <c r="BV25" s="139" t="str">
        <f>IF(LEN(VLOOKUP($G25,Baseline!$G:$CJ,68,0))=0,"",VLOOKUP($G25,Baseline!$G:$CJ,68,0))</f>
        <v/>
      </c>
      <c r="BW25" s="139" t="str">
        <f>IF(LEN(VLOOKUP($G25,Baseline!$G:$CJ,69,0))=0,"",VLOOKUP($G25,Baseline!$G:$CJ,69,0))</f>
        <v/>
      </c>
      <c r="BX25" s="139" t="str">
        <f>IF(LEN(VLOOKUP($G25,Baseline!$G:$CJ,70,0))=0,"",VLOOKUP($G25,Baseline!$G:$CJ,70,0))</f>
        <v/>
      </c>
      <c r="BY25" s="139" t="str">
        <f>IF(LEN(VLOOKUP($G25,Baseline!$G:$CJ,71,0))=0,"",VLOOKUP($G25,Baseline!$G:$CJ,71,0))</f>
        <v/>
      </c>
      <c r="BZ25" s="139" t="str">
        <f>IF(LEN(VLOOKUP($G25,Baseline!$G:$CJ,72,0))=0,"",VLOOKUP($G25,Baseline!$G:$CJ,72,0))</f>
        <v/>
      </c>
      <c r="CA25" s="139" t="str">
        <f>IF(LEN(VLOOKUP($G25,Baseline!$G:$CJ,73,0))=0,"",VLOOKUP($G25,Baseline!$G:$CJ,73,0))</f>
        <v/>
      </c>
      <c r="CB25" s="139" t="str">
        <f>IF(LEN(VLOOKUP($G25,Baseline!$G:$CJ,74,0))=0,"",VLOOKUP($G25,Baseline!$G:$CJ,74,0))</f>
        <v/>
      </c>
      <c r="CC25" s="139" t="str">
        <f>IF(LEN(VLOOKUP($G25,Baseline!$G:$CJ,75,0))=0,"",VLOOKUP($G25,Baseline!$G:$CJ,75,0))</f>
        <v/>
      </c>
      <c r="CD25" s="139" t="str">
        <f>IF(LEN(VLOOKUP($G25,Baseline!$G:$CJ,76,0))=0,"",VLOOKUP($G25,Baseline!$G:$CJ,76,0))</f>
        <v/>
      </c>
      <c r="CE25" s="139" t="str">
        <f>IF(LEN(VLOOKUP($G25,Baseline!$G:$CJ,77,0))=0,"",VLOOKUP($G25,Baseline!$G:$CJ,77,0))</f>
        <v/>
      </c>
      <c r="CF25" s="139" t="str">
        <f>IF(LEN(VLOOKUP($G25,Baseline!$G:$CJ,78,0))=0,"",VLOOKUP($G25,Baseline!$G:$CJ,78,0))</f>
        <v/>
      </c>
      <c r="CG25" s="139" t="str">
        <f>IF(LEN(VLOOKUP($G25,Baseline!$G:$CJ,79,0))=0,"",VLOOKUP($G25,Baseline!$G:$CJ,79,0))</f>
        <v/>
      </c>
      <c r="CH25" s="139" t="str">
        <f>IF(LEN(VLOOKUP($G25,Baseline!$G:$CJ,80,0))=0,"",VLOOKUP($G25,Baseline!$G:$CJ,80,0))</f>
        <v/>
      </c>
      <c r="CI25" s="139" t="str">
        <f>IF(LEN(VLOOKUP($G25,Baseline!$G:$CJ,81,0))=0,"",VLOOKUP($G25,Baseline!$G:$CJ,81,0))</f>
        <v/>
      </c>
      <c r="CJ25" s="139" t="str">
        <f>IF(LEN(VLOOKUP($G25,Baseline!$G:$CJ,82,0))=0,"",VLOOKUP($G25,Baseline!$G:$CJ,82,0))</f>
        <v/>
      </c>
      <c r="CK25" s="135"/>
      <c r="CL25" s="135"/>
      <c r="CM25" s="135"/>
      <c r="CN25" s="135"/>
      <c r="CO25" s="181" t="s">
        <v>1741</v>
      </c>
      <c r="CP25" s="139" t="str">
        <f>IF(LEN(VLOOKUP($G25,Baseline!$G:$DL,88,0))=0,"",VLOOKUP($G25,Baseline!$G:$DL,88,0))</f>
        <v>1 = augmenté</v>
      </c>
      <c r="CQ25" s="139" t="str">
        <f>IF(LEN(VLOOKUP($G25,Baseline!$G:$DL,89,0))=0,"",VLOOKUP($G25,Baseline!$G:$DL,89,0))</f>
        <v>2 = resté identique</v>
      </c>
      <c r="CR25" s="139" t="str">
        <f>IF(LEN(VLOOKUP($G25,Baseline!$G:$DL,90,0))=0,"",VLOOKUP($G25,Baseline!$G:$DL,90,0))</f>
        <v>3 = diminué</v>
      </c>
      <c r="CS25" s="139" t="str">
        <f>IF(LEN(VLOOKUP($G25,Baseline!$G:$DL,91,0))=0,"",VLOOKUP($G25,Baseline!$G:$DL,91,0))</f>
        <v>77 = je ne sais pas</v>
      </c>
      <c r="CT25" s="139" t="str">
        <f>IF(LEN(VLOOKUP($G25,Baseline!$G:$DL,92,0))=0,"",VLOOKUP($G25,Baseline!$G:$DL,92,0))</f>
        <v/>
      </c>
      <c r="CU25" s="139" t="str">
        <f>IF(LEN(VLOOKUP($G25,Baseline!$G:$DL,93,0))=0,"",VLOOKUP($G25,Baseline!$G:$DL,93,0))</f>
        <v/>
      </c>
      <c r="CV25" s="139" t="str">
        <f>IF(LEN(VLOOKUP($G25,Baseline!$G:$DL,94,0))=0,"",VLOOKUP($G25,Baseline!$G:$DL,94,0))</f>
        <v/>
      </c>
      <c r="CW25" s="139" t="str">
        <f>IF(LEN(VLOOKUP($G25,Baseline!$G:$DL,95,0))=0,"",VLOOKUP($G25,Baseline!$G:$DL,95,0))</f>
        <v/>
      </c>
      <c r="CX25" s="139" t="str">
        <f>IF(LEN(VLOOKUP($G25,Baseline!$G:$DL,96,0))=0,"",VLOOKUP($G25,Baseline!$G:$DL,96,0))</f>
        <v/>
      </c>
      <c r="CY25" s="139" t="str">
        <f>IF(LEN(VLOOKUP($G25,Baseline!$G:$DL,97,0))=0,"",VLOOKUP($G25,Baseline!$G:$DL,97,0))</f>
        <v/>
      </c>
      <c r="CZ25" s="139" t="str">
        <f>IF(LEN(VLOOKUP($G25,Baseline!$G:$DL,98,0))=0,"",VLOOKUP($G25,Baseline!$G:$DL,98,0))</f>
        <v/>
      </c>
      <c r="DA25" s="139" t="str">
        <f>IF(LEN(VLOOKUP($G25,Baseline!$G:$DL,99,0))=0,"",VLOOKUP($G25,Baseline!$G:$DL,99,0))</f>
        <v/>
      </c>
      <c r="DB25" s="139" t="str">
        <f>IF(LEN(VLOOKUP($G25,Baseline!$G:$DL,100,0))=0,"",VLOOKUP($G25,Baseline!$G:$DL,100,0))</f>
        <v/>
      </c>
      <c r="DC25" s="139" t="str">
        <f>IF(LEN(VLOOKUP($G25,Baseline!$G:$DL,101,0))=0,"",VLOOKUP($G25,Baseline!$G:$DL,101,0))</f>
        <v/>
      </c>
      <c r="DD25" s="139" t="str">
        <f>IF(LEN(VLOOKUP($G25,Baseline!$G:$DL,102,0))=0,"",VLOOKUP($G25,Baseline!$G:$DL,102,0))</f>
        <v/>
      </c>
      <c r="DE25" s="139" t="str">
        <f>IF(LEN(VLOOKUP($G25,Baseline!$G:$DL,103,0))=0,"",VLOOKUP($G25,Baseline!$G:$DL,103,0))</f>
        <v/>
      </c>
      <c r="DF25" s="139" t="str">
        <f>IF(LEN(VLOOKUP($G25,Baseline!$G:$DL,104,0))=0,"",VLOOKUP($G25,Baseline!$G:$DL,104,0))</f>
        <v/>
      </c>
      <c r="DG25" s="139" t="str">
        <f>IF(LEN(VLOOKUP($G25,Baseline!$G:$DL,105,0))=0,"",VLOOKUP($G25,Baseline!$G:$DL,105,0))</f>
        <v/>
      </c>
      <c r="DH25" s="139" t="str">
        <f>IF(LEN(VLOOKUP($G25,Baseline!$G:$DL,106,0))=0,"",VLOOKUP($G25,Baseline!$G:$DL,106,0))</f>
        <v/>
      </c>
      <c r="DI25" s="139" t="str">
        <f>IF(LEN(VLOOKUP($G25,Baseline!$G:$DL,107,0))=0,"",VLOOKUP($G25,Baseline!$G:$DL,107,0))</f>
        <v/>
      </c>
      <c r="DJ25" s="139" t="str">
        <f>IF(LEN(VLOOKUP($G25,Baseline!$G:$DL,108,0))=0,"",VLOOKUP($G25,Baseline!$G:$DL,108,0))</f>
        <v/>
      </c>
      <c r="DK25" s="139" t="str">
        <f>IF(LEN(VLOOKUP($G25,Baseline!$G:$DL,109,0))=0,"",VLOOKUP($G25,Baseline!$G:$DL,109,0))</f>
        <v/>
      </c>
      <c r="DL25" s="139" t="str">
        <f>IF(LEN(VLOOKUP($G25,Baseline!$G:$DL,110,0))=0,"",VLOOKUP($G25,Baseline!$G:$DL,110,0))</f>
        <v/>
      </c>
      <c r="DM25" s="140"/>
      <c r="DN25" s="140"/>
      <c r="DO25" s="140"/>
      <c r="DP25" s="140"/>
      <c r="DQ25" s="137" t="s">
        <v>1742</v>
      </c>
      <c r="DR25" s="142" t="str">
        <f>IF(LEN(VLOOKUP($G25,Baseline!$G:$EN,116,0))=0,"",VLOOKUP($G25,Baseline!$G:$EN,116,0))</f>
        <v>1 = fokozódott</v>
      </c>
      <c r="DS25" s="142" t="str">
        <f>IF(LEN(VLOOKUP($G25,Baseline!$G:$EN,117,0))=0,"",VLOOKUP($G25,Baseline!$G:$EN,117,0))</f>
        <v>2 = változatlan maradt</v>
      </c>
      <c r="DT25" s="142" t="str">
        <f>IF(LEN(VLOOKUP($G25,Baseline!$G:$EN,118,0))=0,"",VLOOKUP($G25,Baseline!$G:$EN,118,0))</f>
        <v>3 = csökkent</v>
      </c>
      <c r="DU25" s="142" t="str">
        <f>IF(LEN(VLOOKUP($G25,Baseline!$G:$EN,119,0))=0,"",VLOOKUP($G25,Baseline!$G:$EN,119,0))</f>
        <v>77 = nem tudom</v>
      </c>
      <c r="DV25" s="142" t="str">
        <f>IF(LEN(VLOOKUP($G25,Baseline!$G:$EN,120,0))=0,"",VLOOKUP($G25,Baseline!$G:$EN,120,0))</f>
        <v/>
      </c>
      <c r="DW25" s="142" t="str">
        <f>IF(LEN(VLOOKUP($G25,Baseline!$G:$EN,121,0))=0,"",VLOOKUP($G25,Baseline!$G:$EN,121,0))</f>
        <v/>
      </c>
      <c r="DX25" s="142" t="str">
        <f>IF(LEN(VLOOKUP($G25,Baseline!$G:$EN,122,0))=0,"",VLOOKUP($G25,Baseline!$G:$EN,122,0))</f>
        <v/>
      </c>
      <c r="DY25" s="142" t="str">
        <f>IF(LEN(VLOOKUP($G25,Baseline!$G:$EN,123,0))=0,"",VLOOKUP($G25,Baseline!$G:$EN,123,0))</f>
        <v/>
      </c>
      <c r="DZ25" s="142" t="str">
        <f>IF(LEN(VLOOKUP($G25,Baseline!$G:$EN,124,0))=0,"",VLOOKUP($G25,Baseline!$G:$EN,124,0))</f>
        <v/>
      </c>
      <c r="EA25" s="142" t="str">
        <f>IF(LEN(VLOOKUP($G25,Baseline!$G:$EN,125,0))=0,"",VLOOKUP($G25,Baseline!$G:$EN,125,0))</f>
        <v/>
      </c>
      <c r="EB25" s="142" t="str">
        <f>IF(LEN(VLOOKUP($G25,Baseline!$G:$EN,126,0))=0,"",VLOOKUP($G25,Baseline!$G:$EN,126,0))</f>
        <v/>
      </c>
      <c r="EC25" s="142" t="str">
        <f>IF(LEN(VLOOKUP($G25,Baseline!$G:$EN,127,0))=0,"",VLOOKUP($G25,Baseline!$G:$EN,127,0))</f>
        <v/>
      </c>
      <c r="ED25" s="142" t="str">
        <f>IF(LEN(VLOOKUP($G25,Baseline!$G:$EN,128,0))=0,"",VLOOKUP($G25,Baseline!$G:$EN,128,0))</f>
        <v/>
      </c>
      <c r="EE25" s="142" t="str">
        <f>IF(LEN(VLOOKUP($G25,Baseline!$G:$EN,129,0))=0,"",VLOOKUP($G25,Baseline!$G:$EN,129,0))</f>
        <v/>
      </c>
      <c r="EF25" s="142" t="str">
        <f>IF(LEN(VLOOKUP($G25,Baseline!$G:$EN,130,0))=0,"",VLOOKUP($G25,Baseline!$G:$EN,130,0))</f>
        <v/>
      </c>
      <c r="EG25" s="142" t="str">
        <f>IF(LEN(VLOOKUP($G25,Baseline!$G:$EN,131,0))=0,"",VLOOKUP($G25,Baseline!$G:$EN,131,0))</f>
        <v/>
      </c>
      <c r="EH25" s="142" t="str">
        <f>IF(LEN(VLOOKUP($G25,Baseline!$G:$EN,132,0))=0,"",VLOOKUP($G25,Baseline!$G:$EN,132,0))</f>
        <v/>
      </c>
      <c r="EI25" s="142" t="str">
        <f>IF(LEN(VLOOKUP($G25,Baseline!$G:$EN,133,0))=0,"",VLOOKUP($G25,Baseline!$G:$EN,133,0))</f>
        <v/>
      </c>
      <c r="EJ25" s="142" t="str">
        <f>IF(LEN(VLOOKUP($G25,Baseline!$G:$EN,134,0))=0,"",VLOOKUP($G25,Baseline!$G:$EN,134,0))</f>
        <v/>
      </c>
      <c r="EK25" s="142" t="str">
        <f>IF(LEN(VLOOKUP($G25,Baseline!$G:$EN,135,0))=0,"",VLOOKUP($G25,Baseline!$G:$EN,135,0))</f>
        <v/>
      </c>
      <c r="EL25" s="142" t="str">
        <f>IF(LEN(VLOOKUP($G25,Baseline!$G:$EN,136,0))=0,"",VLOOKUP($G25,Baseline!$G:$EN,136,0))</f>
        <v/>
      </c>
      <c r="EM25" s="142" t="str">
        <f>IF(LEN(VLOOKUP($G25,Baseline!$G:$EN,137,0))=0,"",VLOOKUP($G25,Baseline!$G:$EN,137,0))</f>
        <v/>
      </c>
      <c r="EN25" s="142" t="str">
        <f>IF(LEN(VLOOKUP($G25,Baseline!$G:$EN,138,0))=0,"",VLOOKUP($G25,Baseline!$G:$EN,138,0))</f>
        <v/>
      </c>
      <c r="EO25" s="135"/>
      <c r="EP25" s="135"/>
      <c r="EQ25" s="135"/>
      <c r="ER25" s="135"/>
      <c r="ES25" s="137" t="s">
        <v>1743</v>
      </c>
      <c r="ET25" s="142" t="str">
        <f>IF(LEN(VLOOKUP($G25,Baseline!$G:$FP,144,0))=0,"",VLOOKUP($G25,Baseline!$G:$FP,144,0))</f>
        <v>1 = è aumentata</v>
      </c>
      <c r="EU25" s="142" t="str">
        <f>IF(LEN(VLOOKUP($G25,Baseline!$G:$FP,145,0))=0,"",VLOOKUP($G25,Baseline!$G:$FP,145,0))</f>
        <v>2 = è rimasta invariata</v>
      </c>
      <c r="EV25" s="142" t="str">
        <f>IF(LEN(VLOOKUP($G25,Baseline!$G:$FP,146,0))=0,"",VLOOKUP($G25,Baseline!$G:$FP,146,0))</f>
        <v>3 = è diminuita</v>
      </c>
      <c r="EW25" s="142" t="str">
        <f>IF(LEN(VLOOKUP($G25,Baseline!$G:$FP,147,0))=0,"",VLOOKUP($G25,Baseline!$G:$FP,147,0))</f>
        <v>77 = non lo so</v>
      </c>
      <c r="EX25" s="142" t="str">
        <f>IF(LEN(VLOOKUP($G25,Baseline!$G:$FP,148,0))=0,"",VLOOKUP($G25,Baseline!$G:$FP,148,0))</f>
        <v/>
      </c>
      <c r="EY25" s="142" t="str">
        <f>IF(LEN(VLOOKUP($G25,Baseline!$G:$FP,149,0))=0,"",VLOOKUP($G25,Baseline!$G:$FP,149,0))</f>
        <v/>
      </c>
      <c r="EZ25" s="142" t="str">
        <f>IF(LEN(VLOOKUP($G25,Baseline!$G:$FP,150,0))=0,"",VLOOKUP($G25,Baseline!$G:$FP,150,0))</f>
        <v/>
      </c>
      <c r="FA25" s="142" t="str">
        <f>IF(LEN(VLOOKUP($G25,Baseline!$G:$FP,151,0))=0,"",VLOOKUP($G25,Baseline!$G:$FP,151,0))</f>
        <v/>
      </c>
      <c r="FB25" s="142" t="str">
        <f>IF(LEN(VLOOKUP($G25,Baseline!$G:$FP,152,0))=0,"",VLOOKUP($G25,Baseline!$G:$FP,152,0))</f>
        <v/>
      </c>
      <c r="FC25" s="142" t="str">
        <f>IF(LEN(VLOOKUP($G25,Baseline!$G:$FP,153,0))=0,"",VLOOKUP($G25,Baseline!$G:$FP,153,0))</f>
        <v/>
      </c>
      <c r="FD25" s="142" t="str">
        <f>IF(LEN(VLOOKUP($G25,Baseline!$G:$FP,154,0))=0,"",VLOOKUP($G25,Baseline!$G:$FP,154,0))</f>
        <v/>
      </c>
      <c r="FE25" s="142" t="str">
        <f>IF(LEN(VLOOKUP($G25,Baseline!$G:$FP,155,0))=0,"",VLOOKUP($G25,Baseline!$G:$FP,155,0))</f>
        <v/>
      </c>
      <c r="FF25" s="142" t="str">
        <f>IF(LEN(VLOOKUP($G25,Baseline!$G:$FP,156,0))=0,"",VLOOKUP($G25,Baseline!$G:$FP,156,0))</f>
        <v/>
      </c>
      <c r="FG25" s="142" t="str">
        <f>IF(LEN(VLOOKUP($G25,Baseline!$G:$FP,157,0))=0,"",VLOOKUP($G25,Baseline!$G:$FP,157,0))</f>
        <v/>
      </c>
      <c r="FH25" s="142" t="str">
        <f>IF(LEN(VLOOKUP($G25,Baseline!$G:$FP,158,0))=0,"",VLOOKUP($G25,Baseline!$G:$FP,158,0))</f>
        <v/>
      </c>
      <c r="FI25" s="142" t="str">
        <f>IF(LEN(VLOOKUP($G25,Baseline!$G:$FP,159,0))=0,"",VLOOKUP($G25,Baseline!$G:$FP,159,0))</f>
        <v/>
      </c>
      <c r="FJ25" s="142" t="str">
        <f>IF(LEN(VLOOKUP($G25,Baseline!$G:$FP,160,0))=0,"",VLOOKUP($G25,Baseline!$G:$FP,160,0))</f>
        <v/>
      </c>
      <c r="FK25" s="142" t="str">
        <f>IF(LEN(VLOOKUP($G25,Baseline!$G:$FP,161,0))=0,"",VLOOKUP($G25,Baseline!$G:$FP,161,0))</f>
        <v/>
      </c>
      <c r="FL25" s="142" t="str">
        <f>IF(LEN(VLOOKUP($G25,Baseline!$G:$FP,162,0))=0,"",VLOOKUP($G25,Baseline!$G:$FP,162,0))</f>
        <v/>
      </c>
      <c r="FM25" s="142" t="str">
        <f>IF(LEN(VLOOKUP($G25,Baseline!$G:$FP,163,0))=0,"",VLOOKUP($G25,Baseline!$G:$FP,163,0))</f>
        <v/>
      </c>
      <c r="FN25" s="142" t="str">
        <f>IF(LEN(VLOOKUP($G25,Baseline!$G:$FP,164,0))=0,"",VLOOKUP($G25,Baseline!$G:$FP,164,0))</f>
        <v/>
      </c>
      <c r="FO25" s="142" t="str">
        <f>IF(LEN(VLOOKUP($G25,Baseline!$G:$FP,165,0))=0,"",VLOOKUP($G25,Baseline!$G:$FP,165,0))</f>
        <v/>
      </c>
      <c r="FP25" s="142" t="str">
        <f>IF(LEN(VLOOKUP($G25,Baseline!$G:$FP,166,0))=0,"",VLOOKUP($G25,Baseline!$G:$FP,166,0))</f>
        <v/>
      </c>
      <c r="FQ25" s="135"/>
      <c r="FR25" s="135"/>
      <c r="FS25" s="135"/>
      <c r="FT25" s="135"/>
      <c r="FU25" s="137" t="s">
        <v>1744</v>
      </c>
      <c r="FV25" s="142" t="str">
        <f>IF(LEN(VLOOKUP($G25,Baseline!$G:$GR,172,0))=0,"",VLOOKUP($G25,Baseline!$G:$GR,172,0))</f>
        <v>1 = увеличение</v>
      </c>
      <c r="FW25" s="142" t="str">
        <f>IF(LEN(VLOOKUP($G25,Baseline!$G:$GR,173,0))=0,"",VLOOKUP($G25,Baseline!$G:$GR,173,0))</f>
        <v>2 = без изменений</v>
      </c>
      <c r="FX25" s="142" t="str">
        <f>IF(LEN(VLOOKUP($G25,Baseline!$G:$GR,174,0))=0,"",VLOOKUP($G25,Baseline!$G:$GR,174,0))</f>
        <v>3 = уменьшение</v>
      </c>
      <c r="FY25" s="142" t="str">
        <f>IF(LEN(VLOOKUP($G25,Baseline!$G:$GR,175,0))=0,"",VLOOKUP($G25,Baseline!$G:$GR,175,0))</f>
        <v>77 = я не знаю</v>
      </c>
      <c r="FZ25" s="142" t="str">
        <f>IF(LEN(VLOOKUP($G25,Baseline!$G:$GR,176,0))=0,"",VLOOKUP($G25,Baseline!$G:$GR,176,0))</f>
        <v/>
      </c>
      <c r="GA25" s="142" t="str">
        <f>IF(LEN(VLOOKUP($G25,Baseline!$G:$GR,177,0))=0,"",VLOOKUP($G25,Baseline!$G:$GR,177,0))</f>
        <v/>
      </c>
      <c r="GB25" s="142" t="str">
        <f>IF(LEN(VLOOKUP($G25,Baseline!$G:$GR,178,0))=0,"",VLOOKUP($G25,Baseline!$G:$GR,178,0))</f>
        <v/>
      </c>
      <c r="GC25" s="142" t="str">
        <f>IF(LEN(VLOOKUP($G25,Baseline!$G:$GR,179,0))=0,"",VLOOKUP($G25,Baseline!$G:$GR,179,0))</f>
        <v/>
      </c>
      <c r="GD25" s="142" t="str">
        <f>IF(LEN(VLOOKUP($G25,Baseline!$G:$GR,180,0))=0,"",VLOOKUP($G25,Baseline!$G:$GR,180,0))</f>
        <v/>
      </c>
      <c r="GE25" s="142" t="str">
        <f>IF(LEN(VLOOKUP($G25,Baseline!$G:$GR,181,0))=0,"",VLOOKUP($G25,Baseline!$G:$GR,181,0))</f>
        <v/>
      </c>
      <c r="GF25" s="142" t="str">
        <f>IF(LEN(VLOOKUP($G25,Baseline!$G:$GR,182,0))=0,"",VLOOKUP($G25,Baseline!$G:$GR,182,0))</f>
        <v/>
      </c>
      <c r="GG25" s="142" t="str">
        <f>IF(LEN(VLOOKUP($G25,Baseline!$G:$GR,183,0))=0,"",VLOOKUP($G25,Baseline!$G:$GR,183,0))</f>
        <v/>
      </c>
      <c r="GH25" s="142" t="str">
        <f>IF(LEN(VLOOKUP($G25,Baseline!$G:$GR,184,0))=0,"",VLOOKUP($G25,Baseline!$G:$GR,184,0))</f>
        <v/>
      </c>
      <c r="GI25" s="142" t="str">
        <f>IF(LEN(VLOOKUP($G25,Baseline!$G:$GR,185,0))=0,"",VLOOKUP($G25,Baseline!$G:$GR,185,0))</f>
        <v/>
      </c>
      <c r="GJ25" s="142" t="str">
        <f>IF(LEN(VLOOKUP($G25,Baseline!$G:$GR,186,0))=0,"",VLOOKUP($G25,Baseline!$G:$GR,186,0))</f>
        <v/>
      </c>
      <c r="GK25" s="142" t="str">
        <f>IF(LEN(VLOOKUP($G25,Baseline!$G:$GR,187,0))=0,"",VLOOKUP($G25,Baseline!$G:$GR,187,0))</f>
        <v/>
      </c>
      <c r="GL25" s="142" t="str">
        <f>IF(LEN(VLOOKUP($G25,Baseline!$G:$GR,188,0))=0,"",VLOOKUP($G25,Baseline!$G:$GR,188,0))</f>
        <v/>
      </c>
      <c r="GM25" s="142" t="str">
        <f>IF(LEN(VLOOKUP($G25,Baseline!$G:$GR,189,0))=0,"",VLOOKUP($G25,Baseline!$G:$GR,189,0))</f>
        <v/>
      </c>
      <c r="GN25" s="142" t="str">
        <f>IF(LEN(VLOOKUP($G25,Baseline!$G:$GR,190,0))=0,"",VLOOKUP($G25,Baseline!$G:$GR,190,0))</f>
        <v/>
      </c>
      <c r="GO25" s="142" t="str">
        <f>IF(LEN(VLOOKUP($G25,Baseline!$G:$GR,191,0))=0,"",VLOOKUP($G25,Baseline!$G:$GR,191,0))</f>
        <v/>
      </c>
      <c r="GP25" s="142" t="str">
        <f>IF(LEN(VLOOKUP($G25,Baseline!$G:$GR,192,0))=0,"",VLOOKUP($G25,Baseline!$G:$GR,192,0))</f>
        <v/>
      </c>
      <c r="GQ25" s="142" t="str">
        <f>IF(LEN(VLOOKUP($G25,Baseline!$G:$GR,193,0))=0,"",VLOOKUP($G25,Baseline!$G:$GR,193,0))</f>
        <v/>
      </c>
      <c r="GR25" s="142" t="str">
        <f>IF(LEN(VLOOKUP($G25,Baseline!$G:$GR,194,0))=0,"",VLOOKUP($G25,Baseline!$G:$GR,194,0))</f>
        <v/>
      </c>
      <c r="GS25" s="135"/>
      <c r="GT25" s="135"/>
      <c r="GU25" s="135"/>
      <c r="GV25" s="135"/>
      <c r="GW25" s="137" t="s">
        <v>1745</v>
      </c>
      <c r="GX25" s="142" t="str">
        <f>IF(LEN(VLOOKUP($G25,Baseline!$G:$HT,200,0))=0,"",VLOOKUP($G25,Baseline!$G:$HT,200,0))</f>
        <v>1 = povećala se</v>
      </c>
      <c r="GY25" s="142" t="str">
        <f>IF(LEN(VLOOKUP($G25,Baseline!$G:$HT,201,0))=0,"",VLOOKUP($G25,Baseline!$G:$HT,201,0))</f>
        <v>2 = ostala ista</v>
      </c>
      <c r="GZ25" s="142" t="str">
        <f>IF(LEN(VLOOKUP($G25,Baseline!$G:$HT,202,0))=0,"",VLOOKUP($G25,Baseline!$G:$HT,202,0))</f>
        <v>3 = smanjila se</v>
      </c>
      <c r="HA25" s="142" t="str">
        <f>IF(LEN(VLOOKUP($G25,Baseline!$G:$HT,203,0))=0,"",VLOOKUP($G25,Baseline!$G:$HT,203,0))</f>
        <v>77 = ne znam</v>
      </c>
      <c r="HB25" s="142" t="str">
        <f>IF(LEN(VLOOKUP($G25,Baseline!$G:$HT,204,0))=0,"",VLOOKUP($G25,Baseline!$G:$HT,204,0))</f>
        <v/>
      </c>
      <c r="HC25" s="142" t="str">
        <f>IF(LEN(VLOOKUP($G25,Baseline!$G:$HT,205,0))=0,"",VLOOKUP($G25,Baseline!$G:$HT,205,0))</f>
        <v/>
      </c>
      <c r="HD25" s="142" t="str">
        <f>IF(LEN(VLOOKUP($G25,Baseline!$G:$HT,206,0))=0,"",VLOOKUP($G25,Baseline!$G:$HT,206,0))</f>
        <v/>
      </c>
      <c r="HE25" s="142" t="str">
        <f>IF(LEN(VLOOKUP($G25,Baseline!$G:$HT,207,0))=0,"",VLOOKUP($G25,Baseline!$G:$HT,207,0))</f>
        <v/>
      </c>
      <c r="HF25" s="142" t="str">
        <f>IF(LEN(VLOOKUP($G25,Baseline!$G:$HT,208,0))=0,"",VLOOKUP($G25,Baseline!$G:$HT,208,0))</f>
        <v/>
      </c>
      <c r="HG25" s="142" t="str">
        <f>IF(LEN(VLOOKUP($G25,Baseline!$G:$HT,209,0))=0,"",VLOOKUP($G25,Baseline!$G:$HT,209,0))</f>
        <v/>
      </c>
      <c r="HH25" s="142" t="str">
        <f>IF(LEN(VLOOKUP($G25,Baseline!$G:$HT,210,0))=0,"",VLOOKUP($G25,Baseline!$G:$HT,210,0))</f>
        <v/>
      </c>
      <c r="HI25" s="142" t="str">
        <f>IF(LEN(VLOOKUP($G25,Baseline!$G:$HT,211,0))=0,"",VLOOKUP($G25,Baseline!$G:$HT,211,0))</f>
        <v/>
      </c>
      <c r="HJ25" s="142" t="str">
        <f>IF(LEN(VLOOKUP($G25,Baseline!$G:$HT,212,0))=0,"",VLOOKUP($G25,Baseline!$G:$HT,212,0))</f>
        <v/>
      </c>
      <c r="HK25" s="142" t="str">
        <f>IF(LEN(VLOOKUP($G25,Baseline!$G:$HT,213,0))=0,"",VLOOKUP($G25,Baseline!$G:$HT,213,0))</f>
        <v/>
      </c>
      <c r="HL25" s="142" t="str">
        <f>IF(LEN(VLOOKUP($G25,Baseline!$G:$HT,214,0))=0,"",VLOOKUP($G25,Baseline!$G:$HT,214,0))</f>
        <v/>
      </c>
      <c r="HM25" s="142" t="str">
        <f>IF(LEN(VLOOKUP($G25,Baseline!$G:$HT,215,0))=0,"",VLOOKUP($G25,Baseline!$G:$HT,215,0))</f>
        <v/>
      </c>
      <c r="HN25" s="142" t="str">
        <f>IF(LEN(VLOOKUP($G25,Baseline!$G:$HT,216,0))=0,"",VLOOKUP($G25,Baseline!$G:$HT,216,0))</f>
        <v/>
      </c>
      <c r="HO25" s="142" t="str">
        <f>IF(LEN(VLOOKUP($G25,Baseline!$G:$HT,217,0))=0,"",VLOOKUP($G25,Baseline!$G:$HT,217,0))</f>
        <v/>
      </c>
      <c r="HP25" s="142" t="str">
        <f>IF(LEN(VLOOKUP($G25,Baseline!$G:$HT,218,0))=0,"",VLOOKUP($G25,Baseline!$G:$HT,218,0))</f>
        <v/>
      </c>
      <c r="HQ25" s="142" t="str">
        <f>IF(LEN(VLOOKUP($G25,Baseline!$G:$HT,219,0))=0,"",VLOOKUP($G25,Baseline!$G:$HT,219,0))</f>
        <v/>
      </c>
      <c r="HR25" s="142" t="str">
        <f>IF(LEN(VLOOKUP($G25,Baseline!$G:$HT,220,0))=0,"",VLOOKUP($G25,Baseline!$G:$HT,220,0))</f>
        <v/>
      </c>
      <c r="HS25" s="142" t="str">
        <f>IF(LEN(VLOOKUP($G25,Baseline!$G:$HT,221,0))=0,"",VLOOKUP($G25,Baseline!$G:$HT,221,0))</f>
        <v/>
      </c>
      <c r="HT25" s="142" t="str">
        <f>IF(LEN(VLOOKUP($G25,Baseline!$G:$HT,222,0))=0,"",VLOOKUP($G25,Baseline!$G:$HT,222,0))</f>
        <v/>
      </c>
      <c r="HU25" s="135"/>
      <c r="HV25" s="135"/>
      <c r="HW25" s="135"/>
      <c r="HX25" s="135"/>
      <c r="HY25" s="143"/>
      <c r="HZ25" s="143"/>
      <c r="IA25" s="143"/>
      <c r="IB25" s="143"/>
      <c r="IC25" s="143"/>
      <c r="ID25" s="143"/>
      <c r="IE25" s="143"/>
      <c r="IF25" s="143"/>
      <c r="IG25" s="143"/>
      <c r="IH25" s="143"/>
      <c r="II25" s="143"/>
      <c r="IJ25" s="143"/>
      <c r="IK25" s="143"/>
      <c r="IL25" s="143"/>
      <c r="IM25" s="143"/>
      <c r="IN25" s="143"/>
      <c r="IO25" s="143"/>
      <c r="IP25" s="143"/>
      <c r="IQ25" s="143"/>
      <c r="IR25" s="143"/>
      <c r="IS25" s="143"/>
      <c r="IT25" s="143"/>
      <c r="IU25" s="143"/>
      <c r="IV25" s="143"/>
      <c r="IW25" s="143"/>
      <c r="IX25" s="143"/>
      <c r="IY25" s="143"/>
      <c r="IZ25" s="143"/>
      <c r="JA25" s="143"/>
      <c r="JB25" s="143"/>
      <c r="JC25" s="143"/>
      <c r="JD25" s="143"/>
      <c r="JE25" s="143"/>
      <c r="JF25" s="143"/>
      <c r="JG25" s="143"/>
      <c r="JH25" s="143"/>
      <c r="JI25" s="143"/>
      <c r="JJ25" s="143"/>
      <c r="JK25" s="143"/>
      <c r="JL25" s="143"/>
      <c r="JM25" s="143"/>
      <c r="JN25" s="143"/>
      <c r="JO25" s="143"/>
      <c r="JP25" s="143"/>
      <c r="JQ25" s="143"/>
      <c r="JR25" s="143"/>
      <c r="JS25" s="143"/>
      <c r="JT25" s="143"/>
      <c r="JU25" s="143"/>
      <c r="JV25" s="143"/>
      <c r="JW25" s="143"/>
      <c r="JX25" s="143"/>
      <c r="JY25" s="143"/>
      <c r="JZ25" s="143"/>
      <c r="KA25" s="143"/>
      <c r="KB25" s="143"/>
      <c r="KC25" s="143"/>
      <c r="KD25" s="143"/>
      <c r="KE25" s="143"/>
      <c r="KF25" s="143"/>
      <c r="KG25" s="143"/>
      <c r="KH25" s="143"/>
      <c r="KI25" s="143"/>
      <c r="KJ25" s="143"/>
      <c r="KK25" s="143"/>
      <c r="KL25" s="143"/>
      <c r="KM25" s="143"/>
      <c r="KN25" s="143"/>
      <c r="KO25" s="143"/>
      <c r="KP25" s="143"/>
      <c r="KQ25" s="143"/>
      <c r="KR25" s="143"/>
      <c r="KS25" s="143"/>
      <c r="KT25" s="143"/>
      <c r="KU25" s="143"/>
      <c r="KV25" s="143"/>
      <c r="KW25" s="143"/>
      <c r="KX25" s="143"/>
      <c r="KY25" s="143"/>
      <c r="KZ25" s="143"/>
      <c r="LA25" s="143"/>
      <c r="LB25" s="143"/>
      <c r="LC25" s="143"/>
      <c r="LD25" s="143"/>
      <c r="LE25" s="143"/>
      <c r="LF25" s="143"/>
      <c r="LG25" s="143"/>
      <c r="LH25" s="143"/>
      <c r="LI25" s="143"/>
      <c r="LJ25" s="143"/>
      <c r="LK25" s="143"/>
      <c r="LL25" s="143"/>
      <c r="LM25" s="143"/>
      <c r="LN25" s="143"/>
      <c r="LO25" s="143"/>
      <c r="LP25" s="143"/>
      <c r="LQ25" s="143"/>
      <c r="LR25" s="143"/>
      <c r="LS25" s="143"/>
      <c r="LT25" s="143"/>
      <c r="LU25" s="143"/>
      <c r="LV25" s="143"/>
      <c r="LW25" s="143"/>
      <c r="LX25" s="143"/>
      <c r="LY25" s="143"/>
      <c r="LZ25" s="143"/>
      <c r="MA25" s="143"/>
      <c r="MB25" s="143"/>
      <c r="MC25" s="143"/>
      <c r="MD25" s="143"/>
      <c r="ME25" s="143"/>
      <c r="MF25" s="143"/>
      <c r="MG25" s="143"/>
      <c r="MH25" s="143"/>
      <c r="MI25" s="143"/>
      <c r="MJ25" s="143"/>
      <c r="MK25" s="143"/>
      <c r="ML25" s="143"/>
      <c r="MM25" s="143"/>
      <c r="MN25" s="143"/>
      <c r="MO25" s="143"/>
      <c r="MP25" s="143"/>
      <c r="MQ25" s="143"/>
      <c r="MR25" s="143"/>
      <c r="MS25" s="143"/>
      <c r="MT25" s="143"/>
      <c r="MU25" s="143"/>
      <c r="MV25" s="143"/>
      <c r="MW25" s="143"/>
      <c r="MX25" s="143"/>
      <c r="MY25" s="143"/>
      <c r="MZ25" s="143"/>
      <c r="NA25" s="143"/>
      <c r="NB25" s="143"/>
      <c r="NC25" s="143"/>
      <c r="ND25" s="143"/>
      <c r="NE25" s="143"/>
      <c r="NF25" s="143"/>
      <c r="NG25" s="143"/>
      <c r="NH25" s="143"/>
      <c r="NI25" s="143"/>
      <c r="NJ25" s="143"/>
      <c r="NK25" s="143"/>
      <c r="NL25" s="143"/>
      <c r="NM25" s="143"/>
      <c r="NN25" s="143"/>
      <c r="NO25" s="143"/>
      <c r="NP25" s="143"/>
      <c r="NQ25" s="143"/>
      <c r="NR25" s="143"/>
      <c r="NS25" s="143"/>
      <c r="NT25" s="143"/>
      <c r="NU25" s="143"/>
      <c r="NV25" s="143"/>
      <c r="NW25" s="143"/>
      <c r="NX25" s="143"/>
      <c r="NY25" s="143"/>
      <c r="NZ25" s="143"/>
      <c r="OA25" s="143"/>
      <c r="OB25" s="143"/>
      <c r="OC25" s="143"/>
      <c r="OD25" s="143"/>
      <c r="OE25" s="143"/>
      <c r="OF25" s="143"/>
      <c r="OG25" s="143"/>
      <c r="OH25" s="143"/>
      <c r="OI25" s="143"/>
      <c r="OJ25" s="143"/>
      <c r="OK25" s="143"/>
      <c r="OL25" s="143"/>
      <c r="OM25" s="143"/>
      <c r="ON25" s="143"/>
      <c r="OO25" s="143"/>
      <c r="OP25" s="143"/>
      <c r="OQ25" s="143"/>
      <c r="OR25" s="143"/>
      <c r="OS25" s="143"/>
      <c r="OT25" s="143"/>
      <c r="OU25" s="143"/>
      <c r="OV25" s="143"/>
      <c r="OW25" s="143"/>
      <c r="OX25" s="143"/>
      <c r="OY25" s="143"/>
      <c r="OZ25" s="143"/>
      <c r="PA25" s="143"/>
      <c r="PB25" s="143"/>
      <c r="PC25" s="143"/>
      <c r="PD25" s="143"/>
      <c r="PE25" s="143"/>
      <c r="PF25" s="143"/>
      <c r="PG25" s="143"/>
      <c r="PH25" s="143"/>
      <c r="PI25" s="143"/>
      <c r="PJ25" s="143"/>
      <c r="PK25" s="143"/>
      <c r="PL25" s="143"/>
      <c r="PM25" s="143"/>
      <c r="PN25" s="143"/>
      <c r="PO25" s="143"/>
      <c r="PP25" s="143"/>
      <c r="PQ25" s="143"/>
      <c r="PR25" s="143"/>
      <c r="PS25" s="143"/>
      <c r="PT25" s="143"/>
      <c r="PU25" s="143"/>
      <c r="PV25" s="143"/>
      <c r="PW25" s="143"/>
      <c r="PX25" s="143"/>
      <c r="PY25" s="143"/>
      <c r="PZ25" s="143"/>
      <c r="QA25" s="143"/>
      <c r="QB25" s="143"/>
      <c r="QC25" s="143"/>
      <c r="QD25" s="143"/>
      <c r="QE25" s="143"/>
      <c r="QF25" s="143"/>
      <c r="QG25" s="143"/>
      <c r="QH25" s="143"/>
      <c r="QI25" s="143"/>
      <c r="QJ25" s="143"/>
      <c r="QK25" s="143"/>
      <c r="QL25" s="143"/>
      <c r="QM25" s="143"/>
      <c r="QN25" s="143"/>
      <c r="QO25" s="143"/>
      <c r="QP25" s="143"/>
      <c r="QQ25" s="143"/>
      <c r="QR25" s="143"/>
      <c r="QS25" s="143"/>
      <c r="QT25" s="143"/>
      <c r="QU25" s="143"/>
      <c r="QV25" s="143"/>
      <c r="QW25" s="143"/>
      <c r="QX25" s="143"/>
      <c r="QY25" s="143"/>
      <c r="QZ25" s="143"/>
      <c r="RA25" s="143"/>
      <c r="RB25" s="143"/>
      <c r="RC25" s="143"/>
      <c r="RD25" s="143"/>
      <c r="RE25" s="143"/>
      <c r="RF25" s="143"/>
      <c r="RG25" s="143"/>
      <c r="RH25" s="143"/>
      <c r="RI25" s="143"/>
      <c r="RJ25" s="143"/>
      <c r="RK25" s="143"/>
      <c r="RL25" s="143"/>
      <c r="RM25" s="143"/>
      <c r="RN25" s="143"/>
      <c r="RO25" s="143"/>
      <c r="RP25" s="143"/>
      <c r="RQ25" s="143"/>
      <c r="RR25" s="143"/>
      <c r="RS25" s="143"/>
      <c r="RT25" s="143"/>
      <c r="RU25" s="143"/>
      <c r="RV25" s="143"/>
      <c r="RW25" s="143"/>
      <c r="RX25" s="143"/>
      <c r="RY25" s="143"/>
      <c r="RZ25" s="143"/>
      <c r="SA25" s="143"/>
      <c r="SB25" s="143"/>
      <c r="SC25" s="143"/>
      <c r="SD25" s="143"/>
      <c r="SE25" s="143"/>
      <c r="SF25" s="143"/>
      <c r="SG25" s="143"/>
      <c r="SH25" s="143"/>
      <c r="SI25" s="143"/>
      <c r="SJ25" s="143"/>
      <c r="SK25" s="143"/>
      <c r="SL25" s="143"/>
      <c r="SM25" s="143"/>
      <c r="SN25" s="143"/>
      <c r="SO25" s="143"/>
      <c r="SP25" s="143"/>
      <c r="SQ25" s="143"/>
      <c r="SR25" s="143"/>
      <c r="SS25" s="143"/>
      <c r="ST25" s="143"/>
      <c r="SU25" s="143"/>
      <c r="SV25" s="143"/>
      <c r="SW25" s="143"/>
      <c r="SX25" s="143"/>
      <c r="SY25" s="143"/>
      <c r="SZ25" s="143"/>
      <c r="TA25" s="143"/>
      <c r="TB25" s="143"/>
      <c r="TC25" s="143"/>
      <c r="TD25" s="143"/>
      <c r="TE25" s="143"/>
      <c r="TF25" s="143"/>
      <c r="TG25" s="143"/>
      <c r="TH25" s="143"/>
      <c r="TI25" s="143"/>
      <c r="TJ25" s="143"/>
      <c r="TK25" s="143"/>
      <c r="TL25" s="143"/>
      <c r="TM25" s="143"/>
      <c r="TN25" s="143"/>
      <c r="TO25" s="143"/>
      <c r="TP25" s="143"/>
      <c r="TQ25" s="143"/>
      <c r="TR25" s="143"/>
      <c r="TS25" s="143"/>
      <c r="TT25" s="143"/>
      <c r="TU25" s="143"/>
      <c r="TV25" s="143"/>
      <c r="TW25" s="143"/>
      <c r="TX25" s="143"/>
      <c r="TY25" s="143"/>
      <c r="TZ25" s="143"/>
      <c r="UA25" s="143"/>
      <c r="UB25" s="143"/>
      <c r="UC25" s="143"/>
      <c r="UD25" s="143"/>
      <c r="UE25" s="143"/>
      <c r="UF25" s="143"/>
      <c r="UG25" s="143"/>
      <c r="UH25" s="143"/>
      <c r="UI25" s="143"/>
      <c r="UJ25" s="143"/>
      <c r="UK25" s="143"/>
      <c r="UL25" s="143"/>
      <c r="UM25" s="143"/>
      <c r="UN25" s="143"/>
      <c r="UO25" s="143"/>
      <c r="UP25" s="143"/>
      <c r="UQ25" s="143"/>
      <c r="UR25" s="143"/>
      <c r="US25" s="143"/>
      <c r="UT25" s="143"/>
      <c r="UU25" s="143"/>
      <c r="UV25" s="143"/>
      <c r="UW25" s="143"/>
      <c r="UX25" s="143"/>
      <c r="UY25" s="143"/>
      <c r="UZ25" s="143"/>
      <c r="VA25" s="143"/>
      <c r="VB25" s="143"/>
      <c r="VC25" s="143"/>
      <c r="VD25" s="143"/>
      <c r="VE25" s="143"/>
      <c r="VF25" s="143"/>
      <c r="VG25" s="143"/>
      <c r="VH25" s="143"/>
      <c r="VI25" s="143"/>
      <c r="VJ25" s="143"/>
      <c r="VK25" s="143"/>
      <c r="VL25" s="143"/>
      <c r="VM25" s="143"/>
      <c r="VN25" s="143"/>
      <c r="VO25" s="143"/>
      <c r="VP25" s="143"/>
      <c r="VQ25" s="143"/>
      <c r="VR25" s="143"/>
      <c r="VS25" s="143"/>
      <c r="VT25" s="143"/>
      <c r="VU25" s="143"/>
      <c r="VV25" s="143"/>
      <c r="VW25" s="143"/>
      <c r="VX25" s="143"/>
      <c r="VY25" s="143"/>
      <c r="VZ25" s="143"/>
      <c r="WA25" s="143"/>
      <c r="WB25" s="143"/>
      <c r="WC25" s="143"/>
      <c r="WD25" s="143"/>
      <c r="WE25" s="143"/>
      <c r="WF25" s="143"/>
      <c r="WG25" s="143"/>
      <c r="WH25" s="143"/>
      <c r="WI25" s="143"/>
      <c r="WJ25" s="143"/>
      <c r="WK25" s="143"/>
      <c r="WL25" s="143"/>
      <c r="WM25" s="143"/>
      <c r="WN25" s="143"/>
      <c r="WO25" s="143"/>
      <c r="WP25" s="143"/>
      <c r="WQ25" s="143"/>
      <c r="WR25" s="143"/>
      <c r="WS25" s="143"/>
      <c r="WT25" s="143"/>
      <c r="WU25" s="143"/>
      <c r="WV25" s="143"/>
      <c r="WW25" s="143"/>
      <c r="WX25" s="143"/>
      <c r="WY25" s="143"/>
      <c r="WZ25" s="143"/>
      <c r="XA25" s="143"/>
      <c r="XB25" s="143"/>
      <c r="XC25" s="143"/>
      <c r="XD25" s="143"/>
      <c r="XE25" s="143"/>
      <c r="XF25" s="143"/>
      <c r="XG25" s="143"/>
      <c r="XH25" s="143"/>
      <c r="XI25" s="143"/>
      <c r="XJ25" s="143"/>
      <c r="XK25" s="143"/>
      <c r="XL25" s="143"/>
      <c r="XM25" s="143"/>
      <c r="XN25" s="143"/>
      <c r="XO25" s="143"/>
      <c r="XP25" s="143"/>
      <c r="XQ25" s="143"/>
      <c r="XR25" s="143"/>
      <c r="XS25" s="143"/>
      <c r="XT25" s="143"/>
      <c r="XU25" s="143"/>
      <c r="XV25" s="143"/>
      <c r="XW25" s="143"/>
      <c r="XX25" s="143"/>
      <c r="XY25" s="143"/>
      <c r="XZ25" s="143"/>
      <c r="YA25" s="143"/>
      <c r="YB25" s="143"/>
      <c r="YC25" s="143"/>
      <c r="YD25" s="143"/>
      <c r="YE25" s="143"/>
      <c r="YF25" s="143"/>
      <c r="YG25" s="143"/>
      <c r="YH25" s="143"/>
      <c r="YI25" s="143"/>
      <c r="YJ25" s="143"/>
      <c r="YK25" s="143"/>
      <c r="YL25" s="143"/>
      <c r="YM25" s="143"/>
      <c r="YN25" s="143"/>
      <c r="YO25" s="143"/>
      <c r="YP25" s="143"/>
      <c r="YQ25" s="143"/>
      <c r="YR25" s="143"/>
      <c r="YS25" s="143"/>
      <c r="YT25" s="143"/>
      <c r="YU25" s="143"/>
      <c r="YV25" s="143"/>
      <c r="YW25" s="143"/>
      <c r="YX25" s="143"/>
      <c r="YY25" s="143"/>
      <c r="YZ25" s="143"/>
      <c r="ZA25" s="143"/>
      <c r="ZB25" s="143"/>
      <c r="ZC25" s="143"/>
      <c r="ZD25" s="143"/>
      <c r="ZE25" s="143"/>
      <c r="ZF25" s="143"/>
      <c r="ZG25" s="143"/>
      <c r="ZH25" s="143"/>
      <c r="ZI25" s="143"/>
      <c r="ZJ25" s="143"/>
      <c r="ZK25" s="143"/>
      <c r="ZL25" s="143"/>
      <c r="ZM25" s="143"/>
      <c r="ZN25" s="143"/>
      <c r="ZO25" s="143"/>
      <c r="ZP25" s="143"/>
      <c r="ZQ25" s="143"/>
      <c r="ZR25" s="143"/>
    </row>
    <row r="26" spans="1:694" ht="15.75" customHeight="1" x14ac:dyDescent="0.25">
      <c r="A26" s="142" t="s">
        <v>252</v>
      </c>
      <c r="B26" s="142" t="s">
        <v>273</v>
      </c>
      <c r="C26" s="142"/>
      <c r="D26" s="142"/>
      <c r="E26" s="142"/>
      <c r="F26" s="142" t="s">
        <v>254</v>
      </c>
      <c r="G26" s="152" t="s">
        <v>1162</v>
      </c>
      <c r="H26" s="142"/>
      <c r="I26" s="158" t="str">
        <f>IF(LEN(VLOOKUP($G26,Baseline!$G:$BH,3,0))=0,"",VLOOKUP($G26,Baseline!$G:$BH,3,0))</f>
        <v>Nutzen Sie derzeit Plattformen oder Tools, um zu Hause Sport zu treiben?</v>
      </c>
      <c r="J26" s="142" t="str">
        <f>IF(LEN(VLOOKUP($G26,Baseline!$G:$BH,4,0))=0,"",VLOOKUP($G26,Baseline!$G:$BH,4,0))</f>
        <v>0 = Nein</v>
      </c>
      <c r="K26" s="142" t="str">
        <f>IF(LEN(VLOOKUP($G26,Baseline!$G:$BH,5,0))=0,"",VLOOKUP($G26,Baseline!$G:$BH,5,0))</f>
        <v>1 = Ja</v>
      </c>
      <c r="L26" s="142" t="str">
        <f>IF(LEN(VLOOKUP($G26,Baseline!$G:$BH,6,0))=0,"",VLOOKUP($G26,Baseline!$G:$BH,6,0))</f>
        <v>77 = Weiß nicht</v>
      </c>
      <c r="M26" s="142" t="str">
        <f>IF(LEN(VLOOKUP($G26,Baseline!$G:$BH,7,0))=0,"",VLOOKUP($G26,Baseline!$G:$BH,7,0))</f>
        <v/>
      </c>
      <c r="N26" s="142" t="str">
        <f>IF(LEN(VLOOKUP($G26,Baseline!$G:$BH,8,0))=0,"",VLOOKUP($G26,Baseline!$G:$BH,8,0))</f>
        <v/>
      </c>
      <c r="O26" s="142" t="str">
        <f>IF(LEN(VLOOKUP($G26,Baseline!$G:$BH,9,0))=0,"",VLOOKUP($G26,Baseline!$G:$BH,9,0))</f>
        <v/>
      </c>
      <c r="P26" s="142" t="str">
        <f>IF(LEN(VLOOKUP($G26,Baseline!$G:$BH,10,0))=0,"",VLOOKUP($G26,Baseline!$G:$BH,10,0))</f>
        <v/>
      </c>
      <c r="Q26" s="142" t="str">
        <f>IF(LEN(VLOOKUP($G26,Baseline!$G:$BH,11,0))=0,"",VLOOKUP($G26,Baseline!$G:$BH,11,0))</f>
        <v/>
      </c>
      <c r="R26" s="142" t="str">
        <f>IF(LEN(VLOOKUP($G26,Baseline!$G:$BH,12,0))=0,"",VLOOKUP($G26,Baseline!$G:$BH,12,0))</f>
        <v/>
      </c>
      <c r="S26" s="142" t="str">
        <f>IF(LEN(VLOOKUP($G26,Baseline!$G:$BH,13,0))=0,"",VLOOKUP($G26,Baseline!$G:$BH,13,0))</f>
        <v/>
      </c>
      <c r="T26" s="142" t="str">
        <f>IF(LEN(VLOOKUP($G26,Baseline!$G:$BH,14,0))=0,"",VLOOKUP($G26,Baseline!$G:$BH,14,0))</f>
        <v/>
      </c>
      <c r="U26" s="142" t="str">
        <f>IF(LEN(VLOOKUP($G26,Baseline!$G:$BH,15,0))=0,"",VLOOKUP($G26,Baseline!$G:$BH,15,0))</f>
        <v/>
      </c>
      <c r="V26" s="142" t="str">
        <f>IF(LEN(VLOOKUP($G26,Baseline!$G:$BH,16,0))=0,"",VLOOKUP($G26,Baseline!$G:$BH,16,0))</f>
        <v/>
      </c>
      <c r="W26" s="142" t="str">
        <f>IF(LEN(VLOOKUP($G26,Baseline!$G:$BH,17,0))=0,"",VLOOKUP($G26,Baseline!$G:$BH,17,0))</f>
        <v/>
      </c>
      <c r="X26" s="142" t="str">
        <f>IF(LEN(VLOOKUP($G26,Baseline!$G:$BH,18,0))=0,"",VLOOKUP($G26,Baseline!$G:$BH,18,0))</f>
        <v/>
      </c>
      <c r="Y26" s="142" t="str">
        <f>IF(LEN(VLOOKUP($G26,Baseline!$G:$BH,19,0))=0,"",VLOOKUP($G26,Baseline!$G:$BH,19,0))</f>
        <v/>
      </c>
      <c r="Z26" s="142" t="str">
        <f>IF(LEN(VLOOKUP($G26,Baseline!$G:$BH,20,0))=0,"",VLOOKUP($G26,Baseline!$G:$BH,20,0))</f>
        <v/>
      </c>
      <c r="AA26" s="142" t="str">
        <f>IF(LEN(VLOOKUP($G26,Baseline!$G:$BH,21,0))=0,"",VLOOKUP($G26,Baseline!$G:$BH,21,0))</f>
        <v/>
      </c>
      <c r="AB26" s="142" t="str">
        <f>IF(LEN(VLOOKUP($G26,Baseline!$G:$BH,22,0))=0,"",VLOOKUP($G26,Baseline!$G:$BH,22,0))</f>
        <v/>
      </c>
      <c r="AC26" s="142" t="str">
        <f>IF(LEN(VLOOKUP($G26,Baseline!$G:$BH,23,0))=0,"",VLOOKUP($G26,Baseline!$G:$BH,23,0))</f>
        <v/>
      </c>
      <c r="AD26" s="142" t="str">
        <f>IF(LEN(VLOOKUP($G26,Baseline!$G:$BH,24,0))=0,"",VLOOKUP($G26,Baseline!$G:$BH,24,0))</f>
        <v/>
      </c>
      <c r="AE26" s="142" t="str">
        <f>IF(LEN(VLOOKUP($G26,Baseline!$G:$BH,25,0))=0,"",VLOOKUP($G26,Baseline!$G:$BH,25,0))</f>
        <v/>
      </c>
      <c r="AF26" s="142" t="str">
        <f>IF(LEN(VLOOKUP($G26,Baseline!$G:$BH,26,0))=0,"",VLOOKUP($G26,Baseline!$G:$BH,26,0))</f>
        <v/>
      </c>
      <c r="AG26" s="142"/>
      <c r="AH26" s="142"/>
      <c r="AI26" s="142"/>
      <c r="AJ26" s="142"/>
      <c r="AK26" s="142" t="str">
        <f>IF(LEN(VLOOKUP($G26,Baseline!$G:$BH,31,0))=0,"",VLOOKUP($G26,Baseline!$G:$BH,31,0))</f>
        <v>Do you currently use platforms or tools to do sports at home?</v>
      </c>
      <c r="AL26" s="142" t="str">
        <f>IF(LEN(VLOOKUP($G26,Baseline!$G:$BH,32,0))=0,"",VLOOKUP($G26,Baseline!$G:$BH,32,0))</f>
        <v>0 = No</v>
      </c>
      <c r="AM26" s="142" t="str">
        <f>IF(LEN(VLOOKUP($G26,Baseline!$G:$BH,33,0))=0,"",VLOOKUP($G26,Baseline!$G:$BH,33,0))</f>
        <v>1 = Yes</v>
      </c>
      <c r="AN26" s="142" t="str">
        <f>IF(LEN(VLOOKUP($G26,Baseline!$G:$BH,34,0))=0,"",VLOOKUP($G26,Baseline!$G:$BH,34,0))</f>
        <v>77 = I don't know</v>
      </c>
      <c r="AO26" s="142" t="str">
        <f>IF(LEN(VLOOKUP($G26,Baseline!$G:$BH,35,0))=0,"",VLOOKUP($G26,Baseline!$G:$BH,35,0))</f>
        <v/>
      </c>
      <c r="AP26" s="142" t="str">
        <f>IF(LEN(VLOOKUP($G26,Baseline!$G:$BH,36,0))=0,"",VLOOKUP($G26,Baseline!$G:$BH,36,0))</f>
        <v/>
      </c>
      <c r="AQ26" s="142" t="str">
        <f>IF(LEN(VLOOKUP($G26,Baseline!$G:$BH,37,0))=0,"",VLOOKUP($G26,Baseline!$G:$BH,37,0))</f>
        <v/>
      </c>
      <c r="AR26" s="142" t="str">
        <f>IF(LEN(VLOOKUP($G26,Baseline!$G:$BH,38,0))=0,"",VLOOKUP($G26,Baseline!$G:$BH,38,0))</f>
        <v/>
      </c>
      <c r="AS26" s="142" t="str">
        <f>IF(LEN(VLOOKUP($G26,Baseline!$G:$BH,39,0))=0,"",VLOOKUP($G26,Baseline!$G:$BH,39,0))</f>
        <v/>
      </c>
      <c r="AT26" s="142" t="str">
        <f>IF(LEN(VLOOKUP($G26,Baseline!$G:$BH,40,0))=0,"",VLOOKUP($G26,Baseline!$G:$BH,40,0))</f>
        <v/>
      </c>
      <c r="AU26" s="142" t="str">
        <f>IF(LEN(VLOOKUP($G26,Baseline!$G:$BH,41,0))=0,"",VLOOKUP($G26,Baseline!$G:$BH,41,0))</f>
        <v/>
      </c>
      <c r="AV26" s="142" t="str">
        <f>IF(LEN(VLOOKUP($G26,Baseline!$G:$BH,42,0))=0,"",VLOOKUP($G26,Baseline!$G:$BH,42,0))</f>
        <v/>
      </c>
      <c r="AW26" s="142" t="str">
        <f>IF(LEN(VLOOKUP($G26,Baseline!$G:$BH,43,0))=0,"",VLOOKUP($G26,Baseline!$G:$BH,43,0))</f>
        <v/>
      </c>
      <c r="AX26" s="142" t="str">
        <f>IF(LEN(VLOOKUP($G26,Baseline!$G:$BH,44,0))=0,"",VLOOKUP($G26,Baseline!$G:$BH,44,0))</f>
        <v/>
      </c>
      <c r="AY26" s="142" t="str">
        <f>IF(LEN(VLOOKUP($G26,Baseline!$G:$BH,45,0))=0,"",VLOOKUP($G26,Baseline!$G:$BH,45,0))</f>
        <v/>
      </c>
      <c r="AZ26" s="142" t="str">
        <f>IF(LEN(VLOOKUP($G26,Baseline!$G:$BH,46,0))=0,"",VLOOKUP($G26,Baseline!$G:$BH,46,0))</f>
        <v/>
      </c>
      <c r="BA26" s="142" t="str">
        <f>IF(LEN(VLOOKUP($G26,Baseline!$G:$BH,47,0))=0,"",VLOOKUP($G26,Baseline!$G:$BH,47,0))</f>
        <v/>
      </c>
      <c r="BB26" s="142" t="str">
        <f>IF(LEN(VLOOKUP($G26,Baseline!$G:$BH,48,0))=0,"",VLOOKUP($G26,Baseline!$G:$BH,48,0))</f>
        <v/>
      </c>
      <c r="BC26" s="142" t="str">
        <f>IF(LEN(VLOOKUP($G26,Baseline!$G:$BH,49,0))=0,"",VLOOKUP($G26,Baseline!$G:$BH,49,0))</f>
        <v/>
      </c>
      <c r="BD26" s="142" t="str">
        <f>IF(LEN(VLOOKUP($G26,Baseline!$G:$BH,50,0))=0,"",VLOOKUP($G26,Baseline!$G:$BH,50,0))</f>
        <v/>
      </c>
      <c r="BE26" s="142" t="str">
        <f>IF(LEN(VLOOKUP($G26,Baseline!$G:$BH,51,0))=0,"",VLOOKUP($G26,Baseline!$G:$BH,51,0))</f>
        <v/>
      </c>
      <c r="BF26" s="142" t="str">
        <f>IF(LEN(VLOOKUP($G26,Baseline!$G:$BH,52,0))=0,"",VLOOKUP($G26,Baseline!$G:$BH,52,0))</f>
        <v/>
      </c>
      <c r="BG26" s="142" t="str">
        <f>IF(LEN(VLOOKUP($G26,Baseline!$G:$BH,53,0))=0,"",VLOOKUP($G26,Baseline!$G:$BH,53,0))</f>
        <v/>
      </c>
      <c r="BH26" s="142" t="str">
        <f>IF(LEN(VLOOKUP($G26,Baseline!$G:$BH,54,0))=0,"",VLOOKUP($G26,Baseline!$G:$BH,54,0))</f>
        <v/>
      </c>
      <c r="BI26" s="142"/>
      <c r="BJ26" s="142"/>
      <c r="BK26" s="142"/>
      <c r="BL26" s="142"/>
      <c r="BM26" s="142" t="str">
        <f>IF(LEN(VLOOKUP($G26,Baseline!$G:$CJ,59,0))=0,"",VLOOKUP($G26,Baseline!$G:$CJ,59,0))</f>
        <v>¿Utiliza actualmente plataformas o herramientas para practicar deporte en casa?</v>
      </c>
      <c r="BN26" s="139" t="str">
        <f>IF(LEN(VLOOKUP($G26,Baseline!$G:$CJ,60,0))=0,"",VLOOKUP($G26,Baseline!$G:$CJ,60,0))</f>
        <v>0 = No</v>
      </c>
      <c r="BO26" s="139" t="str">
        <f>IF(LEN(VLOOKUP($G26,Baseline!$G:$CJ,61,0))=0,"",VLOOKUP($G26,Baseline!$G:$CJ,61,0))</f>
        <v>1 = Sí</v>
      </c>
      <c r="BP26" s="139" t="str">
        <f>IF(LEN(VLOOKUP($G26,Baseline!$G:$CJ,62,0))=0,"",VLOOKUP($G26,Baseline!$G:$CJ,62,0))</f>
        <v>77 = No lo sé</v>
      </c>
      <c r="BQ26" s="139" t="str">
        <f>IF(LEN(VLOOKUP($G26,Baseline!$G:$CJ,63,0))=0,"",VLOOKUP($G26,Baseline!$G:$CJ,63,0))</f>
        <v/>
      </c>
      <c r="BR26" s="139" t="str">
        <f>IF(LEN(VLOOKUP($G26,Baseline!$G:$CJ,64,0))=0,"",VLOOKUP($G26,Baseline!$G:$CJ,64,0))</f>
        <v/>
      </c>
      <c r="BS26" s="139" t="str">
        <f>IF(LEN(VLOOKUP($G26,Baseline!$G:$CJ,65,0))=0,"",VLOOKUP($G26,Baseline!$G:$CJ,65,0))</f>
        <v/>
      </c>
      <c r="BT26" s="139" t="str">
        <f>IF(LEN(VLOOKUP($G26,Baseline!$G:$CJ,66,0))=0,"",VLOOKUP($G26,Baseline!$G:$CJ,66,0))</f>
        <v/>
      </c>
      <c r="BU26" s="139" t="str">
        <f>IF(LEN(VLOOKUP($G26,Baseline!$G:$CJ,67,0))=0,"",VLOOKUP($G26,Baseline!$G:$CJ,67,0))</f>
        <v/>
      </c>
      <c r="BV26" s="139" t="str">
        <f>IF(LEN(VLOOKUP($G26,Baseline!$G:$CJ,68,0))=0,"",VLOOKUP($G26,Baseline!$G:$CJ,68,0))</f>
        <v/>
      </c>
      <c r="BW26" s="139" t="str">
        <f>IF(LEN(VLOOKUP($G26,Baseline!$G:$CJ,69,0))=0,"",VLOOKUP($G26,Baseline!$G:$CJ,69,0))</f>
        <v/>
      </c>
      <c r="BX26" s="139" t="str">
        <f>IF(LEN(VLOOKUP($G26,Baseline!$G:$CJ,70,0))=0,"",VLOOKUP($G26,Baseline!$G:$CJ,70,0))</f>
        <v/>
      </c>
      <c r="BY26" s="139" t="str">
        <f>IF(LEN(VLOOKUP($G26,Baseline!$G:$CJ,71,0))=0,"",VLOOKUP($G26,Baseline!$G:$CJ,71,0))</f>
        <v/>
      </c>
      <c r="BZ26" s="139" t="str">
        <f>IF(LEN(VLOOKUP($G26,Baseline!$G:$CJ,72,0))=0,"",VLOOKUP($G26,Baseline!$G:$CJ,72,0))</f>
        <v/>
      </c>
      <c r="CA26" s="139" t="str">
        <f>IF(LEN(VLOOKUP($G26,Baseline!$G:$CJ,73,0))=0,"",VLOOKUP($G26,Baseline!$G:$CJ,73,0))</f>
        <v/>
      </c>
      <c r="CB26" s="139" t="str">
        <f>IF(LEN(VLOOKUP($G26,Baseline!$G:$CJ,74,0))=0,"",VLOOKUP($G26,Baseline!$G:$CJ,74,0))</f>
        <v/>
      </c>
      <c r="CC26" s="139" t="str">
        <f>IF(LEN(VLOOKUP($G26,Baseline!$G:$CJ,75,0))=0,"",VLOOKUP($G26,Baseline!$G:$CJ,75,0))</f>
        <v/>
      </c>
      <c r="CD26" s="139" t="str">
        <f>IF(LEN(VLOOKUP($G26,Baseline!$G:$CJ,76,0))=0,"",VLOOKUP($G26,Baseline!$G:$CJ,76,0))</f>
        <v/>
      </c>
      <c r="CE26" s="139" t="str">
        <f>IF(LEN(VLOOKUP($G26,Baseline!$G:$CJ,77,0))=0,"",VLOOKUP($G26,Baseline!$G:$CJ,77,0))</f>
        <v/>
      </c>
      <c r="CF26" s="139" t="str">
        <f>IF(LEN(VLOOKUP($G26,Baseline!$G:$CJ,78,0))=0,"",VLOOKUP($G26,Baseline!$G:$CJ,78,0))</f>
        <v/>
      </c>
      <c r="CG26" s="139" t="str">
        <f>IF(LEN(VLOOKUP($G26,Baseline!$G:$CJ,79,0))=0,"",VLOOKUP($G26,Baseline!$G:$CJ,79,0))</f>
        <v/>
      </c>
      <c r="CH26" s="139" t="str">
        <f>IF(LEN(VLOOKUP($G26,Baseline!$G:$CJ,80,0))=0,"",VLOOKUP($G26,Baseline!$G:$CJ,80,0))</f>
        <v/>
      </c>
      <c r="CI26" s="139" t="str">
        <f>IF(LEN(VLOOKUP($G26,Baseline!$G:$CJ,81,0))=0,"",VLOOKUP($G26,Baseline!$G:$CJ,81,0))</f>
        <v/>
      </c>
      <c r="CJ26" s="139" t="str">
        <f>IF(LEN(VLOOKUP($G26,Baseline!$G:$CJ,82,0))=0,"",VLOOKUP($G26,Baseline!$G:$CJ,82,0))</f>
        <v/>
      </c>
      <c r="CK26" s="142"/>
      <c r="CL26" s="142"/>
      <c r="CM26" s="142"/>
      <c r="CN26" s="142"/>
      <c r="CO26" s="139" t="str">
        <f>IF(LEN(VLOOKUP($G26,Baseline!$G:$DL,87,0))=0,"",VLOOKUP($G26,Baseline!$G:$DL,87,0))</f>
        <v>Utilisez-vous actuellement des plates-formes ou appareils pour faire du sport à la maison ?</v>
      </c>
      <c r="CP26" s="139" t="str">
        <f>IF(LEN(VLOOKUP($G26,Baseline!$G:$DL,88,0))=0,"",VLOOKUP($G26,Baseline!$G:$DL,88,0))</f>
        <v>0 = non</v>
      </c>
      <c r="CQ26" s="139" t="str">
        <f>IF(LEN(VLOOKUP($G26,Baseline!$G:$DL,89,0))=0,"",VLOOKUP($G26,Baseline!$G:$DL,89,0))</f>
        <v>1 = oui</v>
      </c>
      <c r="CR26" s="139" t="str">
        <f>IF(LEN(VLOOKUP($G26,Baseline!$G:$DL,90,0))=0,"",VLOOKUP($G26,Baseline!$G:$DL,90,0))</f>
        <v>77 = je ne sais pas</v>
      </c>
      <c r="CS26" s="139" t="str">
        <f>IF(LEN(VLOOKUP($G26,Baseline!$G:$DL,91,0))=0,"",VLOOKUP($G26,Baseline!$G:$DL,91,0))</f>
        <v/>
      </c>
      <c r="CT26" s="139" t="str">
        <f>IF(LEN(VLOOKUP($G26,Baseline!$G:$DL,92,0))=0,"",VLOOKUP($G26,Baseline!$G:$DL,92,0))</f>
        <v/>
      </c>
      <c r="CU26" s="139" t="str">
        <f>IF(LEN(VLOOKUP($G26,Baseline!$G:$DL,93,0))=0,"",VLOOKUP($G26,Baseline!$G:$DL,93,0))</f>
        <v/>
      </c>
      <c r="CV26" s="139" t="str">
        <f>IF(LEN(VLOOKUP($G26,Baseline!$G:$DL,94,0))=0,"",VLOOKUP($G26,Baseline!$G:$DL,94,0))</f>
        <v/>
      </c>
      <c r="CW26" s="139" t="str">
        <f>IF(LEN(VLOOKUP($G26,Baseline!$G:$DL,95,0))=0,"",VLOOKUP($G26,Baseline!$G:$DL,95,0))</f>
        <v/>
      </c>
      <c r="CX26" s="139" t="str">
        <f>IF(LEN(VLOOKUP($G26,Baseline!$G:$DL,96,0))=0,"",VLOOKUP($G26,Baseline!$G:$DL,96,0))</f>
        <v/>
      </c>
      <c r="CY26" s="139" t="str">
        <f>IF(LEN(VLOOKUP($G26,Baseline!$G:$DL,97,0))=0,"",VLOOKUP($G26,Baseline!$G:$DL,97,0))</f>
        <v/>
      </c>
      <c r="CZ26" s="139" t="str">
        <f>IF(LEN(VLOOKUP($G26,Baseline!$G:$DL,98,0))=0,"",VLOOKUP($G26,Baseline!$G:$DL,98,0))</f>
        <v/>
      </c>
      <c r="DA26" s="139" t="str">
        <f>IF(LEN(VLOOKUP($G26,Baseline!$G:$DL,99,0))=0,"",VLOOKUP($G26,Baseline!$G:$DL,99,0))</f>
        <v/>
      </c>
      <c r="DB26" s="139" t="str">
        <f>IF(LEN(VLOOKUP($G26,Baseline!$G:$DL,100,0))=0,"",VLOOKUP($G26,Baseline!$G:$DL,100,0))</f>
        <v/>
      </c>
      <c r="DC26" s="139" t="str">
        <f>IF(LEN(VLOOKUP($G26,Baseline!$G:$DL,101,0))=0,"",VLOOKUP($G26,Baseline!$G:$DL,101,0))</f>
        <v/>
      </c>
      <c r="DD26" s="139" t="str">
        <f>IF(LEN(VLOOKUP($G26,Baseline!$G:$DL,102,0))=0,"",VLOOKUP($G26,Baseline!$G:$DL,102,0))</f>
        <v/>
      </c>
      <c r="DE26" s="139" t="str">
        <f>IF(LEN(VLOOKUP($G26,Baseline!$G:$DL,103,0))=0,"",VLOOKUP($G26,Baseline!$G:$DL,103,0))</f>
        <v/>
      </c>
      <c r="DF26" s="139" t="str">
        <f>IF(LEN(VLOOKUP($G26,Baseline!$G:$DL,104,0))=0,"",VLOOKUP($G26,Baseline!$G:$DL,104,0))</f>
        <v/>
      </c>
      <c r="DG26" s="139" t="str">
        <f>IF(LEN(VLOOKUP($G26,Baseline!$G:$DL,105,0))=0,"",VLOOKUP($G26,Baseline!$G:$DL,105,0))</f>
        <v/>
      </c>
      <c r="DH26" s="139" t="str">
        <f>IF(LEN(VLOOKUP($G26,Baseline!$G:$DL,106,0))=0,"",VLOOKUP($G26,Baseline!$G:$DL,106,0))</f>
        <v/>
      </c>
      <c r="DI26" s="139" t="str">
        <f>IF(LEN(VLOOKUP($G26,Baseline!$G:$DL,107,0))=0,"",VLOOKUP($G26,Baseline!$G:$DL,107,0))</f>
        <v/>
      </c>
      <c r="DJ26" s="139" t="str">
        <f>IF(LEN(VLOOKUP($G26,Baseline!$G:$DL,108,0))=0,"",VLOOKUP($G26,Baseline!$G:$DL,108,0))</f>
        <v/>
      </c>
      <c r="DK26" s="139" t="str">
        <f>IF(LEN(VLOOKUP($G26,Baseline!$G:$DL,109,0))=0,"",VLOOKUP($G26,Baseline!$G:$DL,109,0))</f>
        <v/>
      </c>
      <c r="DL26" s="139" t="str">
        <f>IF(LEN(VLOOKUP($G26,Baseline!$G:$DL,110,0))=0,"",VLOOKUP($G26,Baseline!$G:$DL,110,0))</f>
        <v/>
      </c>
      <c r="DM26" s="139"/>
      <c r="DN26" s="139"/>
      <c r="DO26" s="139"/>
      <c r="DP26" s="139"/>
      <c r="DQ26" s="142" t="str">
        <f>IF(LEN(VLOOKUP($G26,Baseline!$G:$EN,115,0))=0,"",VLOOKUP($G26,Baseline!$G:$EN,115,0))</f>
        <v>Használ jelenleg platformokat vagy eszközöket az otthoni sportoláshoz?</v>
      </c>
      <c r="DR26" s="142" t="str">
        <f>IF(LEN(VLOOKUP($G26,Baseline!$G:$EN,116,0))=0,"",VLOOKUP($G26,Baseline!$G:$EN,116,0))</f>
        <v>0 = nem</v>
      </c>
      <c r="DS26" s="142" t="str">
        <f>IF(LEN(VLOOKUP($G26,Baseline!$G:$EN,117,0))=0,"",VLOOKUP($G26,Baseline!$G:$EN,117,0))</f>
        <v>1 = igen</v>
      </c>
      <c r="DT26" s="142" t="str">
        <f>IF(LEN(VLOOKUP($G26,Baseline!$G:$EN,118,0))=0,"",VLOOKUP($G26,Baseline!$G:$EN,118,0))</f>
        <v>77 = nem tudom</v>
      </c>
      <c r="DU26" s="142" t="str">
        <f>IF(LEN(VLOOKUP($G26,Baseline!$G:$EN,119,0))=0,"",VLOOKUP($G26,Baseline!$G:$EN,119,0))</f>
        <v/>
      </c>
      <c r="DV26" s="142" t="str">
        <f>IF(LEN(VLOOKUP($G26,Baseline!$G:$EN,120,0))=0,"",VLOOKUP($G26,Baseline!$G:$EN,120,0))</f>
        <v/>
      </c>
      <c r="DW26" s="142" t="str">
        <f>IF(LEN(VLOOKUP($G26,Baseline!$G:$EN,121,0))=0,"",VLOOKUP($G26,Baseline!$G:$EN,121,0))</f>
        <v/>
      </c>
      <c r="DX26" s="142" t="str">
        <f>IF(LEN(VLOOKUP($G26,Baseline!$G:$EN,122,0))=0,"",VLOOKUP($G26,Baseline!$G:$EN,122,0))</f>
        <v/>
      </c>
      <c r="DY26" s="142" t="str">
        <f>IF(LEN(VLOOKUP($G26,Baseline!$G:$EN,123,0))=0,"",VLOOKUP($G26,Baseline!$G:$EN,123,0))</f>
        <v/>
      </c>
      <c r="DZ26" s="142" t="str">
        <f>IF(LEN(VLOOKUP($G26,Baseline!$G:$EN,124,0))=0,"",VLOOKUP($G26,Baseline!$G:$EN,124,0))</f>
        <v/>
      </c>
      <c r="EA26" s="142" t="str">
        <f>IF(LEN(VLOOKUP($G26,Baseline!$G:$EN,125,0))=0,"",VLOOKUP($G26,Baseline!$G:$EN,125,0))</f>
        <v/>
      </c>
      <c r="EB26" s="142" t="str">
        <f>IF(LEN(VLOOKUP($G26,Baseline!$G:$EN,126,0))=0,"",VLOOKUP($G26,Baseline!$G:$EN,126,0))</f>
        <v/>
      </c>
      <c r="EC26" s="142" t="str">
        <f>IF(LEN(VLOOKUP($G26,Baseline!$G:$EN,127,0))=0,"",VLOOKUP($G26,Baseline!$G:$EN,127,0))</f>
        <v/>
      </c>
      <c r="ED26" s="142" t="str">
        <f>IF(LEN(VLOOKUP($G26,Baseline!$G:$EN,128,0))=0,"",VLOOKUP($G26,Baseline!$G:$EN,128,0))</f>
        <v/>
      </c>
      <c r="EE26" s="142" t="str">
        <f>IF(LEN(VLOOKUP($G26,Baseline!$G:$EN,129,0))=0,"",VLOOKUP($G26,Baseline!$G:$EN,129,0))</f>
        <v/>
      </c>
      <c r="EF26" s="142" t="str">
        <f>IF(LEN(VLOOKUP($G26,Baseline!$G:$EN,130,0))=0,"",VLOOKUP($G26,Baseline!$G:$EN,130,0))</f>
        <v/>
      </c>
      <c r="EG26" s="142" t="str">
        <f>IF(LEN(VLOOKUP($G26,Baseline!$G:$EN,131,0))=0,"",VLOOKUP($G26,Baseline!$G:$EN,131,0))</f>
        <v/>
      </c>
      <c r="EH26" s="142" t="str">
        <f>IF(LEN(VLOOKUP($G26,Baseline!$G:$EN,132,0))=0,"",VLOOKUP($G26,Baseline!$G:$EN,132,0))</f>
        <v/>
      </c>
      <c r="EI26" s="142" t="str">
        <f>IF(LEN(VLOOKUP($G26,Baseline!$G:$EN,133,0))=0,"",VLOOKUP($G26,Baseline!$G:$EN,133,0))</f>
        <v/>
      </c>
      <c r="EJ26" s="142" t="str">
        <f>IF(LEN(VLOOKUP($G26,Baseline!$G:$EN,134,0))=0,"",VLOOKUP($G26,Baseline!$G:$EN,134,0))</f>
        <v/>
      </c>
      <c r="EK26" s="142" t="str">
        <f>IF(LEN(VLOOKUP($G26,Baseline!$G:$EN,135,0))=0,"",VLOOKUP($G26,Baseline!$G:$EN,135,0))</f>
        <v/>
      </c>
      <c r="EL26" s="142" t="str">
        <f>IF(LEN(VLOOKUP($G26,Baseline!$G:$EN,136,0))=0,"",VLOOKUP($G26,Baseline!$G:$EN,136,0))</f>
        <v/>
      </c>
      <c r="EM26" s="142" t="str">
        <f>IF(LEN(VLOOKUP($G26,Baseline!$G:$EN,137,0))=0,"",VLOOKUP($G26,Baseline!$G:$EN,137,0))</f>
        <v/>
      </c>
      <c r="EN26" s="142" t="str">
        <f>IF(LEN(VLOOKUP($G26,Baseline!$G:$EN,138,0))=0,"",VLOOKUP($G26,Baseline!$G:$EN,138,0))</f>
        <v/>
      </c>
      <c r="EO26" s="142"/>
      <c r="EP26" s="142"/>
      <c r="EQ26" s="142"/>
      <c r="ER26" s="142"/>
      <c r="ES26" s="142" t="str">
        <f>IF(LEN(VLOOKUP($G26,Baseline!$G:$FP,143,0))=0,"",VLOOKUP($G26,Baseline!$G:$FP,143,0))</f>
        <v>Al momento utilizza piattaforme o strumenti per praticare sport da casa?</v>
      </c>
      <c r="ET26" s="142" t="str">
        <f>IF(LEN(VLOOKUP($G26,Baseline!$G:$FP,144,0))=0,"",VLOOKUP($G26,Baseline!$G:$FP,144,0))</f>
        <v>0 = no</v>
      </c>
      <c r="EU26" s="142" t="str">
        <f>IF(LEN(VLOOKUP($G26,Baseline!$G:$FP,145,0))=0,"",VLOOKUP($G26,Baseline!$G:$FP,145,0))</f>
        <v>1 = sì</v>
      </c>
      <c r="EV26" s="142" t="str">
        <f>IF(LEN(VLOOKUP($G26,Baseline!$G:$FP,146,0))=0,"",VLOOKUP($G26,Baseline!$G:$FP,146,0))</f>
        <v>77 = non lo so</v>
      </c>
      <c r="EW26" s="142" t="str">
        <f>IF(LEN(VLOOKUP($G26,Baseline!$G:$FP,147,0))=0,"",VLOOKUP($G26,Baseline!$G:$FP,147,0))</f>
        <v/>
      </c>
      <c r="EX26" s="142" t="str">
        <f>IF(LEN(VLOOKUP($G26,Baseline!$G:$FP,148,0))=0,"",VLOOKUP($G26,Baseline!$G:$FP,148,0))</f>
        <v/>
      </c>
      <c r="EY26" s="142" t="str">
        <f>IF(LEN(VLOOKUP($G26,Baseline!$G:$FP,149,0))=0,"",VLOOKUP($G26,Baseline!$G:$FP,149,0))</f>
        <v/>
      </c>
      <c r="EZ26" s="142" t="str">
        <f>IF(LEN(VLOOKUP($G26,Baseline!$G:$FP,150,0))=0,"",VLOOKUP($G26,Baseline!$G:$FP,150,0))</f>
        <v/>
      </c>
      <c r="FA26" s="142" t="str">
        <f>IF(LEN(VLOOKUP($G26,Baseline!$G:$FP,151,0))=0,"",VLOOKUP($G26,Baseline!$G:$FP,151,0))</f>
        <v/>
      </c>
      <c r="FB26" s="142" t="str">
        <f>IF(LEN(VLOOKUP($G26,Baseline!$G:$FP,152,0))=0,"",VLOOKUP($G26,Baseline!$G:$FP,152,0))</f>
        <v/>
      </c>
      <c r="FC26" s="142" t="str">
        <f>IF(LEN(VLOOKUP($G26,Baseline!$G:$FP,153,0))=0,"",VLOOKUP($G26,Baseline!$G:$FP,153,0))</f>
        <v/>
      </c>
      <c r="FD26" s="142" t="str">
        <f>IF(LEN(VLOOKUP($G26,Baseline!$G:$FP,154,0))=0,"",VLOOKUP($G26,Baseline!$G:$FP,154,0))</f>
        <v/>
      </c>
      <c r="FE26" s="142" t="str">
        <f>IF(LEN(VLOOKUP($G26,Baseline!$G:$FP,155,0))=0,"",VLOOKUP($G26,Baseline!$G:$FP,155,0))</f>
        <v/>
      </c>
      <c r="FF26" s="142" t="str">
        <f>IF(LEN(VLOOKUP($G26,Baseline!$G:$FP,156,0))=0,"",VLOOKUP($G26,Baseline!$G:$FP,156,0))</f>
        <v/>
      </c>
      <c r="FG26" s="142" t="str">
        <f>IF(LEN(VLOOKUP($G26,Baseline!$G:$FP,157,0))=0,"",VLOOKUP($G26,Baseline!$G:$FP,157,0))</f>
        <v/>
      </c>
      <c r="FH26" s="142" t="str">
        <f>IF(LEN(VLOOKUP($G26,Baseline!$G:$FP,158,0))=0,"",VLOOKUP($G26,Baseline!$G:$FP,158,0))</f>
        <v/>
      </c>
      <c r="FI26" s="142" t="str">
        <f>IF(LEN(VLOOKUP($G26,Baseline!$G:$FP,159,0))=0,"",VLOOKUP($G26,Baseline!$G:$FP,159,0))</f>
        <v/>
      </c>
      <c r="FJ26" s="142" t="str">
        <f>IF(LEN(VLOOKUP($G26,Baseline!$G:$FP,160,0))=0,"",VLOOKUP($G26,Baseline!$G:$FP,160,0))</f>
        <v/>
      </c>
      <c r="FK26" s="142" t="str">
        <f>IF(LEN(VLOOKUP($G26,Baseline!$G:$FP,161,0))=0,"",VLOOKUP($G26,Baseline!$G:$FP,161,0))</f>
        <v/>
      </c>
      <c r="FL26" s="142" t="str">
        <f>IF(LEN(VLOOKUP($G26,Baseline!$G:$FP,162,0))=0,"",VLOOKUP($G26,Baseline!$G:$FP,162,0))</f>
        <v/>
      </c>
      <c r="FM26" s="142" t="str">
        <f>IF(LEN(VLOOKUP($G26,Baseline!$G:$FP,163,0))=0,"",VLOOKUP($G26,Baseline!$G:$FP,163,0))</f>
        <v/>
      </c>
      <c r="FN26" s="142" t="str">
        <f>IF(LEN(VLOOKUP($G26,Baseline!$G:$FP,164,0))=0,"",VLOOKUP($G26,Baseline!$G:$FP,164,0))</f>
        <v/>
      </c>
      <c r="FO26" s="142" t="str">
        <f>IF(LEN(VLOOKUP($G26,Baseline!$G:$FP,165,0))=0,"",VLOOKUP($G26,Baseline!$G:$FP,165,0))</f>
        <v/>
      </c>
      <c r="FP26" s="142" t="str">
        <f>IF(LEN(VLOOKUP($G26,Baseline!$G:$FP,166,0))=0,"",VLOOKUP($G26,Baseline!$G:$FP,166,0))</f>
        <v/>
      </c>
      <c r="FQ26" s="142"/>
      <c r="FR26" s="142"/>
      <c r="FS26" s="142"/>
      <c r="FT26" s="142"/>
      <c r="FU26" s="142" t="str">
        <f>IF(LEN(VLOOKUP($G26,Baseline!$G:$GR,171,0))=0,"",VLOOKUP($G26,Baseline!$G:$GR,171,0))</f>
        <v>Используете ли Вы сейчас какие-либо платформы или инструменты для занятий спортом дома?</v>
      </c>
      <c r="FV26" s="142" t="str">
        <f>IF(LEN(VLOOKUP($G26,Baseline!$G:$GR,172,0))=0,"",VLOOKUP($G26,Baseline!$G:$GR,172,0))</f>
        <v>0 = нет</v>
      </c>
      <c r="FW26" s="142" t="str">
        <f>IF(LEN(VLOOKUP($G26,Baseline!$G:$GR,173,0))=0,"",VLOOKUP($G26,Baseline!$G:$GR,173,0))</f>
        <v>1 = да</v>
      </c>
      <c r="FX26" s="142" t="str">
        <f>IF(LEN(VLOOKUP($G26,Baseline!$G:$GR,174,0))=0,"",VLOOKUP($G26,Baseline!$G:$GR,174,0))</f>
        <v>77 = я не знаю</v>
      </c>
      <c r="FY26" s="142" t="str">
        <f>IF(LEN(VLOOKUP($G26,Baseline!$G:$GR,175,0))=0,"",VLOOKUP($G26,Baseline!$G:$GR,175,0))</f>
        <v/>
      </c>
      <c r="FZ26" s="142" t="str">
        <f>IF(LEN(VLOOKUP($G26,Baseline!$G:$GR,176,0))=0,"",VLOOKUP($G26,Baseline!$G:$GR,176,0))</f>
        <v/>
      </c>
      <c r="GA26" s="142" t="str">
        <f>IF(LEN(VLOOKUP($G26,Baseline!$G:$GR,177,0))=0,"",VLOOKUP($G26,Baseline!$G:$GR,177,0))</f>
        <v/>
      </c>
      <c r="GB26" s="142" t="str">
        <f>IF(LEN(VLOOKUP($G26,Baseline!$G:$GR,178,0))=0,"",VLOOKUP($G26,Baseline!$G:$GR,178,0))</f>
        <v/>
      </c>
      <c r="GC26" s="142" t="str">
        <f>IF(LEN(VLOOKUP($G26,Baseline!$G:$GR,179,0))=0,"",VLOOKUP($G26,Baseline!$G:$GR,179,0))</f>
        <v/>
      </c>
      <c r="GD26" s="142" t="str">
        <f>IF(LEN(VLOOKUP($G26,Baseline!$G:$GR,180,0))=0,"",VLOOKUP($G26,Baseline!$G:$GR,180,0))</f>
        <v/>
      </c>
      <c r="GE26" s="142" t="str">
        <f>IF(LEN(VLOOKUP($G26,Baseline!$G:$GR,181,0))=0,"",VLOOKUP($G26,Baseline!$G:$GR,181,0))</f>
        <v/>
      </c>
      <c r="GF26" s="142" t="str">
        <f>IF(LEN(VLOOKUP($G26,Baseline!$G:$GR,182,0))=0,"",VLOOKUP($G26,Baseline!$G:$GR,182,0))</f>
        <v/>
      </c>
      <c r="GG26" s="142" t="str">
        <f>IF(LEN(VLOOKUP($G26,Baseline!$G:$GR,183,0))=0,"",VLOOKUP($G26,Baseline!$G:$GR,183,0))</f>
        <v/>
      </c>
      <c r="GH26" s="142" t="str">
        <f>IF(LEN(VLOOKUP($G26,Baseline!$G:$GR,184,0))=0,"",VLOOKUP($G26,Baseline!$G:$GR,184,0))</f>
        <v/>
      </c>
      <c r="GI26" s="142" t="str">
        <f>IF(LEN(VLOOKUP($G26,Baseline!$G:$GR,185,0))=0,"",VLOOKUP($G26,Baseline!$G:$GR,185,0))</f>
        <v/>
      </c>
      <c r="GJ26" s="142" t="str">
        <f>IF(LEN(VLOOKUP($G26,Baseline!$G:$GR,186,0))=0,"",VLOOKUP($G26,Baseline!$G:$GR,186,0))</f>
        <v/>
      </c>
      <c r="GK26" s="142" t="str">
        <f>IF(LEN(VLOOKUP($G26,Baseline!$G:$GR,187,0))=0,"",VLOOKUP($G26,Baseline!$G:$GR,187,0))</f>
        <v/>
      </c>
      <c r="GL26" s="142" t="str">
        <f>IF(LEN(VLOOKUP($G26,Baseline!$G:$GR,188,0))=0,"",VLOOKUP($G26,Baseline!$G:$GR,188,0))</f>
        <v/>
      </c>
      <c r="GM26" s="142" t="str">
        <f>IF(LEN(VLOOKUP($G26,Baseline!$G:$GR,189,0))=0,"",VLOOKUP($G26,Baseline!$G:$GR,189,0))</f>
        <v/>
      </c>
      <c r="GN26" s="142" t="str">
        <f>IF(LEN(VLOOKUP($G26,Baseline!$G:$GR,190,0))=0,"",VLOOKUP($G26,Baseline!$G:$GR,190,0))</f>
        <v/>
      </c>
      <c r="GO26" s="142" t="str">
        <f>IF(LEN(VLOOKUP($G26,Baseline!$G:$GR,191,0))=0,"",VLOOKUP($G26,Baseline!$G:$GR,191,0))</f>
        <v/>
      </c>
      <c r="GP26" s="142" t="str">
        <f>IF(LEN(VLOOKUP($G26,Baseline!$G:$GR,192,0))=0,"",VLOOKUP($G26,Baseline!$G:$GR,192,0))</f>
        <v/>
      </c>
      <c r="GQ26" s="142" t="str">
        <f>IF(LEN(VLOOKUP($G26,Baseline!$G:$GR,193,0))=0,"",VLOOKUP($G26,Baseline!$G:$GR,193,0))</f>
        <v/>
      </c>
      <c r="GR26" s="142" t="str">
        <f>IF(LEN(VLOOKUP($G26,Baseline!$G:$GR,194,0))=0,"",VLOOKUP($G26,Baseline!$G:$GR,194,0))</f>
        <v/>
      </c>
      <c r="GS26" s="142"/>
      <c r="GT26" s="142"/>
      <c r="GU26" s="142"/>
      <c r="GV26" s="142"/>
      <c r="GW26" s="142" t="str">
        <f>IF(LEN(VLOOKUP($G26,Baseline!$G:$HT,199,0))=0,"",VLOOKUP($G26,Baseline!$G:$HT,199,0))</f>
        <v>Da li trenutno koristite platforme ili alatke ka bi se bavili sportom kod kuće?</v>
      </c>
      <c r="GX26" s="142" t="str">
        <f>IF(LEN(VLOOKUP($G26,Baseline!$G:$HT,200,0))=0,"",VLOOKUP($G26,Baseline!$G:$HT,200,0))</f>
        <v>0 = ne</v>
      </c>
      <c r="GY26" s="142" t="str">
        <f>IF(LEN(VLOOKUP($G26,Baseline!$G:$HT,201,0))=0,"",VLOOKUP($G26,Baseline!$G:$HT,201,0))</f>
        <v>1 = da</v>
      </c>
      <c r="GZ26" s="142" t="str">
        <f>IF(LEN(VLOOKUP($G26,Baseline!$G:$HT,202,0))=0,"",VLOOKUP($G26,Baseline!$G:$HT,202,0))</f>
        <v>77 = ne znam</v>
      </c>
      <c r="HA26" s="142" t="str">
        <f>IF(LEN(VLOOKUP($G26,Baseline!$G:$HT,203,0))=0,"",VLOOKUP($G26,Baseline!$G:$HT,203,0))</f>
        <v/>
      </c>
      <c r="HB26" s="142" t="str">
        <f>IF(LEN(VLOOKUP($G26,Baseline!$G:$HT,204,0))=0,"",VLOOKUP($G26,Baseline!$G:$HT,204,0))</f>
        <v/>
      </c>
      <c r="HC26" s="142" t="str">
        <f>IF(LEN(VLOOKUP($G26,Baseline!$G:$HT,205,0))=0,"",VLOOKUP($G26,Baseline!$G:$HT,205,0))</f>
        <v/>
      </c>
      <c r="HD26" s="142" t="str">
        <f>IF(LEN(VLOOKUP($G26,Baseline!$G:$HT,206,0))=0,"",VLOOKUP($G26,Baseline!$G:$HT,206,0))</f>
        <v/>
      </c>
      <c r="HE26" s="142" t="str">
        <f>IF(LEN(VLOOKUP($G26,Baseline!$G:$HT,207,0))=0,"",VLOOKUP($G26,Baseline!$G:$HT,207,0))</f>
        <v/>
      </c>
      <c r="HF26" s="142" t="str">
        <f>IF(LEN(VLOOKUP($G26,Baseline!$G:$HT,208,0))=0,"",VLOOKUP($G26,Baseline!$G:$HT,208,0))</f>
        <v/>
      </c>
      <c r="HG26" s="142" t="str">
        <f>IF(LEN(VLOOKUP($G26,Baseline!$G:$HT,209,0))=0,"",VLOOKUP($G26,Baseline!$G:$HT,209,0))</f>
        <v/>
      </c>
      <c r="HH26" s="142" t="str">
        <f>IF(LEN(VLOOKUP($G26,Baseline!$G:$HT,210,0))=0,"",VLOOKUP($G26,Baseline!$G:$HT,210,0))</f>
        <v/>
      </c>
      <c r="HI26" s="142" t="str">
        <f>IF(LEN(VLOOKUP($G26,Baseline!$G:$HT,211,0))=0,"",VLOOKUP($G26,Baseline!$G:$HT,211,0))</f>
        <v/>
      </c>
      <c r="HJ26" s="142" t="str">
        <f>IF(LEN(VLOOKUP($G26,Baseline!$G:$HT,212,0))=0,"",VLOOKUP($G26,Baseline!$G:$HT,212,0))</f>
        <v/>
      </c>
      <c r="HK26" s="142" t="str">
        <f>IF(LEN(VLOOKUP($G26,Baseline!$G:$HT,213,0))=0,"",VLOOKUP($G26,Baseline!$G:$HT,213,0))</f>
        <v/>
      </c>
      <c r="HL26" s="142" t="str">
        <f>IF(LEN(VLOOKUP($G26,Baseline!$G:$HT,214,0))=0,"",VLOOKUP($G26,Baseline!$G:$HT,214,0))</f>
        <v/>
      </c>
      <c r="HM26" s="142" t="str">
        <f>IF(LEN(VLOOKUP($G26,Baseline!$G:$HT,215,0))=0,"",VLOOKUP($G26,Baseline!$G:$HT,215,0))</f>
        <v/>
      </c>
      <c r="HN26" s="142" t="str">
        <f>IF(LEN(VLOOKUP($G26,Baseline!$G:$HT,216,0))=0,"",VLOOKUP($G26,Baseline!$G:$HT,216,0))</f>
        <v/>
      </c>
      <c r="HO26" s="142" t="str">
        <f>IF(LEN(VLOOKUP($G26,Baseline!$G:$HT,217,0))=0,"",VLOOKUP($G26,Baseline!$G:$HT,217,0))</f>
        <v/>
      </c>
      <c r="HP26" s="142" t="str">
        <f>IF(LEN(VLOOKUP($G26,Baseline!$G:$HT,218,0))=0,"",VLOOKUP($G26,Baseline!$G:$HT,218,0))</f>
        <v/>
      </c>
      <c r="HQ26" s="142" t="str">
        <f>IF(LEN(VLOOKUP($G26,Baseline!$G:$HT,219,0))=0,"",VLOOKUP($G26,Baseline!$G:$HT,219,0))</f>
        <v/>
      </c>
      <c r="HR26" s="142" t="str">
        <f>IF(LEN(VLOOKUP($G26,Baseline!$G:$HT,220,0))=0,"",VLOOKUP($G26,Baseline!$G:$HT,220,0))</f>
        <v/>
      </c>
      <c r="HS26" s="142" t="str">
        <f>IF(LEN(VLOOKUP($G26,Baseline!$G:$HT,221,0))=0,"",VLOOKUP($G26,Baseline!$G:$HT,221,0))</f>
        <v/>
      </c>
      <c r="HT26" s="142" t="str">
        <f>IF(LEN(VLOOKUP($G26,Baseline!$G:$HT,222,0))=0,"",VLOOKUP($G26,Baseline!$G:$HT,222,0))</f>
        <v/>
      </c>
      <c r="HU26" s="142"/>
      <c r="HV26" s="142"/>
      <c r="HW26" s="142"/>
      <c r="HX26" s="142"/>
      <c r="HY26" s="177"/>
      <c r="HZ26" s="177"/>
      <c r="IA26" s="177"/>
      <c r="IB26" s="177"/>
      <c r="IC26" s="177"/>
      <c r="ID26" s="177"/>
      <c r="IE26" s="177"/>
      <c r="IF26" s="177"/>
      <c r="IG26" s="177"/>
      <c r="IH26" s="177"/>
      <c r="II26" s="177"/>
      <c r="IJ26" s="177"/>
      <c r="IK26" s="177"/>
      <c r="IL26" s="177"/>
      <c r="IM26" s="177"/>
      <c r="IN26" s="177"/>
      <c r="IO26" s="177"/>
      <c r="IP26" s="177"/>
      <c r="IQ26" s="177"/>
      <c r="IR26" s="177"/>
      <c r="IS26" s="177"/>
      <c r="IT26" s="177"/>
      <c r="IU26" s="177"/>
      <c r="IV26" s="177"/>
      <c r="IW26" s="177"/>
      <c r="IX26" s="177"/>
      <c r="IY26" s="177"/>
      <c r="IZ26" s="177"/>
      <c r="JA26" s="177"/>
      <c r="JB26" s="177"/>
      <c r="JC26" s="177"/>
      <c r="JD26" s="177"/>
      <c r="JE26" s="177"/>
      <c r="JF26" s="177"/>
      <c r="JG26" s="177"/>
      <c r="JH26" s="177"/>
      <c r="JI26" s="177"/>
      <c r="JJ26" s="177"/>
      <c r="JK26" s="177"/>
      <c r="JL26" s="177"/>
      <c r="JM26" s="177"/>
      <c r="JN26" s="177"/>
      <c r="JO26" s="177"/>
      <c r="JP26" s="177"/>
      <c r="JQ26" s="177"/>
      <c r="JR26" s="177"/>
      <c r="JS26" s="177"/>
      <c r="JT26" s="177"/>
      <c r="JU26" s="177"/>
      <c r="JV26" s="177"/>
      <c r="JW26" s="177"/>
      <c r="JX26" s="177"/>
      <c r="JY26" s="177"/>
      <c r="JZ26" s="177"/>
      <c r="KA26" s="177"/>
      <c r="KB26" s="177"/>
      <c r="KC26" s="177"/>
      <c r="KD26" s="177"/>
      <c r="KE26" s="177"/>
      <c r="KF26" s="177"/>
      <c r="KG26" s="177"/>
      <c r="KH26" s="177"/>
      <c r="KI26" s="177"/>
      <c r="KJ26" s="177"/>
      <c r="KK26" s="177"/>
      <c r="KL26" s="177"/>
      <c r="KM26" s="177"/>
      <c r="KN26" s="177"/>
      <c r="KO26" s="177"/>
      <c r="KP26" s="177"/>
      <c r="KQ26" s="177"/>
      <c r="KR26" s="177"/>
      <c r="KS26" s="177"/>
      <c r="KT26" s="177"/>
      <c r="KU26" s="177"/>
      <c r="KV26" s="177"/>
      <c r="KW26" s="177"/>
      <c r="KX26" s="177"/>
      <c r="KY26" s="177"/>
      <c r="KZ26" s="177"/>
      <c r="LA26" s="177"/>
      <c r="LB26" s="177"/>
      <c r="LC26" s="177"/>
      <c r="LD26" s="177"/>
      <c r="LE26" s="177"/>
      <c r="LF26" s="177"/>
      <c r="LG26" s="177"/>
      <c r="LH26" s="177"/>
      <c r="LI26" s="177"/>
      <c r="LJ26" s="177"/>
      <c r="LK26" s="177"/>
      <c r="LL26" s="177"/>
      <c r="LM26" s="177"/>
      <c r="LN26" s="177"/>
      <c r="LO26" s="177"/>
      <c r="LP26" s="177"/>
      <c r="LQ26" s="177"/>
      <c r="LR26" s="177"/>
      <c r="LS26" s="177"/>
      <c r="LT26" s="177"/>
      <c r="LU26" s="177"/>
      <c r="LV26" s="177"/>
      <c r="LW26" s="177"/>
      <c r="LX26" s="177"/>
      <c r="LY26" s="177"/>
      <c r="LZ26" s="177"/>
      <c r="MA26" s="177"/>
      <c r="MB26" s="177"/>
      <c r="MC26" s="177"/>
      <c r="MD26" s="177"/>
      <c r="ME26" s="177"/>
      <c r="MF26" s="177"/>
      <c r="MG26" s="177"/>
      <c r="MH26" s="177"/>
      <c r="MI26" s="177"/>
      <c r="MJ26" s="177"/>
      <c r="MK26" s="177"/>
      <c r="ML26" s="177"/>
      <c r="MM26" s="177"/>
      <c r="MN26" s="177"/>
      <c r="MO26" s="177"/>
      <c r="MP26" s="177"/>
      <c r="MQ26" s="177"/>
      <c r="MR26" s="177"/>
      <c r="MS26" s="177"/>
      <c r="MT26" s="177"/>
      <c r="MU26" s="177"/>
      <c r="MV26" s="177"/>
      <c r="MW26" s="177"/>
      <c r="MX26" s="177"/>
      <c r="MY26" s="177"/>
      <c r="MZ26" s="177"/>
      <c r="NA26" s="177"/>
      <c r="NB26" s="177"/>
      <c r="NC26" s="177"/>
      <c r="ND26" s="177"/>
      <c r="NE26" s="177"/>
      <c r="NF26" s="177"/>
      <c r="NG26" s="177"/>
      <c r="NH26" s="177"/>
      <c r="NI26" s="177"/>
      <c r="NJ26" s="177"/>
      <c r="NK26" s="177"/>
      <c r="NL26" s="177"/>
      <c r="NM26" s="177"/>
      <c r="NN26" s="177"/>
      <c r="NO26" s="177"/>
      <c r="NP26" s="177"/>
      <c r="NQ26" s="177"/>
      <c r="NR26" s="177"/>
      <c r="NS26" s="177"/>
      <c r="NT26" s="177"/>
      <c r="NU26" s="177"/>
      <c r="NV26" s="177"/>
      <c r="NW26" s="177"/>
      <c r="NX26" s="177"/>
      <c r="NY26" s="177"/>
      <c r="NZ26" s="177"/>
      <c r="OA26" s="177"/>
      <c r="OB26" s="177"/>
      <c r="OC26" s="177"/>
      <c r="OD26" s="177"/>
      <c r="OE26" s="177"/>
      <c r="OF26" s="177"/>
      <c r="OG26" s="177"/>
      <c r="OH26" s="177"/>
      <c r="OI26" s="177"/>
      <c r="OJ26" s="177"/>
      <c r="OK26" s="177"/>
      <c r="OL26" s="177"/>
      <c r="OM26" s="177"/>
      <c r="ON26" s="177"/>
      <c r="OO26" s="177"/>
      <c r="OP26" s="177"/>
      <c r="OQ26" s="177"/>
      <c r="OR26" s="177"/>
      <c r="OS26" s="177"/>
      <c r="OT26" s="177"/>
      <c r="OU26" s="177"/>
      <c r="OV26" s="177"/>
      <c r="OW26" s="177"/>
      <c r="OX26" s="177"/>
      <c r="OY26" s="177"/>
      <c r="OZ26" s="177"/>
      <c r="PA26" s="177"/>
      <c r="PB26" s="177"/>
      <c r="PC26" s="177"/>
      <c r="PD26" s="177"/>
      <c r="PE26" s="177"/>
      <c r="PF26" s="177"/>
      <c r="PG26" s="177"/>
      <c r="PH26" s="177"/>
      <c r="PI26" s="177"/>
      <c r="PJ26" s="177"/>
      <c r="PK26" s="177"/>
      <c r="PL26" s="177"/>
      <c r="PM26" s="177"/>
      <c r="PN26" s="177"/>
      <c r="PO26" s="177"/>
      <c r="PP26" s="177"/>
      <c r="PQ26" s="177"/>
      <c r="PR26" s="177"/>
      <c r="PS26" s="177"/>
      <c r="PT26" s="177"/>
      <c r="PU26" s="177"/>
      <c r="PV26" s="177"/>
      <c r="PW26" s="177"/>
      <c r="PX26" s="177"/>
      <c r="PY26" s="177"/>
      <c r="PZ26" s="177"/>
      <c r="QA26" s="177"/>
      <c r="QB26" s="177"/>
      <c r="QC26" s="177"/>
      <c r="QD26" s="177"/>
      <c r="QE26" s="177"/>
      <c r="QF26" s="177"/>
      <c r="QG26" s="177"/>
      <c r="QH26" s="177"/>
      <c r="QI26" s="177"/>
      <c r="QJ26" s="177"/>
      <c r="QK26" s="177"/>
      <c r="QL26" s="177"/>
      <c r="QM26" s="177"/>
      <c r="QN26" s="177"/>
      <c r="QO26" s="177"/>
      <c r="QP26" s="177"/>
      <c r="QQ26" s="177"/>
      <c r="QR26" s="177"/>
      <c r="QS26" s="177"/>
      <c r="QT26" s="177"/>
      <c r="QU26" s="177"/>
      <c r="QV26" s="177"/>
      <c r="QW26" s="177"/>
      <c r="QX26" s="177"/>
      <c r="QY26" s="177"/>
      <c r="QZ26" s="177"/>
      <c r="RA26" s="177"/>
      <c r="RB26" s="177"/>
      <c r="RC26" s="177"/>
      <c r="RD26" s="177"/>
      <c r="RE26" s="177"/>
      <c r="RF26" s="177"/>
      <c r="RG26" s="177"/>
      <c r="RH26" s="177"/>
      <c r="RI26" s="177"/>
      <c r="RJ26" s="177"/>
      <c r="RK26" s="177"/>
      <c r="RL26" s="177"/>
      <c r="RM26" s="177"/>
      <c r="RN26" s="177"/>
      <c r="RO26" s="177"/>
      <c r="RP26" s="177"/>
      <c r="RQ26" s="177"/>
      <c r="RR26" s="177"/>
      <c r="RS26" s="177"/>
      <c r="RT26" s="177"/>
      <c r="RU26" s="177"/>
      <c r="RV26" s="177"/>
      <c r="RW26" s="177"/>
      <c r="RX26" s="177"/>
      <c r="RY26" s="177"/>
      <c r="RZ26" s="177"/>
      <c r="SA26" s="177"/>
      <c r="SB26" s="177"/>
      <c r="SC26" s="177"/>
      <c r="SD26" s="177"/>
      <c r="SE26" s="177"/>
      <c r="SF26" s="177"/>
      <c r="SG26" s="177"/>
      <c r="SH26" s="177"/>
      <c r="SI26" s="177"/>
      <c r="SJ26" s="177"/>
      <c r="SK26" s="177"/>
      <c r="SL26" s="177"/>
      <c r="SM26" s="177"/>
      <c r="SN26" s="177"/>
      <c r="SO26" s="177"/>
      <c r="SP26" s="177"/>
      <c r="SQ26" s="177"/>
      <c r="SR26" s="177"/>
      <c r="SS26" s="177"/>
      <c r="ST26" s="177"/>
      <c r="SU26" s="177"/>
      <c r="SV26" s="177"/>
      <c r="SW26" s="177"/>
      <c r="SX26" s="177"/>
      <c r="SY26" s="177"/>
      <c r="SZ26" s="177"/>
      <c r="TA26" s="177"/>
      <c r="TB26" s="177"/>
      <c r="TC26" s="177"/>
      <c r="TD26" s="177"/>
      <c r="TE26" s="177"/>
      <c r="TF26" s="177"/>
      <c r="TG26" s="177"/>
      <c r="TH26" s="177"/>
      <c r="TI26" s="177"/>
      <c r="TJ26" s="177"/>
      <c r="TK26" s="177"/>
      <c r="TL26" s="177"/>
      <c r="TM26" s="177"/>
      <c r="TN26" s="177"/>
      <c r="TO26" s="177"/>
      <c r="TP26" s="177"/>
      <c r="TQ26" s="177"/>
      <c r="TR26" s="177"/>
      <c r="TS26" s="177"/>
      <c r="TT26" s="177"/>
      <c r="TU26" s="177"/>
      <c r="TV26" s="177"/>
      <c r="TW26" s="177"/>
      <c r="TX26" s="177"/>
      <c r="TY26" s="177"/>
      <c r="TZ26" s="177"/>
      <c r="UA26" s="177"/>
      <c r="UB26" s="177"/>
      <c r="UC26" s="177"/>
      <c r="UD26" s="177"/>
      <c r="UE26" s="177"/>
      <c r="UF26" s="177"/>
      <c r="UG26" s="177"/>
      <c r="UH26" s="177"/>
      <c r="UI26" s="177"/>
      <c r="UJ26" s="177"/>
      <c r="UK26" s="177"/>
      <c r="UL26" s="177"/>
      <c r="UM26" s="177"/>
      <c r="UN26" s="177"/>
      <c r="UO26" s="177"/>
      <c r="UP26" s="177"/>
      <c r="UQ26" s="177"/>
      <c r="UR26" s="177"/>
      <c r="US26" s="177"/>
      <c r="UT26" s="177"/>
      <c r="UU26" s="177"/>
      <c r="UV26" s="177"/>
      <c r="UW26" s="177"/>
      <c r="UX26" s="177"/>
      <c r="UY26" s="177"/>
      <c r="UZ26" s="177"/>
      <c r="VA26" s="177"/>
      <c r="VB26" s="177"/>
      <c r="VC26" s="177"/>
      <c r="VD26" s="177"/>
      <c r="VE26" s="177"/>
      <c r="VF26" s="177"/>
      <c r="VG26" s="177"/>
      <c r="VH26" s="177"/>
      <c r="VI26" s="177"/>
      <c r="VJ26" s="177"/>
      <c r="VK26" s="177"/>
      <c r="VL26" s="177"/>
      <c r="VM26" s="177"/>
      <c r="VN26" s="177"/>
      <c r="VO26" s="177"/>
      <c r="VP26" s="177"/>
      <c r="VQ26" s="177"/>
      <c r="VR26" s="177"/>
      <c r="VS26" s="177"/>
      <c r="VT26" s="177"/>
      <c r="VU26" s="177"/>
      <c r="VV26" s="177"/>
      <c r="VW26" s="177"/>
      <c r="VX26" s="177"/>
      <c r="VY26" s="177"/>
      <c r="VZ26" s="177"/>
      <c r="WA26" s="177"/>
      <c r="WB26" s="177"/>
      <c r="WC26" s="177"/>
      <c r="WD26" s="177"/>
      <c r="WE26" s="177"/>
      <c r="WF26" s="177"/>
      <c r="WG26" s="177"/>
      <c r="WH26" s="177"/>
      <c r="WI26" s="177"/>
      <c r="WJ26" s="177"/>
      <c r="WK26" s="177"/>
      <c r="WL26" s="177"/>
      <c r="WM26" s="177"/>
      <c r="WN26" s="177"/>
      <c r="WO26" s="177"/>
      <c r="WP26" s="177"/>
      <c r="WQ26" s="177"/>
      <c r="WR26" s="177"/>
      <c r="WS26" s="177"/>
      <c r="WT26" s="177"/>
      <c r="WU26" s="177"/>
      <c r="WV26" s="177"/>
      <c r="WW26" s="177"/>
      <c r="WX26" s="177"/>
      <c r="WY26" s="177"/>
      <c r="WZ26" s="177"/>
      <c r="XA26" s="177"/>
      <c r="XB26" s="177"/>
      <c r="XC26" s="177"/>
      <c r="XD26" s="177"/>
      <c r="XE26" s="177"/>
      <c r="XF26" s="177"/>
      <c r="XG26" s="177"/>
      <c r="XH26" s="177"/>
      <c r="XI26" s="177"/>
      <c r="XJ26" s="177"/>
      <c r="XK26" s="177"/>
      <c r="XL26" s="177"/>
      <c r="XM26" s="177"/>
      <c r="XN26" s="177"/>
      <c r="XO26" s="177"/>
      <c r="XP26" s="177"/>
      <c r="XQ26" s="177"/>
      <c r="XR26" s="177"/>
      <c r="XS26" s="177"/>
      <c r="XT26" s="177"/>
      <c r="XU26" s="177"/>
      <c r="XV26" s="177"/>
      <c r="XW26" s="177"/>
      <c r="XX26" s="177"/>
      <c r="XY26" s="177"/>
      <c r="XZ26" s="177"/>
      <c r="YA26" s="177"/>
      <c r="YB26" s="177"/>
      <c r="YC26" s="177"/>
      <c r="YD26" s="177"/>
      <c r="YE26" s="177"/>
      <c r="YF26" s="177"/>
      <c r="YG26" s="177"/>
      <c r="YH26" s="177"/>
      <c r="YI26" s="177"/>
      <c r="YJ26" s="177"/>
      <c r="YK26" s="177"/>
      <c r="YL26" s="177"/>
      <c r="YM26" s="177"/>
      <c r="YN26" s="177"/>
      <c r="YO26" s="177"/>
      <c r="YP26" s="177"/>
      <c r="YQ26" s="177"/>
      <c r="YR26" s="177"/>
      <c r="YS26" s="177"/>
      <c r="YT26" s="177"/>
      <c r="YU26" s="177"/>
      <c r="YV26" s="177"/>
      <c r="YW26" s="177"/>
      <c r="YX26" s="177"/>
      <c r="YY26" s="177"/>
      <c r="YZ26" s="177"/>
      <c r="ZA26" s="177"/>
      <c r="ZB26" s="177"/>
      <c r="ZC26" s="177"/>
      <c r="ZD26" s="177"/>
      <c r="ZE26" s="177"/>
      <c r="ZF26" s="177"/>
      <c r="ZG26" s="177"/>
      <c r="ZH26" s="177"/>
      <c r="ZI26" s="177"/>
      <c r="ZJ26" s="177"/>
      <c r="ZK26" s="177"/>
      <c r="ZL26" s="177"/>
      <c r="ZM26" s="177"/>
      <c r="ZN26" s="177"/>
      <c r="ZO26" s="177"/>
      <c r="ZP26" s="177"/>
      <c r="ZQ26" s="177"/>
      <c r="ZR26" s="177"/>
    </row>
    <row r="27" spans="1:694" ht="15.75" customHeight="1" x14ac:dyDescent="0.25">
      <c r="A27" s="142" t="s">
        <v>252</v>
      </c>
      <c r="B27" s="142" t="s">
        <v>972</v>
      </c>
      <c r="C27" s="142"/>
      <c r="D27" s="142"/>
      <c r="E27" s="142"/>
      <c r="F27" s="142" t="s">
        <v>254</v>
      </c>
      <c r="G27" s="152" t="s">
        <v>1171</v>
      </c>
      <c r="H27" s="142"/>
      <c r="I27" s="158" t="str">
        <f>IF(LEN(VLOOKUP($G27,Baseline!$G:$BH,3,0))=0,"",VLOOKUP($G27,Baseline!$G:$BH,3,0))</f>
        <v>Welche der folgenden Plattformen oder Tools nutzen Sie derzeit, um zu Hause Sport zu treiben? Mehrfachauswahl möglich</v>
      </c>
      <c r="J27" s="142" t="str">
        <f>IF(LEN(VLOOKUP($G27,Baseline!$G:$BH,4,0))=0,"",VLOOKUP($G27,Baseline!$G:$BH,4,0))</f>
        <v>1 = YouTube</v>
      </c>
      <c r="K27" s="142" t="str">
        <f>IF(LEN(VLOOKUP($G27,Baseline!$G:$BH,5,0))=0,"",VLOOKUP($G27,Baseline!$G:$BH,5,0))</f>
        <v>2 = Spezielle Websiten mit Workout-Videos</v>
      </c>
      <c r="L27" s="142" t="str">
        <f>IF(LEN(VLOOKUP($G27,Baseline!$G:$BH,6,0))=0,"",VLOOKUP($G27,Baseline!$G:$BH,6,0))</f>
        <v>3 = Live-Trainings/Live-Streams</v>
      </c>
      <c r="M27" s="142" t="str">
        <f>IF(LEN(VLOOKUP($G27,Baseline!$G:$BH,7,0))=0,"",VLOOKUP($G27,Baseline!$G:$BH,7,0))</f>
        <v>4 = Home-Trainer</v>
      </c>
      <c r="N27" s="142" t="str">
        <f>IF(LEN(VLOOKUP($G27,Baseline!$G:$BH,8,0))=0,"",VLOOKUP($G27,Baseline!$G:$BH,8,0))</f>
        <v>5 = andere</v>
      </c>
      <c r="O27" s="142" t="str">
        <f>IF(LEN(VLOOKUP($G27,Baseline!$G:$BH,9,0))=0,"",VLOOKUP($G27,Baseline!$G:$BH,9,0))</f>
        <v>6 = Ich verwende keine Plattformen oder Tools</v>
      </c>
      <c r="P27" s="142" t="str">
        <f>IF(LEN(VLOOKUP($G27,Baseline!$G:$BH,10,0))=0,"",VLOOKUP($G27,Baseline!$G:$BH,10,0))</f>
        <v/>
      </c>
      <c r="Q27" s="142" t="str">
        <f>IF(LEN(VLOOKUP($G27,Baseline!$G:$BH,11,0))=0,"",VLOOKUP($G27,Baseline!$G:$BH,11,0))</f>
        <v/>
      </c>
      <c r="R27" s="142" t="str">
        <f>IF(LEN(VLOOKUP($G27,Baseline!$G:$BH,12,0))=0,"",VLOOKUP($G27,Baseline!$G:$BH,12,0))</f>
        <v/>
      </c>
      <c r="S27" s="142" t="str">
        <f>IF(LEN(VLOOKUP($G27,Baseline!$G:$BH,13,0))=0,"",VLOOKUP($G27,Baseline!$G:$BH,13,0))</f>
        <v/>
      </c>
      <c r="T27" s="142" t="str">
        <f>IF(LEN(VLOOKUP($G27,Baseline!$G:$BH,14,0))=0,"",VLOOKUP($G27,Baseline!$G:$BH,14,0))</f>
        <v/>
      </c>
      <c r="U27" s="142" t="str">
        <f>IF(LEN(VLOOKUP($G27,Baseline!$G:$BH,15,0))=0,"",VLOOKUP($G27,Baseline!$G:$BH,15,0))</f>
        <v/>
      </c>
      <c r="V27" s="142" t="str">
        <f>IF(LEN(VLOOKUP($G27,Baseline!$G:$BH,16,0))=0,"",VLOOKUP($G27,Baseline!$G:$BH,16,0))</f>
        <v/>
      </c>
      <c r="W27" s="142" t="str">
        <f>IF(LEN(VLOOKUP($G27,Baseline!$G:$BH,17,0))=0,"",VLOOKUP($G27,Baseline!$G:$BH,17,0))</f>
        <v/>
      </c>
      <c r="X27" s="142" t="str">
        <f>IF(LEN(VLOOKUP($G27,Baseline!$G:$BH,18,0))=0,"",VLOOKUP($G27,Baseline!$G:$BH,18,0))</f>
        <v/>
      </c>
      <c r="Y27" s="142" t="str">
        <f>IF(LEN(VLOOKUP($G27,Baseline!$G:$BH,19,0))=0,"",VLOOKUP($G27,Baseline!$G:$BH,19,0))</f>
        <v/>
      </c>
      <c r="Z27" s="142" t="str">
        <f>IF(LEN(VLOOKUP($G27,Baseline!$G:$BH,20,0))=0,"",VLOOKUP($G27,Baseline!$G:$BH,20,0))</f>
        <v/>
      </c>
      <c r="AA27" s="142" t="str">
        <f>IF(LEN(VLOOKUP($G27,Baseline!$G:$BH,21,0))=0,"",VLOOKUP($G27,Baseline!$G:$BH,21,0))</f>
        <v/>
      </c>
      <c r="AB27" s="142" t="str">
        <f>IF(LEN(VLOOKUP($G27,Baseline!$G:$BH,22,0))=0,"",VLOOKUP($G27,Baseline!$G:$BH,22,0))</f>
        <v/>
      </c>
      <c r="AC27" s="142" t="str">
        <f>IF(LEN(VLOOKUP($G27,Baseline!$G:$BH,23,0))=0,"",VLOOKUP($G27,Baseline!$G:$BH,23,0))</f>
        <v/>
      </c>
      <c r="AD27" s="142" t="str">
        <f>IF(LEN(VLOOKUP($G27,Baseline!$G:$BH,24,0))=0,"",VLOOKUP($G27,Baseline!$G:$BH,24,0))</f>
        <v/>
      </c>
      <c r="AE27" s="142" t="str">
        <f>IF(LEN(VLOOKUP($G27,Baseline!$G:$BH,25,0))=0,"",VLOOKUP($G27,Baseline!$G:$BH,25,0))</f>
        <v/>
      </c>
      <c r="AF27" s="142" t="str">
        <f>IF(LEN(VLOOKUP($G27,Baseline!$G:$BH,26,0))=0,"",VLOOKUP($G27,Baseline!$G:$BH,26,0))</f>
        <v/>
      </c>
      <c r="AG27" s="142"/>
      <c r="AH27" s="142"/>
      <c r="AI27" s="142"/>
      <c r="AJ27" s="142"/>
      <c r="AK27" s="142" t="str">
        <f>IF(LEN(VLOOKUP($G27,Baseline!$G:$BH,31,0))=0,"",VLOOKUP($G27,Baseline!$G:$BH,31,0))</f>
        <v>Which of the following platforms or tools do you currently use to do sports at home?
(multiple choice possible)</v>
      </c>
      <c r="AL27" s="142" t="str">
        <f>IF(LEN(VLOOKUP($G27,Baseline!$G:$BH,32,0))=0,"",VLOOKUP($G27,Baseline!$G:$BH,32,0))</f>
        <v>1 = YouTube</v>
      </c>
      <c r="AM27" s="142" t="str">
        <f>IF(LEN(VLOOKUP($G27,Baseline!$G:$BH,33,0))=0,"",VLOOKUP($G27,Baseline!$G:$BH,33,0))</f>
        <v>2 = Special websites with workout videos</v>
      </c>
      <c r="AN27" s="142" t="str">
        <f>IF(LEN(VLOOKUP($G27,Baseline!$G:$BH,34,0))=0,"",VLOOKUP($G27,Baseline!$G:$BH,34,0))</f>
        <v>3 = Live-trainings/Live-streams</v>
      </c>
      <c r="AO27" s="142" t="str">
        <f>IF(LEN(VLOOKUP($G27,Baseline!$G:$BH,35,0))=0,"",VLOOKUP($G27,Baseline!$G:$BH,35,0))</f>
        <v>4 = Home-Trainer</v>
      </c>
      <c r="AP27" s="142" t="str">
        <f>IF(LEN(VLOOKUP($G27,Baseline!$G:$BH,36,0))=0,"",VLOOKUP($G27,Baseline!$G:$BH,36,0))</f>
        <v>5 = Others</v>
      </c>
      <c r="AQ27" s="142" t="str">
        <f>IF(LEN(VLOOKUP($G27,Baseline!$G:$BH,37,0))=0,"",VLOOKUP($G27,Baseline!$G:$BH,37,0))</f>
        <v>6 = I don't use any platforms or tools</v>
      </c>
      <c r="AR27" s="142" t="str">
        <f>IF(LEN(VLOOKUP($G27,Baseline!$G:$BH,38,0))=0,"",VLOOKUP($G27,Baseline!$G:$BH,38,0))</f>
        <v/>
      </c>
      <c r="AS27" s="142" t="str">
        <f>IF(LEN(VLOOKUP($G27,Baseline!$G:$BH,39,0))=0,"",VLOOKUP($G27,Baseline!$G:$BH,39,0))</f>
        <v/>
      </c>
      <c r="AT27" s="142" t="str">
        <f>IF(LEN(VLOOKUP($G27,Baseline!$G:$BH,40,0))=0,"",VLOOKUP($G27,Baseline!$G:$BH,40,0))</f>
        <v/>
      </c>
      <c r="AU27" s="142" t="str">
        <f>IF(LEN(VLOOKUP($G27,Baseline!$G:$BH,41,0))=0,"",VLOOKUP($G27,Baseline!$G:$BH,41,0))</f>
        <v/>
      </c>
      <c r="AV27" s="142" t="str">
        <f>IF(LEN(VLOOKUP($G27,Baseline!$G:$BH,42,0))=0,"",VLOOKUP($G27,Baseline!$G:$BH,42,0))</f>
        <v/>
      </c>
      <c r="AW27" s="142" t="str">
        <f>IF(LEN(VLOOKUP($G27,Baseline!$G:$BH,43,0))=0,"",VLOOKUP($G27,Baseline!$G:$BH,43,0))</f>
        <v/>
      </c>
      <c r="AX27" s="142" t="str">
        <f>IF(LEN(VLOOKUP($G27,Baseline!$G:$BH,44,0))=0,"",VLOOKUP($G27,Baseline!$G:$BH,44,0))</f>
        <v/>
      </c>
      <c r="AY27" s="142" t="str">
        <f>IF(LEN(VLOOKUP($G27,Baseline!$G:$BH,45,0))=0,"",VLOOKUP($G27,Baseline!$G:$BH,45,0))</f>
        <v/>
      </c>
      <c r="AZ27" s="142" t="str">
        <f>IF(LEN(VLOOKUP($G27,Baseline!$G:$BH,46,0))=0,"",VLOOKUP($G27,Baseline!$G:$BH,46,0))</f>
        <v/>
      </c>
      <c r="BA27" s="142" t="str">
        <f>IF(LEN(VLOOKUP($G27,Baseline!$G:$BH,47,0))=0,"",VLOOKUP($G27,Baseline!$G:$BH,47,0))</f>
        <v/>
      </c>
      <c r="BB27" s="142" t="str">
        <f>IF(LEN(VLOOKUP($G27,Baseline!$G:$BH,48,0))=0,"",VLOOKUP($G27,Baseline!$G:$BH,48,0))</f>
        <v/>
      </c>
      <c r="BC27" s="142" t="str">
        <f>IF(LEN(VLOOKUP($G27,Baseline!$G:$BH,49,0))=0,"",VLOOKUP($G27,Baseline!$G:$BH,49,0))</f>
        <v/>
      </c>
      <c r="BD27" s="142" t="str">
        <f>IF(LEN(VLOOKUP($G27,Baseline!$G:$BH,50,0))=0,"",VLOOKUP($G27,Baseline!$G:$BH,50,0))</f>
        <v/>
      </c>
      <c r="BE27" s="142" t="str">
        <f>IF(LEN(VLOOKUP($G27,Baseline!$G:$BH,51,0))=0,"",VLOOKUP($G27,Baseline!$G:$BH,51,0))</f>
        <v/>
      </c>
      <c r="BF27" s="142" t="str">
        <f>IF(LEN(VLOOKUP($G27,Baseline!$G:$BH,52,0))=0,"",VLOOKUP($G27,Baseline!$G:$BH,52,0))</f>
        <v/>
      </c>
      <c r="BG27" s="142" t="str">
        <f>IF(LEN(VLOOKUP($G27,Baseline!$G:$BH,53,0))=0,"",VLOOKUP($G27,Baseline!$G:$BH,53,0))</f>
        <v/>
      </c>
      <c r="BH27" s="142" t="str">
        <f>IF(LEN(VLOOKUP($G27,Baseline!$G:$BH,54,0))=0,"",VLOOKUP($G27,Baseline!$G:$BH,54,0))</f>
        <v/>
      </c>
      <c r="BI27" s="142"/>
      <c r="BJ27" s="142"/>
      <c r="BK27" s="142"/>
      <c r="BL27" s="142"/>
      <c r="BM27" s="142" t="str">
        <f>IF(LEN(VLOOKUP($G27,Baseline!$G:$CJ,59,0))=0,"",VLOOKUP($G27,Baseline!$G:$CJ,59,0))</f>
        <v>¿Cuáles de las siguientes plataformas o herramientas utiliza actualmente para practicar deporte en casa?
Selección múltiple posible</v>
      </c>
      <c r="BN27" s="139" t="str">
        <f>IF(LEN(VLOOKUP($G27,Baseline!$G:$CJ,60,0))=0,"",VLOOKUP($G27,Baseline!$G:$CJ,60,0))</f>
        <v>1 = YouTube</v>
      </c>
      <c r="BO27" s="139" t="str">
        <f>IF(LEN(VLOOKUP($G27,Baseline!$G:$CJ,61,0))=0,"",VLOOKUP($G27,Baseline!$G:$CJ,61,0))</f>
        <v>2 = Páginas web especiales con vídeos workout</v>
      </c>
      <c r="BP27" s="139" t="str">
        <f>IF(LEN(VLOOKUP($G27,Baseline!$G:$CJ,62,0))=0,"",VLOOKUP($G27,Baseline!$G:$CJ,62,0))</f>
        <v>3 = Live-Trainings/Live-Streams</v>
      </c>
      <c r="BQ27" s="139" t="str">
        <f>IF(LEN(VLOOKUP($G27,Baseline!$G:$CJ,63,0))=0,"",VLOOKUP($G27,Baseline!$G:$CJ,63,0))</f>
        <v>4 = Home-Trainer</v>
      </c>
      <c r="BR27" s="139" t="str">
        <f>IF(LEN(VLOOKUP($G27,Baseline!$G:$CJ,64,0))=0,"",VLOOKUP($G27,Baseline!$G:$CJ,64,0))</f>
        <v>5 = otros</v>
      </c>
      <c r="BS27" s="139" t="str">
        <f>IF(LEN(VLOOKUP($G27,Baseline!$G:$CJ,65,0))=0,"",VLOOKUP($G27,Baseline!$G:$CJ,65,0))</f>
        <v>6 = No utilizo plataformas ni herramientas</v>
      </c>
      <c r="BT27" s="139" t="str">
        <f>IF(LEN(VLOOKUP($G27,Baseline!$G:$CJ,66,0))=0,"",VLOOKUP($G27,Baseline!$G:$CJ,66,0))</f>
        <v/>
      </c>
      <c r="BU27" s="139" t="str">
        <f>IF(LEN(VLOOKUP($G27,Baseline!$G:$CJ,67,0))=0,"",VLOOKUP($G27,Baseline!$G:$CJ,67,0))</f>
        <v/>
      </c>
      <c r="BV27" s="139" t="str">
        <f>IF(LEN(VLOOKUP($G27,Baseline!$G:$CJ,68,0))=0,"",VLOOKUP($G27,Baseline!$G:$CJ,68,0))</f>
        <v/>
      </c>
      <c r="BW27" s="139" t="str">
        <f>IF(LEN(VLOOKUP($G27,Baseline!$G:$CJ,69,0))=0,"",VLOOKUP($G27,Baseline!$G:$CJ,69,0))</f>
        <v/>
      </c>
      <c r="BX27" s="139" t="str">
        <f>IF(LEN(VLOOKUP($G27,Baseline!$G:$CJ,70,0))=0,"",VLOOKUP($G27,Baseline!$G:$CJ,70,0))</f>
        <v/>
      </c>
      <c r="BY27" s="139" t="str">
        <f>IF(LEN(VLOOKUP($G27,Baseline!$G:$CJ,71,0))=0,"",VLOOKUP($G27,Baseline!$G:$CJ,71,0))</f>
        <v/>
      </c>
      <c r="BZ27" s="139" t="str">
        <f>IF(LEN(VLOOKUP($G27,Baseline!$G:$CJ,72,0))=0,"",VLOOKUP($G27,Baseline!$G:$CJ,72,0))</f>
        <v/>
      </c>
      <c r="CA27" s="139" t="str">
        <f>IF(LEN(VLOOKUP($G27,Baseline!$G:$CJ,73,0))=0,"",VLOOKUP($G27,Baseline!$G:$CJ,73,0))</f>
        <v/>
      </c>
      <c r="CB27" s="139" t="str">
        <f>IF(LEN(VLOOKUP($G27,Baseline!$G:$CJ,74,0))=0,"",VLOOKUP($G27,Baseline!$G:$CJ,74,0))</f>
        <v/>
      </c>
      <c r="CC27" s="139" t="str">
        <f>IF(LEN(VLOOKUP($G27,Baseline!$G:$CJ,75,0))=0,"",VLOOKUP($G27,Baseline!$G:$CJ,75,0))</f>
        <v/>
      </c>
      <c r="CD27" s="139" t="str">
        <f>IF(LEN(VLOOKUP($G27,Baseline!$G:$CJ,76,0))=0,"",VLOOKUP($G27,Baseline!$G:$CJ,76,0))</f>
        <v/>
      </c>
      <c r="CE27" s="139" t="str">
        <f>IF(LEN(VLOOKUP($G27,Baseline!$G:$CJ,77,0))=0,"",VLOOKUP($G27,Baseline!$G:$CJ,77,0))</f>
        <v/>
      </c>
      <c r="CF27" s="139" t="str">
        <f>IF(LEN(VLOOKUP($G27,Baseline!$G:$CJ,78,0))=0,"",VLOOKUP($G27,Baseline!$G:$CJ,78,0))</f>
        <v/>
      </c>
      <c r="CG27" s="139" t="str">
        <f>IF(LEN(VLOOKUP($G27,Baseline!$G:$CJ,79,0))=0,"",VLOOKUP($G27,Baseline!$G:$CJ,79,0))</f>
        <v/>
      </c>
      <c r="CH27" s="139" t="str">
        <f>IF(LEN(VLOOKUP($G27,Baseline!$G:$CJ,80,0))=0,"",VLOOKUP($G27,Baseline!$G:$CJ,80,0))</f>
        <v/>
      </c>
      <c r="CI27" s="139" t="str">
        <f>IF(LEN(VLOOKUP($G27,Baseline!$G:$CJ,81,0))=0,"",VLOOKUP($G27,Baseline!$G:$CJ,81,0))</f>
        <v/>
      </c>
      <c r="CJ27" s="139" t="str">
        <f>IF(LEN(VLOOKUP($G27,Baseline!$G:$CJ,82,0))=0,"",VLOOKUP($G27,Baseline!$G:$CJ,82,0))</f>
        <v/>
      </c>
      <c r="CK27" s="142"/>
      <c r="CL27" s="142"/>
      <c r="CM27" s="142"/>
      <c r="CN27" s="142"/>
      <c r="CO27" s="139" t="str">
        <f>IF(LEN(VLOOKUP($G27,Baseline!$G:$DL,87,0))=0,"",VLOOKUP($G27,Baseline!$G:$DL,87,0))</f>
        <v>Parmi les plates-formes ou appareils suivants, lesquels utilisez-vous actuellement pour faire du sport à la maison ?
Plusieurs réponses possibles</v>
      </c>
      <c r="CP27" s="139" t="str">
        <f>IF(LEN(VLOOKUP($G27,Baseline!$G:$DL,88,0))=0,"",VLOOKUP($G27,Baseline!$G:$DL,88,0))</f>
        <v>1 = YouTube</v>
      </c>
      <c r="CQ27" s="139" t="str">
        <f>IF(LEN(VLOOKUP($G27,Baseline!$G:$DL,89,0))=0,"",VLOOKUP($G27,Baseline!$G:$DL,89,0))</f>
        <v>2 = sites web spéciaux avec des vidéos d'exercices</v>
      </c>
      <c r="CR27" s="139" t="str">
        <f>IF(LEN(VLOOKUP($G27,Baseline!$G:$DL,90,0))=0,"",VLOOKUP($G27,Baseline!$G:$DL,90,0))</f>
        <v>3 = entraînements en live / streamings en live</v>
      </c>
      <c r="CS27" s="139" t="str">
        <f>IF(LEN(VLOOKUP($G27,Baseline!$G:$DL,91,0))=0,"",VLOOKUP($G27,Baseline!$G:$DL,91,0))</f>
        <v>4 = ergomètre</v>
      </c>
      <c r="CT27" s="139" t="str">
        <f>IF(LEN(VLOOKUP($G27,Baseline!$G:$DL,92,0))=0,"",VLOOKUP($G27,Baseline!$G:$DL,92,0))</f>
        <v>5 = autres</v>
      </c>
      <c r="CU27" s="139" t="str">
        <f>IF(LEN(VLOOKUP($G27,Baseline!$G:$DL,93,0))=0,"",VLOOKUP($G27,Baseline!$G:$DL,93,0))</f>
        <v>6 = je n'utilise pas de plate-forme ou d'appareil</v>
      </c>
      <c r="CV27" s="139" t="str">
        <f>IF(LEN(VLOOKUP($G27,Baseline!$G:$DL,94,0))=0,"",VLOOKUP($G27,Baseline!$G:$DL,94,0))</f>
        <v/>
      </c>
      <c r="CW27" s="139" t="str">
        <f>IF(LEN(VLOOKUP($G27,Baseline!$G:$DL,95,0))=0,"",VLOOKUP($G27,Baseline!$G:$DL,95,0))</f>
        <v/>
      </c>
      <c r="CX27" s="139" t="str">
        <f>IF(LEN(VLOOKUP($G27,Baseline!$G:$DL,96,0))=0,"",VLOOKUP($G27,Baseline!$G:$DL,96,0))</f>
        <v/>
      </c>
      <c r="CY27" s="139" t="str">
        <f>IF(LEN(VLOOKUP($G27,Baseline!$G:$DL,97,0))=0,"",VLOOKUP($G27,Baseline!$G:$DL,97,0))</f>
        <v/>
      </c>
      <c r="CZ27" s="139" t="str">
        <f>IF(LEN(VLOOKUP($G27,Baseline!$G:$DL,98,0))=0,"",VLOOKUP($G27,Baseline!$G:$DL,98,0))</f>
        <v/>
      </c>
      <c r="DA27" s="139" t="str">
        <f>IF(LEN(VLOOKUP($G27,Baseline!$G:$DL,99,0))=0,"",VLOOKUP($G27,Baseline!$G:$DL,99,0))</f>
        <v/>
      </c>
      <c r="DB27" s="139" t="str">
        <f>IF(LEN(VLOOKUP($G27,Baseline!$G:$DL,100,0))=0,"",VLOOKUP($G27,Baseline!$G:$DL,100,0))</f>
        <v/>
      </c>
      <c r="DC27" s="139" t="str">
        <f>IF(LEN(VLOOKUP($G27,Baseline!$G:$DL,101,0))=0,"",VLOOKUP($G27,Baseline!$G:$DL,101,0))</f>
        <v/>
      </c>
      <c r="DD27" s="139" t="str">
        <f>IF(LEN(VLOOKUP($G27,Baseline!$G:$DL,102,0))=0,"",VLOOKUP($G27,Baseline!$G:$DL,102,0))</f>
        <v/>
      </c>
      <c r="DE27" s="139" t="str">
        <f>IF(LEN(VLOOKUP($G27,Baseline!$G:$DL,103,0))=0,"",VLOOKUP($G27,Baseline!$G:$DL,103,0))</f>
        <v/>
      </c>
      <c r="DF27" s="139" t="str">
        <f>IF(LEN(VLOOKUP($G27,Baseline!$G:$DL,104,0))=0,"",VLOOKUP($G27,Baseline!$G:$DL,104,0))</f>
        <v/>
      </c>
      <c r="DG27" s="139" t="str">
        <f>IF(LEN(VLOOKUP($G27,Baseline!$G:$DL,105,0))=0,"",VLOOKUP($G27,Baseline!$G:$DL,105,0))</f>
        <v/>
      </c>
      <c r="DH27" s="139" t="str">
        <f>IF(LEN(VLOOKUP($G27,Baseline!$G:$DL,106,0))=0,"",VLOOKUP($G27,Baseline!$G:$DL,106,0))</f>
        <v/>
      </c>
      <c r="DI27" s="139" t="str">
        <f>IF(LEN(VLOOKUP($G27,Baseline!$G:$DL,107,0))=0,"",VLOOKUP($G27,Baseline!$G:$DL,107,0))</f>
        <v/>
      </c>
      <c r="DJ27" s="139" t="str">
        <f>IF(LEN(VLOOKUP($G27,Baseline!$G:$DL,108,0))=0,"",VLOOKUP($G27,Baseline!$G:$DL,108,0))</f>
        <v/>
      </c>
      <c r="DK27" s="139" t="str">
        <f>IF(LEN(VLOOKUP($G27,Baseline!$G:$DL,109,0))=0,"",VLOOKUP($G27,Baseline!$G:$DL,109,0))</f>
        <v/>
      </c>
      <c r="DL27" s="139" t="str">
        <f>IF(LEN(VLOOKUP($G27,Baseline!$G:$DL,110,0))=0,"",VLOOKUP($G27,Baseline!$G:$DL,110,0))</f>
        <v/>
      </c>
      <c r="DM27" s="139"/>
      <c r="DN27" s="139"/>
      <c r="DO27" s="139"/>
      <c r="DP27" s="139"/>
      <c r="DQ27" s="142" t="str">
        <f>IF(LEN(VLOOKUP($G27,Baseline!$G:$EN,115,0))=0,"",VLOOKUP($G27,Baseline!$G:$EN,115,0))</f>
        <v>A következő platformok vagy eszközök közül melyiket használja az otthoni sportoláshoz?
Több válasz is lehetséges</v>
      </c>
      <c r="DR27" s="142" t="str">
        <f>IF(LEN(VLOOKUP($G27,Baseline!$G:$EN,116,0))=0,"",VLOOKUP($G27,Baseline!$G:$EN,116,0))</f>
        <v>1 = YouTube</v>
      </c>
      <c r="DS27" s="142" t="str">
        <f>IF(LEN(VLOOKUP($G27,Baseline!$G:$EN,117,0))=0,"",VLOOKUP($G27,Baseline!$G:$EN,117,0))</f>
        <v>2 = edzővideókat kínáló speciális honlapok</v>
      </c>
      <c r="DT27" s="142" t="str">
        <f>IF(LEN(VLOOKUP($G27,Baseline!$G:$EN,118,0))=0,"",VLOOKUP($G27,Baseline!$G:$EN,118,0))</f>
        <v>3 = élő edzések / élő közvetítések</v>
      </c>
      <c r="DU27" s="142" t="str">
        <f>IF(LEN(VLOOKUP($G27,Baseline!$G:$EN,119,0))=0,"",VLOOKUP($G27,Baseline!$G:$EN,119,0))</f>
        <v>4 = szobakerékpár</v>
      </c>
      <c r="DV27" s="142" t="str">
        <f>IF(LEN(VLOOKUP($G27,Baseline!$G:$EN,120,0))=0,"",VLOOKUP($G27,Baseline!$G:$EN,120,0))</f>
        <v>5 = egyéb</v>
      </c>
      <c r="DW27" s="142" t="str">
        <f>IF(LEN(VLOOKUP($G27,Baseline!$G:$EN,121,0))=0,"",VLOOKUP($G27,Baseline!$G:$EN,121,0))</f>
        <v>6 = nem használok semmilyen platformot vagy eszközt</v>
      </c>
      <c r="DX27" s="142" t="str">
        <f>IF(LEN(VLOOKUP($G27,Baseline!$G:$EN,122,0))=0,"",VLOOKUP($G27,Baseline!$G:$EN,122,0))</f>
        <v/>
      </c>
      <c r="DY27" s="142" t="str">
        <f>IF(LEN(VLOOKUP($G27,Baseline!$G:$EN,123,0))=0,"",VLOOKUP($G27,Baseline!$G:$EN,123,0))</f>
        <v/>
      </c>
      <c r="DZ27" s="142" t="str">
        <f>IF(LEN(VLOOKUP($G27,Baseline!$G:$EN,124,0))=0,"",VLOOKUP($G27,Baseline!$G:$EN,124,0))</f>
        <v/>
      </c>
      <c r="EA27" s="142" t="str">
        <f>IF(LEN(VLOOKUP($G27,Baseline!$G:$EN,125,0))=0,"",VLOOKUP($G27,Baseline!$G:$EN,125,0))</f>
        <v/>
      </c>
      <c r="EB27" s="142" t="str">
        <f>IF(LEN(VLOOKUP($G27,Baseline!$G:$EN,126,0))=0,"",VLOOKUP($G27,Baseline!$G:$EN,126,0))</f>
        <v/>
      </c>
      <c r="EC27" s="142" t="str">
        <f>IF(LEN(VLOOKUP($G27,Baseline!$G:$EN,127,0))=0,"",VLOOKUP($G27,Baseline!$G:$EN,127,0))</f>
        <v/>
      </c>
      <c r="ED27" s="142" t="str">
        <f>IF(LEN(VLOOKUP($G27,Baseline!$G:$EN,128,0))=0,"",VLOOKUP($G27,Baseline!$G:$EN,128,0))</f>
        <v/>
      </c>
      <c r="EE27" s="142" t="str">
        <f>IF(LEN(VLOOKUP($G27,Baseline!$G:$EN,129,0))=0,"",VLOOKUP($G27,Baseline!$G:$EN,129,0))</f>
        <v/>
      </c>
      <c r="EF27" s="142" t="str">
        <f>IF(LEN(VLOOKUP($G27,Baseline!$G:$EN,130,0))=0,"",VLOOKUP($G27,Baseline!$G:$EN,130,0))</f>
        <v/>
      </c>
      <c r="EG27" s="142" t="str">
        <f>IF(LEN(VLOOKUP($G27,Baseline!$G:$EN,131,0))=0,"",VLOOKUP($G27,Baseline!$G:$EN,131,0))</f>
        <v/>
      </c>
      <c r="EH27" s="142" t="str">
        <f>IF(LEN(VLOOKUP($G27,Baseline!$G:$EN,132,0))=0,"",VLOOKUP($G27,Baseline!$G:$EN,132,0))</f>
        <v/>
      </c>
      <c r="EI27" s="142" t="str">
        <f>IF(LEN(VLOOKUP($G27,Baseline!$G:$EN,133,0))=0,"",VLOOKUP($G27,Baseline!$G:$EN,133,0))</f>
        <v/>
      </c>
      <c r="EJ27" s="142" t="str">
        <f>IF(LEN(VLOOKUP($G27,Baseline!$G:$EN,134,0))=0,"",VLOOKUP($G27,Baseline!$G:$EN,134,0))</f>
        <v/>
      </c>
      <c r="EK27" s="142" t="str">
        <f>IF(LEN(VLOOKUP($G27,Baseline!$G:$EN,135,0))=0,"",VLOOKUP($G27,Baseline!$G:$EN,135,0))</f>
        <v/>
      </c>
      <c r="EL27" s="142" t="str">
        <f>IF(LEN(VLOOKUP($G27,Baseline!$G:$EN,136,0))=0,"",VLOOKUP($G27,Baseline!$G:$EN,136,0))</f>
        <v/>
      </c>
      <c r="EM27" s="142" t="str">
        <f>IF(LEN(VLOOKUP($G27,Baseline!$G:$EN,137,0))=0,"",VLOOKUP($G27,Baseline!$G:$EN,137,0))</f>
        <v/>
      </c>
      <c r="EN27" s="142" t="str">
        <f>IF(LEN(VLOOKUP($G27,Baseline!$G:$EN,138,0))=0,"",VLOOKUP($G27,Baseline!$G:$EN,138,0))</f>
        <v/>
      </c>
      <c r="EO27" s="142"/>
      <c r="EP27" s="142"/>
      <c r="EQ27" s="142"/>
      <c r="ER27" s="142"/>
      <c r="ES27" s="142" t="str">
        <f>IF(LEN(VLOOKUP($G27,Baseline!$G:$FP,143,0))=0,"",VLOOKUP($G27,Baseline!$G:$FP,143,0))</f>
        <v>Quali delle seguenti piattaforme o strumenti utilizza al momento per praticare sport da casa?
Più di una risposta possibile</v>
      </c>
      <c r="ET27" s="142" t="str">
        <f>IF(LEN(VLOOKUP($G27,Baseline!$G:$FP,144,0))=0,"",VLOOKUP($G27,Baseline!$G:$FP,144,0))</f>
        <v>1 = YouTube</v>
      </c>
      <c r="EU27" s="142" t="str">
        <f>IF(LEN(VLOOKUP($G27,Baseline!$G:$FP,145,0))=0,"",VLOOKUP($G27,Baseline!$G:$FP,145,0))</f>
        <v>2 = pagine web dedicate con video per gli esercizi</v>
      </c>
      <c r="EV27" s="142" t="str">
        <f>IF(LEN(VLOOKUP($G27,Baseline!$G:$FP,146,0))=0,"",VLOOKUP($G27,Baseline!$G:$FP,146,0))</f>
        <v>3 = live training/live-streaming</v>
      </c>
      <c r="EW27" s="142" t="str">
        <f>IF(LEN(VLOOKUP($G27,Baseline!$G:$FP,147,0))=0,"",VLOOKUP($G27,Baseline!$G:$FP,147,0))</f>
        <v>4 = cyclette</v>
      </c>
      <c r="EX27" s="142" t="str">
        <f>IF(LEN(VLOOKUP($G27,Baseline!$G:$FP,148,0))=0,"",VLOOKUP($G27,Baseline!$G:$FP,148,0))</f>
        <v>5 = altro</v>
      </c>
      <c r="EY27" s="142" t="str">
        <f>IF(LEN(VLOOKUP($G27,Baseline!$G:$FP,149,0))=0,"",VLOOKUP($G27,Baseline!$G:$FP,149,0))</f>
        <v>6 = non utilizzo piattaforme o strumenti</v>
      </c>
      <c r="EZ27" s="142" t="str">
        <f>IF(LEN(VLOOKUP($G27,Baseline!$G:$FP,150,0))=0,"",VLOOKUP($G27,Baseline!$G:$FP,150,0))</f>
        <v/>
      </c>
      <c r="FA27" s="142" t="str">
        <f>IF(LEN(VLOOKUP($G27,Baseline!$G:$FP,151,0))=0,"",VLOOKUP($G27,Baseline!$G:$FP,151,0))</f>
        <v/>
      </c>
      <c r="FB27" s="142" t="str">
        <f>IF(LEN(VLOOKUP($G27,Baseline!$G:$FP,152,0))=0,"",VLOOKUP($G27,Baseline!$G:$FP,152,0))</f>
        <v/>
      </c>
      <c r="FC27" s="142" t="str">
        <f>IF(LEN(VLOOKUP($G27,Baseline!$G:$FP,153,0))=0,"",VLOOKUP($G27,Baseline!$G:$FP,153,0))</f>
        <v/>
      </c>
      <c r="FD27" s="142" t="str">
        <f>IF(LEN(VLOOKUP($G27,Baseline!$G:$FP,154,0))=0,"",VLOOKUP($G27,Baseline!$G:$FP,154,0))</f>
        <v/>
      </c>
      <c r="FE27" s="142" t="str">
        <f>IF(LEN(VLOOKUP($G27,Baseline!$G:$FP,155,0))=0,"",VLOOKUP($G27,Baseline!$G:$FP,155,0))</f>
        <v/>
      </c>
      <c r="FF27" s="142" t="str">
        <f>IF(LEN(VLOOKUP($G27,Baseline!$G:$FP,156,0))=0,"",VLOOKUP($G27,Baseline!$G:$FP,156,0))</f>
        <v/>
      </c>
      <c r="FG27" s="142" t="str">
        <f>IF(LEN(VLOOKUP($G27,Baseline!$G:$FP,157,0))=0,"",VLOOKUP($G27,Baseline!$G:$FP,157,0))</f>
        <v/>
      </c>
      <c r="FH27" s="142" t="str">
        <f>IF(LEN(VLOOKUP($G27,Baseline!$G:$FP,158,0))=0,"",VLOOKUP($G27,Baseline!$G:$FP,158,0))</f>
        <v/>
      </c>
      <c r="FI27" s="142" t="str">
        <f>IF(LEN(VLOOKUP($G27,Baseline!$G:$FP,159,0))=0,"",VLOOKUP($G27,Baseline!$G:$FP,159,0))</f>
        <v/>
      </c>
      <c r="FJ27" s="142" t="str">
        <f>IF(LEN(VLOOKUP($G27,Baseline!$G:$FP,160,0))=0,"",VLOOKUP($G27,Baseline!$G:$FP,160,0))</f>
        <v/>
      </c>
      <c r="FK27" s="142" t="str">
        <f>IF(LEN(VLOOKUP($G27,Baseline!$G:$FP,161,0))=0,"",VLOOKUP($G27,Baseline!$G:$FP,161,0))</f>
        <v/>
      </c>
      <c r="FL27" s="142" t="str">
        <f>IF(LEN(VLOOKUP($G27,Baseline!$G:$FP,162,0))=0,"",VLOOKUP($G27,Baseline!$G:$FP,162,0))</f>
        <v/>
      </c>
      <c r="FM27" s="142" t="str">
        <f>IF(LEN(VLOOKUP($G27,Baseline!$G:$FP,163,0))=0,"",VLOOKUP($G27,Baseline!$G:$FP,163,0))</f>
        <v/>
      </c>
      <c r="FN27" s="142" t="str">
        <f>IF(LEN(VLOOKUP($G27,Baseline!$G:$FP,164,0))=0,"",VLOOKUP($G27,Baseline!$G:$FP,164,0))</f>
        <v/>
      </c>
      <c r="FO27" s="142" t="str">
        <f>IF(LEN(VLOOKUP($G27,Baseline!$G:$FP,165,0))=0,"",VLOOKUP($G27,Baseline!$G:$FP,165,0))</f>
        <v/>
      </c>
      <c r="FP27" s="142" t="str">
        <f>IF(LEN(VLOOKUP($G27,Baseline!$G:$FP,166,0))=0,"",VLOOKUP($G27,Baseline!$G:$FP,166,0))</f>
        <v/>
      </c>
      <c r="FQ27" s="142"/>
      <c r="FR27" s="142"/>
      <c r="FS27" s="142"/>
      <c r="FT27" s="142"/>
      <c r="FU27" s="142" t="str">
        <f>IF(LEN(VLOOKUP($G27,Baseline!$G:$GR,171,0))=0,"",VLOOKUP($G27,Baseline!$G:$GR,171,0))</f>
        <v>Какие из перечисленных ниже платформ или инструментов Вы сейчас используете для занятий спортом дома?
Можно выбрать несколько вариантов ответа</v>
      </c>
      <c r="FV27" s="142" t="str">
        <f>IF(LEN(VLOOKUP($G27,Baseline!$G:$GR,172,0))=0,"",VLOOKUP($G27,Baseline!$G:$GR,172,0))</f>
        <v>1 = YouTube</v>
      </c>
      <c r="FW27" s="142" t="str">
        <f>IF(LEN(VLOOKUP($G27,Baseline!$G:$GR,173,0))=0,"",VLOOKUP($G27,Baseline!$G:$GR,173,0))</f>
        <v>2 = специальные веб-сайты с видео тренировок</v>
      </c>
      <c r="FX27" s="142" t="str">
        <f>IF(LEN(VLOOKUP($G27,Baseline!$G:$GR,174,0))=0,"",VLOOKUP($G27,Baseline!$G:$GR,174,0))</f>
        <v>3 = тренировки в прямом эфире / стримы</v>
      </c>
      <c r="FY27" s="142" t="str">
        <f>IF(LEN(VLOOKUP($G27,Baseline!$G:$GR,175,0))=0,"",VLOOKUP($G27,Baseline!$G:$GR,175,0))</f>
        <v>4 = домашний тренер</v>
      </c>
      <c r="FZ27" s="142" t="str">
        <f>IF(LEN(VLOOKUP($G27,Baseline!$G:$GR,176,0))=0,"",VLOOKUP($G27,Baseline!$G:$GR,176,0))</f>
        <v>5 = иное</v>
      </c>
      <c r="GA27" s="142" t="str">
        <f>IF(LEN(VLOOKUP($G27,Baseline!$G:$GR,177,0))=0,"",VLOOKUP($G27,Baseline!$G:$GR,177,0))</f>
        <v>6 = я не пользуюсь никакими платформами или инструментами</v>
      </c>
      <c r="GB27" s="142" t="str">
        <f>IF(LEN(VLOOKUP($G27,Baseline!$G:$GR,178,0))=0,"",VLOOKUP($G27,Baseline!$G:$GR,178,0))</f>
        <v/>
      </c>
      <c r="GC27" s="142" t="str">
        <f>IF(LEN(VLOOKUP($G27,Baseline!$G:$GR,179,0))=0,"",VLOOKUP($G27,Baseline!$G:$GR,179,0))</f>
        <v/>
      </c>
      <c r="GD27" s="142" t="str">
        <f>IF(LEN(VLOOKUP($G27,Baseline!$G:$GR,180,0))=0,"",VLOOKUP($G27,Baseline!$G:$GR,180,0))</f>
        <v/>
      </c>
      <c r="GE27" s="142" t="str">
        <f>IF(LEN(VLOOKUP($G27,Baseline!$G:$GR,181,0))=0,"",VLOOKUP($G27,Baseline!$G:$GR,181,0))</f>
        <v/>
      </c>
      <c r="GF27" s="142" t="str">
        <f>IF(LEN(VLOOKUP($G27,Baseline!$G:$GR,182,0))=0,"",VLOOKUP($G27,Baseline!$G:$GR,182,0))</f>
        <v/>
      </c>
      <c r="GG27" s="142" t="str">
        <f>IF(LEN(VLOOKUP($G27,Baseline!$G:$GR,183,0))=0,"",VLOOKUP($G27,Baseline!$G:$GR,183,0))</f>
        <v/>
      </c>
      <c r="GH27" s="142" t="str">
        <f>IF(LEN(VLOOKUP($G27,Baseline!$G:$GR,184,0))=0,"",VLOOKUP($G27,Baseline!$G:$GR,184,0))</f>
        <v/>
      </c>
      <c r="GI27" s="142" t="str">
        <f>IF(LEN(VLOOKUP($G27,Baseline!$G:$GR,185,0))=0,"",VLOOKUP($G27,Baseline!$G:$GR,185,0))</f>
        <v/>
      </c>
      <c r="GJ27" s="142" t="str">
        <f>IF(LEN(VLOOKUP($G27,Baseline!$G:$GR,186,0))=0,"",VLOOKUP($G27,Baseline!$G:$GR,186,0))</f>
        <v/>
      </c>
      <c r="GK27" s="142" t="str">
        <f>IF(LEN(VLOOKUP($G27,Baseline!$G:$GR,187,0))=0,"",VLOOKUP($G27,Baseline!$G:$GR,187,0))</f>
        <v/>
      </c>
      <c r="GL27" s="142" t="str">
        <f>IF(LEN(VLOOKUP($G27,Baseline!$G:$GR,188,0))=0,"",VLOOKUP($G27,Baseline!$G:$GR,188,0))</f>
        <v/>
      </c>
      <c r="GM27" s="142" t="str">
        <f>IF(LEN(VLOOKUP($G27,Baseline!$G:$GR,189,0))=0,"",VLOOKUP($G27,Baseline!$G:$GR,189,0))</f>
        <v/>
      </c>
      <c r="GN27" s="142" t="str">
        <f>IF(LEN(VLOOKUP($G27,Baseline!$G:$GR,190,0))=0,"",VLOOKUP($G27,Baseline!$G:$GR,190,0))</f>
        <v/>
      </c>
      <c r="GO27" s="142" t="str">
        <f>IF(LEN(VLOOKUP($G27,Baseline!$G:$GR,191,0))=0,"",VLOOKUP($G27,Baseline!$G:$GR,191,0))</f>
        <v/>
      </c>
      <c r="GP27" s="142" t="str">
        <f>IF(LEN(VLOOKUP($G27,Baseline!$G:$GR,192,0))=0,"",VLOOKUP($G27,Baseline!$G:$GR,192,0))</f>
        <v/>
      </c>
      <c r="GQ27" s="142" t="str">
        <f>IF(LEN(VLOOKUP($G27,Baseline!$G:$GR,193,0))=0,"",VLOOKUP($G27,Baseline!$G:$GR,193,0))</f>
        <v/>
      </c>
      <c r="GR27" s="142" t="str">
        <f>IF(LEN(VLOOKUP($G27,Baseline!$G:$GR,194,0))=0,"",VLOOKUP($G27,Baseline!$G:$GR,194,0))</f>
        <v/>
      </c>
      <c r="GS27" s="142"/>
      <c r="GT27" s="142"/>
      <c r="GU27" s="142"/>
      <c r="GV27" s="142"/>
      <c r="GW27" s="142" t="str">
        <f>IF(LEN(VLOOKUP($G27,Baseline!$G:$HT,199,0))=0,"",VLOOKUP($G27,Baseline!$G:$HT,199,0))</f>
        <v>Koje od sledećih platformi ili alatki trenutno koristite za bavljenje sportom kod kuće?
Moguće izabrati više odgovora</v>
      </c>
      <c r="GX27" s="142" t="str">
        <f>IF(LEN(VLOOKUP($G27,Baseline!$G:$HT,200,0))=0,"",VLOOKUP($G27,Baseline!$G:$HT,200,0))</f>
        <v>1 = YouTube</v>
      </c>
      <c r="GY27" s="142" t="str">
        <f>IF(LEN(VLOOKUP($G27,Baseline!$G:$HT,201,0))=0,"",VLOOKUP($G27,Baseline!$G:$HT,201,0))</f>
        <v>2 = Specijalne veb lokacije sa video zapisima za vežbanje</v>
      </c>
      <c r="GZ27" s="142" t="str">
        <f>IF(LEN(VLOOKUP($G27,Baseline!$G:$HT,202,0))=0,"",VLOOKUP($G27,Baseline!$G:$HT,202,0))</f>
        <v>3 = trening uživo/strimovi uživo</v>
      </c>
      <c r="HA27" s="142" t="str">
        <f>IF(LEN(VLOOKUP($G27,Baseline!$G:$HT,203,0))=0,"",VLOOKUP($G27,Baseline!$G:$HT,203,0))</f>
        <v>4 = kućni trener</v>
      </c>
      <c r="HB27" s="142" t="str">
        <f>IF(LEN(VLOOKUP($G27,Baseline!$G:$HT,204,0))=0,"",VLOOKUP($G27,Baseline!$G:$HT,204,0))</f>
        <v>5 = druge</v>
      </c>
      <c r="HC27" s="142" t="str">
        <f>IF(LEN(VLOOKUP($G27,Baseline!$G:$HT,205,0))=0,"",VLOOKUP($G27,Baseline!$G:$HT,205,0))</f>
        <v>6 = ne koristim platforme, a ni alate</v>
      </c>
      <c r="HD27" s="142" t="str">
        <f>IF(LEN(VLOOKUP($G27,Baseline!$G:$HT,206,0))=0,"",VLOOKUP($G27,Baseline!$G:$HT,206,0))</f>
        <v/>
      </c>
      <c r="HE27" s="142" t="str">
        <f>IF(LEN(VLOOKUP($G27,Baseline!$G:$HT,207,0))=0,"",VLOOKUP($G27,Baseline!$G:$HT,207,0))</f>
        <v/>
      </c>
      <c r="HF27" s="142" t="str">
        <f>IF(LEN(VLOOKUP($G27,Baseline!$G:$HT,208,0))=0,"",VLOOKUP($G27,Baseline!$G:$HT,208,0))</f>
        <v/>
      </c>
      <c r="HG27" s="142" t="str">
        <f>IF(LEN(VLOOKUP($G27,Baseline!$G:$HT,209,0))=0,"",VLOOKUP($G27,Baseline!$G:$HT,209,0))</f>
        <v/>
      </c>
      <c r="HH27" s="142" t="str">
        <f>IF(LEN(VLOOKUP($G27,Baseline!$G:$HT,210,0))=0,"",VLOOKUP($G27,Baseline!$G:$HT,210,0))</f>
        <v/>
      </c>
      <c r="HI27" s="142" t="str">
        <f>IF(LEN(VLOOKUP($G27,Baseline!$G:$HT,211,0))=0,"",VLOOKUP($G27,Baseline!$G:$HT,211,0))</f>
        <v/>
      </c>
      <c r="HJ27" s="142" t="str">
        <f>IF(LEN(VLOOKUP($G27,Baseline!$G:$HT,212,0))=0,"",VLOOKUP($G27,Baseline!$G:$HT,212,0))</f>
        <v/>
      </c>
      <c r="HK27" s="142" t="str">
        <f>IF(LEN(VLOOKUP($G27,Baseline!$G:$HT,213,0))=0,"",VLOOKUP($G27,Baseline!$G:$HT,213,0))</f>
        <v/>
      </c>
      <c r="HL27" s="142" t="str">
        <f>IF(LEN(VLOOKUP($G27,Baseline!$G:$HT,214,0))=0,"",VLOOKUP($G27,Baseline!$G:$HT,214,0))</f>
        <v/>
      </c>
      <c r="HM27" s="142" t="str">
        <f>IF(LEN(VLOOKUP($G27,Baseline!$G:$HT,215,0))=0,"",VLOOKUP($G27,Baseline!$G:$HT,215,0))</f>
        <v/>
      </c>
      <c r="HN27" s="142" t="str">
        <f>IF(LEN(VLOOKUP($G27,Baseline!$G:$HT,216,0))=0,"",VLOOKUP($G27,Baseline!$G:$HT,216,0))</f>
        <v/>
      </c>
      <c r="HO27" s="142" t="str">
        <f>IF(LEN(VLOOKUP($G27,Baseline!$G:$HT,217,0))=0,"",VLOOKUP($G27,Baseline!$G:$HT,217,0))</f>
        <v/>
      </c>
      <c r="HP27" s="142" t="str">
        <f>IF(LEN(VLOOKUP($G27,Baseline!$G:$HT,218,0))=0,"",VLOOKUP($G27,Baseline!$G:$HT,218,0))</f>
        <v/>
      </c>
      <c r="HQ27" s="142" t="str">
        <f>IF(LEN(VLOOKUP($G27,Baseline!$G:$HT,219,0))=0,"",VLOOKUP($G27,Baseline!$G:$HT,219,0))</f>
        <v/>
      </c>
      <c r="HR27" s="142" t="str">
        <f>IF(LEN(VLOOKUP($G27,Baseline!$G:$HT,220,0))=0,"",VLOOKUP($G27,Baseline!$G:$HT,220,0))</f>
        <v/>
      </c>
      <c r="HS27" s="142" t="str">
        <f>IF(LEN(VLOOKUP($G27,Baseline!$G:$HT,221,0))=0,"",VLOOKUP($G27,Baseline!$G:$HT,221,0))</f>
        <v/>
      </c>
      <c r="HT27" s="142" t="str">
        <f>IF(LEN(VLOOKUP($G27,Baseline!$G:$HT,222,0))=0,"",VLOOKUP($G27,Baseline!$G:$HT,222,0))</f>
        <v/>
      </c>
      <c r="HU27" s="142"/>
      <c r="HV27" s="142"/>
      <c r="HW27" s="142"/>
      <c r="HX27" s="142"/>
      <c r="HY27" s="177"/>
      <c r="HZ27" s="177"/>
      <c r="IA27" s="177"/>
      <c r="IB27" s="177"/>
      <c r="IC27" s="177"/>
      <c r="ID27" s="177"/>
      <c r="IE27" s="177"/>
      <c r="IF27" s="177"/>
      <c r="IG27" s="177"/>
      <c r="IH27" s="177"/>
      <c r="II27" s="177"/>
      <c r="IJ27" s="177"/>
      <c r="IK27" s="177"/>
      <c r="IL27" s="177"/>
      <c r="IM27" s="177"/>
      <c r="IN27" s="177"/>
      <c r="IO27" s="177"/>
      <c r="IP27" s="177"/>
      <c r="IQ27" s="177"/>
      <c r="IR27" s="177"/>
      <c r="IS27" s="177"/>
      <c r="IT27" s="177"/>
      <c r="IU27" s="177"/>
      <c r="IV27" s="177"/>
      <c r="IW27" s="177"/>
      <c r="IX27" s="177"/>
      <c r="IY27" s="177"/>
      <c r="IZ27" s="177"/>
      <c r="JA27" s="177"/>
      <c r="JB27" s="177"/>
      <c r="JC27" s="177"/>
      <c r="JD27" s="177"/>
      <c r="JE27" s="177"/>
      <c r="JF27" s="177"/>
      <c r="JG27" s="177"/>
      <c r="JH27" s="177"/>
      <c r="JI27" s="177"/>
      <c r="JJ27" s="177"/>
      <c r="JK27" s="177"/>
      <c r="JL27" s="177"/>
      <c r="JM27" s="177"/>
      <c r="JN27" s="177"/>
      <c r="JO27" s="177"/>
      <c r="JP27" s="177"/>
      <c r="JQ27" s="177"/>
      <c r="JR27" s="177"/>
      <c r="JS27" s="177"/>
      <c r="JT27" s="177"/>
      <c r="JU27" s="177"/>
      <c r="JV27" s="177"/>
      <c r="JW27" s="177"/>
      <c r="JX27" s="177"/>
      <c r="JY27" s="177"/>
      <c r="JZ27" s="177"/>
      <c r="KA27" s="177"/>
      <c r="KB27" s="177"/>
      <c r="KC27" s="177"/>
      <c r="KD27" s="177"/>
      <c r="KE27" s="177"/>
      <c r="KF27" s="177"/>
      <c r="KG27" s="177"/>
      <c r="KH27" s="177"/>
      <c r="KI27" s="177"/>
      <c r="KJ27" s="177"/>
      <c r="KK27" s="177"/>
      <c r="KL27" s="177"/>
      <c r="KM27" s="177"/>
      <c r="KN27" s="177"/>
      <c r="KO27" s="177"/>
      <c r="KP27" s="177"/>
      <c r="KQ27" s="177"/>
      <c r="KR27" s="177"/>
      <c r="KS27" s="177"/>
      <c r="KT27" s="177"/>
      <c r="KU27" s="177"/>
      <c r="KV27" s="177"/>
      <c r="KW27" s="177"/>
      <c r="KX27" s="177"/>
      <c r="KY27" s="177"/>
      <c r="KZ27" s="177"/>
      <c r="LA27" s="177"/>
      <c r="LB27" s="177"/>
      <c r="LC27" s="177"/>
      <c r="LD27" s="177"/>
      <c r="LE27" s="177"/>
      <c r="LF27" s="177"/>
      <c r="LG27" s="177"/>
      <c r="LH27" s="177"/>
      <c r="LI27" s="177"/>
      <c r="LJ27" s="177"/>
      <c r="LK27" s="177"/>
      <c r="LL27" s="177"/>
      <c r="LM27" s="177"/>
      <c r="LN27" s="177"/>
      <c r="LO27" s="177"/>
      <c r="LP27" s="177"/>
      <c r="LQ27" s="177"/>
      <c r="LR27" s="177"/>
      <c r="LS27" s="177"/>
      <c r="LT27" s="177"/>
      <c r="LU27" s="177"/>
      <c r="LV27" s="177"/>
      <c r="LW27" s="177"/>
      <c r="LX27" s="177"/>
      <c r="LY27" s="177"/>
      <c r="LZ27" s="177"/>
      <c r="MA27" s="177"/>
      <c r="MB27" s="177"/>
      <c r="MC27" s="177"/>
      <c r="MD27" s="177"/>
      <c r="ME27" s="177"/>
      <c r="MF27" s="177"/>
      <c r="MG27" s="177"/>
      <c r="MH27" s="177"/>
      <c r="MI27" s="177"/>
      <c r="MJ27" s="177"/>
      <c r="MK27" s="177"/>
      <c r="ML27" s="177"/>
      <c r="MM27" s="177"/>
      <c r="MN27" s="177"/>
      <c r="MO27" s="177"/>
      <c r="MP27" s="177"/>
      <c r="MQ27" s="177"/>
      <c r="MR27" s="177"/>
      <c r="MS27" s="177"/>
      <c r="MT27" s="177"/>
      <c r="MU27" s="177"/>
      <c r="MV27" s="177"/>
      <c r="MW27" s="177"/>
      <c r="MX27" s="177"/>
      <c r="MY27" s="177"/>
      <c r="MZ27" s="177"/>
      <c r="NA27" s="177"/>
      <c r="NB27" s="177"/>
      <c r="NC27" s="177"/>
      <c r="ND27" s="177"/>
      <c r="NE27" s="177"/>
      <c r="NF27" s="177"/>
      <c r="NG27" s="177"/>
      <c r="NH27" s="177"/>
      <c r="NI27" s="177"/>
      <c r="NJ27" s="177"/>
      <c r="NK27" s="177"/>
      <c r="NL27" s="177"/>
      <c r="NM27" s="177"/>
      <c r="NN27" s="177"/>
      <c r="NO27" s="177"/>
      <c r="NP27" s="177"/>
      <c r="NQ27" s="177"/>
      <c r="NR27" s="177"/>
      <c r="NS27" s="177"/>
      <c r="NT27" s="177"/>
      <c r="NU27" s="177"/>
      <c r="NV27" s="177"/>
      <c r="NW27" s="177"/>
      <c r="NX27" s="177"/>
      <c r="NY27" s="177"/>
      <c r="NZ27" s="177"/>
      <c r="OA27" s="177"/>
      <c r="OB27" s="177"/>
      <c r="OC27" s="177"/>
      <c r="OD27" s="177"/>
      <c r="OE27" s="177"/>
      <c r="OF27" s="177"/>
      <c r="OG27" s="177"/>
      <c r="OH27" s="177"/>
      <c r="OI27" s="177"/>
      <c r="OJ27" s="177"/>
      <c r="OK27" s="177"/>
      <c r="OL27" s="177"/>
      <c r="OM27" s="177"/>
      <c r="ON27" s="177"/>
      <c r="OO27" s="177"/>
      <c r="OP27" s="177"/>
      <c r="OQ27" s="177"/>
      <c r="OR27" s="177"/>
      <c r="OS27" s="177"/>
      <c r="OT27" s="177"/>
      <c r="OU27" s="177"/>
      <c r="OV27" s="177"/>
      <c r="OW27" s="177"/>
      <c r="OX27" s="177"/>
      <c r="OY27" s="177"/>
      <c r="OZ27" s="177"/>
      <c r="PA27" s="177"/>
      <c r="PB27" s="177"/>
      <c r="PC27" s="177"/>
      <c r="PD27" s="177"/>
      <c r="PE27" s="177"/>
      <c r="PF27" s="177"/>
      <c r="PG27" s="177"/>
      <c r="PH27" s="177"/>
      <c r="PI27" s="177"/>
      <c r="PJ27" s="177"/>
      <c r="PK27" s="177"/>
      <c r="PL27" s="177"/>
      <c r="PM27" s="177"/>
      <c r="PN27" s="177"/>
      <c r="PO27" s="177"/>
      <c r="PP27" s="177"/>
      <c r="PQ27" s="177"/>
      <c r="PR27" s="177"/>
      <c r="PS27" s="177"/>
      <c r="PT27" s="177"/>
      <c r="PU27" s="177"/>
      <c r="PV27" s="177"/>
      <c r="PW27" s="177"/>
      <c r="PX27" s="177"/>
      <c r="PY27" s="177"/>
      <c r="PZ27" s="177"/>
      <c r="QA27" s="177"/>
      <c r="QB27" s="177"/>
      <c r="QC27" s="177"/>
      <c r="QD27" s="177"/>
      <c r="QE27" s="177"/>
      <c r="QF27" s="177"/>
      <c r="QG27" s="177"/>
      <c r="QH27" s="177"/>
      <c r="QI27" s="177"/>
      <c r="QJ27" s="177"/>
      <c r="QK27" s="177"/>
      <c r="QL27" s="177"/>
      <c r="QM27" s="177"/>
      <c r="QN27" s="177"/>
      <c r="QO27" s="177"/>
      <c r="QP27" s="177"/>
      <c r="QQ27" s="177"/>
      <c r="QR27" s="177"/>
      <c r="QS27" s="177"/>
      <c r="QT27" s="177"/>
      <c r="QU27" s="177"/>
      <c r="QV27" s="177"/>
      <c r="QW27" s="177"/>
      <c r="QX27" s="177"/>
      <c r="QY27" s="177"/>
      <c r="QZ27" s="177"/>
      <c r="RA27" s="177"/>
      <c r="RB27" s="177"/>
      <c r="RC27" s="177"/>
      <c r="RD27" s="177"/>
      <c r="RE27" s="177"/>
      <c r="RF27" s="177"/>
      <c r="RG27" s="177"/>
      <c r="RH27" s="177"/>
      <c r="RI27" s="177"/>
      <c r="RJ27" s="177"/>
      <c r="RK27" s="177"/>
      <c r="RL27" s="177"/>
      <c r="RM27" s="177"/>
      <c r="RN27" s="177"/>
      <c r="RO27" s="177"/>
      <c r="RP27" s="177"/>
      <c r="RQ27" s="177"/>
      <c r="RR27" s="177"/>
      <c r="RS27" s="177"/>
      <c r="RT27" s="177"/>
      <c r="RU27" s="177"/>
      <c r="RV27" s="177"/>
      <c r="RW27" s="177"/>
      <c r="RX27" s="177"/>
      <c r="RY27" s="177"/>
      <c r="RZ27" s="177"/>
      <c r="SA27" s="177"/>
      <c r="SB27" s="177"/>
      <c r="SC27" s="177"/>
      <c r="SD27" s="177"/>
      <c r="SE27" s="177"/>
      <c r="SF27" s="177"/>
      <c r="SG27" s="177"/>
      <c r="SH27" s="177"/>
      <c r="SI27" s="177"/>
      <c r="SJ27" s="177"/>
      <c r="SK27" s="177"/>
      <c r="SL27" s="177"/>
      <c r="SM27" s="177"/>
      <c r="SN27" s="177"/>
      <c r="SO27" s="177"/>
      <c r="SP27" s="177"/>
      <c r="SQ27" s="177"/>
      <c r="SR27" s="177"/>
      <c r="SS27" s="177"/>
      <c r="ST27" s="177"/>
      <c r="SU27" s="177"/>
      <c r="SV27" s="177"/>
      <c r="SW27" s="177"/>
      <c r="SX27" s="177"/>
      <c r="SY27" s="177"/>
      <c r="SZ27" s="177"/>
      <c r="TA27" s="177"/>
      <c r="TB27" s="177"/>
      <c r="TC27" s="177"/>
      <c r="TD27" s="177"/>
      <c r="TE27" s="177"/>
      <c r="TF27" s="177"/>
      <c r="TG27" s="177"/>
      <c r="TH27" s="177"/>
      <c r="TI27" s="177"/>
      <c r="TJ27" s="177"/>
      <c r="TK27" s="177"/>
      <c r="TL27" s="177"/>
      <c r="TM27" s="177"/>
      <c r="TN27" s="177"/>
      <c r="TO27" s="177"/>
      <c r="TP27" s="177"/>
      <c r="TQ27" s="177"/>
      <c r="TR27" s="177"/>
      <c r="TS27" s="177"/>
      <c r="TT27" s="177"/>
      <c r="TU27" s="177"/>
      <c r="TV27" s="177"/>
      <c r="TW27" s="177"/>
      <c r="TX27" s="177"/>
      <c r="TY27" s="177"/>
      <c r="TZ27" s="177"/>
      <c r="UA27" s="177"/>
      <c r="UB27" s="177"/>
      <c r="UC27" s="177"/>
      <c r="UD27" s="177"/>
      <c r="UE27" s="177"/>
      <c r="UF27" s="177"/>
      <c r="UG27" s="177"/>
      <c r="UH27" s="177"/>
      <c r="UI27" s="177"/>
      <c r="UJ27" s="177"/>
      <c r="UK27" s="177"/>
      <c r="UL27" s="177"/>
      <c r="UM27" s="177"/>
      <c r="UN27" s="177"/>
      <c r="UO27" s="177"/>
      <c r="UP27" s="177"/>
      <c r="UQ27" s="177"/>
      <c r="UR27" s="177"/>
      <c r="US27" s="177"/>
      <c r="UT27" s="177"/>
      <c r="UU27" s="177"/>
      <c r="UV27" s="177"/>
      <c r="UW27" s="177"/>
      <c r="UX27" s="177"/>
      <c r="UY27" s="177"/>
      <c r="UZ27" s="177"/>
      <c r="VA27" s="177"/>
      <c r="VB27" s="177"/>
      <c r="VC27" s="177"/>
      <c r="VD27" s="177"/>
      <c r="VE27" s="177"/>
      <c r="VF27" s="177"/>
      <c r="VG27" s="177"/>
      <c r="VH27" s="177"/>
      <c r="VI27" s="177"/>
      <c r="VJ27" s="177"/>
      <c r="VK27" s="177"/>
      <c r="VL27" s="177"/>
      <c r="VM27" s="177"/>
      <c r="VN27" s="177"/>
      <c r="VO27" s="177"/>
      <c r="VP27" s="177"/>
      <c r="VQ27" s="177"/>
      <c r="VR27" s="177"/>
      <c r="VS27" s="177"/>
      <c r="VT27" s="177"/>
      <c r="VU27" s="177"/>
      <c r="VV27" s="177"/>
      <c r="VW27" s="177"/>
      <c r="VX27" s="177"/>
      <c r="VY27" s="177"/>
      <c r="VZ27" s="177"/>
      <c r="WA27" s="177"/>
      <c r="WB27" s="177"/>
      <c r="WC27" s="177"/>
      <c r="WD27" s="177"/>
      <c r="WE27" s="177"/>
      <c r="WF27" s="177"/>
      <c r="WG27" s="177"/>
      <c r="WH27" s="177"/>
      <c r="WI27" s="177"/>
      <c r="WJ27" s="177"/>
      <c r="WK27" s="177"/>
      <c r="WL27" s="177"/>
      <c r="WM27" s="177"/>
      <c r="WN27" s="177"/>
      <c r="WO27" s="177"/>
      <c r="WP27" s="177"/>
      <c r="WQ27" s="177"/>
      <c r="WR27" s="177"/>
      <c r="WS27" s="177"/>
      <c r="WT27" s="177"/>
      <c r="WU27" s="177"/>
      <c r="WV27" s="177"/>
      <c r="WW27" s="177"/>
      <c r="WX27" s="177"/>
      <c r="WY27" s="177"/>
      <c r="WZ27" s="177"/>
      <c r="XA27" s="177"/>
      <c r="XB27" s="177"/>
      <c r="XC27" s="177"/>
      <c r="XD27" s="177"/>
      <c r="XE27" s="177"/>
      <c r="XF27" s="177"/>
      <c r="XG27" s="177"/>
      <c r="XH27" s="177"/>
      <c r="XI27" s="177"/>
      <c r="XJ27" s="177"/>
      <c r="XK27" s="177"/>
      <c r="XL27" s="177"/>
      <c r="XM27" s="177"/>
      <c r="XN27" s="177"/>
      <c r="XO27" s="177"/>
      <c r="XP27" s="177"/>
      <c r="XQ27" s="177"/>
      <c r="XR27" s="177"/>
      <c r="XS27" s="177"/>
      <c r="XT27" s="177"/>
      <c r="XU27" s="177"/>
      <c r="XV27" s="177"/>
      <c r="XW27" s="177"/>
      <c r="XX27" s="177"/>
      <c r="XY27" s="177"/>
      <c r="XZ27" s="177"/>
      <c r="YA27" s="177"/>
      <c r="YB27" s="177"/>
      <c r="YC27" s="177"/>
      <c r="YD27" s="177"/>
      <c r="YE27" s="177"/>
      <c r="YF27" s="177"/>
      <c r="YG27" s="177"/>
      <c r="YH27" s="177"/>
      <c r="YI27" s="177"/>
      <c r="YJ27" s="177"/>
      <c r="YK27" s="177"/>
      <c r="YL27" s="177"/>
      <c r="YM27" s="177"/>
      <c r="YN27" s="177"/>
      <c r="YO27" s="177"/>
      <c r="YP27" s="177"/>
      <c r="YQ27" s="177"/>
      <c r="YR27" s="177"/>
      <c r="YS27" s="177"/>
      <c r="YT27" s="177"/>
      <c r="YU27" s="177"/>
      <c r="YV27" s="177"/>
      <c r="YW27" s="177"/>
      <c r="YX27" s="177"/>
      <c r="YY27" s="177"/>
      <c r="YZ27" s="177"/>
      <c r="ZA27" s="177"/>
      <c r="ZB27" s="177"/>
      <c r="ZC27" s="177"/>
      <c r="ZD27" s="177"/>
      <c r="ZE27" s="177"/>
      <c r="ZF27" s="177"/>
      <c r="ZG27" s="177"/>
      <c r="ZH27" s="177"/>
      <c r="ZI27" s="177"/>
      <c r="ZJ27" s="177"/>
      <c r="ZK27" s="177"/>
      <c r="ZL27" s="177"/>
      <c r="ZM27" s="177"/>
      <c r="ZN27" s="177"/>
      <c r="ZO27" s="177"/>
      <c r="ZP27" s="177"/>
      <c r="ZQ27" s="177"/>
      <c r="ZR27" s="177"/>
    </row>
    <row r="28" spans="1:694" ht="15.75" customHeight="1" x14ac:dyDescent="0.25">
      <c r="A28" s="144" t="s">
        <v>251</v>
      </c>
      <c r="B28" s="145"/>
      <c r="C28" s="145"/>
      <c r="D28" s="145"/>
      <c r="E28" s="145"/>
      <c r="F28" s="145"/>
      <c r="G28" s="146"/>
      <c r="H28" s="145"/>
      <c r="I28" s="162"/>
      <c r="J28" s="163"/>
      <c r="K28" s="163"/>
      <c r="L28" s="163"/>
      <c r="M28" s="163"/>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64"/>
      <c r="AK28" s="162"/>
      <c r="AL28" s="163" t="str">
        <f>IFERROR(VLOOKUP($G28,Baseline!$G:$BH,32,0),"")</f>
        <v/>
      </c>
      <c r="AM28" s="163" t="str">
        <f>IFERROR(VLOOKUP($G28,Baseline!$G:$BH,33,0),"")</f>
        <v/>
      </c>
      <c r="AN28" s="163" t="str">
        <f>IFERROR(VLOOKUP($G28,Baseline!$G:$BH,34,0),"")</f>
        <v/>
      </c>
      <c r="AO28" s="163" t="str">
        <f>IFERROR(VLOOKUP($G28,Baseline!$G:$BH,35,0),"")</f>
        <v/>
      </c>
      <c r="AP28" s="145" t="str">
        <f>IFERROR(VLOOKUP($G28,Baseline!$G:$BH,36,0),"")</f>
        <v/>
      </c>
      <c r="AQ28" s="145" t="str">
        <f>IFERROR(VLOOKUP($G28,Baseline!$G:$BH,37,0),"")</f>
        <v/>
      </c>
      <c r="AR28" s="145" t="str">
        <f>IFERROR(VLOOKUP($G28,Baseline!$G:$BH,38,0),"")</f>
        <v/>
      </c>
      <c r="AS28" s="145"/>
      <c r="AT28" s="145"/>
      <c r="AU28" s="145"/>
      <c r="AV28" s="145"/>
      <c r="AW28" s="145"/>
      <c r="AX28" s="145"/>
      <c r="AY28" s="145"/>
      <c r="AZ28" s="145"/>
      <c r="BA28" s="145"/>
      <c r="BB28" s="145"/>
      <c r="BC28" s="145"/>
      <c r="BD28" s="145"/>
      <c r="BE28" s="145"/>
      <c r="BF28" s="145"/>
      <c r="BG28" s="145"/>
      <c r="BH28" s="145"/>
      <c r="BI28" s="145"/>
      <c r="BJ28" s="145"/>
      <c r="BK28" s="145"/>
      <c r="BL28" s="164"/>
      <c r="BM28" s="162"/>
      <c r="BN28" s="165"/>
      <c r="BO28" s="165"/>
      <c r="BP28" s="165"/>
      <c r="BQ28" s="165"/>
      <c r="BR28" s="149"/>
      <c r="BS28" s="149"/>
      <c r="BT28" s="149"/>
      <c r="BU28" s="165"/>
      <c r="BV28" s="165"/>
      <c r="BW28" s="165"/>
      <c r="BX28" s="165"/>
      <c r="BY28" s="165"/>
      <c r="BZ28" s="165"/>
      <c r="CA28" s="165"/>
      <c r="CB28" s="165"/>
      <c r="CC28" s="165"/>
      <c r="CD28" s="165"/>
      <c r="CE28" s="165"/>
      <c r="CF28" s="165"/>
      <c r="CG28" s="165"/>
      <c r="CH28" s="165"/>
      <c r="CI28" s="165"/>
      <c r="CJ28" s="165"/>
      <c r="CK28" s="145"/>
      <c r="CL28" s="145"/>
      <c r="CM28" s="145"/>
      <c r="CN28" s="164"/>
      <c r="CO28" s="162"/>
      <c r="CP28" s="163"/>
      <c r="CQ28" s="163"/>
      <c r="CR28" s="163"/>
      <c r="CS28" s="163"/>
      <c r="CT28" s="145"/>
      <c r="CU28" s="145"/>
      <c r="CV28" s="145"/>
      <c r="CW28" s="145"/>
      <c r="CX28" s="145"/>
      <c r="CY28" s="145"/>
      <c r="CZ28" s="145"/>
      <c r="DA28" s="145"/>
      <c r="DB28" s="145"/>
      <c r="DC28" s="145"/>
      <c r="DD28" s="145"/>
      <c r="DE28" s="145"/>
      <c r="DF28" s="145"/>
      <c r="DG28" s="145"/>
      <c r="DH28" s="145"/>
      <c r="DI28" s="145"/>
      <c r="DJ28" s="145"/>
      <c r="DK28" s="145"/>
      <c r="DL28" s="145"/>
      <c r="DM28" s="145"/>
      <c r="DN28" s="145"/>
      <c r="DO28" s="145"/>
      <c r="DP28" s="164"/>
      <c r="DQ28" s="162"/>
      <c r="DR28" s="163"/>
      <c r="DS28" s="163"/>
      <c r="DT28" s="163"/>
      <c r="DU28" s="163"/>
      <c r="DV28" s="145"/>
      <c r="DW28" s="145"/>
      <c r="DX28" s="145"/>
      <c r="DY28" s="145"/>
      <c r="DZ28" s="145"/>
      <c r="EA28" s="145"/>
      <c r="EB28" s="145"/>
      <c r="EC28" s="145"/>
      <c r="ED28" s="145"/>
      <c r="EE28" s="145"/>
      <c r="EF28" s="145"/>
      <c r="EG28" s="145"/>
      <c r="EH28" s="145"/>
      <c r="EI28" s="145"/>
      <c r="EJ28" s="145"/>
      <c r="EK28" s="145"/>
      <c r="EL28" s="145"/>
      <c r="EM28" s="145"/>
      <c r="EN28" s="145"/>
      <c r="EO28" s="145"/>
      <c r="EP28" s="145"/>
      <c r="EQ28" s="145"/>
      <c r="ER28" s="164"/>
      <c r="ES28" s="162"/>
      <c r="ET28" s="163"/>
      <c r="EU28" s="163"/>
      <c r="EV28" s="163"/>
      <c r="EW28" s="163"/>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64"/>
      <c r="FU28" s="162"/>
      <c r="FV28" s="163"/>
      <c r="FW28" s="163"/>
      <c r="FX28" s="163"/>
      <c r="FY28" s="163"/>
      <c r="FZ28" s="145"/>
      <c r="GA28" s="145"/>
      <c r="GB28" s="145"/>
      <c r="GC28" s="145"/>
      <c r="GD28" s="145"/>
      <c r="GE28" s="145"/>
      <c r="GF28" s="145"/>
      <c r="GG28" s="145"/>
      <c r="GH28" s="145"/>
      <c r="GI28" s="145"/>
      <c r="GJ28" s="145"/>
      <c r="GK28" s="145"/>
      <c r="GL28" s="145"/>
      <c r="GM28" s="145"/>
      <c r="GN28" s="145"/>
      <c r="GO28" s="145"/>
      <c r="GP28" s="145"/>
      <c r="GQ28" s="145"/>
      <c r="GR28" s="145"/>
      <c r="GS28" s="145"/>
      <c r="GT28" s="145"/>
      <c r="GU28" s="145"/>
      <c r="GV28" s="164"/>
      <c r="GW28" s="162"/>
      <c r="GX28" s="163"/>
      <c r="GY28" s="163"/>
      <c r="GZ28" s="163"/>
      <c r="HA28" s="163"/>
      <c r="HB28" s="145"/>
      <c r="HC28" s="145"/>
      <c r="HD28" s="145"/>
      <c r="HE28" s="145"/>
      <c r="HF28" s="145"/>
      <c r="HG28" s="145"/>
      <c r="HH28" s="145"/>
      <c r="HI28" s="145"/>
      <c r="HJ28" s="145"/>
      <c r="HK28" s="145"/>
      <c r="HL28" s="145"/>
      <c r="HM28" s="145"/>
      <c r="HN28" s="145"/>
      <c r="HO28" s="145"/>
      <c r="HP28" s="145"/>
      <c r="HQ28" s="145"/>
      <c r="HR28" s="145"/>
      <c r="HS28" s="145"/>
      <c r="HT28" s="145"/>
      <c r="HU28" s="145"/>
      <c r="HV28" s="145"/>
      <c r="HW28" s="145"/>
      <c r="HX28" s="164"/>
      <c r="HY28" s="150"/>
      <c r="HZ28" s="150"/>
      <c r="IA28" s="150"/>
      <c r="IB28" s="150"/>
      <c r="IC28" s="150"/>
      <c r="ID28" s="150"/>
      <c r="IE28" s="150"/>
      <c r="IF28" s="150"/>
      <c r="IG28" s="150"/>
      <c r="IH28" s="150"/>
      <c r="II28" s="150"/>
      <c r="IJ28" s="150"/>
      <c r="IK28" s="150"/>
      <c r="IL28" s="150"/>
      <c r="IM28" s="150"/>
      <c r="IN28" s="150"/>
      <c r="IO28" s="150"/>
      <c r="IP28" s="150"/>
      <c r="IQ28" s="150"/>
      <c r="IR28" s="150"/>
      <c r="IS28" s="150"/>
      <c r="IT28" s="150"/>
      <c r="IU28" s="150"/>
      <c r="IV28" s="150"/>
      <c r="IW28" s="150"/>
      <c r="IX28" s="150"/>
      <c r="IY28" s="150"/>
      <c r="IZ28" s="150"/>
      <c r="JA28" s="150"/>
      <c r="JB28" s="150"/>
      <c r="JC28" s="150"/>
      <c r="JD28" s="150"/>
      <c r="JE28" s="150"/>
      <c r="JF28" s="150"/>
      <c r="JG28" s="150"/>
      <c r="JH28" s="150"/>
      <c r="JI28" s="150"/>
      <c r="JJ28" s="150"/>
      <c r="JK28" s="150"/>
      <c r="JL28" s="150"/>
      <c r="JM28" s="150"/>
      <c r="JN28" s="150"/>
      <c r="JO28" s="150"/>
      <c r="JP28" s="150"/>
      <c r="JQ28" s="150"/>
      <c r="JR28" s="150"/>
      <c r="JS28" s="150"/>
      <c r="JT28" s="150"/>
      <c r="JU28" s="150"/>
      <c r="JV28" s="150"/>
      <c r="JW28" s="150"/>
      <c r="JX28" s="150"/>
      <c r="JY28" s="150"/>
      <c r="JZ28" s="150"/>
      <c r="KA28" s="150"/>
      <c r="KB28" s="150"/>
      <c r="KC28" s="150"/>
      <c r="KD28" s="150"/>
      <c r="KE28" s="150"/>
      <c r="KF28" s="150"/>
      <c r="KG28" s="150"/>
      <c r="KH28" s="150"/>
      <c r="KI28" s="150"/>
      <c r="KJ28" s="150"/>
      <c r="KK28" s="150"/>
      <c r="KL28" s="150"/>
      <c r="KM28" s="150"/>
      <c r="KN28" s="150"/>
      <c r="KO28" s="150"/>
      <c r="KP28" s="150"/>
      <c r="KQ28" s="150"/>
      <c r="KR28" s="150"/>
      <c r="KS28" s="150"/>
      <c r="KT28" s="150"/>
      <c r="KU28" s="150"/>
      <c r="KV28" s="150"/>
      <c r="KW28" s="150"/>
      <c r="KX28" s="150"/>
      <c r="KY28" s="150"/>
      <c r="KZ28" s="150"/>
      <c r="LA28" s="150"/>
      <c r="LB28" s="150"/>
      <c r="LC28" s="150"/>
      <c r="LD28" s="150"/>
      <c r="LE28" s="150"/>
      <c r="LF28" s="150"/>
      <c r="LG28" s="150"/>
      <c r="LH28" s="150"/>
      <c r="LI28" s="150"/>
      <c r="LJ28" s="150"/>
      <c r="LK28" s="150"/>
      <c r="LL28" s="150"/>
      <c r="LM28" s="150"/>
      <c r="LN28" s="150"/>
      <c r="LO28" s="150"/>
      <c r="LP28" s="150"/>
      <c r="LQ28" s="150"/>
      <c r="LR28" s="150"/>
      <c r="LS28" s="150"/>
      <c r="LT28" s="150"/>
      <c r="LU28" s="150"/>
      <c r="LV28" s="150"/>
      <c r="LW28" s="150"/>
      <c r="LX28" s="150"/>
      <c r="LY28" s="150"/>
      <c r="LZ28" s="150"/>
      <c r="MA28" s="150"/>
      <c r="MB28" s="150"/>
      <c r="MC28" s="150"/>
      <c r="MD28" s="150"/>
      <c r="ME28" s="150"/>
      <c r="MF28" s="150"/>
      <c r="MG28" s="150"/>
      <c r="MH28" s="150"/>
      <c r="MI28" s="150"/>
      <c r="MJ28" s="150"/>
      <c r="MK28" s="150"/>
      <c r="ML28" s="150"/>
      <c r="MM28" s="150"/>
      <c r="MN28" s="150"/>
      <c r="MO28" s="150"/>
      <c r="MP28" s="150"/>
      <c r="MQ28" s="150"/>
      <c r="MR28" s="150"/>
      <c r="MS28" s="150"/>
      <c r="MT28" s="150"/>
      <c r="MU28" s="150"/>
      <c r="MV28" s="150"/>
      <c r="MW28" s="150"/>
      <c r="MX28" s="150"/>
      <c r="MY28" s="150"/>
      <c r="MZ28" s="150"/>
      <c r="NA28" s="150"/>
      <c r="NB28" s="150"/>
      <c r="NC28" s="150"/>
      <c r="ND28" s="150"/>
      <c r="NE28" s="150"/>
      <c r="NF28" s="150"/>
      <c r="NG28" s="150"/>
      <c r="NH28" s="150"/>
      <c r="NI28" s="150"/>
      <c r="NJ28" s="150"/>
      <c r="NK28" s="150"/>
      <c r="NL28" s="150"/>
      <c r="NM28" s="150"/>
      <c r="NN28" s="150"/>
      <c r="NO28" s="150"/>
      <c r="NP28" s="150"/>
      <c r="NQ28" s="150"/>
      <c r="NR28" s="150"/>
      <c r="NS28" s="150"/>
      <c r="NT28" s="150"/>
      <c r="NU28" s="150"/>
      <c r="NV28" s="150"/>
      <c r="NW28" s="150"/>
      <c r="NX28" s="150"/>
      <c r="NY28" s="150"/>
      <c r="NZ28" s="150"/>
      <c r="OA28" s="150"/>
      <c r="OB28" s="150"/>
      <c r="OC28" s="150"/>
      <c r="OD28" s="150"/>
      <c r="OE28" s="150"/>
      <c r="OF28" s="150"/>
      <c r="OG28" s="150"/>
      <c r="OH28" s="150"/>
      <c r="OI28" s="150"/>
      <c r="OJ28" s="150"/>
      <c r="OK28" s="150"/>
      <c r="OL28" s="150"/>
      <c r="OM28" s="150"/>
      <c r="ON28" s="150"/>
      <c r="OO28" s="150"/>
      <c r="OP28" s="150"/>
      <c r="OQ28" s="150"/>
      <c r="OR28" s="150"/>
      <c r="OS28" s="150"/>
      <c r="OT28" s="150"/>
      <c r="OU28" s="150"/>
      <c r="OV28" s="150"/>
      <c r="OW28" s="150"/>
      <c r="OX28" s="150"/>
      <c r="OY28" s="150"/>
      <c r="OZ28" s="150"/>
      <c r="PA28" s="150"/>
      <c r="PB28" s="150"/>
      <c r="PC28" s="150"/>
      <c r="PD28" s="150"/>
      <c r="PE28" s="150"/>
      <c r="PF28" s="150"/>
      <c r="PG28" s="150"/>
      <c r="PH28" s="150"/>
      <c r="PI28" s="150"/>
      <c r="PJ28" s="150"/>
      <c r="PK28" s="150"/>
      <c r="PL28" s="150"/>
      <c r="PM28" s="150"/>
      <c r="PN28" s="150"/>
      <c r="PO28" s="150"/>
      <c r="PP28" s="150"/>
      <c r="PQ28" s="150"/>
      <c r="PR28" s="150"/>
      <c r="PS28" s="150"/>
      <c r="PT28" s="150"/>
      <c r="PU28" s="150"/>
      <c r="PV28" s="150"/>
      <c r="PW28" s="150"/>
      <c r="PX28" s="150"/>
      <c r="PY28" s="150"/>
      <c r="PZ28" s="150"/>
      <c r="QA28" s="150"/>
      <c r="QB28" s="150"/>
      <c r="QC28" s="150"/>
      <c r="QD28" s="150"/>
      <c r="QE28" s="150"/>
      <c r="QF28" s="150"/>
      <c r="QG28" s="150"/>
      <c r="QH28" s="150"/>
      <c r="QI28" s="150"/>
      <c r="QJ28" s="150"/>
      <c r="QK28" s="150"/>
      <c r="QL28" s="150"/>
      <c r="QM28" s="150"/>
      <c r="QN28" s="150"/>
      <c r="QO28" s="150"/>
      <c r="QP28" s="150"/>
      <c r="QQ28" s="150"/>
      <c r="QR28" s="150"/>
      <c r="QS28" s="150"/>
      <c r="QT28" s="150"/>
      <c r="QU28" s="150"/>
      <c r="QV28" s="150"/>
      <c r="QW28" s="150"/>
      <c r="QX28" s="150"/>
      <c r="QY28" s="150"/>
      <c r="QZ28" s="150"/>
      <c r="RA28" s="150"/>
      <c r="RB28" s="150"/>
      <c r="RC28" s="150"/>
      <c r="RD28" s="150"/>
      <c r="RE28" s="150"/>
      <c r="RF28" s="150"/>
      <c r="RG28" s="150"/>
      <c r="RH28" s="150"/>
      <c r="RI28" s="150"/>
      <c r="RJ28" s="150"/>
      <c r="RK28" s="150"/>
      <c r="RL28" s="150"/>
      <c r="RM28" s="150"/>
      <c r="RN28" s="150"/>
      <c r="RO28" s="150"/>
      <c r="RP28" s="150"/>
      <c r="RQ28" s="150"/>
      <c r="RR28" s="150"/>
      <c r="RS28" s="150"/>
      <c r="RT28" s="150"/>
      <c r="RU28" s="150"/>
      <c r="RV28" s="150"/>
      <c r="RW28" s="150"/>
      <c r="RX28" s="150"/>
      <c r="RY28" s="150"/>
      <c r="RZ28" s="150"/>
      <c r="SA28" s="150"/>
      <c r="SB28" s="150"/>
      <c r="SC28" s="150"/>
      <c r="SD28" s="150"/>
      <c r="SE28" s="150"/>
      <c r="SF28" s="150"/>
      <c r="SG28" s="150"/>
      <c r="SH28" s="150"/>
      <c r="SI28" s="150"/>
      <c r="SJ28" s="150"/>
      <c r="SK28" s="150"/>
      <c r="SL28" s="150"/>
      <c r="SM28" s="150"/>
      <c r="SN28" s="150"/>
      <c r="SO28" s="150"/>
      <c r="SP28" s="150"/>
      <c r="SQ28" s="150"/>
      <c r="SR28" s="150"/>
      <c r="SS28" s="150"/>
      <c r="ST28" s="150"/>
      <c r="SU28" s="150"/>
      <c r="SV28" s="150"/>
      <c r="SW28" s="150"/>
      <c r="SX28" s="150"/>
      <c r="SY28" s="150"/>
      <c r="SZ28" s="150"/>
      <c r="TA28" s="150"/>
      <c r="TB28" s="150"/>
      <c r="TC28" s="150"/>
      <c r="TD28" s="150"/>
      <c r="TE28" s="150"/>
      <c r="TF28" s="150"/>
      <c r="TG28" s="150"/>
      <c r="TH28" s="150"/>
      <c r="TI28" s="150"/>
      <c r="TJ28" s="150"/>
      <c r="TK28" s="150"/>
      <c r="TL28" s="150"/>
      <c r="TM28" s="150"/>
      <c r="TN28" s="150"/>
      <c r="TO28" s="150"/>
      <c r="TP28" s="150"/>
      <c r="TQ28" s="150"/>
      <c r="TR28" s="150"/>
      <c r="TS28" s="150"/>
      <c r="TT28" s="150"/>
      <c r="TU28" s="150"/>
      <c r="TV28" s="150"/>
      <c r="TW28" s="150"/>
      <c r="TX28" s="150"/>
      <c r="TY28" s="150"/>
      <c r="TZ28" s="150"/>
      <c r="UA28" s="150"/>
      <c r="UB28" s="150"/>
      <c r="UC28" s="150"/>
      <c r="UD28" s="150"/>
      <c r="UE28" s="150"/>
      <c r="UF28" s="150"/>
      <c r="UG28" s="150"/>
      <c r="UH28" s="150"/>
      <c r="UI28" s="150"/>
      <c r="UJ28" s="150"/>
      <c r="UK28" s="150"/>
      <c r="UL28" s="150"/>
      <c r="UM28" s="150"/>
      <c r="UN28" s="150"/>
      <c r="UO28" s="150"/>
      <c r="UP28" s="150"/>
      <c r="UQ28" s="150"/>
      <c r="UR28" s="150"/>
      <c r="US28" s="150"/>
      <c r="UT28" s="150"/>
      <c r="UU28" s="150"/>
      <c r="UV28" s="150"/>
      <c r="UW28" s="150"/>
      <c r="UX28" s="150"/>
      <c r="UY28" s="150"/>
      <c r="UZ28" s="150"/>
      <c r="VA28" s="150"/>
      <c r="VB28" s="150"/>
      <c r="VC28" s="150"/>
      <c r="VD28" s="150"/>
      <c r="VE28" s="150"/>
      <c r="VF28" s="150"/>
      <c r="VG28" s="150"/>
      <c r="VH28" s="150"/>
      <c r="VI28" s="150"/>
      <c r="VJ28" s="150"/>
      <c r="VK28" s="150"/>
      <c r="VL28" s="150"/>
      <c r="VM28" s="150"/>
      <c r="VN28" s="150"/>
      <c r="VO28" s="150"/>
      <c r="VP28" s="150"/>
      <c r="VQ28" s="150"/>
      <c r="VR28" s="150"/>
      <c r="VS28" s="150"/>
      <c r="VT28" s="150"/>
      <c r="VU28" s="150"/>
      <c r="VV28" s="150"/>
      <c r="VW28" s="150"/>
      <c r="VX28" s="150"/>
      <c r="VY28" s="150"/>
      <c r="VZ28" s="150"/>
      <c r="WA28" s="150"/>
      <c r="WB28" s="150"/>
      <c r="WC28" s="150"/>
      <c r="WD28" s="150"/>
      <c r="WE28" s="150"/>
      <c r="WF28" s="150"/>
      <c r="WG28" s="150"/>
      <c r="WH28" s="150"/>
      <c r="WI28" s="150"/>
      <c r="WJ28" s="150"/>
      <c r="WK28" s="150"/>
      <c r="WL28" s="150"/>
      <c r="WM28" s="150"/>
      <c r="WN28" s="150"/>
      <c r="WO28" s="150"/>
      <c r="WP28" s="150"/>
      <c r="WQ28" s="150"/>
      <c r="WR28" s="150"/>
      <c r="WS28" s="150"/>
      <c r="WT28" s="150"/>
      <c r="WU28" s="150"/>
      <c r="WV28" s="150"/>
      <c r="WW28" s="150"/>
      <c r="WX28" s="150"/>
      <c r="WY28" s="150"/>
      <c r="WZ28" s="150"/>
      <c r="XA28" s="150"/>
      <c r="XB28" s="150"/>
      <c r="XC28" s="150"/>
      <c r="XD28" s="150"/>
      <c r="XE28" s="150"/>
      <c r="XF28" s="150"/>
      <c r="XG28" s="150"/>
      <c r="XH28" s="150"/>
      <c r="XI28" s="150"/>
      <c r="XJ28" s="150"/>
      <c r="XK28" s="150"/>
      <c r="XL28" s="150"/>
      <c r="XM28" s="150"/>
      <c r="XN28" s="150"/>
      <c r="XO28" s="150"/>
      <c r="XP28" s="150"/>
      <c r="XQ28" s="150"/>
      <c r="XR28" s="150"/>
      <c r="XS28" s="150"/>
      <c r="XT28" s="150"/>
      <c r="XU28" s="150"/>
      <c r="XV28" s="150"/>
      <c r="XW28" s="150"/>
      <c r="XX28" s="150"/>
      <c r="XY28" s="150"/>
      <c r="XZ28" s="150"/>
      <c r="YA28" s="150"/>
      <c r="YB28" s="150"/>
      <c r="YC28" s="150"/>
      <c r="YD28" s="150"/>
      <c r="YE28" s="150"/>
      <c r="YF28" s="150"/>
      <c r="YG28" s="150"/>
      <c r="YH28" s="150"/>
      <c r="YI28" s="150"/>
      <c r="YJ28" s="150"/>
      <c r="YK28" s="150"/>
      <c r="YL28" s="150"/>
      <c r="YM28" s="150"/>
      <c r="YN28" s="150"/>
      <c r="YO28" s="150"/>
      <c r="YP28" s="150"/>
      <c r="YQ28" s="150"/>
      <c r="YR28" s="150"/>
      <c r="YS28" s="150"/>
      <c r="YT28" s="150"/>
      <c r="YU28" s="150"/>
      <c r="YV28" s="150"/>
      <c r="YW28" s="150"/>
      <c r="YX28" s="150"/>
      <c r="YY28" s="150"/>
      <c r="YZ28" s="150"/>
      <c r="ZA28" s="150"/>
      <c r="ZB28" s="150"/>
      <c r="ZC28" s="150"/>
      <c r="ZD28" s="150"/>
      <c r="ZE28" s="150"/>
      <c r="ZF28" s="150"/>
      <c r="ZG28" s="150"/>
      <c r="ZH28" s="150"/>
      <c r="ZI28" s="150"/>
      <c r="ZJ28" s="150"/>
      <c r="ZK28" s="150"/>
      <c r="ZL28" s="150"/>
      <c r="ZM28" s="150"/>
      <c r="ZN28" s="150"/>
      <c r="ZO28" s="150"/>
      <c r="ZP28" s="150"/>
      <c r="ZQ28" s="150"/>
      <c r="ZR28" s="150"/>
    </row>
    <row r="29" spans="1:694" ht="15.75" customHeight="1" x14ac:dyDescent="0.25">
      <c r="A29" s="183" t="s">
        <v>240</v>
      </c>
      <c r="B29" s="171"/>
      <c r="C29" s="171"/>
      <c r="D29" s="171"/>
      <c r="E29" s="171"/>
      <c r="F29" s="171"/>
      <c r="G29" s="184"/>
      <c r="H29" s="171"/>
      <c r="I29" s="185" t="str">
        <f>Baseline!I60</f>
        <v>Größe und Gewicht</v>
      </c>
      <c r="J29" s="186"/>
      <c r="K29" s="186"/>
      <c r="L29" s="186"/>
      <c r="M29" s="186"/>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87"/>
      <c r="AK29" s="185" t="str">
        <f>Baseline!AK60</f>
        <v>Height and Weight</v>
      </c>
      <c r="AL29" s="186"/>
      <c r="AM29" s="186"/>
      <c r="AN29" s="186"/>
      <c r="AO29" s="186"/>
      <c r="AP29" s="171"/>
      <c r="AQ29" s="171"/>
      <c r="AR29" s="171"/>
      <c r="AS29" s="171"/>
      <c r="AT29" s="171"/>
      <c r="AU29" s="171"/>
      <c r="AV29" s="171"/>
      <c r="AW29" s="171"/>
      <c r="AX29" s="171"/>
      <c r="AY29" s="171"/>
      <c r="AZ29" s="171"/>
      <c r="BA29" s="171"/>
      <c r="BB29" s="171"/>
      <c r="BC29" s="171"/>
      <c r="BD29" s="171"/>
      <c r="BE29" s="171"/>
      <c r="BF29" s="171"/>
      <c r="BG29" s="171"/>
      <c r="BH29" s="171"/>
      <c r="BI29" s="171"/>
      <c r="BJ29" s="171"/>
      <c r="BK29" s="171"/>
      <c r="BL29" s="187"/>
      <c r="BM29" s="185" t="str">
        <f>Baseline!BM60</f>
        <v>Estatura y peso</v>
      </c>
      <c r="BN29" s="174"/>
      <c r="BO29" s="174"/>
      <c r="BP29" s="174"/>
      <c r="BQ29" s="174"/>
      <c r="BR29" s="174"/>
      <c r="BS29" s="174"/>
      <c r="BT29" s="174"/>
      <c r="BU29" s="175"/>
      <c r="BV29" s="175"/>
      <c r="BW29" s="175"/>
      <c r="BX29" s="175"/>
      <c r="BY29" s="175"/>
      <c r="BZ29" s="175"/>
      <c r="CA29" s="175"/>
      <c r="CB29" s="175"/>
      <c r="CC29" s="175"/>
      <c r="CD29" s="175"/>
      <c r="CE29" s="175"/>
      <c r="CF29" s="175"/>
      <c r="CG29" s="175"/>
      <c r="CH29" s="175"/>
      <c r="CI29" s="175"/>
      <c r="CJ29" s="175"/>
      <c r="CK29" s="171"/>
      <c r="CL29" s="171"/>
      <c r="CM29" s="171"/>
      <c r="CN29" s="187"/>
      <c r="CO29" s="185" t="str">
        <f>Baseline!CO60</f>
        <v>Taille et poids</v>
      </c>
      <c r="CP29" s="186"/>
      <c r="CQ29" s="186"/>
      <c r="CR29" s="186"/>
      <c r="CS29" s="186"/>
      <c r="CT29" s="171"/>
      <c r="CU29" s="171"/>
      <c r="CV29" s="171"/>
      <c r="CW29" s="171"/>
      <c r="CX29" s="171"/>
      <c r="CY29" s="171"/>
      <c r="CZ29" s="171"/>
      <c r="DA29" s="171"/>
      <c r="DB29" s="171"/>
      <c r="DC29" s="171"/>
      <c r="DD29" s="171"/>
      <c r="DE29" s="171"/>
      <c r="DF29" s="171"/>
      <c r="DG29" s="171"/>
      <c r="DH29" s="171"/>
      <c r="DI29" s="171"/>
      <c r="DJ29" s="171"/>
      <c r="DK29" s="171"/>
      <c r="DL29" s="171"/>
      <c r="DM29" s="171"/>
      <c r="DN29" s="171"/>
      <c r="DO29" s="171"/>
      <c r="DP29" s="187"/>
      <c r="DQ29" s="185" t="s">
        <v>1222</v>
      </c>
      <c r="DR29" s="186"/>
      <c r="DS29" s="186"/>
      <c r="DT29" s="186"/>
      <c r="DU29" s="186"/>
      <c r="DV29" s="171"/>
      <c r="DW29" s="171"/>
      <c r="DX29" s="171"/>
      <c r="DY29" s="171"/>
      <c r="DZ29" s="171"/>
      <c r="EA29" s="171"/>
      <c r="EB29" s="171"/>
      <c r="EC29" s="171"/>
      <c r="ED29" s="171"/>
      <c r="EE29" s="171"/>
      <c r="EF29" s="171"/>
      <c r="EG29" s="171"/>
      <c r="EH29" s="171"/>
      <c r="EI29" s="171"/>
      <c r="EJ29" s="171"/>
      <c r="EK29" s="171"/>
      <c r="EL29" s="171"/>
      <c r="EM29" s="171"/>
      <c r="EN29" s="171"/>
      <c r="EO29" s="171"/>
      <c r="EP29" s="171"/>
      <c r="EQ29" s="171"/>
      <c r="ER29" s="187"/>
      <c r="ES29" s="185" t="str">
        <f>Baseline!ES60</f>
        <v>Altezza e peso</v>
      </c>
      <c r="ET29" s="186"/>
      <c r="EU29" s="186"/>
      <c r="EV29" s="186"/>
      <c r="EW29" s="186"/>
      <c r="EX29" s="171"/>
      <c r="EY29" s="171"/>
      <c r="EZ29" s="171"/>
      <c r="FA29" s="171"/>
      <c r="FB29" s="171"/>
      <c r="FC29" s="171"/>
      <c r="FD29" s="171"/>
      <c r="FE29" s="171"/>
      <c r="FF29" s="171"/>
      <c r="FG29" s="171"/>
      <c r="FH29" s="171"/>
      <c r="FI29" s="171"/>
      <c r="FJ29" s="171"/>
      <c r="FK29" s="171"/>
      <c r="FL29" s="171"/>
      <c r="FM29" s="171"/>
      <c r="FN29" s="171"/>
      <c r="FO29" s="171"/>
      <c r="FP29" s="171"/>
      <c r="FQ29" s="171"/>
      <c r="FR29" s="171"/>
      <c r="FS29" s="171"/>
      <c r="FT29" s="187"/>
      <c r="FU29" s="154" t="str">
        <f>Baseline!FU60</f>
        <v>Рос и вес</v>
      </c>
      <c r="FV29" s="186"/>
      <c r="FW29" s="186"/>
      <c r="FX29" s="186"/>
      <c r="FY29" s="186"/>
      <c r="FZ29" s="171"/>
      <c r="GA29" s="171"/>
      <c r="GB29" s="171"/>
      <c r="GC29" s="171"/>
      <c r="GD29" s="171"/>
      <c r="GE29" s="171"/>
      <c r="GF29" s="171"/>
      <c r="GG29" s="171"/>
      <c r="GH29" s="171"/>
      <c r="GI29" s="171"/>
      <c r="GJ29" s="171"/>
      <c r="GK29" s="171"/>
      <c r="GL29" s="171"/>
      <c r="GM29" s="171"/>
      <c r="GN29" s="171"/>
      <c r="GO29" s="171"/>
      <c r="GP29" s="171"/>
      <c r="GQ29" s="171"/>
      <c r="GR29" s="171"/>
      <c r="GS29" s="171"/>
      <c r="GT29" s="171"/>
      <c r="GU29" s="171"/>
      <c r="GV29" s="187"/>
      <c r="GW29" s="185" t="s">
        <v>1225</v>
      </c>
      <c r="GX29" s="186"/>
      <c r="GY29" s="186"/>
      <c r="GZ29" s="186"/>
      <c r="HA29" s="186"/>
      <c r="HB29" s="171"/>
      <c r="HC29" s="171"/>
      <c r="HD29" s="171"/>
      <c r="HE29" s="171"/>
      <c r="HF29" s="171"/>
      <c r="HG29" s="171"/>
      <c r="HH29" s="171"/>
      <c r="HI29" s="171"/>
      <c r="HJ29" s="171"/>
      <c r="HK29" s="171"/>
      <c r="HL29" s="171"/>
      <c r="HM29" s="171"/>
      <c r="HN29" s="171"/>
      <c r="HO29" s="171"/>
      <c r="HP29" s="171"/>
      <c r="HQ29" s="171"/>
      <c r="HR29" s="171"/>
      <c r="HS29" s="171"/>
      <c r="HT29" s="171"/>
      <c r="HU29" s="171"/>
      <c r="HV29" s="171"/>
      <c r="HW29" s="171"/>
      <c r="HX29" s="187"/>
      <c r="HY29" s="177"/>
      <c r="HZ29" s="177"/>
      <c r="IA29" s="177"/>
      <c r="IB29" s="177"/>
      <c r="IC29" s="177"/>
      <c r="ID29" s="177"/>
      <c r="IE29" s="177"/>
      <c r="IF29" s="177"/>
      <c r="IG29" s="177"/>
      <c r="IH29" s="177"/>
      <c r="II29" s="177"/>
      <c r="IJ29" s="177"/>
      <c r="IK29" s="177"/>
      <c r="IL29" s="177"/>
      <c r="IM29" s="177"/>
      <c r="IN29" s="177"/>
      <c r="IO29" s="177"/>
      <c r="IP29" s="177"/>
      <c r="IQ29" s="177"/>
      <c r="IR29" s="177"/>
      <c r="IS29" s="177"/>
      <c r="IT29" s="177"/>
      <c r="IU29" s="177"/>
      <c r="IV29" s="177"/>
      <c r="IW29" s="177"/>
      <c r="IX29" s="177"/>
      <c r="IY29" s="177"/>
      <c r="IZ29" s="177"/>
      <c r="JA29" s="177"/>
      <c r="JB29" s="177"/>
      <c r="JC29" s="177"/>
      <c r="JD29" s="177"/>
      <c r="JE29" s="177"/>
      <c r="JF29" s="177"/>
      <c r="JG29" s="177"/>
      <c r="JH29" s="177"/>
      <c r="JI29" s="177"/>
      <c r="JJ29" s="177"/>
      <c r="JK29" s="177"/>
      <c r="JL29" s="177"/>
      <c r="JM29" s="177"/>
      <c r="JN29" s="177"/>
      <c r="JO29" s="177"/>
      <c r="JP29" s="177"/>
      <c r="JQ29" s="177"/>
      <c r="JR29" s="177"/>
      <c r="JS29" s="177"/>
      <c r="JT29" s="177"/>
      <c r="JU29" s="177"/>
      <c r="JV29" s="177"/>
      <c r="JW29" s="177"/>
      <c r="JX29" s="177"/>
      <c r="JY29" s="177"/>
      <c r="JZ29" s="177"/>
      <c r="KA29" s="177"/>
      <c r="KB29" s="177"/>
      <c r="KC29" s="177"/>
      <c r="KD29" s="177"/>
      <c r="KE29" s="177"/>
      <c r="KF29" s="177"/>
      <c r="KG29" s="177"/>
      <c r="KH29" s="177"/>
      <c r="KI29" s="177"/>
      <c r="KJ29" s="177"/>
      <c r="KK29" s="177"/>
      <c r="KL29" s="177"/>
      <c r="KM29" s="177"/>
      <c r="KN29" s="177"/>
      <c r="KO29" s="177"/>
      <c r="KP29" s="177"/>
      <c r="KQ29" s="177"/>
      <c r="KR29" s="177"/>
      <c r="KS29" s="177"/>
      <c r="KT29" s="177"/>
      <c r="KU29" s="177"/>
      <c r="KV29" s="177"/>
      <c r="KW29" s="177"/>
      <c r="KX29" s="177"/>
      <c r="KY29" s="177"/>
      <c r="KZ29" s="177"/>
      <c r="LA29" s="177"/>
      <c r="LB29" s="177"/>
      <c r="LC29" s="177"/>
      <c r="LD29" s="177"/>
      <c r="LE29" s="177"/>
      <c r="LF29" s="177"/>
      <c r="LG29" s="177"/>
      <c r="LH29" s="177"/>
      <c r="LI29" s="177"/>
      <c r="LJ29" s="177"/>
      <c r="LK29" s="177"/>
      <c r="LL29" s="177"/>
      <c r="LM29" s="177"/>
      <c r="LN29" s="177"/>
      <c r="LO29" s="177"/>
      <c r="LP29" s="177"/>
      <c r="LQ29" s="177"/>
      <c r="LR29" s="177"/>
      <c r="LS29" s="177"/>
      <c r="LT29" s="177"/>
      <c r="LU29" s="177"/>
      <c r="LV29" s="177"/>
      <c r="LW29" s="177"/>
      <c r="LX29" s="177"/>
      <c r="LY29" s="177"/>
      <c r="LZ29" s="177"/>
      <c r="MA29" s="177"/>
      <c r="MB29" s="177"/>
      <c r="MC29" s="177"/>
      <c r="MD29" s="177"/>
      <c r="ME29" s="177"/>
      <c r="MF29" s="177"/>
      <c r="MG29" s="177"/>
      <c r="MH29" s="177"/>
      <c r="MI29" s="177"/>
      <c r="MJ29" s="177"/>
      <c r="MK29" s="177"/>
      <c r="ML29" s="177"/>
      <c r="MM29" s="177"/>
      <c r="MN29" s="177"/>
      <c r="MO29" s="177"/>
      <c r="MP29" s="177"/>
      <c r="MQ29" s="177"/>
      <c r="MR29" s="177"/>
      <c r="MS29" s="177"/>
      <c r="MT29" s="177"/>
      <c r="MU29" s="177"/>
      <c r="MV29" s="177"/>
      <c r="MW29" s="177"/>
      <c r="MX29" s="177"/>
      <c r="MY29" s="177"/>
      <c r="MZ29" s="177"/>
      <c r="NA29" s="177"/>
      <c r="NB29" s="177"/>
      <c r="NC29" s="177"/>
      <c r="ND29" s="177"/>
      <c r="NE29" s="177"/>
      <c r="NF29" s="177"/>
      <c r="NG29" s="177"/>
      <c r="NH29" s="177"/>
      <c r="NI29" s="177"/>
      <c r="NJ29" s="177"/>
      <c r="NK29" s="177"/>
      <c r="NL29" s="177"/>
      <c r="NM29" s="177"/>
      <c r="NN29" s="177"/>
      <c r="NO29" s="177"/>
      <c r="NP29" s="177"/>
      <c r="NQ29" s="177"/>
      <c r="NR29" s="177"/>
      <c r="NS29" s="177"/>
      <c r="NT29" s="177"/>
      <c r="NU29" s="177"/>
      <c r="NV29" s="177"/>
      <c r="NW29" s="177"/>
      <c r="NX29" s="177"/>
      <c r="NY29" s="177"/>
      <c r="NZ29" s="177"/>
      <c r="OA29" s="177"/>
      <c r="OB29" s="177"/>
      <c r="OC29" s="177"/>
      <c r="OD29" s="177"/>
      <c r="OE29" s="177"/>
      <c r="OF29" s="177"/>
      <c r="OG29" s="177"/>
      <c r="OH29" s="177"/>
      <c r="OI29" s="177"/>
      <c r="OJ29" s="177"/>
      <c r="OK29" s="177"/>
      <c r="OL29" s="177"/>
      <c r="OM29" s="177"/>
      <c r="ON29" s="177"/>
      <c r="OO29" s="177"/>
      <c r="OP29" s="177"/>
      <c r="OQ29" s="177"/>
      <c r="OR29" s="177"/>
      <c r="OS29" s="177"/>
      <c r="OT29" s="177"/>
      <c r="OU29" s="177"/>
      <c r="OV29" s="177"/>
      <c r="OW29" s="177"/>
      <c r="OX29" s="177"/>
      <c r="OY29" s="177"/>
      <c r="OZ29" s="177"/>
      <c r="PA29" s="177"/>
      <c r="PB29" s="177"/>
      <c r="PC29" s="177"/>
      <c r="PD29" s="177"/>
      <c r="PE29" s="177"/>
      <c r="PF29" s="177"/>
      <c r="PG29" s="177"/>
      <c r="PH29" s="177"/>
      <c r="PI29" s="177"/>
      <c r="PJ29" s="177"/>
      <c r="PK29" s="177"/>
      <c r="PL29" s="177"/>
      <c r="PM29" s="177"/>
      <c r="PN29" s="177"/>
      <c r="PO29" s="177"/>
      <c r="PP29" s="177"/>
      <c r="PQ29" s="177"/>
      <c r="PR29" s="177"/>
      <c r="PS29" s="177"/>
      <c r="PT29" s="177"/>
      <c r="PU29" s="177"/>
      <c r="PV29" s="177"/>
      <c r="PW29" s="177"/>
      <c r="PX29" s="177"/>
      <c r="PY29" s="177"/>
      <c r="PZ29" s="177"/>
      <c r="QA29" s="177"/>
      <c r="QB29" s="177"/>
      <c r="QC29" s="177"/>
      <c r="QD29" s="177"/>
      <c r="QE29" s="177"/>
      <c r="QF29" s="177"/>
      <c r="QG29" s="177"/>
      <c r="QH29" s="177"/>
      <c r="QI29" s="177"/>
      <c r="QJ29" s="177"/>
      <c r="QK29" s="177"/>
      <c r="QL29" s="177"/>
      <c r="QM29" s="177"/>
      <c r="QN29" s="177"/>
      <c r="QO29" s="177"/>
      <c r="QP29" s="177"/>
      <c r="QQ29" s="177"/>
      <c r="QR29" s="177"/>
      <c r="QS29" s="177"/>
      <c r="QT29" s="177"/>
      <c r="QU29" s="177"/>
      <c r="QV29" s="177"/>
      <c r="QW29" s="177"/>
      <c r="QX29" s="177"/>
      <c r="QY29" s="177"/>
      <c r="QZ29" s="177"/>
      <c r="RA29" s="177"/>
      <c r="RB29" s="177"/>
      <c r="RC29" s="177"/>
      <c r="RD29" s="177"/>
      <c r="RE29" s="177"/>
      <c r="RF29" s="177"/>
      <c r="RG29" s="177"/>
      <c r="RH29" s="177"/>
      <c r="RI29" s="177"/>
      <c r="RJ29" s="177"/>
      <c r="RK29" s="177"/>
      <c r="RL29" s="177"/>
      <c r="RM29" s="177"/>
      <c r="RN29" s="177"/>
      <c r="RO29" s="177"/>
      <c r="RP29" s="177"/>
      <c r="RQ29" s="177"/>
      <c r="RR29" s="177"/>
      <c r="RS29" s="177"/>
      <c r="RT29" s="177"/>
      <c r="RU29" s="177"/>
      <c r="RV29" s="177"/>
      <c r="RW29" s="177"/>
      <c r="RX29" s="177"/>
      <c r="RY29" s="177"/>
      <c r="RZ29" s="177"/>
      <c r="SA29" s="177"/>
      <c r="SB29" s="177"/>
      <c r="SC29" s="177"/>
      <c r="SD29" s="177"/>
      <c r="SE29" s="177"/>
      <c r="SF29" s="177"/>
      <c r="SG29" s="177"/>
      <c r="SH29" s="177"/>
      <c r="SI29" s="177"/>
      <c r="SJ29" s="177"/>
      <c r="SK29" s="177"/>
      <c r="SL29" s="177"/>
      <c r="SM29" s="177"/>
      <c r="SN29" s="177"/>
      <c r="SO29" s="177"/>
      <c r="SP29" s="177"/>
      <c r="SQ29" s="177"/>
      <c r="SR29" s="177"/>
      <c r="SS29" s="177"/>
      <c r="ST29" s="177"/>
      <c r="SU29" s="177"/>
      <c r="SV29" s="177"/>
      <c r="SW29" s="177"/>
      <c r="SX29" s="177"/>
      <c r="SY29" s="177"/>
      <c r="SZ29" s="177"/>
      <c r="TA29" s="177"/>
      <c r="TB29" s="177"/>
      <c r="TC29" s="177"/>
      <c r="TD29" s="177"/>
      <c r="TE29" s="177"/>
      <c r="TF29" s="177"/>
      <c r="TG29" s="177"/>
      <c r="TH29" s="177"/>
      <c r="TI29" s="177"/>
      <c r="TJ29" s="177"/>
      <c r="TK29" s="177"/>
      <c r="TL29" s="177"/>
      <c r="TM29" s="177"/>
      <c r="TN29" s="177"/>
      <c r="TO29" s="177"/>
      <c r="TP29" s="177"/>
      <c r="TQ29" s="177"/>
      <c r="TR29" s="177"/>
      <c r="TS29" s="177"/>
      <c r="TT29" s="177"/>
      <c r="TU29" s="177"/>
      <c r="TV29" s="177"/>
      <c r="TW29" s="177"/>
      <c r="TX29" s="177"/>
      <c r="TY29" s="177"/>
      <c r="TZ29" s="177"/>
      <c r="UA29" s="177"/>
      <c r="UB29" s="177"/>
      <c r="UC29" s="177"/>
      <c r="UD29" s="177"/>
      <c r="UE29" s="177"/>
      <c r="UF29" s="177"/>
      <c r="UG29" s="177"/>
      <c r="UH29" s="177"/>
      <c r="UI29" s="177"/>
      <c r="UJ29" s="177"/>
      <c r="UK29" s="177"/>
      <c r="UL29" s="177"/>
      <c r="UM29" s="177"/>
      <c r="UN29" s="177"/>
      <c r="UO29" s="177"/>
      <c r="UP29" s="177"/>
      <c r="UQ29" s="177"/>
      <c r="UR29" s="177"/>
      <c r="US29" s="177"/>
      <c r="UT29" s="177"/>
      <c r="UU29" s="177"/>
      <c r="UV29" s="177"/>
      <c r="UW29" s="177"/>
      <c r="UX29" s="177"/>
      <c r="UY29" s="177"/>
      <c r="UZ29" s="177"/>
      <c r="VA29" s="177"/>
      <c r="VB29" s="177"/>
      <c r="VC29" s="177"/>
      <c r="VD29" s="177"/>
      <c r="VE29" s="177"/>
      <c r="VF29" s="177"/>
      <c r="VG29" s="177"/>
      <c r="VH29" s="177"/>
      <c r="VI29" s="177"/>
      <c r="VJ29" s="177"/>
      <c r="VK29" s="177"/>
      <c r="VL29" s="177"/>
      <c r="VM29" s="177"/>
      <c r="VN29" s="177"/>
      <c r="VO29" s="177"/>
      <c r="VP29" s="177"/>
      <c r="VQ29" s="177"/>
      <c r="VR29" s="177"/>
      <c r="VS29" s="177"/>
      <c r="VT29" s="177"/>
      <c r="VU29" s="177"/>
      <c r="VV29" s="177"/>
      <c r="VW29" s="177"/>
      <c r="VX29" s="177"/>
      <c r="VY29" s="177"/>
      <c r="VZ29" s="177"/>
      <c r="WA29" s="177"/>
      <c r="WB29" s="177"/>
      <c r="WC29" s="177"/>
      <c r="WD29" s="177"/>
      <c r="WE29" s="177"/>
      <c r="WF29" s="177"/>
      <c r="WG29" s="177"/>
      <c r="WH29" s="177"/>
      <c r="WI29" s="177"/>
      <c r="WJ29" s="177"/>
      <c r="WK29" s="177"/>
      <c r="WL29" s="177"/>
      <c r="WM29" s="177"/>
      <c r="WN29" s="177"/>
      <c r="WO29" s="177"/>
      <c r="WP29" s="177"/>
      <c r="WQ29" s="177"/>
      <c r="WR29" s="177"/>
      <c r="WS29" s="177"/>
      <c r="WT29" s="177"/>
      <c r="WU29" s="177"/>
      <c r="WV29" s="177"/>
      <c r="WW29" s="177"/>
      <c r="WX29" s="177"/>
      <c r="WY29" s="177"/>
      <c r="WZ29" s="177"/>
      <c r="XA29" s="177"/>
      <c r="XB29" s="177"/>
      <c r="XC29" s="177"/>
      <c r="XD29" s="177"/>
      <c r="XE29" s="177"/>
      <c r="XF29" s="177"/>
      <c r="XG29" s="177"/>
      <c r="XH29" s="177"/>
      <c r="XI29" s="177"/>
      <c r="XJ29" s="177"/>
      <c r="XK29" s="177"/>
      <c r="XL29" s="177"/>
      <c r="XM29" s="177"/>
      <c r="XN29" s="177"/>
      <c r="XO29" s="177"/>
      <c r="XP29" s="177"/>
      <c r="XQ29" s="177"/>
      <c r="XR29" s="177"/>
      <c r="XS29" s="177"/>
      <c r="XT29" s="177"/>
      <c r="XU29" s="177"/>
      <c r="XV29" s="177"/>
      <c r="XW29" s="177"/>
      <c r="XX29" s="177"/>
      <c r="XY29" s="177"/>
      <c r="XZ29" s="177"/>
      <c r="YA29" s="177"/>
      <c r="YB29" s="177"/>
      <c r="YC29" s="177"/>
      <c r="YD29" s="177"/>
      <c r="YE29" s="177"/>
      <c r="YF29" s="177"/>
      <c r="YG29" s="177"/>
      <c r="YH29" s="177"/>
      <c r="YI29" s="177"/>
      <c r="YJ29" s="177"/>
      <c r="YK29" s="177"/>
      <c r="YL29" s="177"/>
      <c r="YM29" s="177"/>
      <c r="YN29" s="177"/>
      <c r="YO29" s="177"/>
      <c r="YP29" s="177"/>
      <c r="YQ29" s="177"/>
      <c r="YR29" s="177"/>
      <c r="YS29" s="177"/>
      <c r="YT29" s="177"/>
      <c r="YU29" s="177"/>
      <c r="YV29" s="177"/>
      <c r="YW29" s="177"/>
      <c r="YX29" s="177"/>
      <c r="YY29" s="177"/>
      <c r="YZ29" s="177"/>
      <c r="ZA29" s="177"/>
      <c r="ZB29" s="177"/>
      <c r="ZC29" s="177"/>
      <c r="ZD29" s="177"/>
      <c r="ZE29" s="177"/>
      <c r="ZF29" s="177"/>
      <c r="ZG29" s="177"/>
      <c r="ZH29" s="177"/>
      <c r="ZI29" s="177"/>
      <c r="ZJ29" s="177"/>
      <c r="ZK29" s="177"/>
      <c r="ZL29" s="177"/>
      <c r="ZM29" s="177"/>
      <c r="ZN29" s="177"/>
      <c r="ZO29" s="177"/>
      <c r="ZP29" s="177"/>
      <c r="ZQ29" s="177"/>
      <c r="ZR29" s="177"/>
    </row>
    <row r="30" spans="1:694" ht="15.75" customHeight="1" x14ac:dyDescent="0.25">
      <c r="A30" s="135" t="s">
        <v>252</v>
      </c>
      <c r="B30" s="135" t="s">
        <v>273</v>
      </c>
      <c r="C30" s="135"/>
      <c r="D30" s="135"/>
      <c r="E30" s="135"/>
      <c r="F30" s="135" t="s">
        <v>254</v>
      </c>
      <c r="G30" s="135" t="s">
        <v>1245</v>
      </c>
      <c r="H30" s="135"/>
      <c r="I30" s="178" t="s">
        <v>1746</v>
      </c>
      <c r="J30" s="135" t="str">
        <f>IF(LEN(VLOOKUP($G30,Baseline!$G:$BH,4,0))=0,"",VLOOKUP($G30,Baseline!$G:$BH,4,0))</f>
        <v>1 = Zunahme</v>
      </c>
      <c r="K30" s="135" t="str">
        <f>IF(LEN(VLOOKUP($G30,Baseline!$G:$BH,5,0))=0,"",VLOOKUP($G30,Baseline!$G:$BH,5,0))</f>
        <v>2 = Abnahme</v>
      </c>
      <c r="L30" s="135" t="str">
        <f>IF(LEN(VLOOKUP($G30,Baseline!$G:$BH,6,0))=0,"",VLOOKUP($G30,Baseline!$G:$BH,6,0))</f>
        <v>3 = Gleich geblieben</v>
      </c>
      <c r="M30" s="135" t="str">
        <f>IF(LEN(VLOOKUP($G30,Baseline!$G:$BH,7,0))=0,"",VLOOKUP($G30,Baseline!$G:$BH,7,0))</f>
        <v>77 = Weiß nicht</v>
      </c>
      <c r="N30" s="135" t="str">
        <f>IF(LEN(VLOOKUP($G30,Baseline!$G:$BH,8,0))=0,"",VLOOKUP($G30,Baseline!$G:$BH,8,0))</f>
        <v/>
      </c>
      <c r="O30" s="135" t="str">
        <f>IF(LEN(VLOOKUP($G30,Baseline!$G:$BH,9,0))=0,"",VLOOKUP($G30,Baseline!$G:$BH,9,0))</f>
        <v/>
      </c>
      <c r="P30" s="135" t="str">
        <f>IF(LEN(VLOOKUP($G30,Baseline!$G:$BH,10,0))=0,"",VLOOKUP($G30,Baseline!$G:$BH,10,0))</f>
        <v/>
      </c>
      <c r="Q30" s="135" t="str">
        <f>IF(LEN(VLOOKUP($G30,Baseline!$G:$BH,11,0))=0,"",VLOOKUP($G30,Baseline!$G:$BH,11,0))</f>
        <v/>
      </c>
      <c r="R30" s="135" t="str">
        <f>IF(LEN(VLOOKUP($G30,Baseline!$G:$BH,12,0))=0,"",VLOOKUP($G30,Baseline!$G:$BH,12,0))</f>
        <v/>
      </c>
      <c r="S30" s="135" t="str">
        <f>IF(LEN(VLOOKUP($G30,Baseline!$G:$BH,13,0))=0,"",VLOOKUP($G30,Baseline!$G:$BH,13,0))</f>
        <v/>
      </c>
      <c r="T30" s="135" t="str">
        <f>IF(LEN(VLOOKUP($G30,Baseline!$G:$BH,14,0))=0,"",VLOOKUP($G30,Baseline!$G:$BH,14,0))</f>
        <v/>
      </c>
      <c r="U30" s="135" t="str">
        <f>IF(LEN(VLOOKUP($G30,Baseline!$G:$BH,15,0))=0,"",VLOOKUP($G30,Baseline!$G:$BH,15,0))</f>
        <v/>
      </c>
      <c r="V30" s="135" t="str">
        <f>IF(LEN(VLOOKUP($G30,Baseline!$G:$BH,16,0))=0,"",VLOOKUP($G30,Baseline!$G:$BH,16,0))</f>
        <v/>
      </c>
      <c r="W30" s="135" t="str">
        <f>IF(LEN(VLOOKUP($G30,Baseline!$G:$BH,17,0))=0,"",VLOOKUP($G30,Baseline!$G:$BH,17,0))</f>
        <v/>
      </c>
      <c r="X30" s="135" t="str">
        <f>IF(LEN(VLOOKUP($G30,Baseline!$G:$BH,18,0))=0,"",VLOOKUP($G30,Baseline!$G:$BH,18,0))</f>
        <v/>
      </c>
      <c r="Y30" s="135" t="str">
        <f>IF(LEN(VLOOKUP($G30,Baseline!$G:$BH,19,0))=0,"",VLOOKUP($G30,Baseline!$G:$BH,19,0))</f>
        <v/>
      </c>
      <c r="Z30" s="135" t="str">
        <f>IF(LEN(VLOOKUP($G30,Baseline!$G:$BH,20,0))=0,"",VLOOKUP($G30,Baseline!$G:$BH,20,0))</f>
        <v/>
      </c>
      <c r="AA30" s="135" t="str">
        <f>IF(LEN(VLOOKUP($G30,Baseline!$G:$BH,21,0))=0,"",VLOOKUP($G30,Baseline!$G:$BH,21,0))</f>
        <v/>
      </c>
      <c r="AB30" s="135" t="str">
        <f>IF(LEN(VLOOKUP($G30,Baseline!$G:$BH,22,0))=0,"",VLOOKUP($G30,Baseline!$G:$BH,22,0))</f>
        <v/>
      </c>
      <c r="AC30" s="135" t="str">
        <f>IF(LEN(VLOOKUP($G30,Baseline!$G:$BH,23,0))=0,"",VLOOKUP($G30,Baseline!$G:$BH,23,0))</f>
        <v/>
      </c>
      <c r="AD30" s="135" t="str">
        <f>IF(LEN(VLOOKUP($G30,Baseline!$G:$BH,24,0))=0,"",VLOOKUP($G30,Baseline!$G:$BH,24,0))</f>
        <v/>
      </c>
      <c r="AE30" s="135" t="str">
        <f>IF(LEN(VLOOKUP($G30,Baseline!$G:$BH,25,0))=0,"",VLOOKUP($G30,Baseline!$G:$BH,25,0))</f>
        <v/>
      </c>
      <c r="AF30" s="135" t="str">
        <f>IF(LEN(VLOOKUP($G30,Baseline!$G:$BH,26,0))=0,"",VLOOKUP($G30,Baseline!$G:$BH,26,0))</f>
        <v/>
      </c>
      <c r="AG30" s="135"/>
      <c r="AH30" s="135"/>
      <c r="AI30" s="135"/>
      <c r="AJ30" s="135"/>
      <c r="AK30" s="135" t="s">
        <v>1747</v>
      </c>
      <c r="AL30" s="135" t="str">
        <f>IF(LEN(VLOOKUP($G30,Baseline!$G:$BH,32,0))=0,"",VLOOKUP($G30,Baseline!$G:$BH,32,0))</f>
        <v>1 = Increased</v>
      </c>
      <c r="AM30" s="135" t="str">
        <f>IF(LEN(VLOOKUP($G30,Baseline!$G:$BH,33,0))=0,"",VLOOKUP($G30,Baseline!$G:$BH,33,0))</f>
        <v>2 = Decreased</v>
      </c>
      <c r="AN30" s="135" t="str">
        <f>IF(LEN(VLOOKUP($G30,Baseline!$G:$BH,34,0))=0,"",VLOOKUP($G30,Baseline!$G:$BH,34,0))</f>
        <v>3 = Unchanged</v>
      </c>
      <c r="AO30" s="135" t="str">
        <f>IF(LEN(VLOOKUP($G30,Baseline!$G:$BH,35,0))=0,"",VLOOKUP($G30,Baseline!$G:$BH,35,0))</f>
        <v>77 = I don't know</v>
      </c>
      <c r="AP30" s="135" t="str">
        <f>IF(LEN(VLOOKUP($G30,Baseline!$G:$BH,36,0))=0,"",VLOOKUP($G30,Baseline!$G:$BH,36,0))</f>
        <v/>
      </c>
      <c r="AQ30" s="135" t="str">
        <f>IF(LEN(VLOOKUP($G30,Baseline!$G:$BH,37,0))=0,"",VLOOKUP($G30,Baseline!$G:$BH,37,0))</f>
        <v/>
      </c>
      <c r="AR30" s="135" t="str">
        <f>IF(LEN(VLOOKUP($G30,Baseline!$G:$BH,38,0))=0,"",VLOOKUP($G30,Baseline!$G:$BH,38,0))</f>
        <v/>
      </c>
      <c r="AS30" s="135" t="str">
        <f>IF(LEN(VLOOKUP($G30,Baseline!$G:$BH,39,0))=0,"",VLOOKUP($G30,Baseline!$G:$BH,39,0))</f>
        <v/>
      </c>
      <c r="AT30" s="135" t="str">
        <f>IF(LEN(VLOOKUP($G30,Baseline!$G:$BH,40,0))=0,"",VLOOKUP($G30,Baseline!$G:$BH,40,0))</f>
        <v/>
      </c>
      <c r="AU30" s="135" t="str">
        <f>IF(LEN(VLOOKUP($G30,Baseline!$G:$BH,41,0))=0,"",VLOOKUP($G30,Baseline!$G:$BH,41,0))</f>
        <v/>
      </c>
      <c r="AV30" s="135" t="str">
        <f>IF(LEN(VLOOKUP($G30,Baseline!$G:$BH,42,0))=0,"",VLOOKUP($G30,Baseline!$G:$BH,42,0))</f>
        <v/>
      </c>
      <c r="AW30" s="135" t="str">
        <f>IF(LEN(VLOOKUP($G30,Baseline!$G:$BH,43,0))=0,"",VLOOKUP($G30,Baseline!$G:$BH,43,0))</f>
        <v/>
      </c>
      <c r="AX30" s="135" t="str">
        <f>IF(LEN(VLOOKUP($G30,Baseline!$G:$BH,44,0))=0,"",VLOOKUP($G30,Baseline!$G:$BH,44,0))</f>
        <v/>
      </c>
      <c r="AY30" s="135" t="str">
        <f>IF(LEN(VLOOKUP($G30,Baseline!$G:$BH,45,0))=0,"",VLOOKUP($G30,Baseline!$G:$BH,45,0))</f>
        <v/>
      </c>
      <c r="AZ30" s="135" t="str">
        <f>IF(LEN(VLOOKUP($G30,Baseline!$G:$BH,46,0))=0,"",VLOOKUP($G30,Baseline!$G:$BH,46,0))</f>
        <v/>
      </c>
      <c r="BA30" s="135" t="str">
        <f>IF(LEN(VLOOKUP($G30,Baseline!$G:$BH,47,0))=0,"",VLOOKUP($G30,Baseline!$G:$BH,47,0))</f>
        <v/>
      </c>
      <c r="BB30" s="135" t="str">
        <f>IF(LEN(VLOOKUP($G30,Baseline!$G:$BH,48,0))=0,"",VLOOKUP($G30,Baseline!$G:$BH,48,0))</f>
        <v/>
      </c>
      <c r="BC30" s="135" t="str">
        <f>IF(LEN(VLOOKUP($G30,Baseline!$G:$BH,49,0))=0,"",VLOOKUP($G30,Baseline!$G:$BH,49,0))</f>
        <v/>
      </c>
      <c r="BD30" s="135" t="str">
        <f>IF(LEN(VLOOKUP($G30,Baseline!$G:$BH,50,0))=0,"",VLOOKUP($G30,Baseline!$G:$BH,50,0))</f>
        <v/>
      </c>
      <c r="BE30" s="135" t="str">
        <f>IF(LEN(VLOOKUP($G30,Baseline!$G:$BH,51,0))=0,"",VLOOKUP($G30,Baseline!$G:$BH,51,0))</f>
        <v/>
      </c>
      <c r="BF30" s="135" t="str">
        <f>IF(LEN(VLOOKUP($G30,Baseline!$G:$BH,52,0))=0,"",VLOOKUP($G30,Baseline!$G:$BH,52,0))</f>
        <v/>
      </c>
      <c r="BG30" s="135" t="str">
        <f>IF(LEN(VLOOKUP($G30,Baseline!$G:$BH,53,0))=0,"",VLOOKUP($G30,Baseline!$G:$BH,53,0))</f>
        <v/>
      </c>
      <c r="BH30" s="135" t="str">
        <f>IF(LEN(VLOOKUP($G30,Baseline!$G:$BH,54,0))=0,"",VLOOKUP($G30,Baseline!$G:$BH,54,0))</f>
        <v/>
      </c>
      <c r="BI30" s="135"/>
      <c r="BJ30" s="135"/>
      <c r="BK30" s="135"/>
      <c r="BL30" s="135"/>
      <c r="BM30" s="135" t="s">
        <v>1748</v>
      </c>
      <c r="BN30" s="139" t="str">
        <f>IF(LEN(VLOOKUP($G30,Baseline!$G:$CJ,60,0))=0,"",VLOOKUP($G30,Baseline!$G:$CJ,60,0))</f>
        <v>1 = aumento</v>
      </c>
      <c r="BO30" s="139" t="str">
        <f>IF(LEN(VLOOKUP($G30,Baseline!$G:$CJ,61,0))=0,"",VLOOKUP($G30,Baseline!$G:$CJ,61,0))</f>
        <v>2 = pérdida</v>
      </c>
      <c r="BP30" s="139" t="str">
        <f>IF(LEN(VLOOKUP($G30,Baseline!$G:$CJ,62,0))=0,"",VLOOKUP($G30,Baseline!$G:$CJ,62,0))</f>
        <v>3 = igual</v>
      </c>
      <c r="BQ30" s="139" t="str">
        <f>IF(LEN(VLOOKUP($G30,Baseline!$G:$CJ,63,0))=0,"",VLOOKUP($G30,Baseline!$G:$CJ,63,0))</f>
        <v>77 = no lo sé</v>
      </c>
      <c r="BR30" s="139" t="str">
        <f>IF(LEN(VLOOKUP($G30,Baseline!$G:$CJ,64,0))=0,"",VLOOKUP($G30,Baseline!$G:$CJ,64,0))</f>
        <v/>
      </c>
      <c r="BS30" s="139" t="str">
        <f>IF(LEN(VLOOKUP($G30,Baseline!$G:$CJ,65,0))=0,"",VLOOKUP($G30,Baseline!$G:$CJ,65,0))</f>
        <v/>
      </c>
      <c r="BT30" s="139" t="str">
        <f>IF(LEN(VLOOKUP($G30,Baseline!$G:$CJ,66,0))=0,"",VLOOKUP($G30,Baseline!$G:$CJ,66,0))</f>
        <v/>
      </c>
      <c r="BU30" s="139" t="str">
        <f>IF(LEN(VLOOKUP($G30,Baseline!$G:$CJ,67,0))=0,"",VLOOKUP($G30,Baseline!$G:$CJ,67,0))</f>
        <v/>
      </c>
      <c r="BV30" s="139" t="str">
        <f>IF(LEN(VLOOKUP($G30,Baseline!$G:$CJ,68,0))=0,"",VLOOKUP($G30,Baseline!$G:$CJ,68,0))</f>
        <v/>
      </c>
      <c r="BW30" s="139" t="str">
        <f>IF(LEN(VLOOKUP($G30,Baseline!$G:$CJ,69,0))=0,"",VLOOKUP($G30,Baseline!$G:$CJ,69,0))</f>
        <v/>
      </c>
      <c r="BX30" s="139" t="str">
        <f>IF(LEN(VLOOKUP($G30,Baseline!$G:$CJ,70,0))=0,"",VLOOKUP($G30,Baseline!$G:$CJ,70,0))</f>
        <v/>
      </c>
      <c r="BY30" s="139" t="str">
        <f>IF(LEN(VLOOKUP($G30,Baseline!$G:$CJ,71,0))=0,"",VLOOKUP($G30,Baseline!$G:$CJ,71,0))</f>
        <v/>
      </c>
      <c r="BZ30" s="139" t="str">
        <f>IF(LEN(VLOOKUP($G30,Baseline!$G:$CJ,72,0))=0,"",VLOOKUP($G30,Baseline!$G:$CJ,72,0))</f>
        <v/>
      </c>
      <c r="CA30" s="139" t="str">
        <f>IF(LEN(VLOOKUP($G30,Baseline!$G:$CJ,73,0))=0,"",VLOOKUP($G30,Baseline!$G:$CJ,73,0))</f>
        <v/>
      </c>
      <c r="CB30" s="139" t="str">
        <f>IF(LEN(VLOOKUP($G30,Baseline!$G:$CJ,74,0))=0,"",VLOOKUP($G30,Baseline!$G:$CJ,74,0))</f>
        <v/>
      </c>
      <c r="CC30" s="139" t="str">
        <f>IF(LEN(VLOOKUP($G30,Baseline!$G:$CJ,75,0))=0,"",VLOOKUP($G30,Baseline!$G:$CJ,75,0))</f>
        <v/>
      </c>
      <c r="CD30" s="139" t="str">
        <f>IF(LEN(VLOOKUP($G30,Baseline!$G:$CJ,76,0))=0,"",VLOOKUP($G30,Baseline!$G:$CJ,76,0))</f>
        <v/>
      </c>
      <c r="CE30" s="139" t="str">
        <f>IF(LEN(VLOOKUP($G30,Baseline!$G:$CJ,77,0))=0,"",VLOOKUP($G30,Baseline!$G:$CJ,77,0))</f>
        <v/>
      </c>
      <c r="CF30" s="139" t="str">
        <f>IF(LEN(VLOOKUP($G30,Baseline!$G:$CJ,78,0))=0,"",VLOOKUP($G30,Baseline!$G:$CJ,78,0))</f>
        <v/>
      </c>
      <c r="CG30" s="139" t="str">
        <f>IF(LEN(VLOOKUP($G30,Baseline!$G:$CJ,79,0))=0,"",VLOOKUP($G30,Baseline!$G:$CJ,79,0))</f>
        <v/>
      </c>
      <c r="CH30" s="139" t="str">
        <f>IF(LEN(VLOOKUP($G30,Baseline!$G:$CJ,80,0))=0,"",VLOOKUP($G30,Baseline!$G:$CJ,80,0))</f>
        <v/>
      </c>
      <c r="CI30" s="139" t="str">
        <f>IF(LEN(VLOOKUP($G30,Baseline!$G:$CJ,81,0))=0,"",VLOOKUP($G30,Baseline!$G:$CJ,81,0))</f>
        <v/>
      </c>
      <c r="CJ30" s="139" t="str">
        <f>IF(LEN(VLOOKUP($G30,Baseline!$G:$CJ,82,0))=0,"",VLOOKUP($G30,Baseline!$G:$CJ,82,0))</f>
        <v/>
      </c>
      <c r="CK30" s="135"/>
      <c r="CL30" s="135"/>
      <c r="CM30" s="135"/>
      <c r="CN30" s="135"/>
      <c r="CO30" s="140" t="s">
        <v>1749</v>
      </c>
      <c r="CP30" s="139" t="str">
        <f>IF(LEN(VLOOKUP($G30,Baseline!$G:$DL,88,0))=0,"",VLOOKUP($G30,Baseline!$G:$DL,88,0))</f>
        <v>1 = prise de poids</v>
      </c>
      <c r="CQ30" s="139" t="str">
        <f>IF(LEN(VLOOKUP($G30,Baseline!$G:$DL,89,0))=0,"",VLOOKUP($G30,Baseline!$G:$DL,89,0))</f>
        <v>2 = perte de poids</v>
      </c>
      <c r="CR30" s="139" t="str">
        <f>IF(LEN(VLOOKUP($G30,Baseline!$G:$DL,90,0))=0,"",VLOOKUP($G30,Baseline!$G:$DL,90,0))</f>
        <v>3 = poids resté identique</v>
      </c>
      <c r="CS30" s="139" t="str">
        <f>IF(LEN(VLOOKUP($G30,Baseline!$G:$DL,91,0))=0,"",VLOOKUP($G30,Baseline!$G:$DL,91,0))</f>
        <v>77 = je ne sais pas</v>
      </c>
      <c r="CT30" s="139" t="str">
        <f>IF(LEN(VLOOKUP($G30,Baseline!$G:$DL,92,0))=0,"",VLOOKUP($G30,Baseline!$G:$DL,92,0))</f>
        <v/>
      </c>
      <c r="CU30" s="139" t="str">
        <f>IF(LEN(VLOOKUP($G30,Baseline!$G:$DL,93,0))=0,"",VLOOKUP($G30,Baseline!$G:$DL,93,0))</f>
        <v/>
      </c>
      <c r="CV30" s="139" t="str">
        <f>IF(LEN(VLOOKUP($G30,Baseline!$G:$DL,94,0))=0,"",VLOOKUP($G30,Baseline!$G:$DL,94,0))</f>
        <v/>
      </c>
      <c r="CW30" s="139" t="str">
        <f>IF(LEN(VLOOKUP($G30,Baseline!$G:$DL,95,0))=0,"",VLOOKUP($G30,Baseline!$G:$DL,95,0))</f>
        <v/>
      </c>
      <c r="CX30" s="139" t="str">
        <f>IF(LEN(VLOOKUP($G30,Baseline!$G:$DL,96,0))=0,"",VLOOKUP($G30,Baseline!$G:$DL,96,0))</f>
        <v/>
      </c>
      <c r="CY30" s="139" t="str">
        <f>IF(LEN(VLOOKUP($G30,Baseline!$G:$DL,97,0))=0,"",VLOOKUP($G30,Baseline!$G:$DL,97,0))</f>
        <v/>
      </c>
      <c r="CZ30" s="139" t="str">
        <f>IF(LEN(VLOOKUP($G30,Baseline!$G:$DL,98,0))=0,"",VLOOKUP($G30,Baseline!$G:$DL,98,0))</f>
        <v/>
      </c>
      <c r="DA30" s="139" t="str">
        <f>IF(LEN(VLOOKUP($G30,Baseline!$G:$DL,99,0))=0,"",VLOOKUP($G30,Baseline!$G:$DL,99,0))</f>
        <v/>
      </c>
      <c r="DB30" s="139" t="str">
        <f>IF(LEN(VLOOKUP($G30,Baseline!$G:$DL,100,0))=0,"",VLOOKUP($G30,Baseline!$G:$DL,100,0))</f>
        <v/>
      </c>
      <c r="DC30" s="139" t="str">
        <f>IF(LEN(VLOOKUP($G30,Baseline!$G:$DL,101,0))=0,"",VLOOKUP($G30,Baseline!$G:$DL,101,0))</f>
        <v/>
      </c>
      <c r="DD30" s="139" t="str">
        <f>IF(LEN(VLOOKUP($G30,Baseline!$G:$DL,102,0))=0,"",VLOOKUP($G30,Baseline!$G:$DL,102,0))</f>
        <v/>
      </c>
      <c r="DE30" s="139" t="str">
        <f>IF(LEN(VLOOKUP($G30,Baseline!$G:$DL,103,0))=0,"",VLOOKUP($G30,Baseline!$G:$DL,103,0))</f>
        <v/>
      </c>
      <c r="DF30" s="139" t="str">
        <f>IF(LEN(VLOOKUP($G30,Baseline!$G:$DL,104,0))=0,"",VLOOKUP($G30,Baseline!$G:$DL,104,0))</f>
        <v/>
      </c>
      <c r="DG30" s="139" t="str">
        <f>IF(LEN(VLOOKUP($G30,Baseline!$G:$DL,105,0))=0,"",VLOOKUP($G30,Baseline!$G:$DL,105,0))</f>
        <v/>
      </c>
      <c r="DH30" s="139" t="str">
        <f>IF(LEN(VLOOKUP($G30,Baseline!$G:$DL,106,0))=0,"",VLOOKUP($G30,Baseline!$G:$DL,106,0))</f>
        <v/>
      </c>
      <c r="DI30" s="139" t="str">
        <f>IF(LEN(VLOOKUP($G30,Baseline!$G:$DL,107,0))=0,"",VLOOKUP($G30,Baseline!$G:$DL,107,0))</f>
        <v/>
      </c>
      <c r="DJ30" s="139" t="str">
        <f>IF(LEN(VLOOKUP($G30,Baseline!$G:$DL,108,0))=0,"",VLOOKUP($G30,Baseline!$G:$DL,108,0))</f>
        <v/>
      </c>
      <c r="DK30" s="139" t="str">
        <f>IF(LEN(VLOOKUP($G30,Baseline!$G:$DL,109,0))=0,"",VLOOKUP($G30,Baseline!$G:$DL,109,0))</f>
        <v/>
      </c>
      <c r="DL30" s="139" t="str">
        <f>IF(LEN(VLOOKUP($G30,Baseline!$G:$DL,110,0))=0,"",VLOOKUP($G30,Baseline!$G:$DL,110,0))</f>
        <v/>
      </c>
      <c r="DM30" s="140"/>
      <c r="DN30" s="140"/>
      <c r="DO30" s="140"/>
      <c r="DP30" s="140"/>
      <c r="DQ30" s="135" t="s">
        <v>1750</v>
      </c>
      <c r="DR30" s="142" t="str">
        <f>IF(LEN(VLOOKUP($G30,Baseline!$G:$EN,116,0))=0,"",VLOOKUP($G30,Baseline!$G:$EN,116,0))</f>
        <v>1 = növekedett</v>
      </c>
      <c r="DS30" s="142" t="str">
        <f>IF(LEN(VLOOKUP($G30,Baseline!$G:$EN,117,0))=0,"",VLOOKUP($G30,Baseline!$G:$EN,117,0))</f>
        <v>2 = csökkent</v>
      </c>
      <c r="DT30" s="142" t="str">
        <f>IF(LEN(VLOOKUP($G30,Baseline!$G:$EN,118,0))=0,"",VLOOKUP($G30,Baseline!$G:$EN,118,0))</f>
        <v>3 = változatlan maradt</v>
      </c>
      <c r="DU30" s="142" t="str">
        <f>IF(LEN(VLOOKUP($G30,Baseline!$G:$EN,119,0))=0,"",VLOOKUP($G30,Baseline!$G:$EN,119,0))</f>
        <v>77 = nem tudom</v>
      </c>
      <c r="DV30" s="142" t="str">
        <f>IF(LEN(VLOOKUP($G30,Baseline!$G:$EN,120,0))=0,"",VLOOKUP($G30,Baseline!$G:$EN,120,0))</f>
        <v/>
      </c>
      <c r="DW30" s="142" t="str">
        <f>IF(LEN(VLOOKUP($G30,Baseline!$G:$EN,121,0))=0,"",VLOOKUP($G30,Baseline!$G:$EN,121,0))</f>
        <v/>
      </c>
      <c r="DX30" s="142" t="str">
        <f>IF(LEN(VLOOKUP($G30,Baseline!$G:$EN,122,0))=0,"",VLOOKUP($G30,Baseline!$G:$EN,122,0))</f>
        <v/>
      </c>
      <c r="DY30" s="142" t="str">
        <f>IF(LEN(VLOOKUP($G30,Baseline!$G:$EN,123,0))=0,"",VLOOKUP($G30,Baseline!$G:$EN,123,0))</f>
        <v/>
      </c>
      <c r="DZ30" s="142" t="str">
        <f>IF(LEN(VLOOKUP($G30,Baseline!$G:$EN,124,0))=0,"",VLOOKUP($G30,Baseline!$G:$EN,124,0))</f>
        <v/>
      </c>
      <c r="EA30" s="142" t="str">
        <f>IF(LEN(VLOOKUP($G30,Baseline!$G:$EN,125,0))=0,"",VLOOKUP($G30,Baseline!$G:$EN,125,0))</f>
        <v/>
      </c>
      <c r="EB30" s="142" t="str">
        <f>IF(LEN(VLOOKUP($G30,Baseline!$G:$EN,126,0))=0,"",VLOOKUP($G30,Baseline!$G:$EN,126,0))</f>
        <v/>
      </c>
      <c r="EC30" s="142" t="str">
        <f>IF(LEN(VLOOKUP($G30,Baseline!$G:$EN,127,0))=0,"",VLOOKUP($G30,Baseline!$G:$EN,127,0))</f>
        <v/>
      </c>
      <c r="ED30" s="142" t="str">
        <f>IF(LEN(VLOOKUP($G30,Baseline!$G:$EN,128,0))=0,"",VLOOKUP($G30,Baseline!$G:$EN,128,0))</f>
        <v/>
      </c>
      <c r="EE30" s="142" t="str">
        <f>IF(LEN(VLOOKUP($G30,Baseline!$G:$EN,129,0))=0,"",VLOOKUP($G30,Baseline!$G:$EN,129,0))</f>
        <v/>
      </c>
      <c r="EF30" s="142" t="str">
        <f>IF(LEN(VLOOKUP($G30,Baseline!$G:$EN,130,0))=0,"",VLOOKUP($G30,Baseline!$G:$EN,130,0))</f>
        <v/>
      </c>
      <c r="EG30" s="142" t="str">
        <f>IF(LEN(VLOOKUP($G30,Baseline!$G:$EN,131,0))=0,"",VLOOKUP($G30,Baseline!$G:$EN,131,0))</f>
        <v/>
      </c>
      <c r="EH30" s="142" t="str">
        <f>IF(LEN(VLOOKUP($G30,Baseline!$G:$EN,132,0))=0,"",VLOOKUP($G30,Baseline!$G:$EN,132,0))</f>
        <v/>
      </c>
      <c r="EI30" s="142" t="str">
        <f>IF(LEN(VLOOKUP($G30,Baseline!$G:$EN,133,0))=0,"",VLOOKUP($G30,Baseline!$G:$EN,133,0))</f>
        <v/>
      </c>
      <c r="EJ30" s="142" t="str">
        <f>IF(LEN(VLOOKUP($G30,Baseline!$G:$EN,134,0))=0,"",VLOOKUP($G30,Baseline!$G:$EN,134,0))</f>
        <v/>
      </c>
      <c r="EK30" s="142" t="str">
        <f>IF(LEN(VLOOKUP($G30,Baseline!$G:$EN,135,0))=0,"",VLOOKUP($G30,Baseline!$G:$EN,135,0))</f>
        <v/>
      </c>
      <c r="EL30" s="142" t="str">
        <f>IF(LEN(VLOOKUP($G30,Baseline!$G:$EN,136,0))=0,"",VLOOKUP($G30,Baseline!$G:$EN,136,0))</f>
        <v/>
      </c>
      <c r="EM30" s="142" t="str">
        <f>IF(LEN(VLOOKUP($G30,Baseline!$G:$EN,137,0))=0,"",VLOOKUP($G30,Baseline!$G:$EN,137,0))</f>
        <v/>
      </c>
      <c r="EN30" s="142" t="str">
        <f>IF(LEN(VLOOKUP($G30,Baseline!$G:$EN,138,0))=0,"",VLOOKUP($G30,Baseline!$G:$EN,138,0))</f>
        <v/>
      </c>
      <c r="EO30" s="135"/>
      <c r="EP30" s="135"/>
      <c r="EQ30" s="135"/>
      <c r="ER30" s="135"/>
      <c r="ES30" s="135" t="s">
        <v>1751</v>
      </c>
      <c r="ET30" s="142" t="str">
        <f>IF(LEN(VLOOKUP($G30,Baseline!$G:$FP,144,0))=0,"",VLOOKUP($G30,Baseline!$G:$FP,144,0))</f>
        <v>1 = è aumentato</v>
      </c>
      <c r="EU30" s="142" t="str">
        <f>IF(LEN(VLOOKUP($G30,Baseline!$G:$FP,145,0))=0,"",VLOOKUP($G30,Baseline!$G:$FP,145,0))</f>
        <v>2 = è diminuito</v>
      </c>
      <c r="EV30" s="142" t="str">
        <f>IF(LEN(VLOOKUP($G30,Baseline!$G:$FP,146,0))=0,"",VLOOKUP($G30,Baseline!$G:$FP,146,0))</f>
        <v>3 = è rimasto uguale</v>
      </c>
      <c r="EW30" s="142" t="str">
        <f>IF(LEN(VLOOKUP($G30,Baseline!$G:$FP,147,0))=0,"",VLOOKUP($G30,Baseline!$G:$FP,147,0))</f>
        <v>77 = non lo so</v>
      </c>
      <c r="EX30" s="142" t="str">
        <f>IF(LEN(VLOOKUP($G30,Baseline!$G:$FP,148,0))=0,"",VLOOKUP($G30,Baseline!$G:$FP,148,0))</f>
        <v/>
      </c>
      <c r="EY30" s="142" t="str">
        <f>IF(LEN(VLOOKUP($G30,Baseline!$G:$FP,149,0))=0,"",VLOOKUP($G30,Baseline!$G:$FP,149,0))</f>
        <v/>
      </c>
      <c r="EZ30" s="142" t="str">
        <f>IF(LEN(VLOOKUP($G30,Baseline!$G:$FP,150,0))=0,"",VLOOKUP($G30,Baseline!$G:$FP,150,0))</f>
        <v/>
      </c>
      <c r="FA30" s="142" t="str">
        <f>IF(LEN(VLOOKUP($G30,Baseline!$G:$FP,151,0))=0,"",VLOOKUP($G30,Baseline!$G:$FP,151,0))</f>
        <v/>
      </c>
      <c r="FB30" s="142" t="str">
        <f>IF(LEN(VLOOKUP($G30,Baseline!$G:$FP,152,0))=0,"",VLOOKUP($G30,Baseline!$G:$FP,152,0))</f>
        <v/>
      </c>
      <c r="FC30" s="142" t="str">
        <f>IF(LEN(VLOOKUP($G30,Baseline!$G:$FP,153,0))=0,"",VLOOKUP($G30,Baseline!$G:$FP,153,0))</f>
        <v/>
      </c>
      <c r="FD30" s="142" t="str">
        <f>IF(LEN(VLOOKUP($G30,Baseline!$G:$FP,154,0))=0,"",VLOOKUP($G30,Baseline!$G:$FP,154,0))</f>
        <v/>
      </c>
      <c r="FE30" s="142" t="str">
        <f>IF(LEN(VLOOKUP($G30,Baseline!$G:$FP,155,0))=0,"",VLOOKUP($G30,Baseline!$G:$FP,155,0))</f>
        <v/>
      </c>
      <c r="FF30" s="142" t="str">
        <f>IF(LEN(VLOOKUP($G30,Baseline!$G:$FP,156,0))=0,"",VLOOKUP($G30,Baseline!$G:$FP,156,0))</f>
        <v/>
      </c>
      <c r="FG30" s="142" t="str">
        <f>IF(LEN(VLOOKUP($G30,Baseline!$G:$FP,157,0))=0,"",VLOOKUP($G30,Baseline!$G:$FP,157,0))</f>
        <v/>
      </c>
      <c r="FH30" s="142" t="str">
        <f>IF(LEN(VLOOKUP($G30,Baseline!$G:$FP,158,0))=0,"",VLOOKUP($G30,Baseline!$G:$FP,158,0))</f>
        <v/>
      </c>
      <c r="FI30" s="142" t="str">
        <f>IF(LEN(VLOOKUP($G30,Baseline!$G:$FP,159,0))=0,"",VLOOKUP($G30,Baseline!$G:$FP,159,0))</f>
        <v/>
      </c>
      <c r="FJ30" s="142" t="str">
        <f>IF(LEN(VLOOKUP($G30,Baseline!$G:$FP,160,0))=0,"",VLOOKUP($G30,Baseline!$G:$FP,160,0))</f>
        <v/>
      </c>
      <c r="FK30" s="142" t="str">
        <f>IF(LEN(VLOOKUP($G30,Baseline!$G:$FP,161,0))=0,"",VLOOKUP($G30,Baseline!$G:$FP,161,0))</f>
        <v/>
      </c>
      <c r="FL30" s="142" t="str">
        <f>IF(LEN(VLOOKUP($G30,Baseline!$G:$FP,162,0))=0,"",VLOOKUP($G30,Baseline!$G:$FP,162,0))</f>
        <v/>
      </c>
      <c r="FM30" s="142" t="str">
        <f>IF(LEN(VLOOKUP($G30,Baseline!$G:$FP,163,0))=0,"",VLOOKUP($G30,Baseline!$G:$FP,163,0))</f>
        <v/>
      </c>
      <c r="FN30" s="142" t="str">
        <f>IF(LEN(VLOOKUP($G30,Baseline!$G:$FP,164,0))=0,"",VLOOKUP($G30,Baseline!$G:$FP,164,0))</f>
        <v/>
      </c>
      <c r="FO30" s="142" t="str">
        <f>IF(LEN(VLOOKUP($G30,Baseline!$G:$FP,165,0))=0,"",VLOOKUP($G30,Baseline!$G:$FP,165,0))</f>
        <v/>
      </c>
      <c r="FP30" s="142" t="str">
        <f>IF(LEN(VLOOKUP($G30,Baseline!$G:$FP,166,0))=0,"",VLOOKUP($G30,Baseline!$G:$FP,166,0))</f>
        <v/>
      </c>
      <c r="FQ30" s="135"/>
      <c r="FR30" s="135"/>
      <c r="FS30" s="135"/>
      <c r="FT30" s="135"/>
      <c r="FU30" s="135" t="s">
        <v>1752</v>
      </c>
      <c r="FV30" s="142" t="str">
        <f>IF(LEN(VLOOKUP($G30,Baseline!$G:$GR,172,0))=0,"",VLOOKUP($G30,Baseline!$G:$GR,172,0))</f>
        <v>1 = увеличение</v>
      </c>
      <c r="FW30" s="142" t="str">
        <f>IF(LEN(VLOOKUP($G30,Baseline!$G:$GR,173,0))=0,"",VLOOKUP($G30,Baseline!$G:$GR,173,0))</f>
        <v>2 = уменьшение</v>
      </c>
      <c r="FX30" s="142" t="str">
        <f>IF(LEN(VLOOKUP($G30,Baseline!$G:$GR,174,0))=0,"",VLOOKUP($G30,Baseline!$G:$GR,174,0))</f>
        <v>3 = без изменений</v>
      </c>
      <c r="FY30" s="142" t="str">
        <f>IF(LEN(VLOOKUP($G30,Baseline!$G:$GR,175,0))=0,"",VLOOKUP($G30,Baseline!$G:$GR,175,0))</f>
        <v>77 = я не знаю</v>
      </c>
      <c r="FZ30" s="142" t="str">
        <f>IF(LEN(VLOOKUP($G30,Baseline!$G:$GR,176,0))=0,"",VLOOKUP($G30,Baseline!$G:$GR,176,0))</f>
        <v/>
      </c>
      <c r="GA30" s="142" t="str">
        <f>IF(LEN(VLOOKUP($G30,Baseline!$G:$GR,177,0))=0,"",VLOOKUP($G30,Baseline!$G:$GR,177,0))</f>
        <v/>
      </c>
      <c r="GB30" s="142" t="str">
        <f>IF(LEN(VLOOKUP($G30,Baseline!$G:$GR,178,0))=0,"",VLOOKUP($G30,Baseline!$G:$GR,178,0))</f>
        <v/>
      </c>
      <c r="GC30" s="142" t="str">
        <f>IF(LEN(VLOOKUP($G30,Baseline!$G:$GR,179,0))=0,"",VLOOKUP($G30,Baseline!$G:$GR,179,0))</f>
        <v/>
      </c>
      <c r="GD30" s="142" t="str">
        <f>IF(LEN(VLOOKUP($G30,Baseline!$G:$GR,180,0))=0,"",VLOOKUP($G30,Baseline!$G:$GR,180,0))</f>
        <v/>
      </c>
      <c r="GE30" s="142" t="str">
        <f>IF(LEN(VLOOKUP($G30,Baseline!$G:$GR,181,0))=0,"",VLOOKUP($G30,Baseline!$G:$GR,181,0))</f>
        <v/>
      </c>
      <c r="GF30" s="142" t="str">
        <f>IF(LEN(VLOOKUP($G30,Baseline!$G:$GR,182,0))=0,"",VLOOKUP($G30,Baseline!$G:$GR,182,0))</f>
        <v/>
      </c>
      <c r="GG30" s="142" t="str">
        <f>IF(LEN(VLOOKUP($G30,Baseline!$G:$GR,183,0))=0,"",VLOOKUP($G30,Baseline!$G:$GR,183,0))</f>
        <v/>
      </c>
      <c r="GH30" s="142" t="str">
        <f>IF(LEN(VLOOKUP($G30,Baseline!$G:$GR,184,0))=0,"",VLOOKUP($G30,Baseline!$G:$GR,184,0))</f>
        <v/>
      </c>
      <c r="GI30" s="142" t="str">
        <f>IF(LEN(VLOOKUP($G30,Baseline!$G:$GR,185,0))=0,"",VLOOKUP($G30,Baseline!$G:$GR,185,0))</f>
        <v/>
      </c>
      <c r="GJ30" s="142" t="str">
        <f>IF(LEN(VLOOKUP($G30,Baseline!$G:$GR,186,0))=0,"",VLOOKUP($G30,Baseline!$G:$GR,186,0))</f>
        <v/>
      </c>
      <c r="GK30" s="142" t="str">
        <f>IF(LEN(VLOOKUP($G30,Baseline!$G:$GR,187,0))=0,"",VLOOKUP($G30,Baseline!$G:$GR,187,0))</f>
        <v/>
      </c>
      <c r="GL30" s="142" t="str">
        <f>IF(LEN(VLOOKUP($G30,Baseline!$G:$GR,188,0))=0,"",VLOOKUP($G30,Baseline!$G:$GR,188,0))</f>
        <v/>
      </c>
      <c r="GM30" s="142" t="str">
        <f>IF(LEN(VLOOKUP($G30,Baseline!$G:$GR,189,0))=0,"",VLOOKUP($G30,Baseline!$G:$GR,189,0))</f>
        <v/>
      </c>
      <c r="GN30" s="142" t="str">
        <f>IF(LEN(VLOOKUP($G30,Baseline!$G:$GR,190,0))=0,"",VLOOKUP($G30,Baseline!$G:$GR,190,0))</f>
        <v/>
      </c>
      <c r="GO30" s="142" t="str">
        <f>IF(LEN(VLOOKUP($G30,Baseline!$G:$GR,191,0))=0,"",VLOOKUP($G30,Baseline!$G:$GR,191,0))</f>
        <v/>
      </c>
      <c r="GP30" s="142" t="str">
        <f>IF(LEN(VLOOKUP($G30,Baseline!$G:$GR,192,0))=0,"",VLOOKUP($G30,Baseline!$G:$GR,192,0))</f>
        <v/>
      </c>
      <c r="GQ30" s="142" t="str">
        <f>IF(LEN(VLOOKUP($G30,Baseline!$G:$GR,193,0))=0,"",VLOOKUP($G30,Baseline!$G:$GR,193,0))</f>
        <v/>
      </c>
      <c r="GR30" s="142" t="str">
        <f>IF(LEN(VLOOKUP($G30,Baseline!$G:$GR,194,0))=0,"",VLOOKUP($G30,Baseline!$G:$GR,194,0))</f>
        <v/>
      </c>
      <c r="GS30" s="135"/>
      <c r="GT30" s="135"/>
      <c r="GU30" s="135"/>
      <c r="GV30" s="135"/>
      <c r="GW30" s="135" t="s">
        <v>1753</v>
      </c>
      <c r="GX30" s="142" t="str">
        <f>IF(LEN(VLOOKUP($G30,Baseline!$G:$HT,200,0))=0,"",VLOOKUP($G30,Baseline!$G:$HT,200,0))</f>
        <v>1 = povećala</v>
      </c>
      <c r="GY30" s="142" t="str">
        <f>IF(LEN(VLOOKUP($G30,Baseline!$G:$HT,201,0))=0,"",VLOOKUP($G30,Baseline!$G:$HT,201,0))</f>
        <v>2 = smanjila</v>
      </c>
      <c r="GZ30" s="142" t="str">
        <f>IF(LEN(VLOOKUP($G30,Baseline!$G:$HT,202,0))=0,"",VLOOKUP($G30,Baseline!$G:$HT,202,0))</f>
        <v>3 = ostala ista</v>
      </c>
      <c r="HA30" s="142" t="str">
        <f>IF(LEN(VLOOKUP($G30,Baseline!$G:$HT,203,0))=0,"",VLOOKUP($G30,Baseline!$G:$HT,203,0))</f>
        <v>77 = ne znam</v>
      </c>
      <c r="HB30" s="142" t="str">
        <f>IF(LEN(VLOOKUP($G30,Baseline!$G:$HT,204,0))=0,"",VLOOKUP($G30,Baseline!$G:$HT,204,0))</f>
        <v/>
      </c>
      <c r="HC30" s="142" t="str">
        <f>IF(LEN(VLOOKUP($G30,Baseline!$G:$HT,205,0))=0,"",VLOOKUP($G30,Baseline!$G:$HT,205,0))</f>
        <v/>
      </c>
      <c r="HD30" s="142" t="str">
        <f>IF(LEN(VLOOKUP($G30,Baseline!$G:$HT,206,0))=0,"",VLOOKUP($G30,Baseline!$G:$HT,206,0))</f>
        <v/>
      </c>
      <c r="HE30" s="142" t="str">
        <f>IF(LEN(VLOOKUP($G30,Baseline!$G:$HT,207,0))=0,"",VLOOKUP($G30,Baseline!$G:$HT,207,0))</f>
        <v/>
      </c>
      <c r="HF30" s="142" t="str">
        <f>IF(LEN(VLOOKUP($G30,Baseline!$G:$HT,208,0))=0,"",VLOOKUP($G30,Baseline!$G:$HT,208,0))</f>
        <v/>
      </c>
      <c r="HG30" s="142" t="str">
        <f>IF(LEN(VLOOKUP($G30,Baseline!$G:$HT,209,0))=0,"",VLOOKUP($G30,Baseline!$G:$HT,209,0))</f>
        <v/>
      </c>
      <c r="HH30" s="142" t="str">
        <f>IF(LEN(VLOOKUP($G30,Baseline!$G:$HT,210,0))=0,"",VLOOKUP($G30,Baseline!$G:$HT,210,0))</f>
        <v/>
      </c>
      <c r="HI30" s="142" t="str">
        <f>IF(LEN(VLOOKUP($G30,Baseline!$G:$HT,211,0))=0,"",VLOOKUP($G30,Baseline!$G:$HT,211,0))</f>
        <v/>
      </c>
      <c r="HJ30" s="142" t="str">
        <f>IF(LEN(VLOOKUP($G30,Baseline!$G:$HT,212,0))=0,"",VLOOKUP($G30,Baseline!$G:$HT,212,0))</f>
        <v/>
      </c>
      <c r="HK30" s="142" t="str">
        <f>IF(LEN(VLOOKUP($G30,Baseline!$G:$HT,213,0))=0,"",VLOOKUP($G30,Baseline!$G:$HT,213,0))</f>
        <v/>
      </c>
      <c r="HL30" s="142" t="str">
        <f>IF(LEN(VLOOKUP($G30,Baseline!$G:$HT,214,0))=0,"",VLOOKUP($G30,Baseline!$G:$HT,214,0))</f>
        <v/>
      </c>
      <c r="HM30" s="142" t="str">
        <f>IF(LEN(VLOOKUP($G30,Baseline!$G:$HT,215,0))=0,"",VLOOKUP($G30,Baseline!$G:$HT,215,0))</f>
        <v/>
      </c>
      <c r="HN30" s="142" t="str">
        <f>IF(LEN(VLOOKUP($G30,Baseline!$G:$HT,216,0))=0,"",VLOOKUP($G30,Baseline!$G:$HT,216,0))</f>
        <v/>
      </c>
      <c r="HO30" s="142" t="str">
        <f>IF(LEN(VLOOKUP($G30,Baseline!$G:$HT,217,0))=0,"",VLOOKUP($G30,Baseline!$G:$HT,217,0))</f>
        <v/>
      </c>
      <c r="HP30" s="142" t="str">
        <f>IF(LEN(VLOOKUP($G30,Baseline!$G:$HT,218,0))=0,"",VLOOKUP($G30,Baseline!$G:$HT,218,0))</f>
        <v/>
      </c>
      <c r="HQ30" s="142" t="str">
        <f>IF(LEN(VLOOKUP($G30,Baseline!$G:$HT,219,0))=0,"",VLOOKUP($G30,Baseline!$G:$HT,219,0))</f>
        <v/>
      </c>
      <c r="HR30" s="142" t="str">
        <f>IF(LEN(VLOOKUP($G30,Baseline!$G:$HT,220,0))=0,"",VLOOKUP($G30,Baseline!$G:$HT,220,0))</f>
        <v/>
      </c>
      <c r="HS30" s="142" t="str">
        <f>IF(LEN(VLOOKUP($G30,Baseline!$G:$HT,221,0))=0,"",VLOOKUP($G30,Baseline!$G:$HT,221,0))</f>
        <v/>
      </c>
      <c r="HT30" s="142" t="str">
        <f>IF(LEN(VLOOKUP($G30,Baseline!$G:$HT,222,0))=0,"",VLOOKUP($G30,Baseline!$G:$HT,222,0))</f>
        <v/>
      </c>
      <c r="HU30" s="135"/>
      <c r="HV30" s="135"/>
      <c r="HW30" s="135"/>
      <c r="HX30" s="135"/>
      <c r="HY30" s="143"/>
      <c r="HZ30" s="143"/>
      <c r="IA30" s="143"/>
      <c r="IB30" s="143"/>
      <c r="IC30" s="143"/>
      <c r="ID30" s="143"/>
      <c r="IE30" s="143"/>
      <c r="IF30" s="143"/>
      <c r="IG30" s="143"/>
      <c r="IH30" s="143"/>
      <c r="II30" s="143"/>
      <c r="IJ30" s="143"/>
      <c r="IK30" s="143"/>
      <c r="IL30" s="143"/>
      <c r="IM30" s="143"/>
      <c r="IN30" s="143"/>
      <c r="IO30" s="143"/>
      <c r="IP30" s="143"/>
      <c r="IQ30" s="143"/>
      <c r="IR30" s="143"/>
      <c r="IS30" s="143"/>
      <c r="IT30" s="143"/>
      <c r="IU30" s="143"/>
      <c r="IV30" s="143"/>
      <c r="IW30" s="143"/>
      <c r="IX30" s="143"/>
      <c r="IY30" s="143"/>
      <c r="IZ30" s="143"/>
      <c r="JA30" s="143"/>
      <c r="JB30" s="143"/>
      <c r="JC30" s="143"/>
      <c r="JD30" s="143"/>
      <c r="JE30" s="143"/>
      <c r="JF30" s="143"/>
      <c r="JG30" s="143"/>
      <c r="JH30" s="143"/>
      <c r="JI30" s="143"/>
      <c r="JJ30" s="143"/>
      <c r="JK30" s="143"/>
      <c r="JL30" s="143"/>
      <c r="JM30" s="143"/>
      <c r="JN30" s="143"/>
      <c r="JO30" s="143"/>
      <c r="JP30" s="143"/>
      <c r="JQ30" s="143"/>
      <c r="JR30" s="143"/>
      <c r="JS30" s="143"/>
      <c r="JT30" s="143"/>
      <c r="JU30" s="143"/>
      <c r="JV30" s="143"/>
      <c r="JW30" s="143"/>
      <c r="JX30" s="143"/>
      <c r="JY30" s="143"/>
      <c r="JZ30" s="143"/>
      <c r="KA30" s="143"/>
      <c r="KB30" s="143"/>
      <c r="KC30" s="143"/>
      <c r="KD30" s="143"/>
      <c r="KE30" s="143"/>
      <c r="KF30" s="143"/>
      <c r="KG30" s="143"/>
      <c r="KH30" s="143"/>
      <c r="KI30" s="143"/>
      <c r="KJ30" s="143"/>
      <c r="KK30" s="143"/>
      <c r="KL30" s="143"/>
      <c r="KM30" s="143"/>
      <c r="KN30" s="143"/>
      <c r="KO30" s="143"/>
      <c r="KP30" s="143"/>
      <c r="KQ30" s="143"/>
      <c r="KR30" s="143"/>
      <c r="KS30" s="143"/>
      <c r="KT30" s="143"/>
      <c r="KU30" s="143"/>
      <c r="KV30" s="143"/>
      <c r="KW30" s="143"/>
      <c r="KX30" s="143"/>
      <c r="KY30" s="143"/>
      <c r="KZ30" s="143"/>
      <c r="LA30" s="143"/>
      <c r="LB30" s="143"/>
      <c r="LC30" s="143"/>
      <c r="LD30" s="143"/>
      <c r="LE30" s="143"/>
      <c r="LF30" s="143"/>
      <c r="LG30" s="143"/>
      <c r="LH30" s="143"/>
      <c r="LI30" s="143"/>
      <c r="LJ30" s="143"/>
      <c r="LK30" s="143"/>
      <c r="LL30" s="143"/>
      <c r="LM30" s="143"/>
      <c r="LN30" s="143"/>
      <c r="LO30" s="143"/>
      <c r="LP30" s="143"/>
      <c r="LQ30" s="143"/>
      <c r="LR30" s="143"/>
      <c r="LS30" s="143"/>
      <c r="LT30" s="143"/>
      <c r="LU30" s="143"/>
      <c r="LV30" s="143"/>
      <c r="LW30" s="143"/>
      <c r="LX30" s="143"/>
      <c r="LY30" s="143"/>
      <c r="LZ30" s="143"/>
      <c r="MA30" s="143"/>
      <c r="MB30" s="143"/>
      <c r="MC30" s="143"/>
      <c r="MD30" s="143"/>
      <c r="ME30" s="143"/>
      <c r="MF30" s="143"/>
      <c r="MG30" s="143"/>
      <c r="MH30" s="143"/>
      <c r="MI30" s="143"/>
      <c r="MJ30" s="143"/>
      <c r="MK30" s="143"/>
      <c r="ML30" s="143"/>
      <c r="MM30" s="143"/>
      <c r="MN30" s="143"/>
      <c r="MO30" s="143"/>
      <c r="MP30" s="143"/>
      <c r="MQ30" s="143"/>
      <c r="MR30" s="143"/>
      <c r="MS30" s="143"/>
      <c r="MT30" s="143"/>
      <c r="MU30" s="143"/>
      <c r="MV30" s="143"/>
      <c r="MW30" s="143"/>
      <c r="MX30" s="143"/>
      <c r="MY30" s="143"/>
      <c r="MZ30" s="143"/>
      <c r="NA30" s="143"/>
      <c r="NB30" s="143"/>
      <c r="NC30" s="143"/>
      <c r="ND30" s="143"/>
      <c r="NE30" s="143"/>
      <c r="NF30" s="143"/>
      <c r="NG30" s="143"/>
      <c r="NH30" s="143"/>
      <c r="NI30" s="143"/>
      <c r="NJ30" s="143"/>
      <c r="NK30" s="143"/>
      <c r="NL30" s="143"/>
      <c r="NM30" s="143"/>
      <c r="NN30" s="143"/>
      <c r="NO30" s="143"/>
      <c r="NP30" s="143"/>
      <c r="NQ30" s="143"/>
      <c r="NR30" s="143"/>
      <c r="NS30" s="143"/>
      <c r="NT30" s="143"/>
      <c r="NU30" s="143"/>
      <c r="NV30" s="143"/>
      <c r="NW30" s="143"/>
      <c r="NX30" s="143"/>
      <c r="NY30" s="143"/>
      <c r="NZ30" s="143"/>
      <c r="OA30" s="143"/>
      <c r="OB30" s="143"/>
      <c r="OC30" s="143"/>
      <c r="OD30" s="143"/>
      <c r="OE30" s="143"/>
      <c r="OF30" s="143"/>
      <c r="OG30" s="143"/>
      <c r="OH30" s="143"/>
      <c r="OI30" s="143"/>
      <c r="OJ30" s="143"/>
      <c r="OK30" s="143"/>
      <c r="OL30" s="143"/>
      <c r="OM30" s="143"/>
      <c r="ON30" s="143"/>
      <c r="OO30" s="143"/>
      <c r="OP30" s="143"/>
      <c r="OQ30" s="143"/>
      <c r="OR30" s="143"/>
      <c r="OS30" s="143"/>
      <c r="OT30" s="143"/>
      <c r="OU30" s="143"/>
      <c r="OV30" s="143"/>
      <c r="OW30" s="143"/>
      <c r="OX30" s="143"/>
      <c r="OY30" s="143"/>
      <c r="OZ30" s="143"/>
      <c r="PA30" s="143"/>
      <c r="PB30" s="143"/>
      <c r="PC30" s="143"/>
      <c r="PD30" s="143"/>
      <c r="PE30" s="143"/>
      <c r="PF30" s="143"/>
      <c r="PG30" s="143"/>
      <c r="PH30" s="143"/>
      <c r="PI30" s="143"/>
      <c r="PJ30" s="143"/>
      <c r="PK30" s="143"/>
      <c r="PL30" s="143"/>
      <c r="PM30" s="143"/>
      <c r="PN30" s="143"/>
      <c r="PO30" s="143"/>
      <c r="PP30" s="143"/>
      <c r="PQ30" s="143"/>
      <c r="PR30" s="143"/>
      <c r="PS30" s="143"/>
      <c r="PT30" s="143"/>
      <c r="PU30" s="143"/>
      <c r="PV30" s="143"/>
      <c r="PW30" s="143"/>
      <c r="PX30" s="143"/>
      <c r="PY30" s="143"/>
      <c r="PZ30" s="143"/>
      <c r="QA30" s="143"/>
      <c r="QB30" s="143"/>
      <c r="QC30" s="143"/>
      <c r="QD30" s="143"/>
      <c r="QE30" s="143"/>
      <c r="QF30" s="143"/>
      <c r="QG30" s="143"/>
      <c r="QH30" s="143"/>
      <c r="QI30" s="143"/>
      <c r="QJ30" s="143"/>
      <c r="QK30" s="143"/>
      <c r="QL30" s="143"/>
      <c r="QM30" s="143"/>
      <c r="QN30" s="143"/>
      <c r="QO30" s="143"/>
      <c r="QP30" s="143"/>
      <c r="QQ30" s="143"/>
      <c r="QR30" s="143"/>
      <c r="QS30" s="143"/>
      <c r="QT30" s="143"/>
      <c r="QU30" s="143"/>
      <c r="QV30" s="143"/>
      <c r="QW30" s="143"/>
      <c r="QX30" s="143"/>
      <c r="QY30" s="143"/>
      <c r="QZ30" s="143"/>
      <c r="RA30" s="143"/>
      <c r="RB30" s="143"/>
      <c r="RC30" s="143"/>
      <c r="RD30" s="143"/>
      <c r="RE30" s="143"/>
      <c r="RF30" s="143"/>
      <c r="RG30" s="143"/>
      <c r="RH30" s="143"/>
      <c r="RI30" s="143"/>
      <c r="RJ30" s="143"/>
      <c r="RK30" s="143"/>
      <c r="RL30" s="143"/>
      <c r="RM30" s="143"/>
      <c r="RN30" s="143"/>
      <c r="RO30" s="143"/>
      <c r="RP30" s="143"/>
      <c r="RQ30" s="143"/>
      <c r="RR30" s="143"/>
      <c r="RS30" s="143"/>
      <c r="RT30" s="143"/>
      <c r="RU30" s="143"/>
      <c r="RV30" s="143"/>
      <c r="RW30" s="143"/>
      <c r="RX30" s="143"/>
      <c r="RY30" s="143"/>
      <c r="RZ30" s="143"/>
      <c r="SA30" s="143"/>
      <c r="SB30" s="143"/>
      <c r="SC30" s="143"/>
      <c r="SD30" s="143"/>
      <c r="SE30" s="143"/>
      <c r="SF30" s="143"/>
      <c r="SG30" s="143"/>
      <c r="SH30" s="143"/>
      <c r="SI30" s="143"/>
      <c r="SJ30" s="143"/>
      <c r="SK30" s="143"/>
      <c r="SL30" s="143"/>
      <c r="SM30" s="143"/>
      <c r="SN30" s="143"/>
      <c r="SO30" s="143"/>
      <c r="SP30" s="143"/>
      <c r="SQ30" s="143"/>
      <c r="SR30" s="143"/>
      <c r="SS30" s="143"/>
      <c r="ST30" s="143"/>
      <c r="SU30" s="143"/>
      <c r="SV30" s="143"/>
      <c r="SW30" s="143"/>
      <c r="SX30" s="143"/>
      <c r="SY30" s="143"/>
      <c r="SZ30" s="143"/>
      <c r="TA30" s="143"/>
      <c r="TB30" s="143"/>
      <c r="TC30" s="143"/>
      <c r="TD30" s="143"/>
      <c r="TE30" s="143"/>
      <c r="TF30" s="143"/>
      <c r="TG30" s="143"/>
      <c r="TH30" s="143"/>
      <c r="TI30" s="143"/>
      <c r="TJ30" s="143"/>
      <c r="TK30" s="143"/>
      <c r="TL30" s="143"/>
      <c r="TM30" s="143"/>
      <c r="TN30" s="143"/>
      <c r="TO30" s="143"/>
      <c r="TP30" s="143"/>
      <c r="TQ30" s="143"/>
      <c r="TR30" s="143"/>
      <c r="TS30" s="143"/>
      <c r="TT30" s="143"/>
      <c r="TU30" s="143"/>
      <c r="TV30" s="143"/>
      <c r="TW30" s="143"/>
      <c r="TX30" s="143"/>
      <c r="TY30" s="143"/>
      <c r="TZ30" s="143"/>
      <c r="UA30" s="143"/>
      <c r="UB30" s="143"/>
      <c r="UC30" s="143"/>
      <c r="UD30" s="143"/>
      <c r="UE30" s="143"/>
      <c r="UF30" s="143"/>
      <c r="UG30" s="143"/>
      <c r="UH30" s="143"/>
      <c r="UI30" s="143"/>
      <c r="UJ30" s="143"/>
      <c r="UK30" s="143"/>
      <c r="UL30" s="143"/>
      <c r="UM30" s="143"/>
      <c r="UN30" s="143"/>
      <c r="UO30" s="143"/>
      <c r="UP30" s="143"/>
      <c r="UQ30" s="143"/>
      <c r="UR30" s="143"/>
      <c r="US30" s="143"/>
      <c r="UT30" s="143"/>
      <c r="UU30" s="143"/>
      <c r="UV30" s="143"/>
      <c r="UW30" s="143"/>
      <c r="UX30" s="143"/>
      <c r="UY30" s="143"/>
      <c r="UZ30" s="143"/>
      <c r="VA30" s="143"/>
      <c r="VB30" s="143"/>
      <c r="VC30" s="143"/>
      <c r="VD30" s="143"/>
      <c r="VE30" s="143"/>
      <c r="VF30" s="143"/>
      <c r="VG30" s="143"/>
      <c r="VH30" s="143"/>
      <c r="VI30" s="143"/>
      <c r="VJ30" s="143"/>
      <c r="VK30" s="143"/>
      <c r="VL30" s="143"/>
      <c r="VM30" s="143"/>
      <c r="VN30" s="143"/>
      <c r="VO30" s="143"/>
      <c r="VP30" s="143"/>
      <c r="VQ30" s="143"/>
      <c r="VR30" s="143"/>
      <c r="VS30" s="143"/>
      <c r="VT30" s="143"/>
      <c r="VU30" s="143"/>
      <c r="VV30" s="143"/>
      <c r="VW30" s="143"/>
      <c r="VX30" s="143"/>
      <c r="VY30" s="143"/>
      <c r="VZ30" s="143"/>
      <c r="WA30" s="143"/>
      <c r="WB30" s="143"/>
      <c r="WC30" s="143"/>
      <c r="WD30" s="143"/>
      <c r="WE30" s="143"/>
      <c r="WF30" s="143"/>
      <c r="WG30" s="143"/>
      <c r="WH30" s="143"/>
      <c r="WI30" s="143"/>
      <c r="WJ30" s="143"/>
      <c r="WK30" s="143"/>
      <c r="WL30" s="143"/>
      <c r="WM30" s="143"/>
      <c r="WN30" s="143"/>
      <c r="WO30" s="143"/>
      <c r="WP30" s="143"/>
      <c r="WQ30" s="143"/>
      <c r="WR30" s="143"/>
      <c r="WS30" s="143"/>
      <c r="WT30" s="143"/>
      <c r="WU30" s="143"/>
      <c r="WV30" s="143"/>
      <c r="WW30" s="143"/>
      <c r="WX30" s="143"/>
      <c r="WY30" s="143"/>
      <c r="WZ30" s="143"/>
      <c r="XA30" s="143"/>
      <c r="XB30" s="143"/>
      <c r="XC30" s="143"/>
      <c r="XD30" s="143"/>
      <c r="XE30" s="143"/>
      <c r="XF30" s="143"/>
      <c r="XG30" s="143"/>
      <c r="XH30" s="143"/>
      <c r="XI30" s="143"/>
      <c r="XJ30" s="143"/>
      <c r="XK30" s="143"/>
      <c r="XL30" s="143"/>
      <c r="XM30" s="143"/>
      <c r="XN30" s="143"/>
      <c r="XO30" s="143"/>
      <c r="XP30" s="143"/>
      <c r="XQ30" s="143"/>
      <c r="XR30" s="143"/>
      <c r="XS30" s="143"/>
      <c r="XT30" s="143"/>
      <c r="XU30" s="143"/>
      <c r="XV30" s="143"/>
      <c r="XW30" s="143"/>
      <c r="XX30" s="143"/>
      <c r="XY30" s="143"/>
      <c r="XZ30" s="143"/>
      <c r="YA30" s="143"/>
      <c r="YB30" s="143"/>
      <c r="YC30" s="143"/>
      <c r="YD30" s="143"/>
      <c r="YE30" s="143"/>
      <c r="YF30" s="143"/>
      <c r="YG30" s="143"/>
      <c r="YH30" s="143"/>
      <c r="YI30" s="143"/>
      <c r="YJ30" s="143"/>
      <c r="YK30" s="143"/>
      <c r="YL30" s="143"/>
      <c r="YM30" s="143"/>
      <c r="YN30" s="143"/>
      <c r="YO30" s="143"/>
      <c r="YP30" s="143"/>
      <c r="YQ30" s="143"/>
      <c r="YR30" s="143"/>
      <c r="YS30" s="143"/>
      <c r="YT30" s="143"/>
      <c r="YU30" s="143"/>
      <c r="YV30" s="143"/>
      <c r="YW30" s="143"/>
      <c r="YX30" s="143"/>
      <c r="YY30" s="143"/>
      <c r="YZ30" s="143"/>
      <c r="ZA30" s="143"/>
      <c r="ZB30" s="143"/>
      <c r="ZC30" s="143"/>
      <c r="ZD30" s="143"/>
      <c r="ZE30" s="143"/>
      <c r="ZF30" s="143"/>
      <c r="ZG30" s="143"/>
      <c r="ZH30" s="143"/>
      <c r="ZI30" s="143"/>
      <c r="ZJ30" s="143"/>
      <c r="ZK30" s="143"/>
      <c r="ZL30" s="143"/>
      <c r="ZM30" s="143"/>
      <c r="ZN30" s="143"/>
      <c r="ZO30" s="143"/>
      <c r="ZP30" s="143"/>
      <c r="ZQ30" s="143"/>
      <c r="ZR30" s="143"/>
    </row>
    <row r="31" spans="1:694" ht="15.75" customHeight="1" x14ac:dyDescent="0.25">
      <c r="A31" s="144" t="s">
        <v>251</v>
      </c>
      <c r="B31" s="145"/>
      <c r="C31" s="145"/>
      <c r="D31" s="145"/>
      <c r="E31" s="145"/>
      <c r="F31" s="145"/>
      <c r="G31" s="146"/>
      <c r="H31" s="145"/>
      <c r="I31" s="162"/>
      <c r="J31" s="163"/>
      <c r="K31" s="163"/>
      <c r="L31" s="163"/>
      <c r="M31" s="163"/>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64"/>
      <c r="AK31" s="162"/>
      <c r="AL31" s="163" t="str">
        <f>IFERROR(VLOOKUP($G31,Baseline!$G:$BH,32,0),"")</f>
        <v/>
      </c>
      <c r="AM31" s="163" t="str">
        <f>IFERROR(VLOOKUP($G31,Baseline!$G:$BH,33,0),"")</f>
        <v/>
      </c>
      <c r="AN31" s="163" t="str">
        <f>IFERROR(VLOOKUP($G31,Baseline!$G:$BH,34,0),"")</f>
        <v/>
      </c>
      <c r="AO31" s="163" t="str">
        <f>IFERROR(VLOOKUP($G31,Baseline!$G:$BH,35,0),"")</f>
        <v/>
      </c>
      <c r="AP31" s="145" t="str">
        <f>IFERROR(VLOOKUP($G31,Baseline!$G:$BH,36,0),"")</f>
        <v/>
      </c>
      <c r="AQ31" s="145" t="str">
        <f>IFERROR(VLOOKUP($G31,Baseline!$G:$BH,37,0),"")</f>
        <v/>
      </c>
      <c r="AR31" s="145" t="str">
        <f>IFERROR(VLOOKUP($G31,Baseline!$G:$BH,38,0),"")</f>
        <v/>
      </c>
      <c r="AS31" s="145"/>
      <c r="AT31" s="145"/>
      <c r="AU31" s="145"/>
      <c r="AV31" s="145"/>
      <c r="AW31" s="145"/>
      <c r="AX31" s="145"/>
      <c r="AY31" s="145"/>
      <c r="AZ31" s="145"/>
      <c r="BA31" s="145"/>
      <c r="BB31" s="145"/>
      <c r="BC31" s="145"/>
      <c r="BD31" s="145"/>
      <c r="BE31" s="145"/>
      <c r="BF31" s="145"/>
      <c r="BG31" s="145"/>
      <c r="BH31" s="145"/>
      <c r="BI31" s="145"/>
      <c r="BJ31" s="145"/>
      <c r="BK31" s="145"/>
      <c r="BL31" s="164"/>
      <c r="BM31" s="162"/>
      <c r="BN31" s="165"/>
      <c r="BO31" s="165"/>
      <c r="BP31" s="165"/>
      <c r="BQ31" s="165"/>
      <c r="BR31" s="149"/>
      <c r="BS31" s="149"/>
      <c r="BT31" s="149"/>
      <c r="BU31" s="165"/>
      <c r="BV31" s="165"/>
      <c r="BW31" s="165"/>
      <c r="BX31" s="165"/>
      <c r="BY31" s="165"/>
      <c r="BZ31" s="165"/>
      <c r="CA31" s="165"/>
      <c r="CB31" s="165"/>
      <c r="CC31" s="165"/>
      <c r="CD31" s="165"/>
      <c r="CE31" s="165"/>
      <c r="CF31" s="165"/>
      <c r="CG31" s="165"/>
      <c r="CH31" s="165"/>
      <c r="CI31" s="165"/>
      <c r="CJ31" s="165"/>
      <c r="CK31" s="145"/>
      <c r="CL31" s="145"/>
      <c r="CM31" s="145"/>
      <c r="CN31" s="164"/>
      <c r="CO31" s="162"/>
      <c r="CP31" s="163"/>
      <c r="CQ31" s="163"/>
      <c r="CR31" s="163"/>
      <c r="CS31" s="163"/>
      <c r="CT31" s="145"/>
      <c r="CU31" s="145"/>
      <c r="CV31" s="145"/>
      <c r="CW31" s="145"/>
      <c r="CX31" s="145"/>
      <c r="CY31" s="145"/>
      <c r="CZ31" s="145"/>
      <c r="DA31" s="145"/>
      <c r="DB31" s="145"/>
      <c r="DC31" s="145"/>
      <c r="DD31" s="145"/>
      <c r="DE31" s="145"/>
      <c r="DF31" s="145"/>
      <c r="DG31" s="145"/>
      <c r="DH31" s="145"/>
      <c r="DI31" s="145"/>
      <c r="DJ31" s="145"/>
      <c r="DK31" s="145"/>
      <c r="DL31" s="145"/>
      <c r="DM31" s="145"/>
      <c r="DN31" s="145"/>
      <c r="DO31" s="145"/>
      <c r="DP31" s="164"/>
      <c r="DQ31" s="162"/>
      <c r="DR31" s="163"/>
      <c r="DS31" s="163"/>
      <c r="DT31" s="163"/>
      <c r="DU31" s="163"/>
      <c r="DV31" s="145"/>
      <c r="DW31" s="145"/>
      <c r="DX31" s="145"/>
      <c r="DY31" s="145"/>
      <c r="DZ31" s="145"/>
      <c r="EA31" s="145"/>
      <c r="EB31" s="145"/>
      <c r="EC31" s="145"/>
      <c r="ED31" s="145"/>
      <c r="EE31" s="145"/>
      <c r="EF31" s="145"/>
      <c r="EG31" s="145"/>
      <c r="EH31" s="145"/>
      <c r="EI31" s="145"/>
      <c r="EJ31" s="145"/>
      <c r="EK31" s="145"/>
      <c r="EL31" s="145"/>
      <c r="EM31" s="145"/>
      <c r="EN31" s="145"/>
      <c r="EO31" s="145"/>
      <c r="EP31" s="145"/>
      <c r="EQ31" s="145"/>
      <c r="ER31" s="164"/>
      <c r="ES31" s="162"/>
      <c r="ET31" s="163"/>
      <c r="EU31" s="163"/>
      <c r="EV31" s="163"/>
      <c r="EW31" s="163"/>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64"/>
      <c r="FU31" s="162"/>
      <c r="FV31" s="163"/>
      <c r="FW31" s="163"/>
      <c r="FX31" s="163"/>
      <c r="FY31" s="163"/>
      <c r="FZ31" s="145"/>
      <c r="GA31" s="145"/>
      <c r="GB31" s="145"/>
      <c r="GC31" s="145"/>
      <c r="GD31" s="145"/>
      <c r="GE31" s="145"/>
      <c r="GF31" s="145"/>
      <c r="GG31" s="145"/>
      <c r="GH31" s="145"/>
      <c r="GI31" s="145"/>
      <c r="GJ31" s="145"/>
      <c r="GK31" s="145"/>
      <c r="GL31" s="145"/>
      <c r="GM31" s="145"/>
      <c r="GN31" s="145"/>
      <c r="GO31" s="145"/>
      <c r="GP31" s="145"/>
      <c r="GQ31" s="145"/>
      <c r="GR31" s="145"/>
      <c r="GS31" s="145"/>
      <c r="GT31" s="145"/>
      <c r="GU31" s="145"/>
      <c r="GV31" s="164"/>
      <c r="GW31" s="162"/>
      <c r="GX31" s="163"/>
      <c r="GY31" s="163"/>
      <c r="GZ31" s="163"/>
      <c r="HA31" s="163"/>
      <c r="HB31" s="145"/>
      <c r="HC31" s="145"/>
      <c r="HD31" s="145"/>
      <c r="HE31" s="145"/>
      <c r="HF31" s="145"/>
      <c r="HG31" s="145"/>
      <c r="HH31" s="145"/>
      <c r="HI31" s="145"/>
      <c r="HJ31" s="145"/>
      <c r="HK31" s="145"/>
      <c r="HL31" s="145"/>
      <c r="HM31" s="145"/>
      <c r="HN31" s="145"/>
      <c r="HO31" s="145"/>
      <c r="HP31" s="145"/>
      <c r="HQ31" s="145"/>
      <c r="HR31" s="145"/>
      <c r="HS31" s="145"/>
      <c r="HT31" s="145"/>
      <c r="HU31" s="145"/>
      <c r="HV31" s="145"/>
      <c r="HW31" s="145"/>
      <c r="HX31" s="164"/>
      <c r="HY31" s="150"/>
      <c r="HZ31" s="150"/>
      <c r="IA31" s="150"/>
      <c r="IB31" s="150"/>
      <c r="IC31" s="150"/>
      <c r="ID31" s="150"/>
      <c r="IE31" s="150"/>
      <c r="IF31" s="150"/>
      <c r="IG31" s="150"/>
      <c r="IH31" s="150"/>
      <c r="II31" s="150"/>
      <c r="IJ31" s="150"/>
      <c r="IK31" s="150"/>
      <c r="IL31" s="150"/>
      <c r="IM31" s="150"/>
      <c r="IN31" s="150"/>
      <c r="IO31" s="150"/>
      <c r="IP31" s="150"/>
      <c r="IQ31" s="150"/>
      <c r="IR31" s="150"/>
      <c r="IS31" s="150"/>
      <c r="IT31" s="150"/>
      <c r="IU31" s="150"/>
      <c r="IV31" s="150"/>
      <c r="IW31" s="150"/>
      <c r="IX31" s="150"/>
      <c r="IY31" s="150"/>
      <c r="IZ31" s="150"/>
      <c r="JA31" s="150"/>
      <c r="JB31" s="150"/>
      <c r="JC31" s="150"/>
      <c r="JD31" s="150"/>
      <c r="JE31" s="150"/>
      <c r="JF31" s="150"/>
      <c r="JG31" s="150"/>
      <c r="JH31" s="150"/>
      <c r="JI31" s="150"/>
      <c r="JJ31" s="150"/>
      <c r="JK31" s="150"/>
      <c r="JL31" s="150"/>
      <c r="JM31" s="150"/>
      <c r="JN31" s="150"/>
      <c r="JO31" s="150"/>
      <c r="JP31" s="150"/>
      <c r="JQ31" s="150"/>
      <c r="JR31" s="150"/>
      <c r="JS31" s="150"/>
      <c r="JT31" s="150"/>
      <c r="JU31" s="150"/>
      <c r="JV31" s="150"/>
      <c r="JW31" s="150"/>
      <c r="JX31" s="150"/>
      <c r="JY31" s="150"/>
      <c r="JZ31" s="150"/>
      <c r="KA31" s="150"/>
      <c r="KB31" s="150"/>
      <c r="KC31" s="150"/>
      <c r="KD31" s="150"/>
      <c r="KE31" s="150"/>
      <c r="KF31" s="150"/>
      <c r="KG31" s="150"/>
      <c r="KH31" s="150"/>
      <c r="KI31" s="150"/>
      <c r="KJ31" s="150"/>
      <c r="KK31" s="150"/>
      <c r="KL31" s="150"/>
      <c r="KM31" s="150"/>
      <c r="KN31" s="150"/>
      <c r="KO31" s="150"/>
      <c r="KP31" s="150"/>
      <c r="KQ31" s="150"/>
      <c r="KR31" s="150"/>
      <c r="KS31" s="150"/>
      <c r="KT31" s="150"/>
      <c r="KU31" s="150"/>
      <c r="KV31" s="150"/>
      <c r="KW31" s="150"/>
      <c r="KX31" s="150"/>
      <c r="KY31" s="150"/>
      <c r="KZ31" s="150"/>
      <c r="LA31" s="150"/>
      <c r="LB31" s="150"/>
      <c r="LC31" s="150"/>
      <c r="LD31" s="150"/>
      <c r="LE31" s="150"/>
      <c r="LF31" s="150"/>
      <c r="LG31" s="150"/>
      <c r="LH31" s="150"/>
      <c r="LI31" s="150"/>
      <c r="LJ31" s="150"/>
      <c r="LK31" s="150"/>
      <c r="LL31" s="150"/>
      <c r="LM31" s="150"/>
      <c r="LN31" s="150"/>
      <c r="LO31" s="150"/>
      <c r="LP31" s="150"/>
      <c r="LQ31" s="150"/>
      <c r="LR31" s="150"/>
      <c r="LS31" s="150"/>
      <c r="LT31" s="150"/>
      <c r="LU31" s="150"/>
      <c r="LV31" s="150"/>
      <c r="LW31" s="150"/>
      <c r="LX31" s="150"/>
      <c r="LY31" s="150"/>
      <c r="LZ31" s="150"/>
      <c r="MA31" s="150"/>
      <c r="MB31" s="150"/>
      <c r="MC31" s="150"/>
      <c r="MD31" s="150"/>
      <c r="ME31" s="150"/>
      <c r="MF31" s="150"/>
      <c r="MG31" s="150"/>
      <c r="MH31" s="150"/>
      <c r="MI31" s="150"/>
      <c r="MJ31" s="150"/>
      <c r="MK31" s="150"/>
      <c r="ML31" s="150"/>
      <c r="MM31" s="150"/>
      <c r="MN31" s="150"/>
      <c r="MO31" s="150"/>
      <c r="MP31" s="150"/>
      <c r="MQ31" s="150"/>
      <c r="MR31" s="150"/>
      <c r="MS31" s="150"/>
      <c r="MT31" s="150"/>
      <c r="MU31" s="150"/>
      <c r="MV31" s="150"/>
      <c r="MW31" s="150"/>
      <c r="MX31" s="150"/>
      <c r="MY31" s="150"/>
      <c r="MZ31" s="150"/>
      <c r="NA31" s="150"/>
      <c r="NB31" s="150"/>
      <c r="NC31" s="150"/>
      <c r="ND31" s="150"/>
      <c r="NE31" s="150"/>
      <c r="NF31" s="150"/>
      <c r="NG31" s="150"/>
      <c r="NH31" s="150"/>
      <c r="NI31" s="150"/>
      <c r="NJ31" s="150"/>
      <c r="NK31" s="150"/>
      <c r="NL31" s="150"/>
      <c r="NM31" s="150"/>
      <c r="NN31" s="150"/>
      <c r="NO31" s="150"/>
      <c r="NP31" s="150"/>
      <c r="NQ31" s="150"/>
      <c r="NR31" s="150"/>
      <c r="NS31" s="150"/>
      <c r="NT31" s="150"/>
      <c r="NU31" s="150"/>
      <c r="NV31" s="150"/>
      <c r="NW31" s="150"/>
      <c r="NX31" s="150"/>
      <c r="NY31" s="150"/>
      <c r="NZ31" s="150"/>
      <c r="OA31" s="150"/>
      <c r="OB31" s="150"/>
      <c r="OC31" s="150"/>
      <c r="OD31" s="150"/>
      <c r="OE31" s="150"/>
      <c r="OF31" s="150"/>
      <c r="OG31" s="150"/>
      <c r="OH31" s="150"/>
      <c r="OI31" s="150"/>
      <c r="OJ31" s="150"/>
      <c r="OK31" s="150"/>
      <c r="OL31" s="150"/>
      <c r="OM31" s="150"/>
      <c r="ON31" s="150"/>
      <c r="OO31" s="150"/>
      <c r="OP31" s="150"/>
      <c r="OQ31" s="150"/>
      <c r="OR31" s="150"/>
      <c r="OS31" s="150"/>
      <c r="OT31" s="150"/>
      <c r="OU31" s="150"/>
      <c r="OV31" s="150"/>
      <c r="OW31" s="150"/>
      <c r="OX31" s="150"/>
      <c r="OY31" s="150"/>
      <c r="OZ31" s="150"/>
      <c r="PA31" s="150"/>
      <c r="PB31" s="150"/>
      <c r="PC31" s="150"/>
      <c r="PD31" s="150"/>
      <c r="PE31" s="150"/>
      <c r="PF31" s="150"/>
      <c r="PG31" s="150"/>
      <c r="PH31" s="150"/>
      <c r="PI31" s="150"/>
      <c r="PJ31" s="150"/>
      <c r="PK31" s="150"/>
      <c r="PL31" s="150"/>
      <c r="PM31" s="150"/>
      <c r="PN31" s="150"/>
      <c r="PO31" s="150"/>
      <c r="PP31" s="150"/>
      <c r="PQ31" s="150"/>
      <c r="PR31" s="150"/>
      <c r="PS31" s="150"/>
      <c r="PT31" s="150"/>
      <c r="PU31" s="150"/>
      <c r="PV31" s="150"/>
      <c r="PW31" s="150"/>
      <c r="PX31" s="150"/>
      <c r="PY31" s="150"/>
      <c r="PZ31" s="150"/>
      <c r="QA31" s="150"/>
      <c r="QB31" s="150"/>
      <c r="QC31" s="150"/>
      <c r="QD31" s="150"/>
      <c r="QE31" s="150"/>
      <c r="QF31" s="150"/>
      <c r="QG31" s="150"/>
      <c r="QH31" s="150"/>
      <c r="QI31" s="150"/>
      <c r="QJ31" s="150"/>
      <c r="QK31" s="150"/>
      <c r="QL31" s="150"/>
      <c r="QM31" s="150"/>
      <c r="QN31" s="150"/>
      <c r="QO31" s="150"/>
      <c r="QP31" s="150"/>
      <c r="QQ31" s="150"/>
      <c r="QR31" s="150"/>
      <c r="QS31" s="150"/>
      <c r="QT31" s="150"/>
      <c r="QU31" s="150"/>
      <c r="QV31" s="150"/>
      <c r="QW31" s="150"/>
      <c r="QX31" s="150"/>
      <c r="QY31" s="150"/>
      <c r="QZ31" s="150"/>
      <c r="RA31" s="150"/>
      <c r="RB31" s="150"/>
      <c r="RC31" s="150"/>
      <c r="RD31" s="150"/>
      <c r="RE31" s="150"/>
      <c r="RF31" s="150"/>
      <c r="RG31" s="150"/>
      <c r="RH31" s="150"/>
      <c r="RI31" s="150"/>
      <c r="RJ31" s="150"/>
      <c r="RK31" s="150"/>
      <c r="RL31" s="150"/>
      <c r="RM31" s="150"/>
      <c r="RN31" s="150"/>
      <c r="RO31" s="150"/>
      <c r="RP31" s="150"/>
      <c r="RQ31" s="150"/>
      <c r="RR31" s="150"/>
      <c r="RS31" s="150"/>
      <c r="RT31" s="150"/>
      <c r="RU31" s="150"/>
      <c r="RV31" s="150"/>
      <c r="RW31" s="150"/>
      <c r="RX31" s="150"/>
      <c r="RY31" s="150"/>
      <c r="RZ31" s="150"/>
      <c r="SA31" s="150"/>
      <c r="SB31" s="150"/>
      <c r="SC31" s="150"/>
      <c r="SD31" s="150"/>
      <c r="SE31" s="150"/>
      <c r="SF31" s="150"/>
      <c r="SG31" s="150"/>
      <c r="SH31" s="150"/>
      <c r="SI31" s="150"/>
      <c r="SJ31" s="150"/>
      <c r="SK31" s="150"/>
      <c r="SL31" s="150"/>
      <c r="SM31" s="150"/>
      <c r="SN31" s="150"/>
      <c r="SO31" s="150"/>
      <c r="SP31" s="150"/>
      <c r="SQ31" s="150"/>
      <c r="SR31" s="150"/>
      <c r="SS31" s="150"/>
      <c r="ST31" s="150"/>
      <c r="SU31" s="150"/>
      <c r="SV31" s="150"/>
      <c r="SW31" s="150"/>
      <c r="SX31" s="150"/>
      <c r="SY31" s="150"/>
      <c r="SZ31" s="150"/>
      <c r="TA31" s="150"/>
      <c r="TB31" s="150"/>
      <c r="TC31" s="150"/>
      <c r="TD31" s="150"/>
      <c r="TE31" s="150"/>
      <c r="TF31" s="150"/>
      <c r="TG31" s="150"/>
      <c r="TH31" s="150"/>
      <c r="TI31" s="150"/>
      <c r="TJ31" s="150"/>
      <c r="TK31" s="150"/>
      <c r="TL31" s="150"/>
      <c r="TM31" s="150"/>
      <c r="TN31" s="150"/>
      <c r="TO31" s="150"/>
      <c r="TP31" s="150"/>
      <c r="TQ31" s="150"/>
      <c r="TR31" s="150"/>
      <c r="TS31" s="150"/>
      <c r="TT31" s="150"/>
      <c r="TU31" s="150"/>
      <c r="TV31" s="150"/>
      <c r="TW31" s="150"/>
      <c r="TX31" s="150"/>
      <c r="TY31" s="150"/>
      <c r="TZ31" s="150"/>
      <c r="UA31" s="150"/>
      <c r="UB31" s="150"/>
      <c r="UC31" s="150"/>
      <c r="UD31" s="150"/>
      <c r="UE31" s="150"/>
      <c r="UF31" s="150"/>
      <c r="UG31" s="150"/>
      <c r="UH31" s="150"/>
      <c r="UI31" s="150"/>
      <c r="UJ31" s="150"/>
      <c r="UK31" s="150"/>
      <c r="UL31" s="150"/>
      <c r="UM31" s="150"/>
      <c r="UN31" s="150"/>
      <c r="UO31" s="150"/>
      <c r="UP31" s="150"/>
      <c r="UQ31" s="150"/>
      <c r="UR31" s="150"/>
      <c r="US31" s="150"/>
      <c r="UT31" s="150"/>
      <c r="UU31" s="150"/>
      <c r="UV31" s="150"/>
      <c r="UW31" s="150"/>
      <c r="UX31" s="150"/>
      <c r="UY31" s="150"/>
      <c r="UZ31" s="150"/>
      <c r="VA31" s="150"/>
      <c r="VB31" s="150"/>
      <c r="VC31" s="150"/>
      <c r="VD31" s="150"/>
      <c r="VE31" s="150"/>
      <c r="VF31" s="150"/>
      <c r="VG31" s="150"/>
      <c r="VH31" s="150"/>
      <c r="VI31" s="150"/>
      <c r="VJ31" s="150"/>
      <c r="VK31" s="150"/>
      <c r="VL31" s="150"/>
      <c r="VM31" s="150"/>
      <c r="VN31" s="150"/>
      <c r="VO31" s="150"/>
      <c r="VP31" s="150"/>
      <c r="VQ31" s="150"/>
      <c r="VR31" s="150"/>
      <c r="VS31" s="150"/>
      <c r="VT31" s="150"/>
      <c r="VU31" s="150"/>
      <c r="VV31" s="150"/>
      <c r="VW31" s="150"/>
      <c r="VX31" s="150"/>
      <c r="VY31" s="150"/>
      <c r="VZ31" s="150"/>
      <c r="WA31" s="150"/>
      <c r="WB31" s="150"/>
      <c r="WC31" s="150"/>
      <c r="WD31" s="150"/>
      <c r="WE31" s="150"/>
      <c r="WF31" s="150"/>
      <c r="WG31" s="150"/>
      <c r="WH31" s="150"/>
      <c r="WI31" s="150"/>
      <c r="WJ31" s="150"/>
      <c r="WK31" s="150"/>
      <c r="WL31" s="150"/>
      <c r="WM31" s="150"/>
      <c r="WN31" s="150"/>
      <c r="WO31" s="150"/>
      <c r="WP31" s="150"/>
      <c r="WQ31" s="150"/>
      <c r="WR31" s="150"/>
      <c r="WS31" s="150"/>
      <c r="WT31" s="150"/>
      <c r="WU31" s="150"/>
      <c r="WV31" s="150"/>
      <c r="WW31" s="150"/>
      <c r="WX31" s="150"/>
      <c r="WY31" s="150"/>
      <c r="WZ31" s="150"/>
      <c r="XA31" s="150"/>
      <c r="XB31" s="150"/>
      <c r="XC31" s="150"/>
      <c r="XD31" s="150"/>
      <c r="XE31" s="150"/>
      <c r="XF31" s="150"/>
      <c r="XG31" s="150"/>
      <c r="XH31" s="150"/>
      <c r="XI31" s="150"/>
      <c r="XJ31" s="150"/>
      <c r="XK31" s="150"/>
      <c r="XL31" s="150"/>
      <c r="XM31" s="150"/>
      <c r="XN31" s="150"/>
      <c r="XO31" s="150"/>
      <c r="XP31" s="150"/>
      <c r="XQ31" s="150"/>
      <c r="XR31" s="150"/>
      <c r="XS31" s="150"/>
      <c r="XT31" s="150"/>
      <c r="XU31" s="150"/>
      <c r="XV31" s="150"/>
      <c r="XW31" s="150"/>
      <c r="XX31" s="150"/>
      <c r="XY31" s="150"/>
      <c r="XZ31" s="150"/>
      <c r="YA31" s="150"/>
      <c r="YB31" s="150"/>
      <c r="YC31" s="150"/>
      <c r="YD31" s="150"/>
      <c r="YE31" s="150"/>
      <c r="YF31" s="150"/>
      <c r="YG31" s="150"/>
      <c r="YH31" s="150"/>
      <c r="YI31" s="150"/>
      <c r="YJ31" s="150"/>
      <c r="YK31" s="150"/>
      <c r="YL31" s="150"/>
      <c r="YM31" s="150"/>
      <c r="YN31" s="150"/>
      <c r="YO31" s="150"/>
      <c r="YP31" s="150"/>
      <c r="YQ31" s="150"/>
      <c r="YR31" s="150"/>
      <c r="YS31" s="150"/>
      <c r="YT31" s="150"/>
      <c r="YU31" s="150"/>
      <c r="YV31" s="150"/>
      <c r="YW31" s="150"/>
      <c r="YX31" s="150"/>
      <c r="YY31" s="150"/>
      <c r="YZ31" s="150"/>
      <c r="ZA31" s="150"/>
      <c r="ZB31" s="150"/>
      <c r="ZC31" s="150"/>
      <c r="ZD31" s="150"/>
      <c r="ZE31" s="150"/>
      <c r="ZF31" s="150"/>
      <c r="ZG31" s="150"/>
      <c r="ZH31" s="150"/>
      <c r="ZI31" s="150"/>
      <c r="ZJ31" s="150"/>
      <c r="ZK31" s="150"/>
      <c r="ZL31" s="150"/>
      <c r="ZM31" s="150"/>
      <c r="ZN31" s="150"/>
      <c r="ZO31" s="150"/>
      <c r="ZP31" s="150"/>
      <c r="ZQ31" s="150"/>
      <c r="ZR31" s="150"/>
    </row>
    <row r="32" spans="1:694" ht="15.75" customHeight="1" x14ac:dyDescent="0.25">
      <c r="A32" s="188" t="s">
        <v>240</v>
      </c>
      <c r="B32" s="189"/>
      <c r="C32" s="189"/>
      <c r="D32" s="189"/>
      <c r="E32" s="189"/>
      <c r="F32" s="189"/>
      <c r="G32" s="190"/>
      <c r="H32" s="189"/>
      <c r="I32" s="191" t="s">
        <v>1754</v>
      </c>
      <c r="J32" s="192"/>
      <c r="K32" s="192"/>
      <c r="L32" s="192"/>
      <c r="M32" s="192"/>
      <c r="N32" s="189"/>
      <c r="O32" s="189"/>
      <c r="P32" s="189"/>
      <c r="Q32" s="189"/>
      <c r="R32" s="189"/>
      <c r="S32" s="189"/>
      <c r="T32" s="189"/>
      <c r="U32" s="189"/>
      <c r="V32" s="189"/>
      <c r="W32" s="189"/>
      <c r="X32" s="189"/>
      <c r="Y32" s="189"/>
      <c r="Z32" s="189"/>
      <c r="AA32" s="189"/>
      <c r="AB32" s="189"/>
      <c r="AC32" s="189"/>
      <c r="AD32" s="189"/>
      <c r="AE32" s="189"/>
      <c r="AF32" s="189"/>
      <c r="AG32" s="189"/>
      <c r="AH32" s="189"/>
      <c r="AI32" s="189"/>
      <c r="AJ32" s="193"/>
      <c r="AK32" s="191" t="s">
        <v>1755</v>
      </c>
      <c r="AL32" s="192"/>
      <c r="AM32" s="192"/>
      <c r="AN32" s="192"/>
      <c r="AO32" s="192"/>
      <c r="AP32" s="189"/>
      <c r="AQ32" s="189"/>
      <c r="AR32" s="189"/>
      <c r="AS32" s="189"/>
      <c r="AT32" s="189"/>
      <c r="AU32" s="189"/>
      <c r="AV32" s="189"/>
      <c r="AW32" s="189"/>
      <c r="AX32" s="189"/>
      <c r="AY32" s="189"/>
      <c r="AZ32" s="189"/>
      <c r="BA32" s="189"/>
      <c r="BB32" s="189"/>
      <c r="BC32" s="189"/>
      <c r="BD32" s="189"/>
      <c r="BE32" s="189"/>
      <c r="BF32" s="189"/>
      <c r="BG32" s="189"/>
      <c r="BH32" s="189"/>
      <c r="BI32" s="189"/>
      <c r="BJ32" s="189"/>
      <c r="BK32" s="189"/>
      <c r="BL32" s="193"/>
      <c r="BM32" s="191" t="s">
        <v>1756</v>
      </c>
      <c r="BN32" s="174"/>
      <c r="BO32" s="174"/>
      <c r="BP32" s="174"/>
      <c r="BQ32" s="174"/>
      <c r="BR32" s="174"/>
      <c r="BS32" s="174"/>
      <c r="BT32" s="174"/>
      <c r="BU32" s="175"/>
      <c r="BV32" s="175"/>
      <c r="BW32" s="175"/>
      <c r="BX32" s="175"/>
      <c r="BY32" s="175"/>
      <c r="BZ32" s="175"/>
      <c r="CA32" s="175"/>
      <c r="CB32" s="175"/>
      <c r="CC32" s="175"/>
      <c r="CD32" s="175"/>
      <c r="CE32" s="175"/>
      <c r="CF32" s="175"/>
      <c r="CG32" s="175"/>
      <c r="CH32" s="175"/>
      <c r="CI32" s="175"/>
      <c r="CJ32" s="175"/>
      <c r="CK32" s="189"/>
      <c r="CL32" s="189"/>
      <c r="CM32" s="189"/>
      <c r="CN32" s="193"/>
      <c r="CO32" s="191" t="s">
        <v>1757</v>
      </c>
      <c r="CP32" s="192"/>
      <c r="CQ32" s="192"/>
      <c r="CR32" s="192"/>
      <c r="CS32" s="192"/>
      <c r="CT32" s="189"/>
      <c r="CU32" s="189"/>
      <c r="CV32" s="189"/>
      <c r="CW32" s="189"/>
      <c r="CX32" s="189"/>
      <c r="CY32" s="189"/>
      <c r="CZ32" s="189"/>
      <c r="DA32" s="189"/>
      <c r="DB32" s="189"/>
      <c r="DC32" s="189"/>
      <c r="DD32" s="189"/>
      <c r="DE32" s="189"/>
      <c r="DF32" s="189"/>
      <c r="DG32" s="189"/>
      <c r="DH32" s="189"/>
      <c r="DI32" s="189"/>
      <c r="DJ32" s="189"/>
      <c r="DK32" s="189"/>
      <c r="DL32" s="189"/>
      <c r="DM32" s="189"/>
      <c r="DN32" s="189"/>
      <c r="DO32" s="189"/>
      <c r="DP32" s="193"/>
      <c r="DQ32" s="191" t="s">
        <v>1758</v>
      </c>
      <c r="DR32" s="192"/>
      <c r="DS32" s="192"/>
      <c r="DT32" s="192"/>
      <c r="DU32" s="192"/>
      <c r="DV32" s="189"/>
      <c r="DW32" s="189"/>
      <c r="DX32" s="189"/>
      <c r="DY32" s="189"/>
      <c r="DZ32" s="189"/>
      <c r="EA32" s="189"/>
      <c r="EB32" s="189"/>
      <c r="EC32" s="189"/>
      <c r="ED32" s="189"/>
      <c r="EE32" s="189"/>
      <c r="EF32" s="189"/>
      <c r="EG32" s="189"/>
      <c r="EH32" s="189"/>
      <c r="EI32" s="189"/>
      <c r="EJ32" s="189"/>
      <c r="EK32" s="189"/>
      <c r="EL32" s="189"/>
      <c r="EM32" s="189"/>
      <c r="EN32" s="189"/>
      <c r="EO32" s="189"/>
      <c r="EP32" s="189"/>
      <c r="EQ32" s="189"/>
      <c r="ER32" s="193"/>
      <c r="ES32" s="191" t="s">
        <v>1759</v>
      </c>
      <c r="ET32" s="192"/>
      <c r="EU32" s="192"/>
      <c r="EV32" s="192"/>
      <c r="EW32" s="192"/>
      <c r="EX32" s="189"/>
      <c r="EY32" s="189"/>
      <c r="EZ32" s="189"/>
      <c r="FA32" s="189"/>
      <c r="FB32" s="189"/>
      <c r="FC32" s="189"/>
      <c r="FD32" s="189"/>
      <c r="FE32" s="189"/>
      <c r="FF32" s="189"/>
      <c r="FG32" s="189"/>
      <c r="FH32" s="189"/>
      <c r="FI32" s="189"/>
      <c r="FJ32" s="189"/>
      <c r="FK32" s="189"/>
      <c r="FL32" s="189"/>
      <c r="FM32" s="189"/>
      <c r="FN32" s="189"/>
      <c r="FO32" s="189"/>
      <c r="FP32" s="189"/>
      <c r="FQ32" s="189"/>
      <c r="FR32" s="189"/>
      <c r="FS32" s="189"/>
      <c r="FT32" s="193"/>
      <c r="FU32" s="191" t="s">
        <v>1760</v>
      </c>
      <c r="FV32" s="192"/>
      <c r="FW32" s="192"/>
      <c r="FX32" s="192"/>
      <c r="FY32" s="192"/>
      <c r="FZ32" s="189"/>
      <c r="GA32" s="189"/>
      <c r="GB32" s="189"/>
      <c r="GC32" s="189"/>
      <c r="GD32" s="189"/>
      <c r="GE32" s="189"/>
      <c r="GF32" s="189"/>
      <c r="GG32" s="189"/>
      <c r="GH32" s="189"/>
      <c r="GI32" s="189"/>
      <c r="GJ32" s="189"/>
      <c r="GK32" s="189"/>
      <c r="GL32" s="189"/>
      <c r="GM32" s="189"/>
      <c r="GN32" s="189"/>
      <c r="GO32" s="189"/>
      <c r="GP32" s="189"/>
      <c r="GQ32" s="189"/>
      <c r="GR32" s="189"/>
      <c r="GS32" s="189"/>
      <c r="GT32" s="189"/>
      <c r="GU32" s="189"/>
      <c r="GV32" s="193"/>
      <c r="GW32" s="191" t="s">
        <v>1761</v>
      </c>
      <c r="GX32" s="192"/>
      <c r="GY32" s="192"/>
      <c r="GZ32" s="192"/>
      <c r="HA32" s="192"/>
      <c r="HB32" s="189"/>
      <c r="HC32" s="189"/>
      <c r="HD32" s="189"/>
      <c r="HE32" s="189"/>
      <c r="HF32" s="189"/>
      <c r="HG32" s="189"/>
      <c r="HH32" s="189"/>
      <c r="HI32" s="189"/>
      <c r="HJ32" s="189"/>
      <c r="HK32" s="189"/>
      <c r="HL32" s="189"/>
      <c r="HM32" s="189"/>
      <c r="HN32" s="189"/>
      <c r="HO32" s="189"/>
      <c r="HP32" s="189"/>
      <c r="HQ32" s="189"/>
      <c r="HR32" s="189"/>
      <c r="HS32" s="189"/>
      <c r="HT32" s="189"/>
      <c r="HU32" s="189"/>
      <c r="HV32" s="189"/>
      <c r="HW32" s="189"/>
      <c r="HX32" s="193"/>
      <c r="HY32" s="143"/>
      <c r="HZ32" s="143"/>
      <c r="IA32" s="143"/>
      <c r="IB32" s="143"/>
      <c r="IC32" s="143"/>
      <c r="ID32" s="143"/>
      <c r="IE32" s="143"/>
      <c r="IF32" s="143"/>
      <c r="IG32" s="143"/>
      <c r="IH32" s="143"/>
      <c r="II32" s="143"/>
      <c r="IJ32" s="143"/>
      <c r="IK32" s="143"/>
      <c r="IL32" s="143"/>
      <c r="IM32" s="143"/>
      <c r="IN32" s="143"/>
      <c r="IO32" s="143"/>
      <c r="IP32" s="143"/>
      <c r="IQ32" s="143"/>
      <c r="IR32" s="143"/>
      <c r="IS32" s="143"/>
      <c r="IT32" s="143"/>
      <c r="IU32" s="143"/>
      <c r="IV32" s="143"/>
      <c r="IW32" s="143"/>
      <c r="IX32" s="143"/>
      <c r="IY32" s="143"/>
      <c r="IZ32" s="143"/>
      <c r="JA32" s="143"/>
      <c r="JB32" s="143"/>
      <c r="JC32" s="143"/>
      <c r="JD32" s="143"/>
      <c r="JE32" s="143"/>
      <c r="JF32" s="143"/>
      <c r="JG32" s="143"/>
      <c r="JH32" s="143"/>
      <c r="JI32" s="143"/>
      <c r="JJ32" s="143"/>
      <c r="JK32" s="143"/>
      <c r="JL32" s="143"/>
      <c r="JM32" s="143"/>
      <c r="JN32" s="143"/>
      <c r="JO32" s="143"/>
      <c r="JP32" s="143"/>
      <c r="JQ32" s="143"/>
      <c r="JR32" s="143"/>
      <c r="JS32" s="143"/>
      <c r="JT32" s="143"/>
      <c r="JU32" s="143"/>
      <c r="JV32" s="143"/>
      <c r="JW32" s="143"/>
      <c r="JX32" s="143"/>
      <c r="JY32" s="143"/>
      <c r="JZ32" s="143"/>
      <c r="KA32" s="143"/>
      <c r="KB32" s="143"/>
      <c r="KC32" s="143"/>
      <c r="KD32" s="143"/>
      <c r="KE32" s="143"/>
      <c r="KF32" s="143"/>
      <c r="KG32" s="143"/>
      <c r="KH32" s="143"/>
      <c r="KI32" s="143"/>
      <c r="KJ32" s="143"/>
      <c r="KK32" s="143"/>
      <c r="KL32" s="143"/>
      <c r="KM32" s="143"/>
      <c r="KN32" s="143"/>
      <c r="KO32" s="143"/>
      <c r="KP32" s="143"/>
      <c r="KQ32" s="143"/>
      <c r="KR32" s="143"/>
      <c r="KS32" s="143"/>
      <c r="KT32" s="143"/>
      <c r="KU32" s="143"/>
      <c r="KV32" s="143"/>
      <c r="KW32" s="143"/>
      <c r="KX32" s="143"/>
      <c r="KY32" s="143"/>
      <c r="KZ32" s="143"/>
      <c r="LA32" s="143"/>
      <c r="LB32" s="143"/>
      <c r="LC32" s="143"/>
      <c r="LD32" s="143"/>
      <c r="LE32" s="143"/>
      <c r="LF32" s="143"/>
      <c r="LG32" s="143"/>
      <c r="LH32" s="143"/>
      <c r="LI32" s="143"/>
      <c r="LJ32" s="143"/>
      <c r="LK32" s="143"/>
      <c r="LL32" s="143"/>
      <c r="LM32" s="143"/>
      <c r="LN32" s="143"/>
      <c r="LO32" s="143"/>
      <c r="LP32" s="143"/>
      <c r="LQ32" s="143"/>
      <c r="LR32" s="143"/>
      <c r="LS32" s="143"/>
      <c r="LT32" s="143"/>
      <c r="LU32" s="143"/>
      <c r="LV32" s="143"/>
      <c r="LW32" s="143"/>
      <c r="LX32" s="143"/>
      <c r="LY32" s="143"/>
      <c r="LZ32" s="143"/>
      <c r="MA32" s="143"/>
      <c r="MB32" s="143"/>
      <c r="MC32" s="143"/>
      <c r="MD32" s="143"/>
      <c r="ME32" s="143"/>
      <c r="MF32" s="143"/>
      <c r="MG32" s="143"/>
      <c r="MH32" s="143"/>
      <c r="MI32" s="143"/>
      <c r="MJ32" s="143"/>
      <c r="MK32" s="143"/>
      <c r="ML32" s="143"/>
      <c r="MM32" s="143"/>
      <c r="MN32" s="143"/>
      <c r="MO32" s="143"/>
      <c r="MP32" s="143"/>
      <c r="MQ32" s="143"/>
      <c r="MR32" s="143"/>
      <c r="MS32" s="143"/>
      <c r="MT32" s="143"/>
      <c r="MU32" s="143"/>
      <c r="MV32" s="143"/>
      <c r="MW32" s="143"/>
      <c r="MX32" s="143"/>
      <c r="MY32" s="143"/>
      <c r="MZ32" s="143"/>
      <c r="NA32" s="143"/>
      <c r="NB32" s="143"/>
      <c r="NC32" s="143"/>
      <c r="ND32" s="143"/>
      <c r="NE32" s="143"/>
      <c r="NF32" s="143"/>
      <c r="NG32" s="143"/>
      <c r="NH32" s="143"/>
      <c r="NI32" s="143"/>
      <c r="NJ32" s="143"/>
      <c r="NK32" s="143"/>
      <c r="NL32" s="143"/>
      <c r="NM32" s="143"/>
      <c r="NN32" s="143"/>
      <c r="NO32" s="143"/>
      <c r="NP32" s="143"/>
      <c r="NQ32" s="143"/>
      <c r="NR32" s="143"/>
      <c r="NS32" s="143"/>
      <c r="NT32" s="143"/>
      <c r="NU32" s="143"/>
      <c r="NV32" s="143"/>
      <c r="NW32" s="143"/>
      <c r="NX32" s="143"/>
      <c r="NY32" s="143"/>
      <c r="NZ32" s="143"/>
      <c r="OA32" s="143"/>
      <c r="OB32" s="143"/>
      <c r="OC32" s="143"/>
      <c r="OD32" s="143"/>
      <c r="OE32" s="143"/>
      <c r="OF32" s="143"/>
      <c r="OG32" s="143"/>
      <c r="OH32" s="143"/>
      <c r="OI32" s="143"/>
      <c r="OJ32" s="143"/>
      <c r="OK32" s="143"/>
      <c r="OL32" s="143"/>
      <c r="OM32" s="143"/>
      <c r="ON32" s="143"/>
      <c r="OO32" s="143"/>
      <c r="OP32" s="143"/>
      <c r="OQ32" s="143"/>
      <c r="OR32" s="143"/>
      <c r="OS32" s="143"/>
      <c r="OT32" s="143"/>
      <c r="OU32" s="143"/>
      <c r="OV32" s="143"/>
      <c r="OW32" s="143"/>
      <c r="OX32" s="143"/>
      <c r="OY32" s="143"/>
      <c r="OZ32" s="143"/>
      <c r="PA32" s="143"/>
      <c r="PB32" s="143"/>
      <c r="PC32" s="143"/>
      <c r="PD32" s="143"/>
      <c r="PE32" s="143"/>
      <c r="PF32" s="143"/>
      <c r="PG32" s="143"/>
      <c r="PH32" s="143"/>
      <c r="PI32" s="143"/>
      <c r="PJ32" s="143"/>
      <c r="PK32" s="143"/>
      <c r="PL32" s="143"/>
      <c r="PM32" s="143"/>
      <c r="PN32" s="143"/>
      <c r="PO32" s="143"/>
      <c r="PP32" s="143"/>
      <c r="PQ32" s="143"/>
      <c r="PR32" s="143"/>
      <c r="PS32" s="143"/>
      <c r="PT32" s="143"/>
      <c r="PU32" s="143"/>
      <c r="PV32" s="143"/>
      <c r="PW32" s="143"/>
      <c r="PX32" s="143"/>
      <c r="PY32" s="143"/>
      <c r="PZ32" s="143"/>
      <c r="QA32" s="143"/>
      <c r="QB32" s="143"/>
      <c r="QC32" s="143"/>
      <c r="QD32" s="143"/>
      <c r="QE32" s="143"/>
      <c r="QF32" s="143"/>
      <c r="QG32" s="143"/>
      <c r="QH32" s="143"/>
      <c r="QI32" s="143"/>
      <c r="QJ32" s="143"/>
      <c r="QK32" s="143"/>
      <c r="QL32" s="143"/>
      <c r="QM32" s="143"/>
      <c r="QN32" s="143"/>
      <c r="QO32" s="143"/>
      <c r="QP32" s="143"/>
      <c r="QQ32" s="143"/>
      <c r="QR32" s="143"/>
      <c r="QS32" s="143"/>
      <c r="QT32" s="143"/>
      <c r="QU32" s="143"/>
      <c r="QV32" s="143"/>
      <c r="QW32" s="143"/>
      <c r="QX32" s="143"/>
      <c r="QY32" s="143"/>
      <c r="QZ32" s="143"/>
      <c r="RA32" s="143"/>
      <c r="RB32" s="143"/>
      <c r="RC32" s="143"/>
      <c r="RD32" s="143"/>
      <c r="RE32" s="143"/>
      <c r="RF32" s="143"/>
      <c r="RG32" s="143"/>
      <c r="RH32" s="143"/>
      <c r="RI32" s="143"/>
      <c r="RJ32" s="143"/>
      <c r="RK32" s="143"/>
      <c r="RL32" s="143"/>
      <c r="RM32" s="143"/>
      <c r="RN32" s="143"/>
      <c r="RO32" s="143"/>
      <c r="RP32" s="143"/>
      <c r="RQ32" s="143"/>
      <c r="RR32" s="143"/>
      <c r="RS32" s="143"/>
      <c r="RT32" s="143"/>
      <c r="RU32" s="143"/>
      <c r="RV32" s="143"/>
      <c r="RW32" s="143"/>
      <c r="RX32" s="143"/>
      <c r="RY32" s="143"/>
      <c r="RZ32" s="143"/>
      <c r="SA32" s="143"/>
      <c r="SB32" s="143"/>
      <c r="SC32" s="143"/>
      <c r="SD32" s="143"/>
      <c r="SE32" s="143"/>
      <c r="SF32" s="143"/>
      <c r="SG32" s="143"/>
      <c r="SH32" s="143"/>
      <c r="SI32" s="143"/>
      <c r="SJ32" s="143"/>
      <c r="SK32" s="143"/>
      <c r="SL32" s="143"/>
      <c r="SM32" s="143"/>
      <c r="SN32" s="143"/>
      <c r="SO32" s="143"/>
      <c r="SP32" s="143"/>
      <c r="SQ32" s="143"/>
      <c r="SR32" s="143"/>
      <c r="SS32" s="143"/>
      <c r="ST32" s="143"/>
      <c r="SU32" s="143"/>
      <c r="SV32" s="143"/>
      <c r="SW32" s="143"/>
      <c r="SX32" s="143"/>
      <c r="SY32" s="143"/>
      <c r="SZ32" s="143"/>
      <c r="TA32" s="143"/>
      <c r="TB32" s="143"/>
      <c r="TC32" s="143"/>
      <c r="TD32" s="143"/>
      <c r="TE32" s="143"/>
      <c r="TF32" s="143"/>
      <c r="TG32" s="143"/>
      <c r="TH32" s="143"/>
      <c r="TI32" s="143"/>
      <c r="TJ32" s="143"/>
      <c r="TK32" s="143"/>
      <c r="TL32" s="143"/>
      <c r="TM32" s="143"/>
      <c r="TN32" s="143"/>
      <c r="TO32" s="143"/>
      <c r="TP32" s="143"/>
      <c r="TQ32" s="143"/>
      <c r="TR32" s="143"/>
      <c r="TS32" s="143"/>
      <c r="TT32" s="143"/>
      <c r="TU32" s="143"/>
      <c r="TV32" s="143"/>
      <c r="TW32" s="143"/>
      <c r="TX32" s="143"/>
      <c r="TY32" s="143"/>
      <c r="TZ32" s="143"/>
      <c r="UA32" s="143"/>
      <c r="UB32" s="143"/>
      <c r="UC32" s="143"/>
      <c r="UD32" s="143"/>
      <c r="UE32" s="143"/>
      <c r="UF32" s="143"/>
      <c r="UG32" s="143"/>
      <c r="UH32" s="143"/>
      <c r="UI32" s="143"/>
      <c r="UJ32" s="143"/>
      <c r="UK32" s="143"/>
      <c r="UL32" s="143"/>
      <c r="UM32" s="143"/>
      <c r="UN32" s="143"/>
      <c r="UO32" s="143"/>
      <c r="UP32" s="143"/>
      <c r="UQ32" s="143"/>
      <c r="UR32" s="143"/>
      <c r="US32" s="143"/>
      <c r="UT32" s="143"/>
      <c r="UU32" s="143"/>
      <c r="UV32" s="143"/>
      <c r="UW32" s="143"/>
      <c r="UX32" s="143"/>
      <c r="UY32" s="143"/>
      <c r="UZ32" s="143"/>
      <c r="VA32" s="143"/>
      <c r="VB32" s="143"/>
      <c r="VC32" s="143"/>
      <c r="VD32" s="143"/>
      <c r="VE32" s="143"/>
      <c r="VF32" s="143"/>
      <c r="VG32" s="143"/>
      <c r="VH32" s="143"/>
      <c r="VI32" s="143"/>
      <c r="VJ32" s="143"/>
      <c r="VK32" s="143"/>
      <c r="VL32" s="143"/>
      <c r="VM32" s="143"/>
      <c r="VN32" s="143"/>
      <c r="VO32" s="143"/>
      <c r="VP32" s="143"/>
      <c r="VQ32" s="143"/>
      <c r="VR32" s="143"/>
      <c r="VS32" s="143"/>
      <c r="VT32" s="143"/>
      <c r="VU32" s="143"/>
      <c r="VV32" s="143"/>
      <c r="VW32" s="143"/>
      <c r="VX32" s="143"/>
      <c r="VY32" s="143"/>
      <c r="VZ32" s="143"/>
      <c r="WA32" s="143"/>
      <c r="WB32" s="143"/>
      <c r="WC32" s="143"/>
      <c r="WD32" s="143"/>
      <c r="WE32" s="143"/>
      <c r="WF32" s="143"/>
      <c r="WG32" s="143"/>
      <c r="WH32" s="143"/>
      <c r="WI32" s="143"/>
      <c r="WJ32" s="143"/>
      <c r="WK32" s="143"/>
      <c r="WL32" s="143"/>
      <c r="WM32" s="143"/>
      <c r="WN32" s="143"/>
      <c r="WO32" s="143"/>
      <c r="WP32" s="143"/>
      <c r="WQ32" s="143"/>
      <c r="WR32" s="143"/>
      <c r="WS32" s="143"/>
      <c r="WT32" s="143"/>
      <c r="WU32" s="143"/>
      <c r="WV32" s="143"/>
      <c r="WW32" s="143"/>
      <c r="WX32" s="143"/>
      <c r="WY32" s="143"/>
      <c r="WZ32" s="143"/>
      <c r="XA32" s="143"/>
      <c r="XB32" s="143"/>
      <c r="XC32" s="143"/>
      <c r="XD32" s="143"/>
      <c r="XE32" s="143"/>
      <c r="XF32" s="143"/>
      <c r="XG32" s="143"/>
      <c r="XH32" s="143"/>
      <c r="XI32" s="143"/>
      <c r="XJ32" s="143"/>
      <c r="XK32" s="143"/>
      <c r="XL32" s="143"/>
      <c r="XM32" s="143"/>
      <c r="XN32" s="143"/>
      <c r="XO32" s="143"/>
      <c r="XP32" s="143"/>
      <c r="XQ32" s="143"/>
      <c r="XR32" s="143"/>
      <c r="XS32" s="143"/>
      <c r="XT32" s="143"/>
      <c r="XU32" s="143"/>
      <c r="XV32" s="143"/>
      <c r="XW32" s="143"/>
      <c r="XX32" s="143"/>
      <c r="XY32" s="143"/>
      <c r="XZ32" s="143"/>
      <c r="YA32" s="143"/>
      <c r="YB32" s="143"/>
      <c r="YC32" s="143"/>
      <c r="YD32" s="143"/>
      <c r="YE32" s="143"/>
      <c r="YF32" s="143"/>
      <c r="YG32" s="143"/>
      <c r="YH32" s="143"/>
      <c r="YI32" s="143"/>
      <c r="YJ32" s="143"/>
      <c r="YK32" s="143"/>
      <c r="YL32" s="143"/>
      <c r="YM32" s="143"/>
      <c r="YN32" s="143"/>
      <c r="YO32" s="143"/>
      <c r="YP32" s="143"/>
      <c r="YQ32" s="143"/>
      <c r="YR32" s="143"/>
      <c r="YS32" s="143"/>
      <c r="YT32" s="143"/>
      <c r="YU32" s="143"/>
      <c r="YV32" s="143"/>
      <c r="YW32" s="143"/>
      <c r="YX32" s="143"/>
      <c r="YY32" s="143"/>
      <c r="YZ32" s="143"/>
      <c r="ZA32" s="143"/>
      <c r="ZB32" s="143"/>
      <c r="ZC32" s="143"/>
      <c r="ZD32" s="143"/>
      <c r="ZE32" s="143"/>
      <c r="ZF32" s="143"/>
      <c r="ZG32" s="143"/>
      <c r="ZH32" s="143"/>
      <c r="ZI32" s="143"/>
      <c r="ZJ32" s="143"/>
      <c r="ZK32" s="143"/>
      <c r="ZL32" s="143"/>
      <c r="ZM32" s="143"/>
      <c r="ZN32" s="143"/>
      <c r="ZO32" s="143"/>
      <c r="ZP32" s="143"/>
      <c r="ZQ32" s="143"/>
      <c r="ZR32" s="143"/>
    </row>
    <row r="33" spans="1:694" ht="15.75" customHeight="1" x14ac:dyDescent="0.25">
      <c r="A33" s="167" t="s">
        <v>252</v>
      </c>
      <c r="B33" s="167" t="s">
        <v>273</v>
      </c>
      <c r="C33" s="167"/>
      <c r="D33" s="167"/>
      <c r="E33" s="167"/>
      <c r="F33" s="167" t="s">
        <v>254</v>
      </c>
      <c r="G33" s="167" t="s">
        <v>1285</v>
      </c>
      <c r="H33" s="167"/>
      <c r="I33" s="158" t="str">
        <f>IF(LEN(VLOOKUP($G33,Baseline!$G:$BH,3,0))=0,"",VLOOKUP($G33,Baseline!$G:$BH,3,0))</f>
        <v>Wurde bei Ihnen jemals ein Bluthochdruck, eine sogenannte Hypertonie, von einem Arzt diagnostiziert?
Sollten Sie keinen Bluthochdruck haben, klicken Sie bei den folgenden Fragen bitte "Keine Angabe" an.</v>
      </c>
      <c r="J33" s="142" t="str">
        <f>IF(LEN(VLOOKUP($G33,Baseline!$G:$BH,4,0))=0,"",VLOOKUP($G33,Baseline!$G:$BH,4,0))</f>
        <v>0 = Nein</v>
      </c>
      <c r="K33" s="142" t="str">
        <f>IF(LEN(VLOOKUP($G33,Baseline!$G:$BH,5,0))=0,"",VLOOKUP($G33,Baseline!$G:$BH,5,0))</f>
        <v>1 = Ja</v>
      </c>
      <c r="L33" s="142" t="str">
        <f>IF(LEN(VLOOKUP($G33,Baseline!$G:$BH,6,0))=0,"",VLOOKUP($G33,Baseline!$G:$BH,6,0))</f>
        <v>99 = Keine Angabe</v>
      </c>
      <c r="M33" s="142" t="str">
        <f>IF(LEN(VLOOKUP($G33,Baseline!$G:$BH,7,0))=0,"",VLOOKUP($G33,Baseline!$G:$BH,7,0))</f>
        <v/>
      </c>
      <c r="N33" s="142" t="str">
        <f>IF(LEN(VLOOKUP($G33,Baseline!$G:$BH,8,0))=0,"",VLOOKUP($G33,Baseline!$G:$BH,8,0))</f>
        <v/>
      </c>
      <c r="O33" s="142" t="str">
        <f>IF(LEN(VLOOKUP($G33,Baseline!$G:$BH,9,0))=0,"",VLOOKUP($G33,Baseline!$G:$BH,9,0))</f>
        <v/>
      </c>
      <c r="P33" s="142" t="str">
        <f>IF(LEN(VLOOKUP($G33,Baseline!$G:$BH,10,0))=0,"",VLOOKUP($G33,Baseline!$G:$BH,10,0))</f>
        <v/>
      </c>
      <c r="Q33" s="142" t="str">
        <f>IF(LEN(VLOOKUP($G33,Baseline!$G:$BH,11,0))=0,"",VLOOKUP($G33,Baseline!$G:$BH,11,0))</f>
        <v/>
      </c>
      <c r="R33" s="142" t="str">
        <f>IF(LEN(VLOOKUP($G33,Baseline!$G:$BH,12,0))=0,"",VLOOKUP($G33,Baseline!$G:$BH,12,0))</f>
        <v/>
      </c>
      <c r="S33" s="142" t="str">
        <f>IF(LEN(VLOOKUP($G33,Baseline!$G:$BH,13,0))=0,"",VLOOKUP($G33,Baseline!$G:$BH,13,0))</f>
        <v/>
      </c>
      <c r="T33" s="142" t="str">
        <f>IF(LEN(VLOOKUP($G33,Baseline!$G:$BH,14,0))=0,"",VLOOKUP($G33,Baseline!$G:$BH,14,0))</f>
        <v/>
      </c>
      <c r="U33" s="142" t="str">
        <f>IF(LEN(VLOOKUP($G33,Baseline!$G:$BH,15,0))=0,"",VLOOKUP($G33,Baseline!$G:$BH,15,0))</f>
        <v/>
      </c>
      <c r="V33" s="142" t="str">
        <f>IF(LEN(VLOOKUP($G33,Baseline!$G:$BH,16,0))=0,"",VLOOKUP($G33,Baseline!$G:$BH,16,0))</f>
        <v/>
      </c>
      <c r="W33" s="142" t="str">
        <f>IF(LEN(VLOOKUP($G33,Baseline!$G:$BH,17,0))=0,"",VLOOKUP($G33,Baseline!$G:$BH,17,0))</f>
        <v/>
      </c>
      <c r="X33" s="142" t="str">
        <f>IF(LEN(VLOOKUP($G33,Baseline!$G:$BH,18,0))=0,"",VLOOKUP($G33,Baseline!$G:$BH,18,0))</f>
        <v/>
      </c>
      <c r="Y33" s="142" t="str">
        <f>IF(LEN(VLOOKUP($G33,Baseline!$G:$BH,19,0))=0,"",VLOOKUP($G33,Baseline!$G:$BH,19,0))</f>
        <v/>
      </c>
      <c r="Z33" s="142" t="str">
        <f>IF(LEN(VLOOKUP($G33,Baseline!$G:$BH,20,0))=0,"",VLOOKUP($G33,Baseline!$G:$BH,20,0))</f>
        <v/>
      </c>
      <c r="AA33" s="142" t="str">
        <f>IF(LEN(VLOOKUP($G33,Baseline!$G:$BH,21,0))=0,"",VLOOKUP($G33,Baseline!$G:$BH,21,0))</f>
        <v/>
      </c>
      <c r="AB33" s="142" t="str">
        <f>IF(LEN(VLOOKUP($G33,Baseline!$G:$BH,22,0))=0,"",VLOOKUP($G33,Baseline!$G:$BH,22,0))</f>
        <v/>
      </c>
      <c r="AC33" s="142" t="str">
        <f>IF(LEN(VLOOKUP($G33,Baseline!$G:$BH,23,0))=0,"",VLOOKUP($G33,Baseline!$G:$BH,23,0))</f>
        <v/>
      </c>
      <c r="AD33" s="142" t="str">
        <f>IF(LEN(VLOOKUP($G33,Baseline!$G:$BH,24,0))=0,"",VLOOKUP($G33,Baseline!$G:$BH,24,0))</f>
        <v/>
      </c>
      <c r="AE33" s="142" t="str">
        <f>IF(LEN(VLOOKUP($G33,Baseline!$G:$BH,25,0))=0,"",VLOOKUP($G33,Baseline!$G:$BH,25,0))</f>
        <v/>
      </c>
      <c r="AF33" s="142" t="str">
        <f>IF(LEN(VLOOKUP($G33,Baseline!$G:$BH,26,0))=0,"",VLOOKUP($G33,Baseline!$G:$BH,26,0))</f>
        <v/>
      </c>
      <c r="AG33" s="167"/>
      <c r="AH33" s="167"/>
      <c r="AI33" s="167"/>
      <c r="AJ33" s="167"/>
      <c r="AK33" s="142" t="str">
        <f>IF(LEN(VLOOKUP($G33,Baseline!$G:$BH,31,0))=0,"",VLOOKUP($G33,Baseline!$G:$BH,31,0))</f>
        <v>Have you ever been diagnosed with high blood pressure, a so called hypertension, by a physician?
If you do not have high blood pressure, please click "No response" in the following questions.</v>
      </c>
      <c r="AL33" s="142" t="str">
        <f>IF(LEN(VLOOKUP($G33,Baseline!$G:$BH,32,0))=0,"",VLOOKUP($G33,Baseline!$G:$BH,32,0))</f>
        <v>0 = No</v>
      </c>
      <c r="AM33" s="142" t="str">
        <f>IF(LEN(VLOOKUP($G33,Baseline!$G:$BH,33,0))=0,"",VLOOKUP($G33,Baseline!$G:$BH,33,0))</f>
        <v>1 = Yes</v>
      </c>
      <c r="AN33" s="142" t="str">
        <f>IF(LEN(VLOOKUP($G33,Baseline!$G:$BH,34,0))=0,"",VLOOKUP($G33,Baseline!$G:$BH,34,0))</f>
        <v>99 = No response</v>
      </c>
      <c r="AO33" s="142" t="str">
        <f>IF(LEN(VLOOKUP($G33,Baseline!$G:$BH,35,0))=0,"",VLOOKUP($G33,Baseline!$G:$BH,35,0))</f>
        <v/>
      </c>
      <c r="AP33" s="142" t="str">
        <f>IF(LEN(VLOOKUP($G33,Baseline!$G:$BH,36,0))=0,"",VLOOKUP($G33,Baseline!$G:$BH,36,0))</f>
        <v/>
      </c>
      <c r="AQ33" s="142" t="str">
        <f>IF(LEN(VLOOKUP($G33,Baseline!$G:$BH,37,0))=0,"",VLOOKUP($G33,Baseline!$G:$BH,37,0))</f>
        <v/>
      </c>
      <c r="AR33" s="142" t="str">
        <f>IF(LEN(VLOOKUP($G33,Baseline!$G:$BH,38,0))=0,"",VLOOKUP($G33,Baseline!$G:$BH,38,0))</f>
        <v/>
      </c>
      <c r="AS33" s="142" t="str">
        <f>IF(LEN(VLOOKUP($G33,Baseline!$G:$BH,39,0))=0,"",VLOOKUP($G33,Baseline!$G:$BH,39,0))</f>
        <v/>
      </c>
      <c r="AT33" s="142" t="str">
        <f>IF(LEN(VLOOKUP($G33,Baseline!$G:$BH,40,0))=0,"",VLOOKUP($G33,Baseline!$G:$BH,40,0))</f>
        <v/>
      </c>
      <c r="AU33" s="142" t="str">
        <f>IF(LEN(VLOOKUP($G33,Baseline!$G:$BH,41,0))=0,"",VLOOKUP($G33,Baseline!$G:$BH,41,0))</f>
        <v/>
      </c>
      <c r="AV33" s="142" t="str">
        <f>IF(LEN(VLOOKUP($G33,Baseline!$G:$BH,42,0))=0,"",VLOOKUP($G33,Baseline!$G:$BH,42,0))</f>
        <v/>
      </c>
      <c r="AW33" s="142" t="str">
        <f>IF(LEN(VLOOKUP($G33,Baseline!$G:$BH,43,0))=0,"",VLOOKUP($G33,Baseline!$G:$BH,43,0))</f>
        <v/>
      </c>
      <c r="AX33" s="142" t="str">
        <f>IF(LEN(VLOOKUP($G33,Baseline!$G:$BH,44,0))=0,"",VLOOKUP($G33,Baseline!$G:$BH,44,0))</f>
        <v/>
      </c>
      <c r="AY33" s="142" t="str">
        <f>IF(LEN(VLOOKUP($G33,Baseline!$G:$BH,45,0))=0,"",VLOOKUP($G33,Baseline!$G:$BH,45,0))</f>
        <v/>
      </c>
      <c r="AZ33" s="142" t="str">
        <f>IF(LEN(VLOOKUP($G33,Baseline!$G:$BH,46,0))=0,"",VLOOKUP($G33,Baseline!$G:$BH,46,0))</f>
        <v/>
      </c>
      <c r="BA33" s="142" t="str">
        <f>IF(LEN(VLOOKUP($G33,Baseline!$G:$BH,47,0))=0,"",VLOOKUP($G33,Baseline!$G:$BH,47,0))</f>
        <v/>
      </c>
      <c r="BB33" s="142" t="str">
        <f>IF(LEN(VLOOKUP($G33,Baseline!$G:$BH,48,0))=0,"",VLOOKUP($G33,Baseline!$G:$BH,48,0))</f>
        <v/>
      </c>
      <c r="BC33" s="142" t="str">
        <f>IF(LEN(VLOOKUP($G33,Baseline!$G:$BH,49,0))=0,"",VLOOKUP($G33,Baseline!$G:$BH,49,0))</f>
        <v/>
      </c>
      <c r="BD33" s="142" t="str">
        <f>IF(LEN(VLOOKUP($G33,Baseline!$G:$BH,50,0))=0,"",VLOOKUP($G33,Baseline!$G:$BH,50,0))</f>
        <v/>
      </c>
      <c r="BE33" s="142" t="str">
        <f>IF(LEN(VLOOKUP($G33,Baseline!$G:$BH,51,0))=0,"",VLOOKUP($G33,Baseline!$G:$BH,51,0))</f>
        <v/>
      </c>
      <c r="BF33" s="142" t="str">
        <f>IF(LEN(VLOOKUP($G33,Baseline!$G:$BH,52,0))=0,"",VLOOKUP($G33,Baseline!$G:$BH,52,0))</f>
        <v/>
      </c>
      <c r="BG33" s="142" t="str">
        <f>IF(LEN(VLOOKUP($G33,Baseline!$G:$BH,53,0))=0,"",VLOOKUP($G33,Baseline!$G:$BH,53,0))</f>
        <v/>
      </c>
      <c r="BH33" s="142" t="str">
        <f>IF(LEN(VLOOKUP($G33,Baseline!$G:$BH,54,0))=0,"",VLOOKUP($G33,Baseline!$G:$BH,54,0))</f>
        <v/>
      </c>
      <c r="BI33" s="167"/>
      <c r="BJ33" s="167"/>
      <c r="BK33" s="167"/>
      <c r="BL33" s="167"/>
      <c r="BM33" s="142" t="str">
        <f>IF(LEN(VLOOKUP($G33,Baseline!$G:$CJ,59,0))=0,"",VLOOKUP($G33,Baseline!$G:$CJ,59,0))</f>
        <v>¿Alguna vez el médico le ha diagnosticado hipertensión? Si tiene la tensión alta, haga click en "No hay datos" en las siguientes preguntas.</v>
      </c>
      <c r="BN33" s="139" t="str">
        <f>IF(LEN(VLOOKUP($G33,Baseline!$G:$CJ,60,0))=0,"",VLOOKUP($G33,Baseline!$G:$CJ,60,0))</f>
        <v>0 = No</v>
      </c>
      <c r="BO33" s="139" t="str">
        <f>IF(LEN(VLOOKUP($G33,Baseline!$G:$CJ,61,0))=0,"",VLOOKUP($G33,Baseline!$G:$CJ,61,0))</f>
        <v>1 = Sí</v>
      </c>
      <c r="BP33" s="139" t="str">
        <f>IF(LEN(VLOOKUP($G33,Baseline!$G:$CJ,62,0))=0,"",VLOOKUP($G33,Baseline!$G:$CJ,62,0))</f>
        <v>99 = No hay datos</v>
      </c>
      <c r="BQ33" s="139" t="str">
        <f>IF(LEN(VLOOKUP($G33,Baseline!$G:$CJ,63,0))=0,"",VLOOKUP($G33,Baseline!$G:$CJ,63,0))</f>
        <v/>
      </c>
      <c r="BR33" s="139" t="str">
        <f>IF(LEN(VLOOKUP($G33,Baseline!$G:$CJ,64,0))=0,"",VLOOKUP($G33,Baseline!$G:$CJ,64,0))</f>
        <v/>
      </c>
      <c r="BS33" s="139" t="str">
        <f>IF(LEN(VLOOKUP($G33,Baseline!$G:$CJ,65,0))=0,"",VLOOKUP($G33,Baseline!$G:$CJ,65,0))</f>
        <v/>
      </c>
      <c r="BT33" s="139" t="str">
        <f>IF(LEN(VLOOKUP($G33,Baseline!$G:$CJ,66,0))=0,"",VLOOKUP($G33,Baseline!$G:$CJ,66,0))</f>
        <v/>
      </c>
      <c r="BU33" s="139" t="str">
        <f>IF(LEN(VLOOKUP($G33,Baseline!$G:$CJ,67,0))=0,"",VLOOKUP($G33,Baseline!$G:$CJ,67,0))</f>
        <v/>
      </c>
      <c r="BV33" s="139" t="str">
        <f>IF(LEN(VLOOKUP($G33,Baseline!$G:$CJ,68,0))=0,"",VLOOKUP($G33,Baseline!$G:$CJ,68,0))</f>
        <v/>
      </c>
      <c r="BW33" s="139" t="str">
        <f>IF(LEN(VLOOKUP($G33,Baseline!$G:$CJ,69,0))=0,"",VLOOKUP($G33,Baseline!$G:$CJ,69,0))</f>
        <v/>
      </c>
      <c r="BX33" s="139" t="str">
        <f>IF(LEN(VLOOKUP($G33,Baseline!$G:$CJ,70,0))=0,"",VLOOKUP($G33,Baseline!$G:$CJ,70,0))</f>
        <v/>
      </c>
      <c r="BY33" s="139" t="str">
        <f>IF(LEN(VLOOKUP($G33,Baseline!$G:$CJ,71,0))=0,"",VLOOKUP($G33,Baseline!$G:$CJ,71,0))</f>
        <v/>
      </c>
      <c r="BZ33" s="139" t="str">
        <f>IF(LEN(VLOOKUP($G33,Baseline!$G:$CJ,72,0))=0,"",VLOOKUP($G33,Baseline!$G:$CJ,72,0))</f>
        <v/>
      </c>
      <c r="CA33" s="139" t="str">
        <f>IF(LEN(VLOOKUP($G33,Baseline!$G:$CJ,73,0))=0,"",VLOOKUP($G33,Baseline!$G:$CJ,73,0))</f>
        <v/>
      </c>
      <c r="CB33" s="139" t="str">
        <f>IF(LEN(VLOOKUP($G33,Baseline!$G:$CJ,74,0))=0,"",VLOOKUP($G33,Baseline!$G:$CJ,74,0))</f>
        <v/>
      </c>
      <c r="CC33" s="139" t="str">
        <f>IF(LEN(VLOOKUP($G33,Baseline!$G:$CJ,75,0))=0,"",VLOOKUP($G33,Baseline!$G:$CJ,75,0))</f>
        <v/>
      </c>
      <c r="CD33" s="139" t="str">
        <f>IF(LEN(VLOOKUP($G33,Baseline!$G:$CJ,76,0))=0,"",VLOOKUP($G33,Baseline!$G:$CJ,76,0))</f>
        <v/>
      </c>
      <c r="CE33" s="139" t="str">
        <f>IF(LEN(VLOOKUP($G33,Baseline!$G:$CJ,77,0))=0,"",VLOOKUP($G33,Baseline!$G:$CJ,77,0))</f>
        <v/>
      </c>
      <c r="CF33" s="139" t="str">
        <f>IF(LEN(VLOOKUP($G33,Baseline!$G:$CJ,78,0))=0,"",VLOOKUP($G33,Baseline!$G:$CJ,78,0))</f>
        <v/>
      </c>
      <c r="CG33" s="139" t="str">
        <f>IF(LEN(VLOOKUP($G33,Baseline!$G:$CJ,79,0))=0,"",VLOOKUP($G33,Baseline!$G:$CJ,79,0))</f>
        <v/>
      </c>
      <c r="CH33" s="139" t="str">
        <f>IF(LEN(VLOOKUP($G33,Baseline!$G:$CJ,80,0))=0,"",VLOOKUP($G33,Baseline!$G:$CJ,80,0))</f>
        <v/>
      </c>
      <c r="CI33" s="139" t="str">
        <f>IF(LEN(VLOOKUP($G33,Baseline!$G:$CJ,81,0))=0,"",VLOOKUP($G33,Baseline!$G:$CJ,81,0))</f>
        <v/>
      </c>
      <c r="CJ33" s="139" t="str">
        <f>IF(LEN(VLOOKUP($G33,Baseline!$G:$CJ,82,0))=0,"",VLOOKUP($G33,Baseline!$G:$CJ,82,0))</f>
        <v/>
      </c>
      <c r="CK33" s="167"/>
      <c r="CL33" s="167"/>
      <c r="CM33" s="167"/>
      <c r="CN33" s="167"/>
      <c r="CO33" s="139" t="str">
        <f>IF(LEN(VLOOKUP($G33,Baseline!$G:$DL,87,0))=0,"",VLOOKUP($G33,Baseline!$G:$DL,87,0))</f>
        <v>Une hypertension artérielle vous a-t-elle déjà été diagnostiquée par un médecin ?
Si vous n'avez pas d'hypertension artérielle, veuillez cliquer sur "pas de réponse" pour les questions suivantes.</v>
      </c>
      <c r="CP33" s="139" t="str">
        <f>IF(LEN(VLOOKUP($G33,Baseline!$G:$DL,88,0))=0,"",VLOOKUP($G33,Baseline!$G:$DL,88,0))</f>
        <v>0 = non</v>
      </c>
      <c r="CQ33" s="139" t="str">
        <f>IF(LEN(VLOOKUP($G33,Baseline!$G:$DL,89,0))=0,"",VLOOKUP($G33,Baseline!$G:$DL,89,0))</f>
        <v>1 = oui</v>
      </c>
      <c r="CR33" s="139" t="str">
        <f>IF(LEN(VLOOKUP($G33,Baseline!$G:$DL,90,0))=0,"",VLOOKUP($G33,Baseline!$G:$DL,90,0))</f>
        <v>99 = pas de réponse</v>
      </c>
      <c r="CS33" s="139" t="str">
        <f>IF(LEN(VLOOKUP($G33,Baseline!$G:$DL,91,0))=0,"",VLOOKUP($G33,Baseline!$G:$DL,91,0))</f>
        <v/>
      </c>
      <c r="CT33" s="139" t="str">
        <f>IF(LEN(VLOOKUP($G33,Baseline!$G:$DL,92,0))=0,"",VLOOKUP($G33,Baseline!$G:$DL,92,0))</f>
        <v/>
      </c>
      <c r="CU33" s="139" t="str">
        <f>IF(LEN(VLOOKUP($G33,Baseline!$G:$DL,93,0))=0,"",VLOOKUP($G33,Baseline!$G:$DL,93,0))</f>
        <v/>
      </c>
      <c r="CV33" s="139" t="str">
        <f>IF(LEN(VLOOKUP($G33,Baseline!$G:$DL,94,0))=0,"",VLOOKUP($G33,Baseline!$G:$DL,94,0))</f>
        <v/>
      </c>
      <c r="CW33" s="139" t="str">
        <f>IF(LEN(VLOOKUP($G33,Baseline!$G:$DL,95,0))=0,"",VLOOKUP($G33,Baseline!$G:$DL,95,0))</f>
        <v/>
      </c>
      <c r="CX33" s="139" t="str">
        <f>IF(LEN(VLOOKUP($G33,Baseline!$G:$DL,96,0))=0,"",VLOOKUP($G33,Baseline!$G:$DL,96,0))</f>
        <v/>
      </c>
      <c r="CY33" s="139" t="str">
        <f>IF(LEN(VLOOKUP($G33,Baseline!$G:$DL,97,0))=0,"",VLOOKUP($G33,Baseline!$G:$DL,97,0))</f>
        <v/>
      </c>
      <c r="CZ33" s="139" t="str">
        <f>IF(LEN(VLOOKUP($G33,Baseline!$G:$DL,98,0))=0,"",VLOOKUP($G33,Baseline!$G:$DL,98,0))</f>
        <v/>
      </c>
      <c r="DA33" s="139" t="str">
        <f>IF(LEN(VLOOKUP($G33,Baseline!$G:$DL,99,0))=0,"",VLOOKUP($G33,Baseline!$G:$DL,99,0))</f>
        <v/>
      </c>
      <c r="DB33" s="139" t="str">
        <f>IF(LEN(VLOOKUP($G33,Baseline!$G:$DL,100,0))=0,"",VLOOKUP($G33,Baseline!$G:$DL,100,0))</f>
        <v/>
      </c>
      <c r="DC33" s="139" t="str">
        <f>IF(LEN(VLOOKUP($G33,Baseline!$G:$DL,101,0))=0,"",VLOOKUP($G33,Baseline!$G:$DL,101,0))</f>
        <v/>
      </c>
      <c r="DD33" s="139" t="str">
        <f>IF(LEN(VLOOKUP($G33,Baseline!$G:$DL,102,0))=0,"",VLOOKUP($G33,Baseline!$G:$DL,102,0))</f>
        <v/>
      </c>
      <c r="DE33" s="139" t="str">
        <f>IF(LEN(VLOOKUP($G33,Baseline!$G:$DL,103,0))=0,"",VLOOKUP($G33,Baseline!$G:$DL,103,0))</f>
        <v/>
      </c>
      <c r="DF33" s="139" t="str">
        <f>IF(LEN(VLOOKUP($G33,Baseline!$G:$DL,104,0))=0,"",VLOOKUP($G33,Baseline!$G:$DL,104,0))</f>
        <v/>
      </c>
      <c r="DG33" s="139" t="str">
        <f>IF(LEN(VLOOKUP($G33,Baseline!$G:$DL,105,0))=0,"",VLOOKUP($G33,Baseline!$G:$DL,105,0))</f>
        <v/>
      </c>
      <c r="DH33" s="139" t="str">
        <f>IF(LEN(VLOOKUP($G33,Baseline!$G:$DL,106,0))=0,"",VLOOKUP($G33,Baseline!$G:$DL,106,0))</f>
        <v/>
      </c>
      <c r="DI33" s="139" t="str">
        <f>IF(LEN(VLOOKUP($G33,Baseline!$G:$DL,107,0))=0,"",VLOOKUP($G33,Baseline!$G:$DL,107,0))</f>
        <v/>
      </c>
      <c r="DJ33" s="139" t="str">
        <f>IF(LEN(VLOOKUP($G33,Baseline!$G:$DL,108,0))=0,"",VLOOKUP($G33,Baseline!$G:$DL,108,0))</f>
        <v/>
      </c>
      <c r="DK33" s="139" t="str">
        <f>IF(LEN(VLOOKUP($G33,Baseline!$G:$DL,109,0))=0,"",VLOOKUP($G33,Baseline!$G:$DL,109,0))</f>
        <v/>
      </c>
      <c r="DL33" s="139" t="str">
        <f>IF(LEN(VLOOKUP($G33,Baseline!$G:$DL,110,0))=0,"",VLOOKUP($G33,Baseline!$G:$DL,110,0))</f>
        <v/>
      </c>
      <c r="DM33" s="173"/>
      <c r="DN33" s="173"/>
      <c r="DO33" s="173"/>
      <c r="DP33" s="173"/>
      <c r="DQ33" s="142" t="str">
        <f>IF(LEN(VLOOKUP($G33,Baseline!$G:$EN,115,0))=0,"",VLOOKUP($G33,Baseline!$G:$EN,115,0))</f>
        <v>Diagnosztizáltak Önnél bármikor magas vérnyomást, úgynevezett hipertóniát?
Ha nincs magas vérnyomása, akkor a következő kérdéseknél kérjük, kattintson a "nincs válasz" gombra.</v>
      </c>
      <c r="DR33" s="142" t="str">
        <f>IF(LEN(VLOOKUP($G33,Baseline!$G:$EN,116,0))=0,"",VLOOKUP($G33,Baseline!$G:$EN,116,0))</f>
        <v>0 = nem</v>
      </c>
      <c r="DS33" s="142" t="str">
        <f>IF(LEN(VLOOKUP($G33,Baseline!$G:$EN,117,0))=0,"",VLOOKUP($G33,Baseline!$G:$EN,117,0))</f>
        <v>1 = igen</v>
      </c>
      <c r="DT33" s="142" t="str">
        <f>IF(LEN(VLOOKUP($G33,Baseline!$G:$EN,118,0))=0,"",VLOOKUP($G33,Baseline!$G:$EN,118,0))</f>
        <v>99 = nincs válasz</v>
      </c>
      <c r="DU33" s="142" t="str">
        <f>IF(LEN(VLOOKUP($G33,Baseline!$G:$EN,119,0))=0,"",VLOOKUP($G33,Baseline!$G:$EN,119,0))</f>
        <v/>
      </c>
      <c r="DV33" s="142" t="str">
        <f>IF(LEN(VLOOKUP($G33,Baseline!$G:$EN,120,0))=0,"",VLOOKUP($G33,Baseline!$G:$EN,120,0))</f>
        <v/>
      </c>
      <c r="DW33" s="142" t="str">
        <f>IF(LEN(VLOOKUP($G33,Baseline!$G:$EN,121,0))=0,"",VLOOKUP($G33,Baseline!$G:$EN,121,0))</f>
        <v/>
      </c>
      <c r="DX33" s="142" t="str">
        <f>IF(LEN(VLOOKUP($G33,Baseline!$G:$EN,122,0))=0,"",VLOOKUP($G33,Baseline!$G:$EN,122,0))</f>
        <v/>
      </c>
      <c r="DY33" s="142" t="str">
        <f>IF(LEN(VLOOKUP($G33,Baseline!$G:$EN,123,0))=0,"",VLOOKUP($G33,Baseline!$G:$EN,123,0))</f>
        <v/>
      </c>
      <c r="DZ33" s="142" t="str">
        <f>IF(LEN(VLOOKUP($G33,Baseline!$G:$EN,124,0))=0,"",VLOOKUP($G33,Baseline!$G:$EN,124,0))</f>
        <v/>
      </c>
      <c r="EA33" s="142" t="str">
        <f>IF(LEN(VLOOKUP($G33,Baseline!$G:$EN,125,0))=0,"",VLOOKUP($G33,Baseline!$G:$EN,125,0))</f>
        <v/>
      </c>
      <c r="EB33" s="142" t="str">
        <f>IF(LEN(VLOOKUP($G33,Baseline!$G:$EN,126,0))=0,"",VLOOKUP($G33,Baseline!$G:$EN,126,0))</f>
        <v/>
      </c>
      <c r="EC33" s="142" t="str">
        <f>IF(LEN(VLOOKUP($G33,Baseline!$G:$EN,127,0))=0,"",VLOOKUP($G33,Baseline!$G:$EN,127,0))</f>
        <v/>
      </c>
      <c r="ED33" s="142" t="str">
        <f>IF(LEN(VLOOKUP($G33,Baseline!$G:$EN,128,0))=0,"",VLOOKUP($G33,Baseline!$G:$EN,128,0))</f>
        <v/>
      </c>
      <c r="EE33" s="142" t="str">
        <f>IF(LEN(VLOOKUP($G33,Baseline!$G:$EN,129,0))=0,"",VLOOKUP($G33,Baseline!$G:$EN,129,0))</f>
        <v/>
      </c>
      <c r="EF33" s="142" t="str">
        <f>IF(LEN(VLOOKUP($G33,Baseline!$G:$EN,130,0))=0,"",VLOOKUP($G33,Baseline!$G:$EN,130,0))</f>
        <v/>
      </c>
      <c r="EG33" s="142" t="str">
        <f>IF(LEN(VLOOKUP($G33,Baseline!$G:$EN,131,0))=0,"",VLOOKUP($G33,Baseline!$G:$EN,131,0))</f>
        <v/>
      </c>
      <c r="EH33" s="142" t="str">
        <f>IF(LEN(VLOOKUP($G33,Baseline!$G:$EN,132,0))=0,"",VLOOKUP($G33,Baseline!$G:$EN,132,0))</f>
        <v/>
      </c>
      <c r="EI33" s="142" t="str">
        <f>IF(LEN(VLOOKUP($G33,Baseline!$G:$EN,133,0))=0,"",VLOOKUP($G33,Baseline!$G:$EN,133,0))</f>
        <v/>
      </c>
      <c r="EJ33" s="142" t="str">
        <f>IF(LEN(VLOOKUP($G33,Baseline!$G:$EN,134,0))=0,"",VLOOKUP($G33,Baseline!$G:$EN,134,0))</f>
        <v/>
      </c>
      <c r="EK33" s="142" t="str">
        <f>IF(LEN(VLOOKUP($G33,Baseline!$G:$EN,135,0))=0,"",VLOOKUP($G33,Baseline!$G:$EN,135,0))</f>
        <v/>
      </c>
      <c r="EL33" s="142" t="str">
        <f>IF(LEN(VLOOKUP($G33,Baseline!$G:$EN,136,0))=0,"",VLOOKUP($G33,Baseline!$G:$EN,136,0))</f>
        <v/>
      </c>
      <c r="EM33" s="142" t="str">
        <f>IF(LEN(VLOOKUP($G33,Baseline!$G:$EN,137,0))=0,"",VLOOKUP($G33,Baseline!$G:$EN,137,0))</f>
        <v/>
      </c>
      <c r="EN33" s="142" t="str">
        <f>IF(LEN(VLOOKUP($G33,Baseline!$G:$EN,138,0))=0,"",VLOOKUP($G33,Baseline!$G:$EN,138,0))</f>
        <v/>
      </c>
      <c r="EO33" s="167"/>
      <c r="EP33" s="167"/>
      <c r="EQ33" s="167"/>
      <c r="ER33" s="167"/>
      <c r="ES33" s="142" t="str">
        <f>IF(LEN(VLOOKUP($G33,Baseline!$G:$FP,143,0))=0,"",VLOOKUP($G33,Baseline!$G:$FP,143,0))</f>
        <v>Le è mai stata rilevata un’elevata pressione sanguigna, cosiddetta ipertensione, da un medico?
Se non soffre di pressione alta, selezioni la risposta “nessuna risposta” nelle domande successive.</v>
      </c>
      <c r="ET33" s="142" t="str">
        <f>IF(LEN(VLOOKUP($G33,Baseline!$G:$FP,144,0))=0,"",VLOOKUP($G33,Baseline!$G:$FP,144,0))</f>
        <v>0 = no</v>
      </c>
      <c r="EU33" s="142" t="str">
        <f>IF(LEN(VLOOKUP($G33,Baseline!$G:$FP,145,0))=0,"",VLOOKUP($G33,Baseline!$G:$FP,145,0))</f>
        <v>1 = sì</v>
      </c>
      <c r="EV33" s="142" t="str">
        <f>IF(LEN(VLOOKUP($G33,Baseline!$G:$FP,146,0))=0,"",VLOOKUP($G33,Baseline!$G:$FP,146,0))</f>
        <v>99 = nessuna risposta</v>
      </c>
      <c r="EW33" s="142" t="str">
        <f>IF(LEN(VLOOKUP($G33,Baseline!$G:$FP,147,0))=0,"",VLOOKUP($G33,Baseline!$G:$FP,147,0))</f>
        <v/>
      </c>
      <c r="EX33" s="142" t="str">
        <f>IF(LEN(VLOOKUP($G33,Baseline!$G:$FP,148,0))=0,"",VLOOKUP($G33,Baseline!$G:$FP,148,0))</f>
        <v/>
      </c>
      <c r="EY33" s="142" t="str">
        <f>IF(LEN(VLOOKUP($G33,Baseline!$G:$FP,149,0))=0,"",VLOOKUP($G33,Baseline!$G:$FP,149,0))</f>
        <v/>
      </c>
      <c r="EZ33" s="142" t="str">
        <f>IF(LEN(VLOOKUP($G33,Baseline!$G:$FP,150,0))=0,"",VLOOKUP($G33,Baseline!$G:$FP,150,0))</f>
        <v/>
      </c>
      <c r="FA33" s="142" t="str">
        <f>IF(LEN(VLOOKUP($G33,Baseline!$G:$FP,151,0))=0,"",VLOOKUP($G33,Baseline!$G:$FP,151,0))</f>
        <v/>
      </c>
      <c r="FB33" s="142" t="str">
        <f>IF(LEN(VLOOKUP($G33,Baseline!$G:$FP,152,0))=0,"",VLOOKUP($G33,Baseline!$G:$FP,152,0))</f>
        <v/>
      </c>
      <c r="FC33" s="142" t="str">
        <f>IF(LEN(VLOOKUP($G33,Baseline!$G:$FP,153,0))=0,"",VLOOKUP($G33,Baseline!$G:$FP,153,0))</f>
        <v/>
      </c>
      <c r="FD33" s="142" t="str">
        <f>IF(LEN(VLOOKUP($G33,Baseline!$G:$FP,154,0))=0,"",VLOOKUP($G33,Baseline!$G:$FP,154,0))</f>
        <v/>
      </c>
      <c r="FE33" s="142" t="str">
        <f>IF(LEN(VLOOKUP($G33,Baseline!$G:$FP,155,0))=0,"",VLOOKUP($G33,Baseline!$G:$FP,155,0))</f>
        <v/>
      </c>
      <c r="FF33" s="142" t="str">
        <f>IF(LEN(VLOOKUP($G33,Baseline!$G:$FP,156,0))=0,"",VLOOKUP($G33,Baseline!$G:$FP,156,0))</f>
        <v/>
      </c>
      <c r="FG33" s="142" t="str">
        <f>IF(LEN(VLOOKUP($G33,Baseline!$G:$FP,157,0))=0,"",VLOOKUP($G33,Baseline!$G:$FP,157,0))</f>
        <v/>
      </c>
      <c r="FH33" s="142" t="str">
        <f>IF(LEN(VLOOKUP($G33,Baseline!$G:$FP,158,0))=0,"",VLOOKUP($G33,Baseline!$G:$FP,158,0))</f>
        <v/>
      </c>
      <c r="FI33" s="142" t="str">
        <f>IF(LEN(VLOOKUP($G33,Baseline!$G:$FP,159,0))=0,"",VLOOKUP($G33,Baseline!$G:$FP,159,0))</f>
        <v/>
      </c>
      <c r="FJ33" s="142" t="str">
        <f>IF(LEN(VLOOKUP($G33,Baseline!$G:$FP,160,0))=0,"",VLOOKUP($G33,Baseline!$G:$FP,160,0))</f>
        <v/>
      </c>
      <c r="FK33" s="142" t="str">
        <f>IF(LEN(VLOOKUP($G33,Baseline!$G:$FP,161,0))=0,"",VLOOKUP($G33,Baseline!$G:$FP,161,0))</f>
        <v/>
      </c>
      <c r="FL33" s="142" t="str">
        <f>IF(LEN(VLOOKUP($G33,Baseline!$G:$FP,162,0))=0,"",VLOOKUP($G33,Baseline!$G:$FP,162,0))</f>
        <v/>
      </c>
      <c r="FM33" s="142" t="str">
        <f>IF(LEN(VLOOKUP($G33,Baseline!$G:$FP,163,0))=0,"",VLOOKUP($G33,Baseline!$G:$FP,163,0))</f>
        <v/>
      </c>
      <c r="FN33" s="142" t="str">
        <f>IF(LEN(VLOOKUP($G33,Baseline!$G:$FP,164,0))=0,"",VLOOKUP($G33,Baseline!$G:$FP,164,0))</f>
        <v/>
      </c>
      <c r="FO33" s="142" t="str">
        <f>IF(LEN(VLOOKUP($G33,Baseline!$G:$FP,165,0))=0,"",VLOOKUP($G33,Baseline!$G:$FP,165,0))</f>
        <v/>
      </c>
      <c r="FP33" s="142" t="str">
        <f>IF(LEN(VLOOKUP($G33,Baseline!$G:$FP,166,0))=0,"",VLOOKUP($G33,Baseline!$G:$FP,166,0))</f>
        <v/>
      </c>
      <c r="FQ33" s="142"/>
      <c r="FR33" s="167"/>
      <c r="FS33" s="167"/>
      <c r="FT33" s="167"/>
      <c r="FU33" s="142" t="str">
        <f>IF(LEN(VLOOKUP($G33,Baseline!$G:$GR,171,0))=0,"",VLOOKUP($G33,Baseline!$G:$GR,171,0))</f>
        <v>Было ли у Вас диагностировано врачом повышенное давление (гипертония)?
Если у Вас нет повышенного давления, отметьте в вопросах ниже вариант "нет ответа".</v>
      </c>
      <c r="FV33" s="142" t="str">
        <f>IF(LEN(VLOOKUP($G33,Baseline!$G:$GR,172,0))=0,"",VLOOKUP($G33,Baseline!$G:$GR,172,0))</f>
        <v>0 = нет</v>
      </c>
      <c r="FW33" s="142" t="str">
        <f>IF(LEN(VLOOKUP($G33,Baseline!$G:$GR,173,0))=0,"",VLOOKUP($G33,Baseline!$G:$GR,173,0))</f>
        <v>1 = да</v>
      </c>
      <c r="FX33" s="142" t="str">
        <f>IF(LEN(VLOOKUP($G33,Baseline!$G:$GR,174,0))=0,"",VLOOKUP($G33,Baseline!$G:$GR,174,0))</f>
        <v>99 = нет ответа</v>
      </c>
      <c r="FY33" s="142" t="str">
        <f>IF(LEN(VLOOKUP($G33,Baseline!$G:$GR,175,0))=0,"",VLOOKUP($G33,Baseline!$G:$GR,175,0))</f>
        <v/>
      </c>
      <c r="FZ33" s="142" t="str">
        <f>IF(LEN(VLOOKUP($G33,Baseline!$G:$GR,176,0))=0,"",VLOOKUP($G33,Baseline!$G:$GR,176,0))</f>
        <v/>
      </c>
      <c r="GA33" s="142" t="str">
        <f>IF(LEN(VLOOKUP($G33,Baseline!$G:$GR,177,0))=0,"",VLOOKUP($G33,Baseline!$G:$GR,177,0))</f>
        <v/>
      </c>
      <c r="GB33" s="142" t="str">
        <f>IF(LEN(VLOOKUP($G33,Baseline!$G:$GR,178,0))=0,"",VLOOKUP($G33,Baseline!$G:$GR,178,0))</f>
        <v/>
      </c>
      <c r="GC33" s="142" t="str">
        <f>IF(LEN(VLOOKUP($G33,Baseline!$G:$GR,179,0))=0,"",VLOOKUP($G33,Baseline!$G:$GR,179,0))</f>
        <v/>
      </c>
      <c r="GD33" s="142" t="str">
        <f>IF(LEN(VLOOKUP($G33,Baseline!$G:$GR,180,0))=0,"",VLOOKUP($G33,Baseline!$G:$GR,180,0))</f>
        <v/>
      </c>
      <c r="GE33" s="142" t="str">
        <f>IF(LEN(VLOOKUP($G33,Baseline!$G:$GR,181,0))=0,"",VLOOKUP($G33,Baseline!$G:$GR,181,0))</f>
        <v/>
      </c>
      <c r="GF33" s="142" t="str">
        <f>IF(LEN(VLOOKUP($G33,Baseline!$G:$GR,182,0))=0,"",VLOOKUP($G33,Baseline!$G:$GR,182,0))</f>
        <v/>
      </c>
      <c r="GG33" s="142" t="str">
        <f>IF(LEN(VLOOKUP($G33,Baseline!$G:$GR,183,0))=0,"",VLOOKUP($G33,Baseline!$G:$GR,183,0))</f>
        <v/>
      </c>
      <c r="GH33" s="142" t="str">
        <f>IF(LEN(VLOOKUP($G33,Baseline!$G:$GR,184,0))=0,"",VLOOKUP($G33,Baseline!$G:$GR,184,0))</f>
        <v/>
      </c>
      <c r="GI33" s="142" t="str">
        <f>IF(LEN(VLOOKUP($G33,Baseline!$G:$GR,185,0))=0,"",VLOOKUP($G33,Baseline!$G:$GR,185,0))</f>
        <v/>
      </c>
      <c r="GJ33" s="142" t="str">
        <f>IF(LEN(VLOOKUP($G33,Baseline!$G:$GR,186,0))=0,"",VLOOKUP($G33,Baseline!$G:$GR,186,0))</f>
        <v/>
      </c>
      <c r="GK33" s="142" t="str">
        <f>IF(LEN(VLOOKUP($G33,Baseline!$G:$GR,187,0))=0,"",VLOOKUP($G33,Baseline!$G:$GR,187,0))</f>
        <v/>
      </c>
      <c r="GL33" s="142" t="str">
        <f>IF(LEN(VLOOKUP($G33,Baseline!$G:$GR,188,0))=0,"",VLOOKUP($G33,Baseline!$G:$GR,188,0))</f>
        <v/>
      </c>
      <c r="GM33" s="142" t="str">
        <f>IF(LEN(VLOOKUP($G33,Baseline!$G:$GR,189,0))=0,"",VLOOKUP($G33,Baseline!$G:$GR,189,0))</f>
        <v/>
      </c>
      <c r="GN33" s="142" t="str">
        <f>IF(LEN(VLOOKUP($G33,Baseline!$G:$GR,190,0))=0,"",VLOOKUP($G33,Baseline!$G:$GR,190,0))</f>
        <v/>
      </c>
      <c r="GO33" s="142" t="str">
        <f>IF(LEN(VLOOKUP($G33,Baseline!$G:$GR,191,0))=0,"",VLOOKUP($G33,Baseline!$G:$GR,191,0))</f>
        <v/>
      </c>
      <c r="GP33" s="142" t="str">
        <f>IF(LEN(VLOOKUP($G33,Baseline!$G:$GR,192,0))=0,"",VLOOKUP($G33,Baseline!$G:$GR,192,0))</f>
        <v/>
      </c>
      <c r="GQ33" s="142" t="str">
        <f>IF(LEN(VLOOKUP($G33,Baseline!$G:$GR,193,0))=0,"",VLOOKUP($G33,Baseline!$G:$GR,193,0))</f>
        <v/>
      </c>
      <c r="GR33" s="142" t="str">
        <f>IF(LEN(VLOOKUP($G33,Baseline!$G:$GR,194,0))=0,"",VLOOKUP($G33,Baseline!$G:$GR,194,0))</f>
        <v/>
      </c>
      <c r="GS33" s="167"/>
      <c r="GT33" s="167"/>
      <c r="GU33" s="167"/>
      <c r="GV33" s="167"/>
      <c r="GW33" s="142" t="str">
        <f>IF(LEN(VLOOKUP($G33,Baseline!$G:$HT,199,0))=0,"",VLOOKUP($G33,Baseline!$G:$HT,199,0))</f>
        <v>Da li je nekada od strane lekara kod dijagnostikovan visoki krvni pritisak, tzv. hipertenzija.
Ako nemate visok krvni pritisak kliknite kod sledećih pitanja na "nema podataka".</v>
      </c>
      <c r="GX33" s="142" t="str">
        <f>IF(LEN(VLOOKUP($G33,Baseline!$G:$HT,200,0))=0,"",VLOOKUP($G33,Baseline!$G:$HT,200,0))</f>
        <v>0 = ne</v>
      </c>
      <c r="GY33" s="142" t="str">
        <f>IF(LEN(VLOOKUP($G33,Baseline!$G:$HT,201,0))=0,"",VLOOKUP($G33,Baseline!$G:$HT,201,0))</f>
        <v>1 = da</v>
      </c>
      <c r="GZ33" s="142" t="str">
        <f>IF(LEN(VLOOKUP($G33,Baseline!$G:$HT,202,0))=0,"",VLOOKUP($G33,Baseline!$G:$HT,202,0))</f>
        <v>99 = nema podataka</v>
      </c>
      <c r="HA33" s="142" t="str">
        <f>IF(LEN(VLOOKUP($G33,Baseline!$G:$HT,203,0))=0,"",VLOOKUP($G33,Baseline!$G:$HT,203,0))</f>
        <v/>
      </c>
      <c r="HB33" s="142" t="str">
        <f>IF(LEN(VLOOKUP($G33,Baseline!$G:$HT,204,0))=0,"",VLOOKUP($G33,Baseline!$G:$HT,204,0))</f>
        <v/>
      </c>
      <c r="HC33" s="142" t="str">
        <f>IF(LEN(VLOOKUP($G33,Baseline!$G:$HT,205,0))=0,"",VLOOKUP($G33,Baseline!$G:$HT,205,0))</f>
        <v/>
      </c>
      <c r="HD33" s="142" t="str">
        <f>IF(LEN(VLOOKUP($G33,Baseline!$G:$HT,206,0))=0,"",VLOOKUP($G33,Baseline!$G:$HT,206,0))</f>
        <v/>
      </c>
      <c r="HE33" s="142" t="str">
        <f>IF(LEN(VLOOKUP($G33,Baseline!$G:$HT,207,0))=0,"",VLOOKUP($G33,Baseline!$G:$HT,207,0))</f>
        <v/>
      </c>
      <c r="HF33" s="142" t="str">
        <f>IF(LEN(VLOOKUP($G33,Baseline!$G:$HT,208,0))=0,"",VLOOKUP($G33,Baseline!$G:$HT,208,0))</f>
        <v/>
      </c>
      <c r="HG33" s="142" t="str">
        <f>IF(LEN(VLOOKUP($G33,Baseline!$G:$HT,209,0))=0,"",VLOOKUP($G33,Baseline!$G:$HT,209,0))</f>
        <v/>
      </c>
      <c r="HH33" s="142" t="str">
        <f>IF(LEN(VLOOKUP($G33,Baseline!$G:$HT,210,0))=0,"",VLOOKUP($G33,Baseline!$G:$HT,210,0))</f>
        <v/>
      </c>
      <c r="HI33" s="142" t="str">
        <f>IF(LEN(VLOOKUP($G33,Baseline!$G:$HT,211,0))=0,"",VLOOKUP($G33,Baseline!$G:$HT,211,0))</f>
        <v/>
      </c>
      <c r="HJ33" s="142" t="str">
        <f>IF(LEN(VLOOKUP($G33,Baseline!$G:$HT,212,0))=0,"",VLOOKUP($G33,Baseline!$G:$HT,212,0))</f>
        <v/>
      </c>
      <c r="HK33" s="142" t="str">
        <f>IF(LEN(VLOOKUP($G33,Baseline!$G:$HT,213,0))=0,"",VLOOKUP($G33,Baseline!$G:$HT,213,0))</f>
        <v/>
      </c>
      <c r="HL33" s="142" t="str">
        <f>IF(LEN(VLOOKUP($G33,Baseline!$G:$HT,214,0))=0,"",VLOOKUP($G33,Baseline!$G:$HT,214,0))</f>
        <v/>
      </c>
      <c r="HM33" s="142" t="str">
        <f>IF(LEN(VLOOKUP($G33,Baseline!$G:$HT,215,0))=0,"",VLOOKUP($G33,Baseline!$G:$HT,215,0))</f>
        <v/>
      </c>
      <c r="HN33" s="142" t="str">
        <f>IF(LEN(VLOOKUP($G33,Baseline!$G:$HT,216,0))=0,"",VLOOKUP($G33,Baseline!$G:$HT,216,0))</f>
        <v/>
      </c>
      <c r="HO33" s="142" t="str">
        <f>IF(LEN(VLOOKUP($G33,Baseline!$G:$HT,217,0))=0,"",VLOOKUP($G33,Baseline!$G:$HT,217,0))</f>
        <v/>
      </c>
      <c r="HP33" s="142" t="str">
        <f>IF(LEN(VLOOKUP($G33,Baseline!$G:$HT,218,0))=0,"",VLOOKUP($G33,Baseline!$G:$HT,218,0))</f>
        <v/>
      </c>
      <c r="HQ33" s="142" t="str">
        <f>IF(LEN(VLOOKUP($G33,Baseline!$G:$HT,219,0))=0,"",VLOOKUP($G33,Baseline!$G:$HT,219,0))</f>
        <v/>
      </c>
      <c r="HR33" s="142" t="str">
        <f>IF(LEN(VLOOKUP($G33,Baseline!$G:$HT,220,0))=0,"",VLOOKUP($G33,Baseline!$G:$HT,220,0))</f>
        <v/>
      </c>
      <c r="HS33" s="142" t="str">
        <f>IF(LEN(VLOOKUP($G33,Baseline!$G:$HT,221,0))=0,"",VLOOKUP($G33,Baseline!$G:$HT,221,0))</f>
        <v/>
      </c>
      <c r="HT33" s="142" t="str">
        <f>IF(LEN(VLOOKUP($G33,Baseline!$G:$HT,222,0))=0,"",VLOOKUP($G33,Baseline!$G:$HT,222,0))</f>
        <v/>
      </c>
      <c r="HU33" s="167"/>
      <c r="HV33" s="167"/>
      <c r="HW33" s="167"/>
      <c r="HX33" s="167"/>
      <c r="HY33" s="177"/>
      <c r="HZ33" s="177"/>
      <c r="IA33" s="177"/>
      <c r="IB33" s="177"/>
      <c r="IC33" s="177"/>
      <c r="ID33" s="177"/>
      <c r="IE33" s="177"/>
      <c r="IF33" s="177"/>
      <c r="IG33" s="177"/>
      <c r="IH33" s="177"/>
      <c r="II33" s="177"/>
      <c r="IJ33" s="177"/>
      <c r="IK33" s="177"/>
      <c r="IL33" s="177"/>
      <c r="IM33" s="177"/>
      <c r="IN33" s="177"/>
      <c r="IO33" s="177"/>
      <c r="IP33" s="177"/>
      <c r="IQ33" s="177"/>
      <c r="IR33" s="177"/>
      <c r="IS33" s="177"/>
      <c r="IT33" s="177"/>
      <c r="IU33" s="177"/>
      <c r="IV33" s="177"/>
      <c r="IW33" s="177"/>
      <c r="IX33" s="177"/>
      <c r="IY33" s="177"/>
      <c r="IZ33" s="177"/>
      <c r="JA33" s="177"/>
      <c r="JB33" s="177"/>
      <c r="JC33" s="177"/>
      <c r="JD33" s="177"/>
      <c r="JE33" s="177"/>
      <c r="JF33" s="177"/>
      <c r="JG33" s="177"/>
      <c r="JH33" s="177"/>
      <c r="JI33" s="177"/>
      <c r="JJ33" s="177"/>
      <c r="JK33" s="177"/>
      <c r="JL33" s="177"/>
      <c r="JM33" s="177"/>
      <c r="JN33" s="177"/>
      <c r="JO33" s="177"/>
      <c r="JP33" s="177"/>
      <c r="JQ33" s="177"/>
      <c r="JR33" s="177"/>
      <c r="JS33" s="177"/>
      <c r="JT33" s="177"/>
      <c r="JU33" s="177"/>
      <c r="JV33" s="177"/>
      <c r="JW33" s="177"/>
      <c r="JX33" s="177"/>
      <c r="JY33" s="177"/>
      <c r="JZ33" s="177"/>
      <c r="KA33" s="177"/>
      <c r="KB33" s="177"/>
      <c r="KC33" s="177"/>
      <c r="KD33" s="177"/>
      <c r="KE33" s="177"/>
      <c r="KF33" s="177"/>
      <c r="KG33" s="177"/>
      <c r="KH33" s="177"/>
      <c r="KI33" s="177"/>
      <c r="KJ33" s="177"/>
      <c r="KK33" s="177"/>
      <c r="KL33" s="177"/>
      <c r="KM33" s="177"/>
      <c r="KN33" s="177"/>
      <c r="KO33" s="177"/>
      <c r="KP33" s="177"/>
      <c r="KQ33" s="177"/>
      <c r="KR33" s="177"/>
      <c r="KS33" s="177"/>
      <c r="KT33" s="177"/>
      <c r="KU33" s="177"/>
      <c r="KV33" s="177"/>
      <c r="KW33" s="177"/>
      <c r="KX33" s="177"/>
      <c r="KY33" s="177"/>
      <c r="KZ33" s="177"/>
      <c r="LA33" s="177"/>
      <c r="LB33" s="177"/>
      <c r="LC33" s="177"/>
      <c r="LD33" s="177"/>
      <c r="LE33" s="177"/>
      <c r="LF33" s="177"/>
      <c r="LG33" s="177"/>
      <c r="LH33" s="177"/>
      <c r="LI33" s="177"/>
      <c r="LJ33" s="177"/>
      <c r="LK33" s="177"/>
      <c r="LL33" s="177"/>
      <c r="LM33" s="177"/>
      <c r="LN33" s="177"/>
      <c r="LO33" s="177"/>
      <c r="LP33" s="177"/>
      <c r="LQ33" s="177"/>
      <c r="LR33" s="177"/>
      <c r="LS33" s="177"/>
      <c r="LT33" s="177"/>
      <c r="LU33" s="177"/>
      <c r="LV33" s="177"/>
      <c r="LW33" s="177"/>
      <c r="LX33" s="177"/>
      <c r="LY33" s="177"/>
      <c r="LZ33" s="177"/>
      <c r="MA33" s="177"/>
      <c r="MB33" s="177"/>
      <c r="MC33" s="177"/>
      <c r="MD33" s="177"/>
      <c r="ME33" s="177"/>
      <c r="MF33" s="177"/>
      <c r="MG33" s="177"/>
      <c r="MH33" s="177"/>
      <c r="MI33" s="177"/>
      <c r="MJ33" s="177"/>
      <c r="MK33" s="177"/>
      <c r="ML33" s="177"/>
      <c r="MM33" s="177"/>
      <c r="MN33" s="177"/>
      <c r="MO33" s="177"/>
      <c r="MP33" s="177"/>
      <c r="MQ33" s="177"/>
      <c r="MR33" s="177"/>
      <c r="MS33" s="177"/>
      <c r="MT33" s="177"/>
      <c r="MU33" s="177"/>
      <c r="MV33" s="177"/>
      <c r="MW33" s="177"/>
      <c r="MX33" s="177"/>
      <c r="MY33" s="177"/>
      <c r="MZ33" s="177"/>
      <c r="NA33" s="177"/>
      <c r="NB33" s="177"/>
      <c r="NC33" s="177"/>
      <c r="ND33" s="177"/>
      <c r="NE33" s="177"/>
      <c r="NF33" s="177"/>
      <c r="NG33" s="177"/>
      <c r="NH33" s="177"/>
      <c r="NI33" s="177"/>
      <c r="NJ33" s="177"/>
      <c r="NK33" s="177"/>
      <c r="NL33" s="177"/>
      <c r="NM33" s="177"/>
      <c r="NN33" s="177"/>
      <c r="NO33" s="177"/>
      <c r="NP33" s="177"/>
      <c r="NQ33" s="177"/>
      <c r="NR33" s="177"/>
      <c r="NS33" s="177"/>
      <c r="NT33" s="177"/>
      <c r="NU33" s="177"/>
      <c r="NV33" s="177"/>
      <c r="NW33" s="177"/>
      <c r="NX33" s="177"/>
      <c r="NY33" s="177"/>
      <c r="NZ33" s="177"/>
      <c r="OA33" s="177"/>
      <c r="OB33" s="177"/>
      <c r="OC33" s="177"/>
      <c r="OD33" s="177"/>
      <c r="OE33" s="177"/>
      <c r="OF33" s="177"/>
      <c r="OG33" s="177"/>
      <c r="OH33" s="177"/>
      <c r="OI33" s="177"/>
      <c r="OJ33" s="177"/>
      <c r="OK33" s="177"/>
      <c r="OL33" s="177"/>
      <c r="OM33" s="177"/>
      <c r="ON33" s="177"/>
      <c r="OO33" s="177"/>
      <c r="OP33" s="177"/>
      <c r="OQ33" s="177"/>
      <c r="OR33" s="177"/>
      <c r="OS33" s="177"/>
      <c r="OT33" s="177"/>
      <c r="OU33" s="177"/>
      <c r="OV33" s="177"/>
      <c r="OW33" s="177"/>
      <c r="OX33" s="177"/>
      <c r="OY33" s="177"/>
      <c r="OZ33" s="177"/>
      <c r="PA33" s="177"/>
      <c r="PB33" s="177"/>
      <c r="PC33" s="177"/>
      <c r="PD33" s="177"/>
      <c r="PE33" s="177"/>
      <c r="PF33" s="177"/>
      <c r="PG33" s="177"/>
      <c r="PH33" s="177"/>
      <c r="PI33" s="177"/>
      <c r="PJ33" s="177"/>
      <c r="PK33" s="177"/>
      <c r="PL33" s="177"/>
      <c r="PM33" s="177"/>
      <c r="PN33" s="177"/>
      <c r="PO33" s="177"/>
      <c r="PP33" s="177"/>
      <c r="PQ33" s="177"/>
      <c r="PR33" s="177"/>
      <c r="PS33" s="177"/>
      <c r="PT33" s="177"/>
      <c r="PU33" s="177"/>
      <c r="PV33" s="177"/>
      <c r="PW33" s="177"/>
      <c r="PX33" s="177"/>
      <c r="PY33" s="177"/>
      <c r="PZ33" s="177"/>
      <c r="QA33" s="177"/>
      <c r="QB33" s="177"/>
      <c r="QC33" s="177"/>
      <c r="QD33" s="177"/>
      <c r="QE33" s="177"/>
      <c r="QF33" s="177"/>
      <c r="QG33" s="177"/>
      <c r="QH33" s="177"/>
      <c r="QI33" s="177"/>
      <c r="QJ33" s="177"/>
      <c r="QK33" s="177"/>
      <c r="QL33" s="177"/>
      <c r="QM33" s="177"/>
      <c r="QN33" s="177"/>
      <c r="QO33" s="177"/>
      <c r="QP33" s="177"/>
      <c r="QQ33" s="177"/>
      <c r="QR33" s="177"/>
      <c r="QS33" s="177"/>
      <c r="QT33" s="177"/>
      <c r="QU33" s="177"/>
      <c r="QV33" s="177"/>
      <c r="QW33" s="177"/>
      <c r="QX33" s="177"/>
      <c r="QY33" s="177"/>
      <c r="QZ33" s="177"/>
      <c r="RA33" s="177"/>
      <c r="RB33" s="177"/>
      <c r="RC33" s="177"/>
      <c r="RD33" s="177"/>
      <c r="RE33" s="177"/>
      <c r="RF33" s="177"/>
      <c r="RG33" s="177"/>
      <c r="RH33" s="177"/>
      <c r="RI33" s="177"/>
      <c r="RJ33" s="177"/>
      <c r="RK33" s="177"/>
      <c r="RL33" s="177"/>
      <c r="RM33" s="177"/>
      <c r="RN33" s="177"/>
      <c r="RO33" s="177"/>
      <c r="RP33" s="177"/>
      <c r="RQ33" s="177"/>
      <c r="RR33" s="177"/>
      <c r="RS33" s="177"/>
      <c r="RT33" s="177"/>
      <c r="RU33" s="177"/>
      <c r="RV33" s="177"/>
      <c r="RW33" s="177"/>
      <c r="RX33" s="177"/>
      <c r="RY33" s="177"/>
      <c r="RZ33" s="177"/>
      <c r="SA33" s="177"/>
      <c r="SB33" s="177"/>
      <c r="SC33" s="177"/>
      <c r="SD33" s="177"/>
      <c r="SE33" s="177"/>
      <c r="SF33" s="177"/>
      <c r="SG33" s="177"/>
      <c r="SH33" s="177"/>
      <c r="SI33" s="177"/>
      <c r="SJ33" s="177"/>
      <c r="SK33" s="177"/>
      <c r="SL33" s="177"/>
      <c r="SM33" s="177"/>
      <c r="SN33" s="177"/>
      <c r="SO33" s="177"/>
      <c r="SP33" s="177"/>
      <c r="SQ33" s="177"/>
      <c r="SR33" s="177"/>
      <c r="SS33" s="177"/>
      <c r="ST33" s="177"/>
      <c r="SU33" s="177"/>
      <c r="SV33" s="177"/>
      <c r="SW33" s="177"/>
      <c r="SX33" s="177"/>
      <c r="SY33" s="177"/>
      <c r="SZ33" s="177"/>
      <c r="TA33" s="177"/>
      <c r="TB33" s="177"/>
      <c r="TC33" s="177"/>
      <c r="TD33" s="177"/>
      <c r="TE33" s="177"/>
      <c r="TF33" s="177"/>
      <c r="TG33" s="177"/>
      <c r="TH33" s="177"/>
      <c r="TI33" s="177"/>
      <c r="TJ33" s="177"/>
      <c r="TK33" s="177"/>
      <c r="TL33" s="177"/>
      <c r="TM33" s="177"/>
      <c r="TN33" s="177"/>
      <c r="TO33" s="177"/>
      <c r="TP33" s="177"/>
      <c r="TQ33" s="177"/>
      <c r="TR33" s="177"/>
      <c r="TS33" s="177"/>
      <c r="TT33" s="177"/>
      <c r="TU33" s="177"/>
      <c r="TV33" s="177"/>
      <c r="TW33" s="177"/>
      <c r="TX33" s="177"/>
      <c r="TY33" s="177"/>
      <c r="TZ33" s="177"/>
      <c r="UA33" s="177"/>
      <c r="UB33" s="177"/>
      <c r="UC33" s="177"/>
      <c r="UD33" s="177"/>
      <c r="UE33" s="177"/>
      <c r="UF33" s="177"/>
      <c r="UG33" s="177"/>
      <c r="UH33" s="177"/>
      <c r="UI33" s="177"/>
      <c r="UJ33" s="177"/>
      <c r="UK33" s="177"/>
      <c r="UL33" s="177"/>
      <c r="UM33" s="177"/>
      <c r="UN33" s="177"/>
      <c r="UO33" s="177"/>
      <c r="UP33" s="177"/>
      <c r="UQ33" s="177"/>
      <c r="UR33" s="177"/>
      <c r="US33" s="177"/>
      <c r="UT33" s="177"/>
      <c r="UU33" s="177"/>
      <c r="UV33" s="177"/>
      <c r="UW33" s="177"/>
      <c r="UX33" s="177"/>
      <c r="UY33" s="177"/>
      <c r="UZ33" s="177"/>
      <c r="VA33" s="177"/>
      <c r="VB33" s="177"/>
      <c r="VC33" s="177"/>
      <c r="VD33" s="177"/>
      <c r="VE33" s="177"/>
      <c r="VF33" s="177"/>
      <c r="VG33" s="177"/>
      <c r="VH33" s="177"/>
      <c r="VI33" s="177"/>
      <c r="VJ33" s="177"/>
      <c r="VK33" s="177"/>
      <c r="VL33" s="177"/>
      <c r="VM33" s="177"/>
      <c r="VN33" s="177"/>
      <c r="VO33" s="177"/>
      <c r="VP33" s="177"/>
      <c r="VQ33" s="177"/>
      <c r="VR33" s="177"/>
      <c r="VS33" s="177"/>
      <c r="VT33" s="177"/>
      <c r="VU33" s="177"/>
      <c r="VV33" s="177"/>
      <c r="VW33" s="177"/>
      <c r="VX33" s="177"/>
      <c r="VY33" s="177"/>
      <c r="VZ33" s="177"/>
      <c r="WA33" s="177"/>
      <c r="WB33" s="177"/>
      <c r="WC33" s="177"/>
      <c r="WD33" s="177"/>
      <c r="WE33" s="177"/>
      <c r="WF33" s="177"/>
      <c r="WG33" s="177"/>
      <c r="WH33" s="177"/>
      <c r="WI33" s="177"/>
      <c r="WJ33" s="177"/>
      <c r="WK33" s="177"/>
      <c r="WL33" s="177"/>
      <c r="WM33" s="177"/>
      <c r="WN33" s="177"/>
      <c r="WO33" s="177"/>
      <c r="WP33" s="177"/>
      <c r="WQ33" s="177"/>
      <c r="WR33" s="177"/>
      <c r="WS33" s="177"/>
      <c r="WT33" s="177"/>
      <c r="WU33" s="177"/>
      <c r="WV33" s="177"/>
      <c r="WW33" s="177"/>
      <c r="WX33" s="177"/>
      <c r="WY33" s="177"/>
      <c r="WZ33" s="177"/>
      <c r="XA33" s="177"/>
      <c r="XB33" s="177"/>
      <c r="XC33" s="177"/>
      <c r="XD33" s="177"/>
      <c r="XE33" s="177"/>
      <c r="XF33" s="177"/>
      <c r="XG33" s="177"/>
      <c r="XH33" s="177"/>
      <c r="XI33" s="177"/>
      <c r="XJ33" s="177"/>
      <c r="XK33" s="177"/>
      <c r="XL33" s="177"/>
      <c r="XM33" s="177"/>
      <c r="XN33" s="177"/>
      <c r="XO33" s="177"/>
      <c r="XP33" s="177"/>
      <c r="XQ33" s="177"/>
      <c r="XR33" s="177"/>
      <c r="XS33" s="177"/>
      <c r="XT33" s="177"/>
      <c r="XU33" s="177"/>
      <c r="XV33" s="177"/>
      <c r="XW33" s="177"/>
      <c r="XX33" s="177"/>
      <c r="XY33" s="177"/>
      <c r="XZ33" s="177"/>
      <c r="YA33" s="177"/>
      <c r="YB33" s="177"/>
      <c r="YC33" s="177"/>
      <c r="YD33" s="177"/>
      <c r="YE33" s="177"/>
      <c r="YF33" s="177"/>
      <c r="YG33" s="177"/>
      <c r="YH33" s="177"/>
      <c r="YI33" s="177"/>
      <c r="YJ33" s="177"/>
      <c r="YK33" s="177"/>
      <c r="YL33" s="177"/>
      <c r="YM33" s="177"/>
      <c r="YN33" s="177"/>
      <c r="YO33" s="177"/>
      <c r="YP33" s="177"/>
      <c r="YQ33" s="177"/>
      <c r="YR33" s="177"/>
      <c r="YS33" s="177"/>
      <c r="YT33" s="177"/>
      <c r="YU33" s="177"/>
      <c r="YV33" s="177"/>
      <c r="YW33" s="177"/>
      <c r="YX33" s="177"/>
      <c r="YY33" s="177"/>
      <c r="YZ33" s="177"/>
      <c r="ZA33" s="177"/>
      <c r="ZB33" s="177"/>
      <c r="ZC33" s="177"/>
      <c r="ZD33" s="177"/>
      <c r="ZE33" s="177"/>
      <c r="ZF33" s="177"/>
      <c r="ZG33" s="177"/>
      <c r="ZH33" s="177"/>
      <c r="ZI33" s="177"/>
      <c r="ZJ33" s="177"/>
      <c r="ZK33" s="177"/>
      <c r="ZL33" s="177"/>
      <c r="ZM33" s="177"/>
      <c r="ZN33" s="177"/>
      <c r="ZO33" s="177"/>
      <c r="ZP33" s="177"/>
      <c r="ZQ33" s="177"/>
      <c r="ZR33" s="177"/>
    </row>
    <row r="34" spans="1:694" ht="15.75" customHeight="1" x14ac:dyDescent="0.25">
      <c r="A34" s="142" t="s">
        <v>252</v>
      </c>
      <c r="B34" s="142" t="s">
        <v>273</v>
      </c>
      <c r="C34" s="142"/>
      <c r="D34" s="142"/>
      <c r="E34" s="142"/>
      <c r="F34" s="167" t="s">
        <v>254</v>
      </c>
      <c r="G34" s="142" t="s">
        <v>1294</v>
      </c>
      <c r="H34" s="142"/>
      <c r="I34" s="158" t="str">
        <f>IF(LEN(VLOOKUP($G34,Baseline!$G:$BH,3,0))=0,"",VLOOKUP($G34,Baseline!$G:$BH,3,0))</f>
        <v>Nehmen Sie derzeit blutdrucksenkende Medikamente ein?</v>
      </c>
      <c r="J34" s="142" t="str">
        <f>IF(LEN(VLOOKUP($G34,Baseline!$G:$BH,4,0))=0,"",VLOOKUP($G34,Baseline!$G:$BH,4,0))</f>
        <v>0 = Nein</v>
      </c>
      <c r="K34" s="142" t="str">
        <f>IF(LEN(VLOOKUP($G34,Baseline!$G:$BH,5,0))=0,"",VLOOKUP($G34,Baseline!$G:$BH,5,0))</f>
        <v>1 = Ja</v>
      </c>
      <c r="L34" s="142" t="str">
        <f>IF(LEN(VLOOKUP($G34,Baseline!$G:$BH,6,0))=0,"",VLOOKUP($G34,Baseline!$G:$BH,6,0))</f>
        <v>99 = Keine Angabe</v>
      </c>
      <c r="M34" s="142" t="str">
        <f>IF(LEN(VLOOKUP($G34,Baseline!$G:$BH,7,0))=0,"",VLOOKUP($G34,Baseline!$G:$BH,7,0))</f>
        <v/>
      </c>
      <c r="N34" s="142" t="str">
        <f>IF(LEN(VLOOKUP($G34,Baseline!$G:$BH,8,0))=0,"",VLOOKUP($G34,Baseline!$G:$BH,8,0))</f>
        <v/>
      </c>
      <c r="O34" s="142" t="str">
        <f>IF(LEN(VLOOKUP($G34,Baseline!$G:$BH,9,0))=0,"",VLOOKUP($G34,Baseline!$G:$BH,9,0))</f>
        <v/>
      </c>
      <c r="P34" s="142" t="str">
        <f>IF(LEN(VLOOKUP($G34,Baseline!$G:$BH,10,0))=0,"",VLOOKUP($G34,Baseline!$G:$BH,10,0))</f>
        <v/>
      </c>
      <c r="Q34" s="142" t="str">
        <f>IF(LEN(VLOOKUP($G34,Baseline!$G:$BH,11,0))=0,"",VLOOKUP($G34,Baseline!$G:$BH,11,0))</f>
        <v/>
      </c>
      <c r="R34" s="142" t="str">
        <f>IF(LEN(VLOOKUP($G34,Baseline!$G:$BH,12,0))=0,"",VLOOKUP($G34,Baseline!$G:$BH,12,0))</f>
        <v/>
      </c>
      <c r="S34" s="142" t="str">
        <f>IF(LEN(VLOOKUP($G34,Baseline!$G:$BH,13,0))=0,"",VLOOKUP($G34,Baseline!$G:$BH,13,0))</f>
        <v/>
      </c>
      <c r="T34" s="142" t="str">
        <f>IF(LEN(VLOOKUP($G34,Baseline!$G:$BH,14,0))=0,"",VLOOKUP($G34,Baseline!$G:$BH,14,0))</f>
        <v/>
      </c>
      <c r="U34" s="142" t="str">
        <f>IF(LEN(VLOOKUP($G34,Baseline!$G:$BH,15,0))=0,"",VLOOKUP($G34,Baseline!$G:$BH,15,0))</f>
        <v/>
      </c>
      <c r="V34" s="142" t="str">
        <f>IF(LEN(VLOOKUP($G34,Baseline!$G:$BH,16,0))=0,"",VLOOKUP($G34,Baseline!$G:$BH,16,0))</f>
        <v/>
      </c>
      <c r="W34" s="142" t="str">
        <f>IF(LEN(VLOOKUP($G34,Baseline!$G:$BH,17,0))=0,"",VLOOKUP($G34,Baseline!$G:$BH,17,0))</f>
        <v/>
      </c>
      <c r="X34" s="142" t="str">
        <f>IF(LEN(VLOOKUP($G34,Baseline!$G:$BH,18,0))=0,"",VLOOKUP($G34,Baseline!$G:$BH,18,0))</f>
        <v/>
      </c>
      <c r="Y34" s="142" t="str">
        <f>IF(LEN(VLOOKUP($G34,Baseline!$G:$BH,19,0))=0,"",VLOOKUP($G34,Baseline!$G:$BH,19,0))</f>
        <v/>
      </c>
      <c r="Z34" s="142" t="str">
        <f>IF(LEN(VLOOKUP($G34,Baseline!$G:$BH,20,0))=0,"",VLOOKUP($G34,Baseline!$G:$BH,20,0))</f>
        <v/>
      </c>
      <c r="AA34" s="142" t="str">
        <f>IF(LEN(VLOOKUP($G34,Baseline!$G:$BH,21,0))=0,"",VLOOKUP($G34,Baseline!$G:$BH,21,0))</f>
        <v/>
      </c>
      <c r="AB34" s="142" t="str">
        <f>IF(LEN(VLOOKUP($G34,Baseline!$G:$BH,22,0))=0,"",VLOOKUP($G34,Baseline!$G:$BH,22,0))</f>
        <v/>
      </c>
      <c r="AC34" s="142" t="str">
        <f>IF(LEN(VLOOKUP($G34,Baseline!$G:$BH,23,0))=0,"",VLOOKUP($G34,Baseline!$G:$BH,23,0))</f>
        <v/>
      </c>
      <c r="AD34" s="142" t="str">
        <f>IF(LEN(VLOOKUP($G34,Baseline!$G:$BH,24,0))=0,"",VLOOKUP($G34,Baseline!$G:$BH,24,0))</f>
        <v/>
      </c>
      <c r="AE34" s="142" t="str">
        <f>IF(LEN(VLOOKUP($G34,Baseline!$G:$BH,25,0))=0,"",VLOOKUP($G34,Baseline!$G:$BH,25,0))</f>
        <v/>
      </c>
      <c r="AF34" s="142" t="str">
        <f>IF(LEN(VLOOKUP($G34,Baseline!$G:$BH,26,0))=0,"",VLOOKUP($G34,Baseline!$G:$BH,26,0))</f>
        <v/>
      </c>
      <c r="AG34" s="142"/>
      <c r="AH34" s="142"/>
      <c r="AI34" s="142"/>
      <c r="AJ34" s="142"/>
      <c r="AK34" s="142" t="str">
        <f>IF(LEN(VLOOKUP($G34,Baseline!$G:$BH,31,0))=0,"",VLOOKUP($G34,Baseline!$G:$BH,31,0))</f>
        <v>Are you currently taking blood pressure lowering medication?</v>
      </c>
      <c r="AL34" s="142" t="str">
        <f>IF(LEN(VLOOKUP($G34,Baseline!$G:$BH,32,0))=0,"",VLOOKUP($G34,Baseline!$G:$BH,32,0))</f>
        <v>0 = No</v>
      </c>
      <c r="AM34" s="142" t="str">
        <f>IF(LEN(VLOOKUP($G34,Baseline!$G:$BH,33,0))=0,"",VLOOKUP($G34,Baseline!$G:$BH,33,0))</f>
        <v>1 = Yes</v>
      </c>
      <c r="AN34" s="142" t="str">
        <f>IF(LEN(VLOOKUP($G34,Baseline!$G:$BH,34,0))=0,"",VLOOKUP($G34,Baseline!$G:$BH,34,0))</f>
        <v>99 = No response</v>
      </c>
      <c r="AO34" s="142" t="str">
        <f>IF(LEN(VLOOKUP($G34,Baseline!$G:$BH,35,0))=0,"",VLOOKUP($G34,Baseline!$G:$BH,35,0))</f>
        <v/>
      </c>
      <c r="AP34" s="142" t="str">
        <f>IF(LEN(VLOOKUP($G34,Baseline!$G:$BH,36,0))=0,"",VLOOKUP($G34,Baseline!$G:$BH,36,0))</f>
        <v/>
      </c>
      <c r="AQ34" s="142" t="str">
        <f>IF(LEN(VLOOKUP($G34,Baseline!$G:$BH,37,0))=0,"",VLOOKUP($G34,Baseline!$G:$BH,37,0))</f>
        <v/>
      </c>
      <c r="AR34" s="142" t="str">
        <f>IF(LEN(VLOOKUP($G34,Baseline!$G:$BH,38,0))=0,"",VLOOKUP($G34,Baseline!$G:$BH,38,0))</f>
        <v/>
      </c>
      <c r="AS34" s="142" t="str">
        <f>IF(LEN(VLOOKUP($G34,Baseline!$G:$BH,39,0))=0,"",VLOOKUP($G34,Baseline!$G:$BH,39,0))</f>
        <v/>
      </c>
      <c r="AT34" s="142" t="str">
        <f>IF(LEN(VLOOKUP($G34,Baseline!$G:$BH,40,0))=0,"",VLOOKUP($G34,Baseline!$G:$BH,40,0))</f>
        <v/>
      </c>
      <c r="AU34" s="142" t="str">
        <f>IF(LEN(VLOOKUP($G34,Baseline!$G:$BH,41,0))=0,"",VLOOKUP($G34,Baseline!$G:$BH,41,0))</f>
        <v/>
      </c>
      <c r="AV34" s="142" t="str">
        <f>IF(LEN(VLOOKUP($G34,Baseline!$G:$BH,42,0))=0,"",VLOOKUP($G34,Baseline!$G:$BH,42,0))</f>
        <v/>
      </c>
      <c r="AW34" s="142" t="str">
        <f>IF(LEN(VLOOKUP($G34,Baseline!$G:$BH,43,0))=0,"",VLOOKUP($G34,Baseline!$G:$BH,43,0))</f>
        <v/>
      </c>
      <c r="AX34" s="142" t="str">
        <f>IF(LEN(VLOOKUP($G34,Baseline!$G:$BH,44,0))=0,"",VLOOKUP($G34,Baseline!$G:$BH,44,0))</f>
        <v/>
      </c>
      <c r="AY34" s="142" t="str">
        <f>IF(LEN(VLOOKUP($G34,Baseline!$G:$BH,45,0))=0,"",VLOOKUP($G34,Baseline!$G:$BH,45,0))</f>
        <v/>
      </c>
      <c r="AZ34" s="142" t="str">
        <f>IF(LEN(VLOOKUP($G34,Baseline!$G:$BH,46,0))=0,"",VLOOKUP($G34,Baseline!$G:$BH,46,0))</f>
        <v/>
      </c>
      <c r="BA34" s="142" t="str">
        <f>IF(LEN(VLOOKUP($G34,Baseline!$G:$BH,47,0))=0,"",VLOOKUP($G34,Baseline!$G:$BH,47,0))</f>
        <v/>
      </c>
      <c r="BB34" s="142" t="str">
        <f>IF(LEN(VLOOKUP($G34,Baseline!$G:$BH,48,0))=0,"",VLOOKUP($G34,Baseline!$G:$BH,48,0))</f>
        <v/>
      </c>
      <c r="BC34" s="142" t="str">
        <f>IF(LEN(VLOOKUP($G34,Baseline!$G:$BH,49,0))=0,"",VLOOKUP($G34,Baseline!$G:$BH,49,0))</f>
        <v/>
      </c>
      <c r="BD34" s="142" t="str">
        <f>IF(LEN(VLOOKUP($G34,Baseline!$G:$BH,50,0))=0,"",VLOOKUP($G34,Baseline!$G:$BH,50,0))</f>
        <v/>
      </c>
      <c r="BE34" s="142" t="str">
        <f>IF(LEN(VLOOKUP($G34,Baseline!$G:$BH,51,0))=0,"",VLOOKUP($G34,Baseline!$G:$BH,51,0))</f>
        <v/>
      </c>
      <c r="BF34" s="142" t="str">
        <f>IF(LEN(VLOOKUP($G34,Baseline!$G:$BH,52,0))=0,"",VLOOKUP($G34,Baseline!$G:$BH,52,0))</f>
        <v/>
      </c>
      <c r="BG34" s="142" t="str">
        <f>IF(LEN(VLOOKUP($G34,Baseline!$G:$BH,53,0))=0,"",VLOOKUP($G34,Baseline!$G:$BH,53,0))</f>
        <v/>
      </c>
      <c r="BH34" s="142" t="str">
        <f>IF(LEN(VLOOKUP($G34,Baseline!$G:$BH,54,0))=0,"",VLOOKUP($G34,Baseline!$G:$BH,54,0))</f>
        <v/>
      </c>
      <c r="BI34" s="142"/>
      <c r="BJ34" s="142"/>
      <c r="BK34" s="142"/>
      <c r="BL34" s="142"/>
      <c r="BM34" s="142" t="str">
        <f>IF(LEN(VLOOKUP($G34,Baseline!$G:$CJ,59,0))=0,"",VLOOKUP($G34,Baseline!$G:$CJ,59,0))</f>
        <v>¿Está tomando ahora algún medicamento contra la hipertensión?</v>
      </c>
      <c r="BN34" s="139" t="str">
        <f>IF(LEN(VLOOKUP($G34,Baseline!$G:$CJ,60,0))=0,"",VLOOKUP($G34,Baseline!$G:$CJ,60,0))</f>
        <v>0 = No</v>
      </c>
      <c r="BO34" s="139" t="str">
        <f>IF(LEN(VLOOKUP($G34,Baseline!$G:$CJ,61,0))=0,"",VLOOKUP($G34,Baseline!$G:$CJ,61,0))</f>
        <v>1 = Sí</v>
      </c>
      <c r="BP34" s="139" t="str">
        <f>IF(LEN(VLOOKUP($G34,Baseline!$G:$CJ,62,0))=0,"",VLOOKUP($G34,Baseline!$G:$CJ,62,0))</f>
        <v>99 = No hay datos</v>
      </c>
      <c r="BQ34" s="139" t="str">
        <f>IF(LEN(VLOOKUP($G34,Baseline!$G:$CJ,63,0))=0,"",VLOOKUP($G34,Baseline!$G:$CJ,63,0))</f>
        <v/>
      </c>
      <c r="BR34" s="139" t="str">
        <f>IF(LEN(VLOOKUP($G34,Baseline!$G:$CJ,64,0))=0,"",VLOOKUP($G34,Baseline!$G:$CJ,64,0))</f>
        <v/>
      </c>
      <c r="BS34" s="139" t="str">
        <f>IF(LEN(VLOOKUP($G34,Baseline!$G:$CJ,65,0))=0,"",VLOOKUP($G34,Baseline!$G:$CJ,65,0))</f>
        <v/>
      </c>
      <c r="BT34" s="139" t="str">
        <f>IF(LEN(VLOOKUP($G34,Baseline!$G:$CJ,66,0))=0,"",VLOOKUP($G34,Baseline!$G:$CJ,66,0))</f>
        <v/>
      </c>
      <c r="BU34" s="139" t="str">
        <f>IF(LEN(VLOOKUP($G34,Baseline!$G:$CJ,67,0))=0,"",VLOOKUP($G34,Baseline!$G:$CJ,67,0))</f>
        <v/>
      </c>
      <c r="BV34" s="139" t="str">
        <f>IF(LEN(VLOOKUP($G34,Baseline!$G:$CJ,68,0))=0,"",VLOOKUP($G34,Baseline!$G:$CJ,68,0))</f>
        <v/>
      </c>
      <c r="BW34" s="139" t="str">
        <f>IF(LEN(VLOOKUP($G34,Baseline!$G:$CJ,69,0))=0,"",VLOOKUP($G34,Baseline!$G:$CJ,69,0))</f>
        <v/>
      </c>
      <c r="BX34" s="139" t="str">
        <f>IF(LEN(VLOOKUP($G34,Baseline!$G:$CJ,70,0))=0,"",VLOOKUP($G34,Baseline!$G:$CJ,70,0))</f>
        <v/>
      </c>
      <c r="BY34" s="139" t="str">
        <f>IF(LEN(VLOOKUP($G34,Baseline!$G:$CJ,71,0))=0,"",VLOOKUP($G34,Baseline!$G:$CJ,71,0))</f>
        <v/>
      </c>
      <c r="BZ34" s="139" t="str">
        <f>IF(LEN(VLOOKUP($G34,Baseline!$G:$CJ,72,0))=0,"",VLOOKUP($G34,Baseline!$G:$CJ,72,0))</f>
        <v/>
      </c>
      <c r="CA34" s="139" t="str">
        <f>IF(LEN(VLOOKUP($G34,Baseline!$G:$CJ,73,0))=0,"",VLOOKUP($G34,Baseline!$G:$CJ,73,0))</f>
        <v/>
      </c>
      <c r="CB34" s="139" t="str">
        <f>IF(LEN(VLOOKUP($G34,Baseline!$G:$CJ,74,0))=0,"",VLOOKUP($G34,Baseline!$G:$CJ,74,0))</f>
        <v/>
      </c>
      <c r="CC34" s="139" t="str">
        <f>IF(LEN(VLOOKUP($G34,Baseline!$G:$CJ,75,0))=0,"",VLOOKUP($G34,Baseline!$G:$CJ,75,0))</f>
        <v/>
      </c>
      <c r="CD34" s="139" t="str">
        <f>IF(LEN(VLOOKUP($G34,Baseline!$G:$CJ,76,0))=0,"",VLOOKUP($G34,Baseline!$G:$CJ,76,0))</f>
        <v/>
      </c>
      <c r="CE34" s="139" t="str">
        <f>IF(LEN(VLOOKUP($G34,Baseline!$G:$CJ,77,0))=0,"",VLOOKUP($G34,Baseline!$G:$CJ,77,0))</f>
        <v/>
      </c>
      <c r="CF34" s="139" t="str">
        <f>IF(LEN(VLOOKUP($G34,Baseline!$G:$CJ,78,0))=0,"",VLOOKUP($G34,Baseline!$G:$CJ,78,0))</f>
        <v/>
      </c>
      <c r="CG34" s="139" t="str">
        <f>IF(LEN(VLOOKUP($G34,Baseline!$G:$CJ,79,0))=0,"",VLOOKUP($G34,Baseline!$G:$CJ,79,0))</f>
        <v/>
      </c>
      <c r="CH34" s="139" t="str">
        <f>IF(LEN(VLOOKUP($G34,Baseline!$G:$CJ,80,0))=0,"",VLOOKUP($G34,Baseline!$G:$CJ,80,0))</f>
        <v/>
      </c>
      <c r="CI34" s="139" t="str">
        <f>IF(LEN(VLOOKUP($G34,Baseline!$G:$CJ,81,0))=0,"",VLOOKUP($G34,Baseline!$G:$CJ,81,0))</f>
        <v/>
      </c>
      <c r="CJ34" s="139" t="str">
        <f>IF(LEN(VLOOKUP($G34,Baseline!$G:$CJ,82,0))=0,"",VLOOKUP($G34,Baseline!$G:$CJ,82,0))</f>
        <v/>
      </c>
      <c r="CK34" s="142"/>
      <c r="CL34" s="142"/>
      <c r="CM34" s="142"/>
      <c r="CN34" s="142"/>
      <c r="CO34" s="139" t="str">
        <f>IF(LEN(VLOOKUP($G34,Baseline!$G:$DL,87,0))=0,"",VLOOKUP($G34,Baseline!$G:$DL,87,0))</f>
        <v>Prenez-vous actuellement des médicaments antihypertenseurs ?</v>
      </c>
      <c r="CP34" s="139" t="str">
        <f>IF(LEN(VLOOKUP($G34,Baseline!$G:$DL,88,0))=0,"",VLOOKUP($G34,Baseline!$G:$DL,88,0))</f>
        <v>0 = non</v>
      </c>
      <c r="CQ34" s="139" t="str">
        <f>IF(LEN(VLOOKUP($G34,Baseline!$G:$DL,89,0))=0,"",VLOOKUP($G34,Baseline!$G:$DL,89,0))</f>
        <v>1 = oui</v>
      </c>
      <c r="CR34" s="139" t="str">
        <f>IF(LEN(VLOOKUP($G34,Baseline!$G:$DL,90,0))=0,"",VLOOKUP($G34,Baseline!$G:$DL,90,0))</f>
        <v>99 = pas de réponse</v>
      </c>
      <c r="CS34" s="139" t="str">
        <f>IF(LEN(VLOOKUP($G34,Baseline!$G:$DL,91,0))=0,"",VLOOKUP($G34,Baseline!$G:$DL,91,0))</f>
        <v/>
      </c>
      <c r="CT34" s="139" t="str">
        <f>IF(LEN(VLOOKUP($G34,Baseline!$G:$DL,92,0))=0,"",VLOOKUP($G34,Baseline!$G:$DL,92,0))</f>
        <v/>
      </c>
      <c r="CU34" s="139" t="str">
        <f>IF(LEN(VLOOKUP($G34,Baseline!$G:$DL,93,0))=0,"",VLOOKUP($G34,Baseline!$G:$DL,93,0))</f>
        <v/>
      </c>
      <c r="CV34" s="139" t="str">
        <f>IF(LEN(VLOOKUP($G34,Baseline!$G:$DL,94,0))=0,"",VLOOKUP($G34,Baseline!$G:$DL,94,0))</f>
        <v/>
      </c>
      <c r="CW34" s="139" t="str">
        <f>IF(LEN(VLOOKUP($G34,Baseline!$G:$DL,95,0))=0,"",VLOOKUP($G34,Baseline!$G:$DL,95,0))</f>
        <v/>
      </c>
      <c r="CX34" s="139" t="str">
        <f>IF(LEN(VLOOKUP($G34,Baseline!$G:$DL,96,0))=0,"",VLOOKUP($G34,Baseline!$G:$DL,96,0))</f>
        <v/>
      </c>
      <c r="CY34" s="139" t="str">
        <f>IF(LEN(VLOOKUP($G34,Baseline!$G:$DL,97,0))=0,"",VLOOKUP($G34,Baseline!$G:$DL,97,0))</f>
        <v/>
      </c>
      <c r="CZ34" s="139" t="str">
        <f>IF(LEN(VLOOKUP($G34,Baseline!$G:$DL,98,0))=0,"",VLOOKUP($G34,Baseline!$G:$DL,98,0))</f>
        <v/>
      </c>
      <c r="DA34" s="139" t="str">
        <f>IF(LEN(VLOOKUP($G34,Baseline!$G:$DL,99,0))=0,"",VLOOKUP($G34,Baseline!$G:$DL,99,0))</f>
        <v/>
      </c>
      <c r="DB34" s="139" t="str">
        <f>IF(LEN(VLOOKUP($G34,Baseline!$G:$DL,100,0))=0,"",VLOOKUP($G34,Baseline!$G:$DL,100,0))</f>
        <v/>
      </c>
      <c r="DC34" s="139" t="str">
        <f>IF(LEN(VLOOKUP($G34,Baseline!$G:$DL,101,0))=0,"",VLOOKUP($G34,Baseline!$G:$DL,101,0))</f>
        <v/>
      </c>
      <c r="DD34" s="139" t="str">
        <f>IF(LEN(VLOOKUP($G34,Baseline!$G:$DL,102,0))=0,"",VLOOKUP($G34,Baseline!$G:$DL,102,0))</f>
        <v/>
      </c>
      <c r="DE34" s="139" t="str">
        <f>IF(LEN(VLOOKUP($G34,Baseline!$G:$DL,103,0))=0,"",VLOOKUP($G34,Baseline!$G:$DL,103,0))</f>
        <v/>
      </c>
      <c r="DF34" s="139" t="str">
        <f>IF(LEN(VLOOKUP($G34,Baseline!$G:$DL,104,0))=0,"",VLOOKUP($G34,Baseline!$G:$DL,104,0))</f>
        <v/>
      </c>
      <c r="DG34" s="139" t="str">
        <f>IF(LEN(VLOOKUP($G34,Baseline!$G:$DL,105,0))=0,"",VLOOKUP($G34,Baseline!$G:$DL,105,0))</f>
        <v/>
      </c>
      <c r="DH34" s="139" t="str">
        <f>IF(LEN(VLOOKUP($G34,Baseline!$G:$DL,106,0))=0,"",VLOOKUP($G34,Baseline!$G:$DL,106,0))</f>
        <v/>
      </c>
      <c r="DI34" s="139" t="str">
        <f>IF(LEN(VLOOKUP($G34,Baseline!$G:$DL,107,0))=0,"",VLOOKUP($G34,Baseline!$G:$DL,107,0))</f>
        <v/>
      </c>
      <c r="DJ34" s="139" t="str">
        <f>IF(LEN(VLOOKUP($G34,Baseline!$G:$DL,108,0))=0,"",VLOOKUP($G34,Baseline!$G:$DL,108,0))</f>
        <v/>
      </c>
      <c r="DK34" s="139" t="str">
        <f>IF(LEN(VLOOKUP($G34,Baseline!$G:$DL,109,0))=0,"",VLOOKUP($G34,Baseline!$G:$DL,109,0))</f>
        <v/>
      </c>
      <c r="DL34" s="139" t="str">
        <f>IF(LEN(VLOOKUP($G34,Baseline!$G:$DL,110,0))=0,"",VLOOKUP($G34,Baseline!$G:$DL,110,0))</f>
        <v/>
      </c>
      <c r="DM34" s="139"/>
      <c r="DN34" s="139"/>
      <c r="DO34" s="139"/>
      <c r="DP34" s="139"/>
      <c r="DQ34" s="142" t="str">
        <f>IF(LEN(VLOOKUP($G34,Baseline!$G:$EN,115,0))=0,"",VLOOKUP($G34,Baseline!$G:$EN,115,0))</f>
        <v>Szed jelenleg vérnyomáscsökkentő gyógyszereket?</v>
      </c>
      <c r="DR34" s="142" t="str">
        <f>IF(LEN(VLOOKUP($G34,Baseline!$G:$EN,116,0))=0,"",VLOOKUP($G34,Baseline!$G:$EN,116,0))</f>
        <v>0 = nem</v>
      </c>
      <c r="DS34" s="142" t="str">
        <f>IF(LEN(VLOOKUP($G34,Baseline!$G:$EN,117,0))=0,"",VLOOKUP($G34,Baseline!$G:$EN,117,0))</f>
        <v>1 = igen</v>
      </c>
      <c r="DT34" s="142" t="str">
        <f>IF(LEN(VLOOKUP($G34,Baseline!$G:$EN,118,0))=0,"",VLOOKUP($G34,Baseline!$G:$EN,118,0))</f>
        <v>99 = nincs válasz</v>
      </c>
      <c r="DU34" s="142" t="str">
        <f>IF(LEN(VLOOKUP($G34,Baseline!$G:$EN,119,0))=0,"",VLOOKUP($G34,Baseline!$G:$EN,119,0))</f>
        <v/>
      </c>
      <c r="DV34" s="142" t="str">
        <f>IF(LEN(VLOOKUP($G34,Baseline!$G:$EN,120,0))=0,"",VLOOKUP($G34,Baseline!$G:$EN,120,0))</f>
        <v/>
      </c>
      <c r="DW34" s="142" t="str">
        <f>IF(LEN(VLOOKUP($G34,Baseline!$G:$EN,121,0))=0,"",VLOOKUP($G34,Baseline!$G:$EN,121,0))</f>
        <v/>
      </c>
      <c r="DX34" s="142" t="str">
        <f>IF(LEN(VLOOKUP($G34,Baseline!$G:$EN,122,0))=0,"",VLOOKUP($G34,Baseline!$G:$EN,122,0))</f>
        <v/>
      </c>
      <c r="DY34" s="142" t="str">
        <f>IF(LEN(VLOOKUP($G34,Baseline!$G:$EN,123,0))=0,"",VLOOKUP($G34,Baseline!$G:$EN,123,0))</f>
        <v/>
      </c>
      <c r="DZ34" s="142" t="str">
        <f>IF(LEN(VLOOKUP($G34,Baseline!$G:$EN,124,0))=0,"",VLOOKUP($G34,Baseline!$G:$EN,124,0))</f>
        <v/>
      </c>
      <c r="EA34" s="142" t="str">
        <f>IF(LEN(VLOOKUP($G34,Baseline!$G:$EN,125,0))=0,"",VLOOKUP($G34,Baseline!$G:$EN,125,0))</f>
        <v/>
      </c>
      <c r="EB34" s="142" t="str">
        <f>IF(LEN(VLOOKUP($G34,Baseline!$G:$EN,126,0))=0,"",VLOOKUP($G34,Baseline!$G:$EN,126,0))</f>
        <v/>
      </c>
      <c r="EC34" s="142" t="str">
        <f>IF(LEN(VLOOKUP($G34,Baseline!$G:$EN,127,0))=0,"",VLOOKUP($G34,Baseline!$G:$EN,127,0))</f>
        <v/>
      </c>
      <c r="ED34" s="142" t="str">
        <f>IF(LEN(VLOOKUP($G34,Baseline!$G:$EN,128,0))=0,"",VLOOKUP($G34,Baseline!$G:$EN,128,0))</f>
        <v/>
      </c>
      <c r="EE34" s="142" t="str">
        <f>IF(LEN(VLOOKUP($G34,Baseline!$G:$EN,129,0))=0,"",VLOOKUP($G34,Baseline!$G:$EN,129,0))</f>
        <v/>
      </c>
      <c r="EF34" s="142" t="str">
        <f>IF(LEN(VLOOKUP($G34,Baseline!$G:$EN,130,0))=0,"",VLOOKUP($G34,Baseline!$G:$EN,130,0))</f>
        <v/>
      </c>
      <c r="EG34" s="142" t="str">
        <f>IF(LEN(VLOOKUP($G34,Baseline!$G:$EN,131,0))=0,"",VLOOKUP($G34,Baseline!$G:$EN,131,0))</f>
        <v/>
      </c>
      <c r="EH34" s="142" t="str">
        <f>IF(LEN(VLOOKUP($G34,Baseline!$G:$EN,132,0))=0,"",VLOOKUP($G34,Baseline!$G:$EN,132,0))</f>
        <v/>
      </c>
      <c r="EI34" s="142" t="str">
        <f>IF(LEN(VLOOKUP($G34,Baseline!$G:$EN,133,0))=0,"",VLOOKUP($G34,Baseline!$G:$EN,133,0))</f>
        <v/>
      </c>
      <c r="EJ34" s="142" t="str">
        <f>IF(LEN(VLOOKUP($G34,Baseline!$G:$EN,134,0))=0,"",VLOOKUP($G34,Baseline!$G:$EN,134,0))</f>
        <v/>
      </c>
      <c r="EK34" s="142" t="str">
        <f>IF(LEN(VLOOKUP($G34,Baseline!$G:$EN,135,0))=0,"",VLOOKUP($G34,Baseline!$G:$EN,135,0))</f>
        <v/>
      </c>
      <c r="EL34" s="142" t="str">
        <f>IF(LEN(VLOOKUP($G34,Baseline!$G:$EN,136,0))=0,"",VLOOKUP($G34,Baseline!$G:$EN,136,0))</f>
        <v/>
      </c>
      <c r="EM34" s="142" t="str">
        <f>IF(LEN(VLOOKUP($G34,Baseline!$G:$EN,137,0))=0,"",VLOOKUP($G34,Baseline!$G:$EN,137,0))</f>
        <v/>
      </c>
      <c r="EN34" s="142" t="str">
        <f>IF(LEN(VLOOKUP($G34,Baseline!$G:$EN,138,0))=0,"",VLOOKUP($G34,Baseline!$G:$EN,138,0))</f>
        <v/>
      </c>
      <c r="EO34" s="142"/>
      <c r="EP34" s="142"/>
      <c r="EQ34" s="142"/>
      <c r="ER34" s="142"/>
      <c r="ES34" s="142" t="str">
        <f>IF(LEN(VLOOKUP($G34,Baseline!$G:$FP,143,0))=0,"",VLOOKUP($G34,Baseline!$G:$FP,143,0))</f>
        <v>Al momento assume farmaci antipertensivi?</v>
      </c>
      <c r="ET34" s="142" t="str">
        <f>IF(LEN(VLOOKUP($G34,Baseline!$G:$FP,144,0))=0,"",VLOOKUP($G34,Baseline!$G:$FP,144,0))</f>
        <v>0 = no</v>
      </c>
      <c r="EU34" s="142" t="str">
        <f>IF(LEN(VLOOKUP($G34,Baseline!$G:$FP,145,0))=0,"",VLOOKUP($G34,Baseline!$G:$FP,145,0))</f>
        <v>1 = sì</v>
      </c>
      <c r="EV34" s="142" t="str">
        <f>IF(LEN(VLOOKUP($G34,Baseline!$G:$FP,146,0))=0,"",VLOOKUP($G34,Baseline!$G:$FP,146,0))</f>
        <v>99 = nessuna risposta</v>
      </c>
      <c r="EW34" s="142" t="str">
        <f>IF(LEN(VLOOKUP($G34,Baseline!$G:$FP,147,0))=0,"",VLOOKUP($G34,Baseline!$G:$FP,147,0))</f>
        <v/>
      </c>
      <c r="EX34" s="142" t="str">
        <f>IF(LEN(VLOOKUP($G34,Baseline!$G:$FP,148,0))=0,"",VLOOKUP($G34,Baseline!$G:$FP,148,0))</f>
        <v/>
      </c>
      <c r="EY34" s="142" t="str">
        <f>IF(LEN(VLOOKUP($G34,Baseline!$G:$FP,149,0))=0,"",VLOOKUP($G34,Baseline!$G:$FP,149,0))</f>
        <v/>
      </c>
      <c r="EZ34" s="142" t="str">
        <f>IF(LEN(VLOOKUP($G34,Baseline!$G:$FP,150,0))=0,"",VLOOKUP($G34,Baseline!$G:$FP,150,0))</f>
        <v/>
      </c>
      <c r="FA34" s="142" t="str">
        <f>IF(LEN(VLOOKUP($G34,Baseline!$G:$FP,151,0))=0,"",VLOOKUP($G34,Baseline!$G:$FP,151,0))</f>
        <v/>
      </c>
      <c r="FB34" s="142" t="str">
        <f>IF(LEN(VLOOKUP($G34,Baseline!$G:$FP,152,0))=0,"",VLOOKUP($G34,Baseline!$G:$FP,152,0))</f>
        <v/>
      </c>
      <c r="FC34" s="142" t="str">
        <f>IF(LEN(VLOOKUP($G34,Baseline!$G:$FP,153,0))=0,"",VLOOKUP($G34,Baseline!$G:$FP,153,0))</f>
        <v/>
      </c>
      <c r="FD34" s="142" t="str">
        <f>IF(LEN(VLOOKUP($G34,Baseline!$G:$FP,154,0))=0,"",VLOOKUP($G34,Baseline!$G:$FP,154,0))</f>
        <v/>
      </c>
      <c r="FE34" s="142" t="str">
        <f>IF(LEN(VLOOKUP($G34,Baseline!$G:$FP,155,0))=0,"",VLOOKUP($G34,Baseline!$G:$FP,155,0))</f>
        <v/>
      </c>
      <c r="FF34" s="142" t="str">
        <f>IF(LEN(VLOOKUP($G34,Baseline!$G:$FP,156,0))=0,"",VLOOKUP($G34,Baseline!$G:$FP,156,0))</f>
        <v/>
      </c>
      <c r="FG34" s="142" t="str">
        <f>IF(LEN(VLOOKUP($G34,Baseline!$G:$FP,157,0))=0,"",VLOOKUP($G34,Baseline!$G:$FP,157,0))</f>
        <v/>
      </c>
      <c r="FH34" s="142" t="str">
        <f>IF(LEN(VLOOKUP($G34,Baseline!$G:$FP,158,0))=0,"",VLOOKUP($G34,Baseline!$G:$FP,158,0))</f>
        <v/>
      </c>
      <c r="FI34" s="142" t="str">
        <f>IF(LEN(VLOOKUP($G34,Baseline!$G:$FP,159,0))=0,"",VLOOKUP($G34,Baseline!$G:$FP,159,0))</f>
        <v/>
      </c>
      <c r="FJ34" s="142" t="str">
        <f>IF(LEN(VLOOKUP($G34,Baseline!$G:$FP,160,0))=0,"",VLOOKUP($G34,Baseline!$G:$FP,160,0))</f>
        <v/>
      </c>
      <c r="FK34" s="142" t="str">
        <f>IF(LEN(VLOOKUP($G34,Baseline!$G:$FP,161,0))=0,"",VLOOKUP($G34,Baseline!$G:$FP,161,0))</f>
        <v/>
      </c>
      <c r="FL34" s="142" t="str">
        <f>IF(LEN(VLOOKUP($G34,Baseline!$G:$FP,162,0))=0,"",VLOOKUP($G34,Baseline!$G:$FP,162,0))</f>
        <v/>
      </c>
      <c r="FM34" s="142" t="str">
        <f>IF(LEN(VLOOKUP($G34,Baseline!$G:$FP,163,0))=0,"",VLOOKUP($G34,Baseline!$G:$FP,163,0))</f>
        <v/>
      </c>
      <c r="FN34" s="142" t="str">
        <f>IF(LEN(VLOOKUP($G34,Baseline!$G:$FP,164,0))=0,"",VLOOKUP($G34,Baseline!$G:$FP,164,0))</f>
        <v/>
      </c>
      <c r="FO34" s="142" t="str">
        <f>IF(LEN(VLOOKUP($G34,Baseline!$G:$FP,165,0))=0,"",VLOOKUP($G34,Baseline!$G:$FP,165,0))</f>
        <v/>
      </c>
      <c r="FP34" s="142" t="str">
        <f>IF(LEN(VLOOKUP($G34,Baseline!$G:$FP,166,0))=0,"",VLOOKUP($G34,Baseline!$G:$FP,166,0))</f>
        <v/>
      </c>
      <c r="FQ34" s="142"/>
      <c r="FR34" s="142"/>
      <c r="FS34" s="142"/>
      <c r="FT34" s="142"/>
      <c r="FU34" s="142" t="str">
        <f>IF(LEN(VLOOKUP($G34,Baseline!$G:$GR,171,0))=0,"",VLOOKUP($G34,Baseline!$G:$GR,171,0))</f>
        <v>Принимаете ли Вы сейчас лекарства для снижения давления?</v>
      </c>
      <c r="FV34" s="142" t="str">
        <f>IF(LEN(VLOOKUP($G34,Baseline!$G:$GR,172,0))=0,"",VLOOKUP($G34,Baseline!$G:$GR,172,0))</f>
        <v>0 = нет</v>
      </c>
      <c r="FW34" s="142" t="str">
        <f>IF(LEN(VLOOKUP($G34,Baseline!$G:$GR,173,0))=0,"",VLOOKUP($G34,Baseline!$G:$GR,173,0))</f>
        <v>1 = да</v>
      </c>
      <c r="FX34" s="142" t="str">
        <f>IF(LEN(VLOOKUP($G34,Baseline!$G:$GR,174,0))=0,"",VLOOKUP($G34,Baseline!$G:$GR,174,0))</f>
        <v>99 = нет ответа</v>
      </c>
      <c r="FY34" s="142" t="str">
        <f>IF(LEN(VLOOKUP($G34,Baseline!$G:$GR,175,0))=0,"",VLOOKUP($G34,Baseline!$G:$GR,175,0))</f>
        <v/>
      </c>
      <c r="FZ34" s="142" t="str">
        <f>IF(LEN(VLOOKUP($G34,Baseline!$G:$GR,176,0))=0,"",VLOOKUP($G34,Baseline!$G:$GR,176,0))</f>
        <v/>
      </c>
      <c r="GA34" s="142" t="str">
        <f>IF(LEN(VLOOKUP($G34,Baseline!$G:$GR,177,0))=0,"",VLOOKUP($G34,Baseline!$G:$GR,177,0))</f>
        <v/>
      </c>
      <c r="GB34" s="142" t="str">
        <f>IF(LEN(VLOOKUP($G34,Baseline!$G:$GR,178,0))=0,"",VLOOKUP($G34,Baseline!$G:$GR,178,0))</f>
        <v/>
      </c>
      <c r="GC34" s="142" t="str">
        <f>IF(LEN(VLOOKUP($G34,Baseline!$G:$GR,179,0))=0,"",VLOOKUP($G34,Baseline!$G:$GR,179,0))</f>
        <v/>
      </c>
      <c r="GD34" s="142" t="str">
        <f>IF(LEN(VLOOKUP($G34,Baseline!$G:$GR,180,0))=0,"",VLOOKUP($G34,Baseline!$G:$GR,180,0))</f>
        <v/>
      </c>
      <c r="GE34" s="142" t="str">
        <f>IF(LEN(VLOOKUP($G34,Baseline!$G:$GR,181,0))=0,"",VLOOKUP($G34,Baseline!$G:$GR,181,0))</f>
        <v/>
      </c>
      <c r="GF34" s="142" t="str">
        <f>IF(LEN(VLOOKUP($G34,Baseline!$G:$GR,182,0))=0,"",VLOOKUP($G34,Baseline!$G:$GR,182,0))</f>
        <v/>
      </c>
      <c r="GG34" s="142" t="str">
        <f>IF(LEN(VLOOKUP($G34,Baseline!$G:$GR,183,0))=0,"",VLOOKUP($G34,Baseline!$G:$GR,183,0))</f>
        <v/>
      </c>
      <c r="GH34" s="142" t="str">
        <f>IF(LEN(VLOOKUP($G34,Baseline!$G:$GR,184,0))=0,"",VLOOKUP($G34,Baseline!$G:$GR,184,0))</f>
        <v/>
      </c>
      <c r="GI34" s="142" t="str">
        <f>IF(LEN(VLOOKUP($G34,Baseline!$G:$GR,185,0))=0,"",VLOOKUP($G34,Baseline!$G:$GR,185,0))</f>
        <v/>
      </c>
      <c r="GJ34" s="142" t="str">
        <f>IF(LEN(VLOOKUP($G34,Baseline!$G:$GR,186,0))=0,"",VLOOKUP($G34,Baseline!$G:$GR,186,0))</f>
        <v/>
      </c>
      <c r="GK34" s="142" t="str">
        <f>IF(LEN(VLOOKUP($G34,Baseline!$G:$GR,187,0))=0,"",VLOOKUP($G34,Baseline!$G:$GR,187,0))</f>
        <v/>
      </c>
      <c r="GL34" s="142" t="str">
        <f>IF(LEN(VLOOKUP($G34,Baseline!$G:$GR,188,0))=0,"",VLOOKUP($G34,Baseline!$G:$GR,188,0))</f>
        <v/>
      </c>
      <c r="GM34" s="142" t="str">
        <f>IF(LEN(VLOOKUP($G34,Baseline!$G:$GR,189,0))=0,"",VLOOKUP($G34,Baseline!$G:$GR,189,0))</f>
        <v/>
      </c>
      <c r="GN34" s="142" t="str">
        <f>IF(LEN(VLOOKUP($G34,Baseline!$G:$GR,190,0))=0,"",VLOOKUP($G34,Baseline!$G:$GR,190,0))</f>
        <v/>
      </c>
      <c r="GO34" s="142" t="str">
        <f>IF(LEN(VLOOKUP($G34,Baseline!$G:$GR,191,0))=0,"",VLOOKUP($G34,Baseline!$G:$GR,191,0))</f>
        <v/>
      </c>
      <c r="GP34" s="142" t="str">
        <f>IF(LEN(VLOOKUP($G34,Baseline!$G:$GR,192,0))=0,"",VLOOKUP($G34,Baseline!$G:$GR,192,0))</f>
        <v/>
      </c>
      <c r="GQ34" s="142" t="str">
        <f>IF(LEN(VLOOKUP($G34,Baseline!$G:$GR,193,0))=0,"",VLOOKUP($G34,Baseline!$G:$GR,193,0))</f>
        <v/>
      </c>
      <c r="GR34" s="142" t="str">
        <f>IF(LEN(VLOOKUP($G34,Baseline!$G:$GR,194,0))=0,"",VLOOKUP($G34,Baseline!$G:$GR,194,0))</f>
        <v/>
      </c>
      <c r="GS34" s="142"/>
      <c r="GT34" s="142"/>
      <c r="GU34" s="142"/>
      <c r="GV34" s="142"/>
      <c r="GW34" s="142" t="str">
        <f>IF(LEN(VLOOKUP($G34,Baseline!$G:$HT,199,0))=0,"",VLOOKUP($G34,Baseline!$G:$HT,199,0))</f>
        <v>Da li koristite lekove za smanjenje pritiska?</v>
      </c>
      <c r="GX34" s="142" t="str">
        <f>IF(LEN(VLOOKUP($G34,Baseline!$G:$HT,200,0))=0,"",VLOOKUP($G34,Baseline!$G:$HT,200,0))</f>
        <v>0 = ne</v>
      </c>
      <c r="GY34" s="142" t="str">
        <f>IF(LEN(VLOOKUP($G34,Baseline!$G:$HT,201,0))=0,"",VLOOKUP($G34,Baseline!$G:$HT,201,0))</f>
        <v>1 = da</v>
      </c>
      <c r="GZ34" s="142" t="str">
        <f>IF(LEN(VLOOKUP($G34,Baseline!$G:$HT,202,0))=0,"",VLOOKUP($G34,Baseline!$G:$HT,202,0))</f>
        <v>99 = nema podataka</v>
      </c>
      <c r="HA34" s="142" t="str">
        <f>IF(LEN(VLOOKUP($G34,Baseline!$G:$HT,203,0))=0,"",VLOOKUP($G34,Baseline!$G:$HT,203,0))</f>
        <v/>
      </c>
      <c r="HB34" s="142" t="str">
        <f>IF(LEN(VLOOKUP($G34,Baseline!$G:$HT,204,0))=0,"",VLOOKUP($G34,Baseline!$G:$HT,204,0))</f>
        <v/>
      </c>
      <c r="HC34" s="142" t="str">
        <f>IF(LEN(VLOOKUP($G34,Baseline!$G:$HT,205,0))=0,"",VLOOKUP($G34,Baseline!$G:$HT,205,0))</f>
        <v/>
      </c>
      <c r="HD34" s="142" t="str">
        <f>IF(LEN(VLOOKUP($G34,Baseline!$G:$HT,206,0))=0,"",VLOOKUP($G34,Baseline!$G:$HT,206,0))</f>
        <v/>
      </c>
      <c r="HE34" s="142" t="str">
        <f>IF(LEN(VLOOKUP($G34,Baseline!$G:$HT,207,0))=0,"",VLOOKUP($G34,Baseline!$G:$HT,207,0))</f>
        <v/>
      </c>
      <c r="HF34" s="142" t="str">
        <f>IF(LEN(VLOOKUP($G34,Baseline!$G:$HT,208,0))=0,"",VLOOKUP($G34,Baseline!$G:$HT,208,0))</f>
        <v/>
      </c>
      <c r="HG34" s="142" t="str">
        <f>IF(LEN(VLOOKUP($G34,Baseline!$G:$HT,209,0))=0,"",VLOOKUP($G34,Baseline!$G:$HT,209,0))</f>
        <v/>
      </c>
      <c r="HH34" s="142" t="str">
        <f>IF(LEN(VLOOKUP($G34,Baseline!$G:$HT,210,0))=0,"",VLOOKUP($G34,Baseline!$G:$HT,210,0))</f>
        <v/>
      </c>
      <c r="HI34" s="142" t="str">
        <f>IF(LEN(VLOOKUP($G34,Baseline!$G:$HT,211,0))=0,"",VLOOKUP($G34,Baseline!$G:$HT,211,0))</f>
        <v/>
      </c>
      <c r="HJ34" s="142" t="str">
        <f>IF(LEN(VLOOKUP($G34,Baseline!$G:$HT,212,0))=0,"",VLOOKUP($G34,Baseline!$G:$HT,212,0))</f>
        <v/>
      </c>
      <c r="HK34" s="142" t="str">
        <f>IF(LEN(VLOOKUP($G34,Baseline!$G:$HT,213,0))=0,"",VLOOKUP($G34,Baseline!$G:$HT,213,0))</f>
        <v/>
      </c>
      <c r="HL34" s="142" t="str">
        <f>IF(LEN(VLOOKUP($G34,Baseline!$G:$HT,214,0))=0,"",VLOOKUP($G34,Baseline!$G:$HT,214,0))</f>
        <v/>
      </c>
      <c r="HM34" s="142" t="str">
        <f>IF(LEN(VLOOKUP($G34,Baseline!$G:$HT,215,0))=0,"",VLOOKUP($G34,Baseline!$G:$HT,215,0))</f>
        <v/>
      </c>
      <c r="HN34" s="142" t="str">
        <f>IF(LEN(VLOOKUP($G34,Baseline!$G:$HT,216,0))=0,"",VLOOKUP($G34,Baseline!$G:$HT,216,0))</f>
        <v/>
      </c>
      <c r="HO34" s="142" t="str">
        <f>IF(LEN(VLOOKUP($G34,Baseline!$G:$HT,217,0))=0,"",VLOOKUP($G34,Baseline!$G:$HT,217,0))</f>
        <v/>
      </c>
      <c r="HP34" s="142" t="str">
        <f>IF(LEN(VLOOKUP($G34,Baseline!$G:$HT,218,0))=0,"",VLOOKUP($G34,Baseline!$G:$HT,218,0))</f>
        <v/>
      </c>
      <c r="HQ34" s="142" t="str">
        <f>IF(LEN(VLOOKUP($G34,Baseline!$G:$HT,219,0))=0,"",VLOOKUP($G34,Baseline!$G:$HT,219,0))</f>
        <v/>
      </c>
      <c r="HR34" s="142" t="str">
        <f>IF(LEN(VLOOKUP($G34,Baseline!$G:$HT,220,0))=0,"",VLOOKUP($G34,Baseline!$G:$HT,220,0))</f>
        <v/>
      </c>
      <c r="HS34" s="142" t="str">
        <f>IF(LEN(VLOOKUP($G34,Baseline!$G:$HT,221,0))=0,"",VLOOKUP($G34,Baseline!$G:$HT,221,0))</f>
        <v/>
      </c>
      <c r="HT34" s="142" t="str">
        <f>IF(LEN(VLOOKUP($G34,Baseline!$G:$HT,222,0))=0,"",VLOOKUP($G34,Baseline!$G:$HT,222,0))</f>
        <v/>
      </c>
      <c r="HU34" s="142"/>
      <c r="HV34" s="142"/>
      <c r="HW34" s="142"/>
      <c r="HX34" s="142"/>
    </row>
    <row r="35" spans="1:694" ht="15.75" customHeight="1" x14ac:dyDescent="0.25">
      <c r="A35" s="142" t="s">
        <v>252</v>
      </c>
      <c r="B35" s="142" t="s">
        <v>273</v>
      </c>
      <c r="C35" s="142"/>
      <c r="D35" s="142"/>
      <c r="E35" s="142"/>
      <c r="F35" s="167" t="s">
        <v>254</v>
      </c>
      <c r="G35" s="142" t="s">
        <v>1313</v>
      </c>
      <c r="H35" s="142"/>
      <c r="I35" s="158" t="str">
        <f>IF(LEN(VLOOKUP($G35,Baseline!$G:$BH,3,0))=0,"",VLOOKUP($G35,Baseline!$G:$BH,3,0))</f>
        <v>Messen Sie derzeit Ihren Blutdruck selbst?</v>
      </c>
      <c r="J35" s="142" t="str">
        <f>IF(LEN(VLOOKUP($G35,Baseline!$G:$BH,4,0))=0,"",VLOOKUP($G35,Baseline!$G:$BH,4,0))</f>
        <v>0 = Nein</v>
      </c>
      <c r="K35" s="142" t="str">
        <f>IF(LEN(VLOOKUP($G35,Baseline!$G:$BH,5,0))=0,"",VLOOKUP($G35,Baseline!$G:$BH,5,0))</f>
        <v>1 = Ja</v>
      </c>
      <c r="L35" s="142" t="str">
        <f>IF(LEN(VLOOKUP($G35,Baseline!$G:$BH,6,0))=0,"",VLOOKUP($G35,Baseline!$G:$BH,6,0))</f>
        <v>99 = Keine Angabe</v>
      </c>
      <c r="M35" s="142" t="str">
        <f>IF(LEN(VLOOKUP($G35,Baseline!$G:$BH,7,0))=0,"",VLOOKUP($G35,Baseline!$G:$BH,7,0))</f>
        <v/>
      </c>
      <c r="N35" s="142" t="str">
        <f>IF(LEN(VLOOKUP($G35,Baseline!$G:$BH,8,0))=0,"",VLOOKUP($G35,Baseline!$G:$BH,8,0))</f>
        <v/>
      </c>
      <c r="O35" s="142" t="str">
        <f>IF(LEN(VLOOKUP($G35,Baseline!$G:$BH,9,0))=0,"",VLOOKUP($G35,Baseline!$G:$BH,9,0))</f>
        <v/>
      </c>
      <c r="P35" s="142" t="str">
        <f>IF(LEN(VLOOKUP($G35,Baseline!$G:$BH,10,0))=0,"",VLOOKUP($G35,Baseline!$G:$BH,10,0))</f>
        <v/>
      </c>
      <c r="Q35" s="142" t="str">
        <f>IF(LEN(VLOOKUP($G35,Baseline!$G:$BH,11,0))=0,"",VLOOKUP($G35,Baseline!$G:$BH,11,0))</f>
        <v/>
      </c>
      <c r="R35" s="142" t="str">
        <f>IF(LEN(VLOOKUP($G35,Baseline!$G:$BH,12,0))=0,"",VLOOKUP($G35,Baseline!$G:$BH,12,0))</f>
        <v/>
      </c>
      <c r="S35" s="142" t="str">
        <f>IF(LEN(VLOOKUP($G35,Baseline!$G:$BH,13,0))=0,"",VLOOKUP($G35,Baseline!$G:$BH,13,0))</f>
        <v/>
      </c>
      <c r="T35" s="142" t="str">
        <f>IF(LEN(VLOOKUP($G35,Baseline!$G:$BH,14,0))=0,"",VLOOKUP($G35,Baseline!$G:$BH,14,0))</f>
        <v/>
      </c>
      <c r="U35" s="142" t="str">
        <f>IF(LEN(VLOOKUP($G35,Baseline!$G:$BH,15,0))=0,"",VLOOKUP($G35,Baseline!$G:$BH,15,0))</f>
        <v/>
      </c>
      <c r="V35" s="142" t="str">
        <f>IF(LEN(VLOOKUP($G35,Baseline!$G:$BH,16,0))=0,"",VLOOKUP($G35,Baseline!$G:$BH,16,0))</f>
        <v/>
      </c>
      <c r="W35" s="142" t="str">
        <f>IF(LEN(VLOOKUP($G35,Baseline!$G:$BH,17,0))=0,"",VLOOKUP($G35,Baseline!$G:$BH,17,0))</f>
        <v/>
      </c>
      <c r="X35" s="142" t="str">
        <f>IF(LEN(VLOOKUP($G35,Baseline!$G:$BH,18,0))=0,"",VLOOKUP($G35,Baseline!$G:$BH,18,0))</f>
        <v/>
      </c>
      <c r="Y35" s="142" t="str">
        <f>IF(LEN(VLOOKUP($G35,Baseline!$G:$BH,19,0))=0,"",VLOOKUP($G35,Baseline!$G:$BH,19,0))</f>
        <v/>
      </c>
      <c r="Z35" s="142" t="str">
        <f>IF(LEN(VLOOKUP($G35,Baseline!$G:$BH,20,0))=0,"",VLOOKUP($G35,Baseline!$G:$BH,20,0))</f>
        <v/>
      </c>
      <c r="AA35" s="142" t="str">
        <f>IF(LEN(VLOOKUP($G35,Baseline!$G:$BH,21,0))=0,"",VLOOKUP($G35,Baseline!$G:$BH,21,0))</f>
        <v/>
      </c>
      <c r="AB35" s="142" t="str">
        <f>IF(LEN(VLOOKUP($G35,Baseline!$G:$BH,22,0))=0,"",VLOOKUP($G35,Baseline!$G:$BH,22,0))</f>
        <v/>
      </c>
      <c r="AC35" s="142" t="str">
        <f>IF(LEN(VLOOKUP($G35,Baseline!$G:$BH,23,0))=0,"",VLOOKUP($G35,Baseline!$G:$BH,23,0))</f>
        <v/>
      </c>
      <c r="AD35" s="142" t="str">
        <f>IF(LEN(VLOOKUP($G35,Baseline!$G:$BH,24,0))=0,"",VLOOKUP($G35,Baseline!$G:$BH,24,0))</f>
        <v/>
      </c>
      <c r="AE35" s="142" t="str">
        <f>IF(LEN(VLOOKUP($G35,Baseline!$G:$BH,25,0))=0,"",VLOOKUP($G35,Baseline!$G:$BH,25,0))</f>
        <v/>
      </c>
      <c r="AF35" s="142" t="str">
        <f>IF(LEN(VLOOKUP($G35,Baseline!$G:$BH,26,0))=0,"",VLOOKUP($G35,Baseline!$G:$BH,26,0))</f>
        <v/>
      </c>
      <c r="AG35" s="142"/>
      <c r="AH35" s="142"/>
      <c r="AI35" s="142"/>
      <c r="AJ35" s="142"/>
      <c r="AK35" s="142" t="str">
        <f>IF(LEN(VLOOKUP($G35,Baseline!$G:$BH,31,0))=0,"",VLOOKUP($G35,Baseline!$G:$BH,31,0))</f>
        <v>Do you currently measure your blood pressure?</v>
      </c>
      <c r="AL35" s="142" t="str">
        <f>IF(LEN(VLOOKUP($G35,Baseline!$G:$BH,32,0))=0,"",VLOOKUP($G35,Baseline!$G:$BH,32,0))</f>
        <v>0 = No</v>
      </c>
      <c r="AM35" s="142" t="str">
        <f>IF(LEN(VLOOKUP($G35,Baseline!$G:$BH,33,0))=0,"",VLOOKUP($G35,Baseline!$G:$BH,33,0))</f>
        <v>1 = Yes</v>
      </c>
      <c r="AN35" s="142" t="str">
        <f>IF(LEN(VLOOKUP($G35,Baseline!$G:$BH,34,0))=0,"",VLOOKUP($G35,Baseline!$G:$BH,34,0))</f>
        <v>99 = No repsonse</v>
      </c>
      <c r="AO35" s="142" t="str">
        <f>IF(LEN(VLOOKUP($G35,Baseline!$G:$BH,35,0))=0,"",VLOOKUP($G35,Baseline!$G:$BH,35,0))</f>
        <v/>
      </c>
      <c r="AP35" s="142" t="str">
        <f>IF(LEN(VLOOKUP($G35,Baseline!$G:$BH,36,0))=0,"",VLOOKUP($G35,Baseline!$G:$BH,36,0))</f>
        <v/>
      </c>
      <c r="AQ35" s="142" t="str">
        <f>IF(LEN(VLOOKUP($G35,Baseline!$G:$BH,37,0))=0,"",VLOOKUP($G35,Baseline!$G:$BH,37,0))</f>
        <v/>
      </c>
      <c r="AR35" s="142" t="str">
        <f>IF(LEN(VLOOKUP($G35,Baseline!$G:$BH,38,0))=0,"",VLOOKUP($G35,Baseline!$G:$BH,38,0))</f>
        <v/>
      </c>
      <c r="AS35" s="142" t="str">
        <f>IF(LEN(VLOOKUP($G35,Baseline!$G:$BH,39,0))=0,"",VLOOKUP($G35,Baseline!$G:$BH,39,0))</f>
        <v/>
      </c>
      <c r="AT35" s="142" t="str">
        <f>IF(LEN(VLOOKUP($G35,Baseline!$G:$BH,40,0))=0,"",VLOOKUP($G35,Baseline!$G:$BH,40,0))</f>
        <v/>
      </c>
      <c r="AU35" s="142" t="str">
        <f>IF(LEN(VLOOKUP($G35,Baseline!$G:$BH,41,0))=0,"",VLOOKUP($G35,Baseline!$G:$BH,41,0))</f>
        <v/>
      </c>
      <c r="AV35" s="142" t="str">
        <f>IF(LEN(VLOOKUP($G35,Baseline!$G:$BH,42,0))=0,"",VLOOKUP($G35,Baseline!$G:$BH,42,0))</f>
        <v/>
      </c>
      <c r="AW35" s="142" t="str">
        <f>IF(LEN(VLOOKUP($G35,Baseline!$G:$BH,43,0))=0,"",VLOOKUP($G35,Baseline!$G:$BH,43,0))</f>
        <v/>
      </c>
      <c r="AX35" s="142" t="str">
        <f>IF(LEN(VLOOKUP($G35,Baseline!$G:$BH,44,0))=0,"",VLOOKUP($G35,Baseline!$G:$BH,44,0))</f>
        <v/>
      </c>
      <c r="AY35" s="142" t="str">
        <f>IF(LEN(VLOOKUP($G35,Baseline!$G:$BH,45,0))=0,"",VLOOKUP($G35,Baseline!$G:$BH,45,0))</f>
        <v/>
      </c>
      <c r="AZ35" s="142" t="str">
        <f>IF(LEN(VLOOKUP($G35,Baseline!$G:$BH,46,0))=0,"",VLOOKUP($G35,Baseline!$G:$BH,46,0))</f>
        <v/>
      </c>
      <c r="BA35" s="142" t="str">
        <f>IF(LEN(VLOOKUP($G35,Baseline!$G:$BH,47,0))=0,"",VLOOKUP($G35,Baseline!$G:$BH,47,0))</f>
        <v/>
      </c>
      <c r="BB35" s="142" t="str">
        <f>IF(LEN(VLOOKUP($G35,Baseline!$G:$BH,48,0))=0,"",VLOOKUP($G35,Baseline!$G:$BH,48,0))</f>
        <v/>
      </c>
      <c r="BC35" s="142" t="str">
        <f>IF(LEN(VLOOKUP($G35,Baseline!$G:$BH,49,0))=0,"",VLOOKUP($G35,Baseline!$G:$BH,49,0))</f>
        <v/>
      </c>
      <c r="BD35" s="142" t="str">
        <f>IF(LEN(VLOOKUP($G35,Baseline!$G:$BH,50,0))=0,"",VLOOKUP($G35,Baseline!$G:$BH,50,0))</f>
        <v/>
      </c>
      <c r="BE35" s="142" t="str">
        <f>IF(LEN(VLOOKUP($G35,Baseline!$G:$BH,51,0))=0,"",VLOOKUP($G35,Baseline!$G:$BH,51,0))</f>
        <v/>
      </c>
      <c r="BF35" s="142" t="str">
        <f>IF(LEN(VLOOKUP($G35,Baseline!$G:$BH,52,0))=0,"",VLOOKUP($G35,Baseline!$G:$BH,52,0))</f>
        <v/>
      </c>
      <c r="BG35" s="142" t="str">
        <f>IF(LEN(VLOOKUP($G35,Baseline!$G:$BH,53,0))=0,"",VLOOKUP($G35,Baseline!$G:$BH,53,0))</f>
        <v/>
      </c>
      <c r="BH35" s="142" t="str">
        <f>IF(LEN(VLOOKUP($G35,Baseline!$G:$BH,54,0))=0,"",VLOOKUP($G35,Baseline!$G:$BH,54,0))</f>
        <v/>
      </c>
      <c r="BI35" s="142"/>
      <c r="BJ35" s="142"/>
      <c r="BK35" s="142"/>
      <c r="BL35" s="142"/>
      <c r="BM35" s="142" t="str">
        <f>IF(LEN(VLOOKUP($G35,Baseline!$G:$CJ,59,0))=0,"",VLOOKUP($G35,Baseline!$G:$CJ,59,0))</f>
        <v>¿Actualmente se toma usted mismo la tensión?</v>
      </c>
      <c r="BN35" s="139" t="str">
        <f>IF(LEN(VLOOKUP($G35,Baseline!$G:$CJ,60,0))=0,"",VLOOKUP($G35,Baseline!$G:$CJ,60,0))</f>
        <v>0 = No</v>
      </c>
      <c r="BO35" s="139" t="str">
        <f>IF(LEN(VLOOKUP($G35,Baseline!$G:$CJ,61,0))=0,"",VLOOKUP($G35,Baseline!$G:$CJ,61,0))</f>
        <v>1 = Sí</v>
      </c>
      <c r="BP35" s="139" t="str">
        <f>IF(LEN(VLOOKUP($G35,Baseline!$G:$CJ,62,0))=0,"",VLOOKUP($G35,Baseline!$G:$CJ,62,0))</f>
        <v>99 = No hay datos</v>
      </c>
      <c r="BQ35" s="139" t="str">
        <f>IF(LEN(VLOOKUP($G35,Baseline!$G:$CJ,63,0))=0,"",VLOOKUP($G35,Baseline!$G:$CJ,63,0))</f>
        <v/>
      </c>
      <c r="BR35" s="139" t="str">
        <f>IF(LEN(VLOOKUP($G35,Baseline!$G:$CJ,64,0))=0,"",VLOOKUP($G35,Baseline!$G:$CJ,64,0))</f>
        <v/>
      </c>
      <c r="BS35" s="139" t="str">
        <f>IF(LEN(VLOOKUP($G35,Baseline!$G:$CJ,65,0))=0,"",VLOOKUP($G35,Baseline!$G:$CJ,65,0))</f>
        <v/>
      </c>
      <c r="BT35" s="139" t="str">
        <f>IF(LEN(VLOOKUP($G35,Baseline!$G:$CJ,66,0))=0,"",VLOOKUP($G35,Baseline!$G:$CJ,66,0))</f>
        <v/>
      </c>
      <c r="BU35" s="139" t="str">
        <f>IF(LEN(VLOOKUP($G35,Baseline!$G:$CJ,67,0))=0,"",VLOOKUP($G35,Baseline!$G:$CJ,67,0))</f>
        <v/>
      </c>
      <c r="BV35" s="139" t="str">
        <f>IF(LEN(VLOOKUP($G35,Baseline!$G:$CJ,68,0))=0,"",VLOOKUP($G35,Baseline!$G:$CJ,68,0))</f>
        <v/>
      </c>
      <c r="BW35" s="139" t="str">
        <f>IF(LEN(VLOOKUP($G35,Baseline!$G:$CJ,69,0))=0,"",VLOOKUP($G35,Baseline!$G:$CJ,69,0))</f>
        <v/>
      </c>
      <c r="BX35" s="139" t="str">
        <f>IF(LEN(VLOOKUP($G35,Baseline!$G:$CJ,70,0))=0,"",VLOOKUP($G35,Baseline!$G:$CJ,70,0))</f>
        <v/>
      </c>
      <c r="BY35" s="139" t="str">
        <f>IF(LEN(VLOOKUP($G35,Baseline!$G:$CJ,71,0))=0,"",VLOOKUP($G35,Baseline!$G:$CJ,71,0))</f>
        <v/>
      </c>
      <c r="BZ35" s="139" t="str">
        <f>IF(LEN(VLOOKUP($G35,Baseline!$G:$CJ,72,0))=0,"",VLOOKUP($G35,Baseline!$G:$CJ,72,0))</f>
        <v/>
      </c>
      <c r="CA35" s="139" t="str">
        <f>IF(LEN(VLOOKUP($G35,Baseline!$G:$CJ,73,0))=0,"",VLOOKUP($G35,Baseline!$G:$CJ,73,0))</f>
        <v/>
      </c>
      <c r="CB35" s="139" t="str">
        <f>IF(LEN(VLOOKUP($G35,Baseline!$G:$CJ,74,0))=0,"",VLOOKUP($G35,Baseline!$G:$CJ,74,0))</f>
        <v/>
      </c>
      <c r="CC35" s="139" t="str">
        <f>IF(LEN(VLOOKUP($G35,Baseline!$G:$CJ,75,0))=0,"",VLOOKUP($G35,Baseline!$G:$CJ,75,0))</f>
        <v/>
      </c>
      <c r="CD35" s="139" t="str">
        <f>IF(LEN(VLOOKUP($G35,Baseline!$G:$CJ,76,0))=0,"",VLOOKUP($G35,Baseline!$G:$CJ,76,0))</f>
        <v/>
      </c>
      <c r="CE35" s="139" t="str">
        <f>IF(LEN(VLOOKUP($G35,Baseline!$G:$CJ,77,0))=0,"",VLOOKUP($G35,Baseline!$G:$CJ,77,0))</f>
        <v/>
      </c>
      <c r="CF35" s="139" t="str">
        <f>IF(LEN(VLOOKUP($G35,Baseline!$G:$CJ,78,0))=0,"",VLOOKUP($G35,Baseline!$G:$CJ,78,0))</f>
        <v/>
      </c>
      <c r="CG35" s="139" t="str">
        <f>IF(LEN(VLOOKUP($G35,Baseline!$G:$CJ,79,0))=0,"",VLOOKUP($G35,Baseline!$G:$CJ,79,0))</f>
        <v/>
      </c>
      <c r="CH35" s="139" t="str">
        <f>IF(LEN(VLOOKUP($G35,Baseline!$G:$CJ,80,0))=0,"",VLOOKUP($G35,Baseline!$G:$CJ,80,0))</f>
        <v/>
      </c>
      <c r="CI35" s="139" t="str">
        <f>IF(LEN(VLOOKUP($G35,Baseline!$G:$CJ,81,0))=0,"",VLOOKUP($G35,Baseline!$G:$CJ,81,0))</f>
        <v/>
      </c>
      <c r="CJ35" s="139" t="str">
        <f>IF(LEN(VLOOKUP($G35,Baseline!$G:$CJ,82,0))=0,"",VLOOKUP($G35,Baseline!$G:$CJ,82,0))</f>
        <v/>
      </c>
      <c r="CK35" s="142"/>
      <c r="CL35" s="142"/>
      <c r="CM35" s="142"/>
      <c r="CN35" s="142"/>
      <c r="CO35" s="139" t="str">
        <f>IF(LEN(VLOOKUP($G35,Baseline!$G:$DL,87,0))=0,"",VLOOKUP($G35,Baseline!$G:$DL,87,0))</f>
        <v>Mesurez-vous votre tension artérielle par vous-même actuellement ?</v>
      </c>
      <c r="CP35" s="139" t="str">
        <f>IF(LEN(VLOOKUP($G35,Baseline!$G:$DL,88,0))=0,"",VLOOKUP($G35,Baseline!$G:$DL,88,0))</f>
        <v>0 = non</v>
      </c>
      <c r="CQ35" s="139" t="str">
        <f>IF(LEN(VLOOKUP($G35,Baseline!$G:$DL,89,0))=0,"",VLOOKUP($G35,Baseline!$G:$DL,89,0))</f>
        <v>1 = oui</v>
      </c>
      <c r="CR35" s="139" t="str">
        <f>IF(LEN(VLOOKUP($G35,Baseline!$G:$DL,90,0))=0,"",VLOOKUP($G35,Baseline!$G:$DL,90,0))</f>
        <v>99 = pas de réponse</v>
      </c>
      <c r="CS35" s="139" t="str">
        <f>IF(LEN(VLOOKUP($G35,Baseline!$G:$DL,91,0))=0,"",VLOOKUP($G35,Baseline!$G:$DL,91,0))</f>
        <v/>
      </c>
      <c r="CT35" s="139" t="str">
        <f>IF(LEN(VLOOKUP($G35,Baseline!$G:$DL,92,0))=0,"",VLOOKUP($G35,Baseline!$G:$DL,92,0))</f>
        <v/>
      </c>
      <c r="CU35" s="139" t="str">
        <f>IF(LEN(VLOOKUP($G35,Baseline!$G:$DL,93,0))=0,"",VLOOKUP($G35,Baseline!$G:$DL,93,0))</f>
        <v/>
      </c>
      <c r="CV35" s="139" t="str">
        <f>IF(LEN(VLOOKUP($G35,Baseline!$G:$DL,94,0))=0,"",VLOOKUP($G35,Baseline!$G:$DL,94,0))</f>
        <v/>
      </c>
      <c r="CW35" s="139" t="str">
        <f>IF(LEN(VLOOKUP($G35,Baseline!$G:$DL,95,0))=0,"",VLOOKUP($G35,Baseline!$G:$DL,95,0))</f>
        <v/>
      </c>
      <c r="CX35" s="139" t="str">
        <f>IF(LEN(VLOOKUP($G35,Baseline!$G:$DL,96,0))=0,"",VLOOKUP($G35,Baseline!$G:$DL,96,0))</f>
        <v/>
      </c>
      <c r="CY35" s="139" t="str">
        <f>IF(LEN(VLOOKUP($G35,Baseline!$G:$DL,97,0))=0,"",VLOOKUP($G35,Baseline!$G:$DL,97,0))</f>
        <v/>
      </c>
      <c r="CZ35" s="139" t="str">
        <f>IF(LEN(VLOOKUP($G35,Baseline!$G:$DL,98,0))=0,"",VLOOKUP($G35,Baseline!$G:$DL,98,0))</f>
        <v/>
      </c>
      <c r="DA35" s="139" t="str">
        <f>IF(LEN(VLOOKUP($G35,Baseline!$G:$DL,99,0))=0,"",VLOOKUP($G35,Baseline!$G:$DL,99,0))</f>
        <v/>
      </c>
      <c r="DB35" s="139" t="str">
        <f>IF(LEN(VLOOKUP($G35,Baseline!$G:$DL,100,0))=0,"",VLOOKUP($G35,Baseline!$G:$DL,100,0))</f>
        <v/>
      </c>
      <c r="DC35" s="139" t="str">
        <f>IF(LEN(VLOOKUP($G35,Baseline!$G:$DL,101,0))=0,"",VLOOKUP($G35,Baseline!$G:$DL,101,0))</f>
        <v/>
      </c>
      <c r="DD35" s="139" t="str">
        <f>IF(LEN(VLOOKUP($G35,Baseline!$G:$DL,102,0))=0,"",VLOOKUP($G35,Baseline!$G:$DL,102,0))</f>
        <v/>
      </c>
      <c r="DE35" s="139" t="str">
        <f>IF(LEN(VLOOKUP($G35,Baseline!$G:$DL,103,0))=0,"",VLOOKUP($G35,Baseline!$G:$DL,103,0))</f>
        <v/>
      </c>
      <c r="DF35" s="139" t="str">
        <f>IF(LEN(VLOOKUP($G35,Baseline!$G:$DL,104,0))=0,"",VLOOKUP($G35,Baseline!$G:$DL,104,0))</f>
        <v/>
      </c>
      <c r="DG35" s="139" t="str">
        <f>IF(LEN(VLOOKUP($G35,Baseline!$G:$DL,105,0))=0,"",VLOOKUP($G35,Baseline!$G:$DL,105,0))</f>
        <v/>
      </c>
      <c r="DH35" s="139" t="str">
        <f>IF(LEN(VLOOKUP($G35,Baseline!$G:$DL,106,0))=0,"",VLOOKUP($G35,Baseline!$G:$DL,106,0))</f>
        <v/>
      </c>
      <c r="DI35" s="139" t="str">
        <f>IF(LEN(VLOOKUP($G35,Baseline!$G:$DL,107,0))=0,"",VLOOKUP($G35,Baseline!$G:$DL,107,0))</f>
        <v/>
      </c>
      <c r="DJ35" s="139" t="str">
        <f>IF(LEN(VLOOKUP($G35,Baseline!$G:$DL,108,0))=0,"",VLOOKUP($G35,Baseline!$G:$DL,108,0))</f>
        <v/>
      </c>
      <c r="DK35" s="139" t="str">
        <f>IF(LEN(VLOOKUP($G35,Baseline!$G:$DL,109,0))=0,"",VLOOKUP($G35,Baseline!$G:$DL,109,0))</f>
        <v/>
      </c>
      <c r="DL35" s="139" t="str">
        <f>IF(LEN(VLOOKUP($G35,Baseline!$G:$DL,110,0))=0,"",VLOOKUP($G35,Baseline!$G:$DL,110,0))</f>
        <v/>
      </c>
      <c r="DM35" s="139"/>
      <c r="DN35" s="139"/>
      <c r="DO35" s="139"/>
      <c r="DP35" s="139"/>
      <c r="DQ35" s="142" t="str">
        <f>IF(LEN(VLOOKUP($G35,Baseline!$G:$EN,115,0))=0,"",VLOOKUP($G35,Baseline!$G:$EN,115,0))</f>
        <v>Jelenleg saját maga méri a vérnyomását?</v>
      </c>
      <c r="DR35" s="142" t="str">
        <f>IF(LEN(VLOOKUP($G35,Baseline!$G:$EN,116,0))=0,"",VLOOKUP($G35,Baseline!$G:$EN,116,0))</f>
        <v>0 = nem</v>
      </c>
      <c r="DS35" s="142" t="str">
        <f>IF(LEN(VLOOKUP($G35,Baseline!$G:$EN,117,0))=0,"",VLOOKUP($G35,Baseline!$G:$EN,117,0))</f>
        <v>1 = igen</v>
      </c>
      <c r="DT35" s="142" t="str">
        <f>IF(LEN(VLOOKUP($G35,Baseline!$G:$EN,118,0))=0,"",VLOOKUP($G35,Baseline!$G:$EN,118,0))</f>
        <v>99 = nincs válasz</v>
      </c>
      <c r="DU35" s="142" t="str">
        <f>IF(LEN(VLOOKUP($G35,Baseline!$G:$EN,119,0))=0,"",VLOOKUP($G35,Baseline!$G:$EN,119,0))</f>
        <v/>
      </c>
      <c r="DV35" s="142" t="str">
        <f>IF(LEN(VLOOKUP($G35,Baseline!$G:$EN,120,0))=0,"",VLOOKUP($G35,Baseline!$G:$EN,120,0))</f>
        <v/>
      </c>
      <c r="DW35" s="142" t="str">
        <f>IF(LEN(VLOOKUP($G35,Baseline!$G:$EN,121,0))=0,"",VLOOKUP($G35,Baseline!$G:$EN,121,0))</f>
        <v/>
      </c>
      <c r="DX35" s="142" t="str">
        <f>IF(LEN(VLOOKUP($G35,Baseline!$G:$EN,122,0))=0,"",VLOOKUP($G35,Baseline!$G:$EN,122,0))</f>
        <v/>
      </c>
      <c r="DY35" s="142" t="str">
        <f>IF(LEN(VLOOKUP($G35,Baseline!$G:$EN,123,0))=0,"",VLOOKUP($G35,Baseline!$G:$EN,123,0))</f>
        <v/>
      </c>
      <c r="DZ35" s="142" t="str">
        <f>IF(LEN(VLOOKUP($G35,Baseline!$G:$EN,124,0))=0,"",VLOOKUP($G35,Baseline!$G:$EN,124,0))</f>
        <v/>
      </c>
      <c r="EA35" s="142" t="str">
        <f>IF(LEN(VLOOKUP($G35,Baseline!$G:$EN,125,0))=0,"",VLOOKUP($G35,Baseline!$G:$EN,125,0))</f>
        <v/>
      </c>
      <c r="EB35" s="142" t="str">
        <f>IF(LEN(VLOOKUP($G35,Baseline!$G:$EN,126,0))=0,"",VLOOKUP($G35,Baseline!$G:$EN,126,0))</f>
        <v/>
      </c>
      <c r="EC35" s="142" t="str">
        <f>IF(LEN(VLOOKUP($G35,Baseline!$G:$EN,127,0))=0,"",VLOOKUP($G35,Baseline!$G:$EN,127,0))</f>
        <v/>
      </c>
      <c r="ED35" s="142" t="str">
        <f>IF(LEN(VLOOKUP($G35,Baseline!$G:$EN,128,0))=0,"",VLOOKUP($G35,Baseline!$G:$EN,128,0))</f>
        <v/>
      </c>
      <c r="EE35" s="142" t="str">
        <f>IF(LEN(VLOOKUP($G35,Baseline!$G:$EN,129,0))=0,"",VLOOKUP($G35,Baseline!$G:$EN,129,0))</f>
        <v/>
      </c>
      <c r="EF35" s="142" t="str">
        <f>IF(LEN(VLOOKUP($G35,Baseline!$G:$EN,130,0))=0,"",VLOOKUP($G35,Baseline!$G:$EN,130,0))</f>
        <v/>
      </c>
      <c r="EG35" s="142" t="str">
        <f>IF(LEN(VLOOKUP($G35,Baseline!$G:$EN,131,0))=0,"",VLOOKUP($G35,Baseline!$G:$EN,131,0))</f>
        <v/>
      </c>
      <c r="EH35" s="142" t="str">
        <f>IF(LEN(VLOOKUP($G35,Baseline!$G:$EN,132,0))=0,"",VLOOKUP($G35,Baseline!$G:$EN,132,0))</f>
        <v/>
      </c>
      <c r="EI35" s="142" t="str">
        <f>IF(LEN(VLOOKUP($G35,Baseline!$G:$EN,133,0))=0,"",VLOOKUP($G35,Baseline!$G:$EN,133,0))</f>
        <v/>
      </c>
      <c r="EJ35" s="142" t="str">
        <f>IF(LEN(VLOOKUP($G35,Baseline!$G:$EN,134,0))=0,"",VLOOKUP($G35,Baseline!$G:$EN,134,0))</f>
        <v/>
      </c>
      <c r="EK35" s="142" t="str">
        <f>IF(LEN(VLOOKUP($G35,Baseline!$G:$EN,135,0))=0,"",VLOOKUP($G35,Baseline!$G:$EN,135,0))</f>
        <v/>
      </c>
      <c r="EL35" s="142" t="str">
        <f>IF(LEN(VLOOKUP($G35,Baseline!$G:$EN,136,0))=0,"",VLOOKUP($G35,Baseline!$G:$EN,136,0))</f>
        <v/>
      </c>
      <c r="EM35" s="142" t="str">
        <f>IF(LEN(VLOOKUP($G35,Baseline!$G:$EN,137,0))=0,"",VLOOKUP($G35,Baseline!$G:$EN,137,0))</f>
        <v/>
      </c>
      <c r="EN35" s="142" t="str">
        <f>IF(LEN(VLOOKUP($G35,Baseline!$G:$EN,138,0))=0,"",VLOOKUP($G35,Baseline!$G:$EN,138,0))</f>
        <v/>
      </c>
      <c r="EO35" s="142"/>
      <c r="EP35" s="142"/>
      <c r="EQ35" s="142"/>
      <c r="ER35" s="142"/>
      <c r="ES35" s="142" t="str">
        <f>IF(LEN(VLOOKUP($G35,Baseline!$G:$FP,143,0))=0,"",VLOOKUP($G35,Baseline!$G:$FP,143,0))</f>
        <v>Al momento effettua la misurazione della pressione autonomamente?</v>
      </c>
      <c r="ET35" s="142" t="str">
        <f>IF(LEN(VLOOKUP($G35,Baseline!$G:$FP,144,0))=0,"",VLOOKUP($G35,Baseline!$G:$FP,144,0))</f>
        <v>0 = no</v>
      </c>
      <c r="EU35" s="142" t="str">
        <f>IF(LEN(VLOOKUP($G35,Baseline!$G:$FP,145,0))=0,"",VLOOKUP($G35,Baseline!$G:$FP,145,0))</f>
        <v>1 = sì</v>
      </c>
      <c r="EV35" s="142" t="str">
        <f>IF(LEN(VLOOKUP($G35,Baseline!$G:$FP,146,0))=0,"",VLOOKUP($G35,Baseline!$G:$FP,146,0))</f>
        <v>99 = nessuna risposta</v>
      </c>
      <c r="EW35" s="142" t="str">
        <f>IF(LEN(VLOOKUP($G35,Baseline!$G:$FP,147,0))=0,"",VLOOKUP($G35,Baseline!$G:$FP,147,0))</f>
        <v/>
      </c>
      <c r="EX35" s="142" t="str">
        <f>IF(LEN(VLOOKUP($G35,Baseline!$G:$FP,148,0))=0,"",VLOOKUP($G35,Baseline!$G:$FP,148,0))</f>
        <v/>
      </c>
      <c r="EY35" s="142" t="str">
        <f>IF(LEN(VLOOKUP($G35,Baseline!$G:$FP,149,0))=0,"",VLOOKUP($G35,Baseline!$G:$FP,149,0))</f>
        <v/>
      </c>
      <c r="EZ35" s="142" t="str">
        <f>IF(LEN(VLOOKUP($G35,Baseline!$G:$FP,150,0))=0,"",VLOOKUP($G35,Baseline!$G:$FP,150,0))</f>
        <v/>
      </c>
      <c r="FA35" s="142" t="str">
        <f>IF(LEN(VLOOKUP($G35,Baseline!$G:$FP,151,0))=0,"",VLOOKUP($G35,Baseline!$G:$FP,151,0))</f>
        <v/>
      </c>
      <c r="FB35" s="142" t="str">
        <f>IF(LEN(VLOOKUP($G35,Baseline!$G:$FP,152,0))=0,"",VLOOKUP($G35,Baseline!$G:$FP,152,0))</f>
        <v/>
      </c>
      <c r="FC35" s="142" t="str">
        <f>IF(LEN(VLOOKUP($G35,Baseline!$G:$FP,153,0))=0,"",VLOOKUP($G35,Baseline!$G:$FP,153,0))</f>
        <v/>
      </c>
      <c r="FD35" s="142" t="str">
        <f>IF(LEN(VLOOKUP($G35,Baseline!$G:$FP,154,0))=0,"",VLOOKUP($G35,Baseline!$G:$FP,154,0))</f>
        <v/>
      </c>
      <c r="FE35" s="142" t="str">
        <f>IF(LEN(VLOOKUP($G35,Baseline!$G:$FP,155,0))=0,"",VLOOKUP($G35,Baseline!$G:$FP,155,0))</f>
        <v/>
      </c>
      <c r="FF35" s="142" t="str">
        <f>IF(LEN(VLOOKUP($G35,Baseline!$G:$FP,156,0))=0,"",VLOOKUP($G35,Baseline!$G:$FP,156,0))</f>
        <v/>
      </c>
      <c r="FG35" s="142" t="str">
        <f>IF(LEN(VLOOKUP($G35,Baseline!$G:$FP,157,0))=0,"",VLOOKUP($G35,Baseline!$G:$FP,157,0))</f>
        <v/>
      </c>
      <c r="FH35" s="142" t="str">
        <f>IF(LEN(VLOOKUP($G35,Baseline!$G:$FP,158,0))=0,"",VLOOKUP($G35,Baseline!$G:$FP,158,0))</f>
        <v/>
      </c>
      <c r="FI35" s="142" t="str">
        <f>IF(LEN(VLOOKUP($G35,Baseline!$G:$FP,159,0))=0,"",VLOOKUP($G35,Baseline!$G:$FP,159,0))</f>
        <v/>
      </c>
      <c r="FJ35" s="142" t="str">
        <f>IF(LEN(VLOOKUP($G35,Baseline!$G:$FP,160,0))=0,"",VLOOKUP($G35,Baseline!$G:$FP,160,0))</f>
        <v/>
      </c>
      <c r="FK35" s="142" t="str">
        <f>IF(LEN(VLOOKUP($G35,Baseline!$G:$FP,161,0))=0,"",VLOOKUP($G35,Baseline!$G:$FP,161,0))</f>
        <v/>
      </c>
      <c r="FL35" s="142" t="str">
        <f>IF(LEN(VLOOKUP($G35,Baseline!$G:$FP,162,0))=0,"",VLOOKUP($G35,Baseline!$G:$FP,162,0))</f>
        <v/>
      </c>
      <c r="FM35" s="142" t="str">
        <f>IF(LEN(VLOOKUP($G35,Baseline!$G:$FP,163,0))=0,"",VLOOKUP($G35,Baseline!$G:$FP,163,0))</f>
        <v/>
      </c>
      <c r="FN35" s="142" t="str">
        <f>IF(LEN(VLOOKUP($G35,Baseline!$G:$FP,164,0))=0,"",VLOOKUP($G35,Baseline!$G:$FP,164,0))</f>
        <v/>
      </c>
      <c r="FO35" s="142" t="str">
        <f>IF(LEN(VLOOKUP($G35,Baseline!$G:$FP,165,0))=0,"",VLOOKUP($G35,Baseline!$G:$FP,165,0))</f>
        <v/>
      </c>
      <c r="FP35" s="142" t="str">
        <f>IF(LEN(VLOOKUP($G35,Baseline!$G:$FP,166,0))=0,"",VLOOKUP($G35,Baseline!$G:$FP,166,0))</f>
        <v/>
      </c>
      <c r="FQ35" s="142"/>
      <c r="FR35" s="142"/>
      <c r="FS35" s="142"/>
      <c r="FT35" s="142"/>
      <c r="FU35" s="142" t="str">
        <f>IF(LEN(VLOOKUP($G35,Baseline!$G:$GR,171,0))=0,"",VLOOKUP($G35,Baseline!$G:$GR,171,0))</f>
        <v>Измеряете ли Вы себе давление сами?</v>
      </c>
      <c r="FV35" s="142" t="str">
        <f>IF(LEN(VLOOKUP($G35,Baseline!$G:$GR,172,0))=0,"",VLOOKUP($G35,Baseline!$G:$GR,172,0))</f>
        <v>0 = нет</v>
      </c>
      <c r="FW35" s="142" t="str">
        <f>IF(LEN(VLOOKUP($G35,Baseline!$G:$GR,173,0))=0,"",VLOOKUP($G35,Baseline!$G:$GR,173,0))</f>
        <v>1 = да</v>
      </c>
      <c r="FX35" s="142" t="str">
        <f>IF(LEN(VLOOKUP($G35,Baseline!$G:$GR,174,0))=0,"",VLOOKUP($G35,Baseline!$G:$GR,174,0))</f>
        <v>99 = нет ответа</v>
      </c>
      <c r="FY35" s="142" t="str">
        <f>IF(LEN(VLOOKUP($G35,Baseline!$G:$GR,175,0))=0,"",VLOOKUP($G35,Baseline!$G:$GR,175,0))</f>
        <v/>
      </c>
      <c r="FZ35" s="142" t="str">
        <f>IF(LEN(VLOOKUP($G35,Baseline!$G:$GR,176,0))=0,"",VLOOKUP($G35,Baseline!$G:$GR,176,0))</f>
        <v/>
      </c>
      <c r="GA35" s="142" t="str">
        <f>IF(LEN(VLOOKUP($G35,Baseline!$G:$GR,177,0))=0,"",VLOOKUP($G35,Baseline!$G:$GR,177,0))</f>
        <v/>
      </c>
      <c r="GB35" s="142" t="str">
        <f>IF(LEN(VLOOKUP($G35,Baseline!$G:$GR,178,0))=0,"",VLOOKUP($G35,Baseline!$G:$GR,178,0))</f>
        <v/>
      </c>
      <c r="GC35" s="142" t="str">
        <f>IF(LEN(VLOOKUP($G35,Baseline!$G:$GR,179,0))=0,"",VLOOKUP($G35,Baseline!$G:$GR,179,0))</f>
        <v/>
      </c>
      <c r="GD35" s="142" t="str">
        <f>IF(LEN(VLOOKUP($G35,Baseline!$G:$GR,180,0))=0,"",VLOOKUP($G35,Baseline!$G:$GR,180,0))</f>
        <v/>
      </c>
      <c r="GE35" s="142" t="str">
        <f>IF(LEN(VLOOKUP($G35,Baseline!$G:$GR,181,0))=0,"",VLOOKUP($G35,Baseline!$G:$GR,181,0))</f>
        <v/>
      </c>
      <c r="GF35" s="142" t="str">
        <f>IF(LEN(VLOOKUP($G35,Baseline!$G:$GR,182,0))=0,"",VLOOKUP($G35,Baseline!$G:$GR,182,0))</f>
        <v/>
      </c>
      <c r="GG35" s="142" t="str">
        <f>IF(LEN(VLOOKUP($G35,Baseline!$G:$GR,183,0))=0,"",VLOOKUP($G35,Baseline!$G:$GR,183,0))</f>
        <v/>
      </c>
      <c r="GH35" s="142" t="str">
        <f>IF(LEN(VLOOKUP($G35,Baseline!$G:$GR,184,0))=0,"",VLOOKUP($G35,Baseline!$G:$GR,184,0))</f>
        <v/>
      </c>
      <c r="GI35" s="142" t="str">
        <f>IF(LEN(VLOOKUP($G35,Baseline!$G:$GR,185,0))=0,"",VLOOKUP($G35,Baseline!$G:$GR,185,0))</f>
        <v/>
      </c>
      <c r="GJ35" s="142" t="str">
        <f>IF(LEN(VLOOKUP($G35,Baseline!$G:$GR,186,0))=0,"",VLOOKUP($G35,Baseline!$G:$GR,186,0))</f>
        <v/>
      </c>
      <c r="GK35" s="142" t="str">
        <f>IF(LEN(VLOOKUP($G35,Baseline!$G:$GR,187,0))=0,"",VLOOKUP($G35,Baseline!$G:$GR,187,0))</f>
        <v/>
      </c>
      <c r="GL35" s="142" t="str">
        <f>IF(LEN(VLOOKUP($G35,Baseline!$G:$GR,188,0))=0,"",VLOOKUP($G35,Baseline!$G:$GR,188,0))</f>
        <v/>
      </c>
      <c r="GM35" s="142" t="str">
        <f>IF(LEN(VLOOKUP($G35,Baseline!$G:$GR,189,0))=0,"",VLOOKUP($G35,Baseline!$G:$GR,189,0))</f>
        <v/>
      </c>
      <c r="GN35" s="142" t="str">
        <f>IF(LEN(VLOOKUP($G35,Baseline!$G:$GR,190,0))=0,"",VLOOKUP($G35,Baseline!$G:$GR,190,0))</f>
        <v/>
      </c>
      <c r="GO35" s="142" t="str">
        <f>IF(LEN(VLOOKUP($G35,Baseline!$G:$GR,191,0))=0,"",VLOOKUP($G35,Baseline!$G:$GR,191,0))</f>
        <v/>
      </c>
      <c r="GP35" s="142" t="str">
        <f>IF(LEN(VLOOKUP($G35,Baseline!$G:$GR,192,0))=0,"",VLOOKUP($G35,Baseline!$G:$GR,192,0))</f>
        <v/>
      </c>
      <c r="GQ35" s="142" t="str">
        <f>IF(LEN(VLOOKUP($G35,Baseline!$G:$GR,193,0))=0,"",VLOOKUP($G35,Baseline!$G:$GR,193,0))</f>
        <v/>
      </c>
      <c r="GR35" s="142" t="str">
        <f>IF(LEN(VLOOKUP($G35,Baseline!$G:$GR,194,0))=0,"",VLOOKUP($G35,Baseline!$G:$GR,194,0))</f>
        <v/>
      </c>
      <c r="GS35" s="142"/>
      <c r="GT35" s="142"/>
      <c r="GU35" s="142"/>
      <c r="GV35" s="142"/>
      <c r="GW35" s="142" t="str">
        <f>IF(LEN(VLOOKUP($G35,Baseline!$G:$HT,199,0))=0,"",VLOOKUP($G35,Baseline!$G:$HT,199,0))</f>
        <v>Da li trenutno sami merite svoj krvni pritisak?</v>
      </c>
      <c r="GX35" s="142" t="str">
        <f>IF(LEN(VLOOKUP($G35,Baseline!$G:$HT,200,0))=0,"",VLOOKUP($G35,Baseline!$G:$HT,200,0))</f>
        <v>0 = ne</v>
      </c>
      <c r="GY35" s="142" t="str">
        <f>IF(LEN(VLOOKUP($G35,Baseline!$G:$HT,201,0))=0,"",VLOOKUP($G35,Baseline!$G:$HT,201,0))</f>
        <v>1 = da</v>
      </c>
      <c r="GZ35" s="142" t="str">
        <f>IF(LEN(VLOOKUP($G35,Baseline!$G:$HT,202,0))=0,"",VLOOKUP($G35,Baseline!$G:$HT,202,0))</f>
        <v>99 = nema podataka</v>
      </c>
      <c r="HA35" s="142" t="str">
        <f>IF(LEN(VLOOKUP($G35,Baseline!$G:$HT,203,0))=0,"",VLOOKUP($G35,Baseline!$G:$HT,203,0))</f>
        <v/>
      </c>
      <c r="HB35" s="142" t="str">
        <f>IF(LEN(VLOOKUP($G35,Baseline!$G:$HT,204,0))=0,"",VLOOKUP($G35,Baseline!$G:$HT,204,0))</f>
        <v/>
      </c>
      <c r="HC35" s="142" t="str">
        <f>IF(LEN(VLOOKUP($G35,Baseline!$G:$HT,205,0))=0,"",VLOOKUP($G35,Baseline!$G:$HT,205,0))</f>
        <v/>
      </c>
      <c r="HD35" s="142" t="str">
        <f>IF(LEN(VLOOKUP($G35,Baseline!$G:$HT,206,0))=0,"",VLOOKUP($G35,Baseline!$G:$HT,206,0))</f>
        <v/>
      </c>
      <c r="HE35" s="142" t="str">
        <f>IF(LEN(VLOOKUP($G35,Baseline!$G:$HT,207,0))=0,"",VLOOKUP($G35,Baseline!$G:$HT,207,0))</f>
        <v/>
      </c>
      <c r="HF35" s="142" t="str">
        <f>IF(LEN(VLOOKUP($G35,Baseline!$G:$HT,208,0))=0,"",VLOOKUP($G35,Baseline!$G:$HT,208,0))</f>
        <v/>
      </c>
      <c r="HG35" s="142" t="str">
        <f>IF(LEN(VLOOKUP($G35,Baseline!$G:$HT,209,0))=0,"",VLOOKUP($G35,Baseline!$G:$HT,209,0))</f>
        <v/>
      </c>
      <c r="HH35" s="142" t="str">
        <f>IF(LEN(VLOOKUP($G35,Baseline!$G:$HT,210,0))=0,"",VLOOKUP($G35,Baseline!$G:$HT,210,0))</f>
        <v/>
      </c>
      <c r="HI35" s="142" t="str">
        <f>IF(LEN(VLOOKUP($G35,Baseline!$G:$HT,211,0))=0,"",VLOOKUP($G35,Baseline!$G:$HT,211,0))</f>
        <v/>
      </c>
      <c r="HJ35" s="142" t="str">
        <f>IF(LEN(VLOOKUP($G35,Baseline!$G:$HT,212,0))=0,"",VLOOKUP($G35,Baseline!$G:$HT,212,0))</f>
        <v/>
      </c>
      <c r="HK35" s="142" t="str">
        <f>IF(LEN(VLOOKUP($G35,Baseline!$G:$HT,213,0))=0,"",VLOOKUP($G35,Baseline!$G:$HT,213,0))</f>
        <v/>
      </c>
      <c r="HL35" s="142" t="str">
        <f>IF(LEN(VLOOKUP($G35,Baseline!$G:$HT,214,0))=0,"",VLOOKUP($G35,Baseline!$G:$HT,214,0))</f>
        <v/>
      </c>
      <c r="HM35" s="142" t="str">
        <f>IF(LEN(VLOOKUP($G35,Baseline!$G:$HT,215,0))=0,"",VLOOKUP($G35,Baseline!$G:$HT,215,0))</f>
        <v/>
      </c>
      <c r="HN35" s="142" t="str">
        <f>IF(LEN(VLOOKUP($G35,Baseline!$G:$HT,216,0))=0,"",VLOOKUP($G35,Baseline!$G:$HT,216,0))</f>
        <v/>
      </c>
      <c r="HO35" s="142" t="str">
        <f>IF(LEN(VLOOKUP($G35,Baseline!$G:$HT,217,0))=0,"",VLOOKUP($G35,Baseline!$G:$HT,217,0))</f>
        <v/>
      </c>
      <c r="HP35" s="142" t="str">
        <f>IF(LEN(VLOOKUP($G35,Baseline!$G:$HT,218,0))=0,"",VLOOKUP($G35,Baseline!$G:$HT,218,0))</f>
        <v/>
      </c>
      <c r="HQ35" s="142" t="str">
        <f>IF(LEN(VLOOKUP($G35,Baseline!$G:$HT,219,0))=0,"",VLOOKUP($G35,Baseline!$G:$HT,219,0))</f>
        <v/>
      </c>
      <c r="HR35" s="142" t="str">
        <f>IF(LEN(VLOOKUP($G35,Baseline!$G:$HT,220,0))=0,"",VLOOKUP($G35,Baseline!$G:$HT,220,0))</f>
        <v/>
      </c>
      <c r="HS35" s="142" t="str">
        <f>IF(LEN(VLOOKUP($G35,Baseline!$G:$HT,221,0))=0,"",VLOOKUP($G35,Baseline!$G:$HT,221,0))</f>
        <v/>
      </c>
      <c r="HT35" s="142" t="str">
        <f>IF(LEN(VLOOKUP($G35,Baseline!$G:$HT,222,0))=0,"",VLOOKUP($G35,Baseline!$G:$HT,222,0))</f>
        <v/>
      </c>
      <c r="HU35" s="142"/>
      <c r="HV35" s="142"/>
      <c r="HW35" s="142"/>
      <c r="HX35" s="142"/>
    </row>
    <row r="36" spans="1:694" ht="15.75" customHeight="1" x14ac:dyDescent="0.25">
      <c r="A36" s="194" t="s">
        <v>252</v>
      </c>
      <c r="B36" s="194" t="s">
        <v>273</v>
      </c>
      <c r="C36" s="194"/>
      <c r="D36" s="194"/>
      <c r="E36" s="194"/>
      <c r="F36" s="194" t="s">
        <v>254</v>
      </c>
      <c r="G36" s="194" t="s">
        <v>1322</v>
      </c>
      <c r="H36" s="194"/>
      <c r="I36" s="178" t="s">
        <v>1762</v>
      </c>
      <c r="J36" s="135" t="str">
        <f>IF(LEN(VLOOKUP($G36,Baseline!$G:$BH,4,0))=0,"",VLOOKUP($G36,Baseline!$G:$BH,4,0))</f>
        <v>1 = Erhöht</v>
      </c>
      <c r="K36" s="135" t="str">
        <f>IF(LEN(VLOOKUP($G36,Baseline!$G:$BH,5,0))=0,"",VLOOKUP($G36,Baseline!$G:$BH,5,0))</f>
        <v>2 = Erniedrigt</v>
      </c>
      <c r="L36" s="135" t="str">
        <f>IF(LEN(VLOOKUP($G36,Baseline!$G:$BH,6,0))=0,"",VLOOKUP($G36,Baseline!$G:$BH,6,0))</f>
        <v>3 = Unverändert</v>
      </c>
      <c r="M36" s="135" t="str">
        <f>IF(LEN(VLOOKUP($G36,Baseline!$G:$BH,7,0))=0,"",VLOOKUP($G36,Baseline!$G:$BH,7,0))</f>
        <v>77 = Weiß nicht</v>
      </c>
      <c r="N36" s="135" t="str">
        <f>IF(LEN(VLOOKUP($G36,Baseline!$G:$BH,8,0))=0,"",VLOOKUP($G36,Baseline!$G:$BH,8,0))</f>
        <v>99 = Keine Angabe</v>
      </c>
      <c r="O36" s="135" t="str">
        <f>IF(LEN(VLOOKUP($G36,Baseline!$G:$BH,9,0))=0,"",VLOOKUP($G36,Baseline!$G:$BH,9,0))</f>
        <v/>
      </c>
      <c r="P36" s="135" t="str">
        <f>IF(LEN(VLOOKUP($G36,Baseline!$G:$BH,10,0))=0,"",VLOOKUP($G36,Baseline!$G:$BH,10,0))</f>
        <v/>
      </c>
      <c r="Q36" s="135" t="str">
        <f>IF(LEN(VLOOKUP($G36,Baseline!$G:$BH,11,0))=0,"",VLOOKUP($G36,Baseline!$G:$BH,11,0))</f>
        <v/>
      </c>
      <c r="R36" s="135" t="str">
        <f>IF(LEN(VLOOKUP($G36,Baseline!$G:$BH,12,0))=0,"",VLOOKUP($G36,Baseline!$G:$BH,12,0))</f>
        <v/>
      </c>
      <c r="S36" s="135" t="str">
        <f>IF(LEN(VLOOKUP($G36,Baseline!$G:$BH,13,0))=0,"",VLOOKUP($G36,Baseline!$G:$BH,13,0))</f>
        <v/>
      </c>
      <c r="T36" s="135" t="str">
        <f>IF(LEN(VLOOKUP($G36,Baseline!$G:$BH,14,0))=0,"",VLOOKUP($G36,Baseline!$G:$BH,14,0))</f>
        <v/>
      </c>
      <c r="U36" s="135" t="str">
        <f>IF(LEN(VLOOKUP($G36,Baseline!$G:$BH,15,0))=0,"",VLOOKUP($G36,Baseline!$G:$BH,15,0))</f>
        <v/>
      </c>
      <c r="V36" s="135" t="str">
        <f>IF(LEN(VLOOKUP($G36,Baseline!$G:$BH,16,0))=0,"",VLOOKUP($G36,Baseline!$G:$BH,16,0))</f>
        <v/>
      </c>
      <c r="W36" s="135" t="str">
        <f>IF(LEN(VLOOKUP($G36,Baseline!$G:$BH,17,0))=0,"",VLOOKUP($G36,Baseline!$G:$BH,17,0))</f>
        <v/>
      </c>
      <c r="X36" s="135" t="str">
        <f>IF(LEN(VLOOKUP($G36,Baseline!$G:$BH,18,0))=0,"",VLOOKUP($G36,Baseline!$G:$BH,18,0))</f>
        <v/>
      </c>
      <c r="Y36" s="135" t="str">
        <f>IF(LEN(VLOOKUP($G36,Baseline!$G:$BH,19,0))=0,"",VLOOKUP($G36,Baseline!$G:$BH,19,0))</f>
        <v/>
      </c>
      <c r="Z36" s="135" t="str">
        <f>IF(LEN(VLOOKUP($G36,Baseline!$G:$BH,20,0))=0,"",VLOOKUP($G36,Baseline!$G:$BH,20,0))</f>
        <v/>
      </c>
      <c r="AA36" s="135" t="str">
        <f>IF(LEN(VLOOKUP($G36,Baseline!$G:$BH,21,0))=0,"",VLOOKUP($G36,Baseline!$G:$BH,21,0))</f>
        <v/>
      </c>
      <c r="AB36" s="135" t="str">
        <f>IF(LEN(VLOOKUP($G36,Baseline!$G:$BH,22,0))=0,"",VLOOKUP($G36,Baseline!$G:$BH,22,0))</f>
        <v/>
      </c>
      <c r="AC36" s="135" t="str">
        <f>IF(LEN(VLOOKUP($G36,Baseline!$G:$BH,23,0))=0,"",VLOOKUP($G36,Baseline!$G:$BH,23,0))</f>
        <v/>
      </c>
      <c r="AD36" s="135" t="str">
        <f>IF(LEN(VLOOKUP($G36,Baseline!$G:$BH,24,0))=0,"",VLOOKUP($G36,Baseline!$G:$BH,24,0))</f>
        <v/>
      </c>
      <c r="AE36" s="135" t="str">
        <f>IF(LEN(VLOOKUP($G36,Baseline!$G:$BH,25,0))=0,"",VLOOKUP($G36,Baseline!$G:$BH,25,0))</f>
        <v/>
      </c>
      <c r="AF36" s="135" t="str">
        <f>IF(LEN(VLOOKUP($G36,Baseline!$G:$BH,26,0))=0,"",VLOOKUP($G36,Baseline!$G:$BH,26,0))</f>
        <v/>
      </c>
      <c r="AG36" s="194"/>
      <c r="AH36" s="194"/>
      <c r="AI36" s="194"/>
      <c r="AJ36" s="194"/>
      <c r="AK36" s="195" t="s">
        <v>1763</v>
      </c>
      <c r="AL36" s="135" t="str">
        <f>IF(LEN(VLOOKUP($G36,Baseline!$G:$BH,32,0))=0,"",VLOOKUP($G36,Baseline!$G:$BH,32,0))</f>
        <v>1 = Increased</v>
      </c>
      <c r="AM36" s="135" t="str">
        <f>IF(LEN(VLOOKUP($G36,Baseline!$G:$BH,33,0))=0,"",VLOOKUP($G36,Baseline!$G:$BH,33,0))</f>
        <v>2 = Decreased</v>
      </c>
      <c r="AN36" s="135" t="str">
        <f>IF(LEN(VLOOKUP($G36,Baseline!$G:$BH,34,0))=0,"",VLOOKUP($G36,Baseline!$G:$BH,34,0))</f>
        <v>3 = Unchanged</v>
      </c>
      <c r="AO36" s="135" t="str">
        <f>IF(LEN(VLOOKUP($G36,Baseline!$G:$BH,35,0))=0,"",VLOOKUP($G36,Baseline!$G:$BH,35,0))</f>
        <v>77 = I don't know</v>
      </c>
      <c r="AP36" s="135" t="str">
        <f>IF(LEN(VLOOKUP($G36,Baseline!$G:$BH,36,0))=0,"",VLOOKUP($G36,Baseline!$G:$BH,36,0))</f>
        <v>99 = No response</v>
      </c>
      <c r="AQ36" s="135" t="str">
        <f>IF(LEN(VLOOKUP($G36,Baseline!$G:$BH,37,0))=0,"",VLOOKUP($G36,Baseline!$G:$BH,37,0))</f>
        <v/>
      </c>
      <c r="AR36" s="135" t="str">
        <f>IF(LEN(VLOOKUP($G36,Baseline!$G:$BH,38,0))=0,"",VLOOKUP($G36,Baseline!$G:$BH,38,0))</f>
        <v/>
      </c>
      <c r="AS36" s="135" t="str">
        <f>IF(LEN(VLOOKUP($G36,Baseline!$G:$BH,39,0))=0,"",VLOOKUP($G36,Baseline!$G:$BH,39,0))</f>
        <v/>
      </c>
      <c r="AT36" s="135" t="str">
        <f>IF(LEN(VLOOKUP($G36,Baseline!$G:$BH,40,0))=0,"",VLOOKUP($G36,Baseline!$G:$BH,40,0))</f>
        <v/>
      </c>
      <c r="AU36" s="135" t="str">
        <f>IF(LEN(VLOOKUP($G36,Baseline!$G:$BH,41,0))=0,"",VLOOKUP($G36,Baseline!$G:$BH,41,0))</f>
        <v/>
      </c>
      <c r="AV36" s="135" t="str">
        <f>IF(LEN(VLOOKUP($G36,Baseline!$G:$BH,42,0))=0,"",VLOOKUP($G36,Baseline!$G:$BH,42,0))</f>
        <v/>
      </c>
      <c r="AW36" s="135" t="str">
        <f>IF(LEN(VLOOKUP($G36,Baseline!$G:$BH,43,0))=0,"",VLOOKUP($G36,Baseline!$G:$BH,43,0))</f>
        <v/>
      </c>
      <c r="AX36" s="135" t="str">
        <f>IF(LEN(VLOOKUP($G36,Baseline!$G:$BH,44,0))=0,"",VLOOKUP($G36,Baseline!$G:$BH,44,0))</f>
        <v/>
      </c>
      <c r="AY36" s="135" t="str">
        <f>IF(LEN(VLOOKUP($G36,Baseline!$G:$BH,45,0))=0,"",VLOOKUP($G36,Baseline!$G:$BH,45,0))</f>
        <v/>
      </c>
      <c r="AZ36" s="135" t="str">
        <f>IF(LEN(VLOOKUP($G36,Baseline!$G:$BH,46,0))=0,"",VLOOKUP($G36,Baseline!$G:$BH,46,0))</f>
        <v/>
      </c>
      <c r="BA36" s="135" t="str">
        <f>IF(LEN(VLOOKUP($G36,Baseline!$G:$BH,47,0))=0,"",VLOOKUP($G36,Baseline!$G:$BH,47,0))</f>
        <v/>
      </c>
      <c r="BB36" s="135" t="str">
        <f>IF(LEN(VLOOKUP($G36,Baseline!$G:$BH,48,0))=0,"",VLOOKUP($G36,Baseline!$G:$BH,48,0))</f>
        <v/>
      </c>
      <c r="BC36" s="135" t="str">
        <f>IF(LEN(VLOOKUP($G36,Baseline!$G:$BH,49,0))=0,"",VLOOKUP($G36,Baseline!$G:$BH,49,0))</f>
        <v/>
      </c>
      <c r="BD36" s="135" t="str">
        <f>IF(LEN(VLOOKUP($G36,Baseline!$G:$BH,50,0))=0,"",VLOOKUP($G36,Baseline!$G:$BH,50,0))</f>
        <v/>
      </c>
      <c r="BE36" s="135" t="str">
        <f>IF(LEN(VLOOKUP($G36,Baseline!$G:$BH,51,0))=0,"",VLOOKUP($G36,Baseline!$G:$BH,51,0))</f>
        <v/>
      </c>
      <c r="BF36" s="135" t="str">
        <f>IF(LEN(VLOOKUP($G36,Baseline!$G:$BH,52,0))=0,"",VLOOKUP($G36,Baseline!$G:$BH,52,0))</f>
        <v/>
      </c>
      <c r="BG36" s="135" t="str">
        <f>IF(LEN(VLOOKUP($G36,Baseline!$G:$BH,53,0))=0,"",VLOOKUP($G36,Baseline!$G:$BH,53,0))</f>
        <v/>
      </c>
      <c r="BH36" s="135" t="str">
        <f>IF(LEN(VLOOKUP($G36,Baseline!$G:$BH,54,0))=0,"",VLOOKUP($G36,Baseline!$G:$BH,54,0))</f>
        <v/>
      </c>
      <c r="BI36" s="194"/>
      <c r="BJ36" s="194"/>
      <c r="BK36" s="194"/>
      <c r="BL36" s="194"/>
      <c r="BM36" s="195" t="s">
        <v>1764</v>
      </c>
      <c r="BN36" s="139" t="str">
        <f>IF(LEN(VLOOKUP($G36,Baseline!$G:$CJ,60,0))=0,"",VLOOKUP($G36,Baseline!$G:$CJ,60,0))</f>
        <v>1 = más</v>
      </c>
      <c r="BO36" s="139" t="str">
        <f>IF(LEN(VLOOKUP($G36,Baseline!$G:$CJ,61,0))=0,"",VLOOKUP($G36,Baseline!$G:$CJ,61,0))</f>
        <v>2 = menos</v>
      </c>
      <c r="BP36" s="139" t="str">
        <f>IF(LEN(VLOOKUP($G36,Baseline!$G:$CJ,62,0))=0,"",VLOOKUP($G36,Baseline!$G:$CJ,62,0))</f>
        <v>3 = sin variaciones</v>
      </c>
      <c r="BQ36" s="139" t="str">
        <f>IF(LEN(VLOOKUP($G36,Baseline!$G:$CJ,63,0))=0,"",VLOOKUP($G36,Baseline!$G:$CJ,63,0))</f>
        <v>77 = No lo sé</v>
      </c>
      <c r="BR36" s="139" t="str">
        <f>IF(LEN(VLOOKUP($G36,Baseline!$G:$CJ,64,0))=0,"",VLOOKUP($G36,Baseline!$G:$CJ,64,0))</f>
        <v>99 = No hay datos</v>
      </c>
      <c r="BS36" s="139" t="str">
        <f>IF(LEN(VLOOKUP($G36,Baseline!$G:$CJ,65,0))=0,"",VLOOKUP($G36,Baseline!$G:$CJ,65,0))</f>
        <v/>
      </c>
      <c r="BT36" s="139" t="str">
        <f>IF(LEN(VLOOKUP($G36,Baseline!$G:$CJ,66,0))=0,"",VLOOKUP($G36,Baseline!$G:$CJ,66,0))</f>
        <v/>
      </c>
      <c r="BU36" s="139" t="str">
        <f>IF(LEN(VLOOKUP($G36,Baseline!$G:$CJ,67,0))=0,"",VLOOKUP($G36,Baseline!$G:$CJ,67,0))</f>
        <v/>
      </c>
      <c r="BV36" s="139" t="str">
        <f>IF(LEN(VLOOKUP($G36,Baseline!$G:$CJ,68,0))=0,"",VLOOKUP($G36,Baseline!$G:$CJ,68,0))</f>
        <v/>
      </c>
      <c r="BW36" s="139" t="str">
        <f>IF(LEN(VLOOKUP($G36,Baseline!$G:$CJ,69,0))=0,"",VLOOKUP($G36,Baseline!$G:$CJ,69,0))</f>
        <v/>
      </c>
      <c r="BX36" s="139" t="str">
        <f>IF(LEN(VLOOKUP($G36,Baseline!$G:$CJ,70,0))=0,"",VLOOKUP($G36,Baseline!$G:$CJ,70,0))</f>
        <v/>
      </c>
      <c r="BY36" s="139" t="str">
        <f>IF(LEN(VLOOKUP($G36,Baseline!$G:$CJ,71,0))=0,"",VLOOKUP($G36,Baseline!$G:$CJ,71,0))</f>
        <v/>
      </c>
      <c r="BZ36" s="139" t="str">
        <f>IF(LEN(VLOOKUP($G36,Baseline!$G:$CJ,72,0))=0,"",VLOOKUP($G36,Baseline!$G:$CJ,72,0))</f>
        <v/>
      </c>
      <c r="CA36" s="139" t="str">
        <f>IF(LEN(VLOOKUP($G36,Baseline!$G:$CJ,73,0))=0,"",VLOOKUP($G36,Baseline!$G:$CJ,73,0))</f>
        <v/>
      </c>
      <c r="CB36" s="139" t="str">
        <f>IF(LEN(VLOOKUP($G36,Baseline!$G:$CJ,74,0))=0,"",VLOOKUP($G36,Baseline!$G:$CJ,74,0))</f>
        <v/>
      </c>
      <c r="CC36" s="139" t="str">
        <f>IF(LEN(VLOOKUP($G36,Baseline!$G:$CJ,75,0))=0,"",VLOOKUP($G36,Baseline!$G:$CJ,75,0))</f>
        <v/>
      </c>
      <c r="CD36" s="139" t="str">
        <f>IF(LEN(VLOOKUP($G36,Baseline!$G:$CJ,76,0))=0,"",VLOOKUP($G36,Baseline!$G:$CJ,76,0))</f>
        <v/>
      </c>
      <c r="CE36" s="139" t="str">
        <f>IF(LEN(VLOOKUP($G36,Baseline!$G:$CJ,77,0))=0,"",VLOOKUP($G36,Baseline!$G:$CJ,77,0))</f>
        <v/>
      </c>
      <c r="CF36" s="139" t="str">
        <f>IF(LEN(VLOOKUP($G36,Baseline!$G:$CJ,78,0))=0,"",VLOOKUP($G36,Baseline!$G:$CJ,78,0))</f>
        <v/>
      </c>
      <c r="CG36" s="139" t="str">
        <f>IF(LEN(VLOOKUP($G36,Baseline!$G:$CJ,79,0))=0,"",VLOOKUP($G36,Baseline!$G:$CJ,79,0))</f>
        <v/>
      </c>
      <c r="CH36" s="139" t="str">
        <f>IF(LEN(VLOOKUP($G36,Baseline!$G:$CJ,80,0))=0,"",VLOOKUP($G36,Baseline!$G:$CJ,80,0))</f>
        <v/>
      </c>
      <c r="CI36" s="139" t="str">
        <f>IF(LEN(VLOOKUP($G36,Baseline!$G:$CJ,81,0))=0,"",VLOOKUP($G36,Baseline!$G:$CJ,81,0))</f>
        <v/>
      </c>
      <c r="CJ36" s="139" t="str">
        <f>IF(LEN(VLOOKUP($G36,Baseline!$G:$CJ,82,0))=0,"",VLOOKUP($G36,Baseline!$G:$CJ,82,0))</f>
        <v/>
      </c>
      <c r="CK36" s="194"/>
      <c r="CL36" s="194"/>
      <c r="CM36" s="194"/>
      <c r="CN36" s="194"/>
      <c r="CO36" s="196" t="s">
        <v>1765</v>
      </c>
      <c r="CP36" s="139" t="str">
        <f>IF(LEN(VLOOKUP($G36,Baseline!$G:$DL,88,0))=0,"",VLOOKUP($G36,Baseline!$G:$DL,88,0))</f>
        <v>1 = augmenté</v>
      </c>
      <c r="CQ36" s="139" t="str">
        <f>IF(LEN(VLOOKUP($G36,Baseline!$G:$DL,89,0))=0,"",VLOOKUP($G36,Baseline!$G:$DL,89,0))</f>
        <v>2 = diminué</v>
      </c>
      <c r="CR36" s="139" t="str">
        <f>IF(LEN(VLOOKUP($G36,Baseline!$G:$DL,90,0))=0,"",VLOOKUP($G36,Baseline!$G:$DL,90,0))</f>
        <v>3 = inchangé</v>
      </c>
      <c r="CS36" s="139" t="str">
        <f>IF(LEN(VLOOKUP($G36,Baseline!$G:$DL,91,0))=0,"",VLOOKUP($G36,Baseline!$G:$DL,91,0))</f>
        <v>77 = je ne sais pas</v>
      </c>
      <c r="CT36" s="139" t="str">
        <f>IF(LEN(VLOOKUP($G36,Baseline!$G:$DL,92,0))=0,"",VLOOKUP($G36,Baseline!$G:$DL,92,0))</f>
        <v>99 = pas de réponse</v>
      </c>
      <c r="CU36" s="139" t="str">
        <f>IF(LEN(VLOOKUP($G36,Baseline!$G:$DL,93,0))=0,"",VLOOKUP($G36,Baseline!$G:$DL,93,0))</f>
        <v/>
      </c>
      <c r="CV36" s="139" t="str">
        <f>IF(LEN(VLOOKUP($G36,Baseline!$G:$DL,94,0))=0,"",VLOOKUP($G36,Baseline!$G:$DL,94,0))</f>
        <v/>
      </c>
      <c r="CW36" s="139" t="str">
        <f>IF(LEN(VLOOKUP($G36,Baseline!$G:$DL,95,0))=0,"",VLOOKUP($G36,Baseline!$G:$DL,95,0))</f>
        <v/>
      </c>
      <c r="CX36" s="139" t="str">
        <f>IF(LEN(VLOOKUP($G36,Baseline!$G:$DL,96,0))=0,"",VLOOKUP($G36,Baseline!$G:$DL,96,0))</f>
        <v/>
      </c>
      <c r="CY36" s="139" t="str">
        <f>IF(LEN(VLOOKUP($G36,Baseline!$G:$DL,97,0))=0,"",VLOOKUP($G36,Baseline!$G:$DL,97,0))</f>
        <v/>
      </c>
      <c r="CZ36" s="139" t="str">
        <f>IF(LEN(VLOOKUP($G36,Baseline!$G:$DL,98,0))=0,"",VLOOKUP($G36,Baseline!$G:$DL,98,0))</f>
        <v/>
      </c>
      <c r="DA36" s="139" t="str">
        <f>IF(LEN(VLOOKUP($G36,Baseline!$G:$DL,99,0))=0,"",VLOOKUP($G36,Baseline!$G:$DL,99,0))</f>
        <v/>
      </c>
      <c r="DB36" s="139" t="str">
        <f>IF(LEN(VLOOKUP($G36,Baseline!$G:$DL,100,0))=0,"",VLOOKUP($G36,Baseline!$G:$DL,100,0))</f>
        <v/>
      </c>
      <c r="DC36" s="139" t="str">
        <f>IF(LEN(VLOOKUP($G36,Baseline!$G:$DL,101,0))=0,"",VLOOKUP($G36,Baseline!$G:$DL,101,0))</f>
        <v/>
      </c>
      <c r="DD36" s="139" t="str">
        <f>IF(LEN(VLOOKUP($G36,Baseline!$G:$DL,102,0))=0,"",VLOOKUP($G36,Baseline!$G:$DL,102,0))</f>
        <v/>
      </c>
      <c r="DE36" s="139" t="str">
        <f>IF(LEN(VLOOKUP($G36,Baseline!$G:$DL,103,0))=0,"",VLOOKUP($G36,Baseline!$G:$DL,103,0))</f>
        <v/>
      </c>
      <c r="DF36" s="139" t="str">
        <f>IF(LEN(VLOOKUP($G36,Baseline!$G:$DL,104,0))=0,"",VLOOKUP($G36,Baseline!$G:$DL,104,0))</f>
        <v/>
      </c>
      <c r="DG36" s="139" t="str">
        <f>IF(LEN(VLOOKUP($G36,Baseline!$G:$DL,105,0))=0,"",VLOOKUP($G36,Baseline!$G:$DL,105,0))</f>
        <v/>
      </c>
      <c r="DH36" s="139" t="str">
        <f>IF(LEN(VLOOKUP($G36,Baseline!$G:$DL,106,0))=0,"",VLOOKUP($G36,Baseline!$G:$DL,106,0))</f>
        <v/>
      </c>
      <c r="DI36" s="139" t="str">
        <f>IF(LEN(VLOOKUP($G36,Baseline!$G:$DL,107,0))=0,"",VLOOKUP($G36,Baseline!$G:$DL,107,0))</f>
        <v/>
      </c>
      <c r="DJ36" s="139" t="str">
        <f>IF(LEN(VLOOKUP($G36,Baseline!$G:$DL,108,0))=0,"",VLOOKUP($G36,Baseline!$G:$DL,108,0))</f>
        <v/>
      </c>
      <c r="DK36" s="139" t="str">
        <f>IF(LEN(VLOOKUP($G36,Baseline!$G:$DL,109,0))=0,"",VLOOKUP($G36,Baseline!$G:$DL,109,0))</f>
        <v/>
      </c>
      <c r="DL36" s="139" t="str">
        <f>IF(LEN(VLOOKUP($G36,Baseline!$G:$DL,110,0))=0,"",VLOOKUP($G36,Baseline!$G:$DL,110,0))</f>
        <v/>
      </c>
      <c r="DM36" s="197"/>
      <c r="DN36" s="197"/>
      <c r="DO36" s="197"/>
      <c r="DP36" s="197"/>
      <c r="DQ36" s="195" t="s">
        <v>1766</v>
      </c>
      <c r="DR36" s="142" t="str">
        <f>IF(LEN(VLOOKUP($G36,Baseline!$G:$EN,116,0))=0,"",VLOOKUP($G36,Baseline!$G:$EN,116,0))</f>
        <v>1 = növekedett</v>
      </c>
      <c r="DS36" s="142" t="str">
        <f>IF(LEN(VLOOKUP($G36,Baseline!$G:$EN,117,0))=0,"",VLOOKUP($G36,Baseline!$G:$EN,117,0))</f>
        <v>2 = csökkent</v>
      </c>
      <c r="DT36" s="142" t="str">
        <f>IF(LEN(VLOOKUP($G36,Baseline!$G:$EN,118,0))=0,"",VLOOKUP($G36,Baseline!$G:$EN,118,0))</f>
        <v>3 = változatlan</v>
      </c>
      <c r="DU36" s="142" t="str">
        <f>IF(LEN(VLOOKUP($G36,Baseline!$G:$EN,119,0))=0,"",VLOOKUP($G36,Baseline!$G:$EN,119,0))</f>
        <v>77 = nem tudom</v>
      </c>
      <c r="DV36" s="142" t="str">
        <f>IF(LEN(VLOOKUP($G36,Baseline!$G:$EN,120,0))=0,"",VLOOKUP($G36,Baseline!$G:$EN,120,0))</f>
        <v>99 = nincs válasz</v>
      </c>
      <c r="DW36" s="142" t="str">
        <f>IF(LEN(VLOOKUP($G36,Baseline!$G:$EN,121,0))=0,"",VLOOKUP($G36,Baseline!$G:$EN,121,0))</f>
        <v/>
      </c>
      <c r="DX36" s="142" t="str">
        <f>IF(LEN(VLOOKUP($G36,Baseline!$G:$EN,122,0))=0,"",VLOOKUP($G36,Baseline!$G:$EN,122,0))</f>
        <v/>
      </c>
      <c r="DY36" s="142" t="str">
        <f>IF(LEN(VLOOKUP($G36,Baseline!$G:$EN,123,0))=0,"",VLOOKUP($G36,Baseline!$G:$EN,123,0))</f>
        <v/>
      </c>
      <c r="DZ36" s="142" t="str">
        <f>IF(LEN(VLOOKUP($G36,Baseline!$G:$EN,124,0))=0,"",VLOOKUP($G36,Baseline!$G:$EN,124,0))</f>
        <v/>
      </c>
      <c r="EA36" s="142" t="str">
        <f>IF(LEN(VLOOKUP($G36,Baseline!$G:$EN,125,0))=0,"",VLOOKUP($G36,Baseline!$G:$EN,125,0))</f>
        <v/>
      </c>
      <c r="EB36" s="142" t="str">
        <f>IF(LEN(VLOOKUP($G36,Baseline!$G:$EN,126,0))=0,"",VLOOKUP($G36,Baseline!$G:$EN,126,0))</f>
        <v/>
      </c>
      <c r="EC36" s="142" t="str">
        <f>IF(LEN(VLOOKUP($G36,Baseline!$G:$EN,127,0))=0,"",VLOOKUP($G36,Baseline!$G:$EN,127,0))</f>
        <v/>
      </c>
      <c r="ED36" s="142" t="str">
        <f>IF(LEN(VLOOKUP($G36,Baseline!$G:$EN,128,0))=0,"",VLOOKUP($G36,Baseline!$G:$EN,128,0))</f>
        <v/>
      </c>
      <c r="EE36" s="142" t="str">
        <f>IF(LEN(VLOOKUP($G36,Baseline!$G:$EN,129,0))=0,"",VLOOKUP($G36,Baseline!$G:$EN,129,0))</f>
        <v/>
      </c>
      <c r="EF36" s="142" t="str">
        <f>IF(LEN(VLOOKUP($G36,Baseline!$G:$EN,130,0))=0,"",VLOOKUP($G36,Baseline!$G:$EN,130,0))</f>
        <v/>
      </c>
      <c r="EG36" s="142" t="str">
        <f>IF(LEN(VLOOKUP($G36,Baseline!$G:$EN,131,0))=0,"",VLOOKUP($G36,Baseline!$G:$EN,131,0))</f>
        <v/>
      </c>
      <c r="EH36" s="142" t="str">
        <f>IF(LEN(VLOOKUP($G36,Baseline!$G:$EN,132,0))=0,"",VLOOKUP($G36,Baseline!$G:$EN,132,0))</f>
        <v/>
      </c>
      <c r="EI36" s="142" t="str">
        <f>IF(LEN(VLOOKUP($G36,Baseline!$G:$EN,133,0))=0,"",VLOOKUP($G36,Baseline!$G:$EN,133,0))</f>
        <v/>
      </c>
      <c r="EJ36" s="142" t="str">
        <f>IF(LEN(VLOOKUP($G36,Baseline!$G:$EN,134,0))=0,"",VLOOKUP($G36,Baseline!$G:$EN,134,0))</f>
        <v/>
      </c>
      <c r="EK36" s="142" t="str">
        <f>IF(LEN(VLOOKUP($G36,Baseline!$G:$EN,135,0))=0,"",VLOOKUP($G36,Baseline!$G:$EN,135,0))</f>
        <v/>
      </c>
      <c r="EL36" s="142" t="str">
        <f>IF(LEN(VLOOKUP($G36,Baseline!$G:$EN,136,0))=0,"",VLOOKUP($G36,Baseline!$G:$EN,136,0))</f>
        <v/>
      </c>
      <c r="EM36" s="142" t="str">
        <f>IF(LEN(VLOOKUP($G36,Baseline!$G:$EN,137,0))=0,"",VLOOKUP($G36,Baseline!$G:$EN,137,0))</f>
        <v/>
      </c>
      <c r="EN36" s="142" t="str">
        <f>IF(LEN(VLOOKUP($G36,Baseline!$G:$EN,138,0))=0,"",VLOOKUP($G36,Baseline!$G:$EN,138,0))</f>
        <v/>
      </c>
      <c r="EO36" s="194"/>
      <c r="EP36" s="194"/>
      <c r="EQ36" s="194"/>
      <c r="ER36" s="194"/>
      <c r="ES36" s="195" t="s">
        <v>1767</v>
      </c>
      <c r="ET36" s="142" t="str">
        <f>IF(LEN(VLOOKUP($G36,Baseline!$G:$FP,144,0))=0,"",VLOOKUP($G36,Baseline!$G:$FP,144,0))</f>
        <v>1 = sono aumentati</v>
      </c>
      <c r="EU36" s="142" t="str">
        <f>IF(LEN(VLOOKUP($G36,Baseline!$G:$FP,145,0))=0,"",VLOOKUP($G36,Baseline!$G:$FP,145,0))</f>
        <v>2 = sono diminuiti</v>
      </c>
      <c r="EV36" s="142" t="str">
        <f>IF(LEN(VLOOKUP($G36,Baseline!$G:$FP,146,0))=0,"",VLOOKUP($G36,Baseline!$G:$FP,146,0))</f>
        <v>3 = sono rimasti invariati</v>
      </c>
      <c r="EW36" s="142" t="str">
        <f>IF(LEN(VLOOKUP($G36,Baseline!$G:$FP,147,0))=0,"",VLOOKUP($G36,Baseline!$G:$FP,147,0))</f>
        <v>77 = non lo so</v>
      </c>
      <c r="EX36" s="142" t="str">
        <f>IF(LEN(VLOOKUP($G36,Baseline!$G:$FP,148,0))=0,"",VLOOKUP($G36,Baseline!$G:$FP,148,0))</f>
        <v>99 = nessuna risposta</v>
      </c>
      <c r="EY36" s="142" t="str">
        <f>IF(LEN(VLOOKUP($G36,Baseline!$G:$FP,149,0))=0,"",VLOOKUP($G36,Baseline!$G:$FP,149,0))</f>
        <v/>
      </c>
      <c r="EZ36" s="142" t="str">
        <f>IF(LEN(VLOOKUP($G36,Baseline!$G:$FP,150,0))=0,"",VLOOKUP($G36,Baseline!$G:$FP,150,0))</f>
        <v/>
      </c>
      <c r="FA36" s="142" t="str">
        <f>IF(LEN(VLOOKUP($G36,Baseline!$G:$FP,151,0))=0,"",VLOOKUP($G36,Baseline!$G:$FP,151,0))</f>
        <v/>
      </c>
      <c r="FB36" s="142" t="str">
        <f>IF(LEN(VLOOKUP($G36,Baseline!$G:$FP,152,0))=0,"",VLOOKUP($G36,Baseline!$G:$FP,152,0))</f>
        <v/>
      </c>
      <c r="FC36" s="142" t="str">
        <f>IF(LEN(VLOOKUP($G36,Baseline!$G:$FP,153,0))=0,"",VLOOKUP($G36,Baseline!$G:$FP,153,0))</f>
        <v/>
      </c>
      <c r="FD36" s="142" t="str">
        <f>IF(LEN(VLOOKUP($G36,Baseline!$G:$FP,154,0))=0,"",VLOOKUP($G36,Baseline!$G:$FP,154,0))</f>
        <v/>
      </c>
      <c r="FE36" s="142" t="str">
        <f>IF(LEN(VLOOKUP($G36,Baseline!$G:$FP,155,0))=0,"",VLOOKUP($G36,Baseline!$G:$FP,155,0))</f>
        <v/>
      </c>
      <c r="FF36" s="142" t="str">
        <f>IF(LEN(VLOOKUP($G36,Baseline!$G:$FP,156,0))=0,"",VLOOKUP($G36,Baseline!$G:$FP,156,0))</f>
        <v/>
      </c>
      <c r="FG36" s="142" t="str">
        <f>IF(LEN(VLOOKUP($G36,Baseline!$G:$FP,157,0))=0,"",VLOOKUP($G36,Baseline!$G:$FP,157,0))</f>
        <v/>
      </c>
      <c r="FH36" s="142" t="str">
        <f>IF(LEN(VLOOKUP($G36,Baseline!$G:$FP,158,0))=0,"",VLOOKUP($G36,Baseline!$G:$FP,158,0))</f>
        <v/>
      </c>
      <c r="FI36" s="142" t="str">
        <f>IF(LEN(VLOOKUP($G36,Baseline!$G:$FP,159,0))=0,"",VLOOKUP($G36,Baseline!$G:$FP,159,0))</f>
        <v/>
      </c>
      <c r="FJ36" s="142" t="str">
        <f>IF(LEN(VLOOKUP($G36,Baseline!$G:$FP,160,0))=0,"",VLOOKUP($G36,Baseline!$G:$FP,160,0))</f>
        <v/>
      </c>
      <c r="FK36" s="142" t="str">
        <f>IF(LEN(VLOOKUP($G36,Baseline!$G:$FP,161,0))=0,"",VLOOKUP($G36,Baseline!$G:$FP,161,0))</f>
        <v/>
      </c>
      <c r="FL36" s="142" t="str">
        <f>IF(LEN(VLOOKUP($G36,Baseline!$G:$FP,162,0))=0,"",VLOOKUP($G36,Baseline!$G:$FP,162,0))</f>
        <v/>
      </c>
      <c r="FM36" s="142" t="str">
        <f>IF(LEN(VLOOKUP($G36,Baseline!$G:$FP,163,0))=0,"",VLOOKUP($G36,Baseline!$G:$FP,163,0))</f>
        <v/>
      </c>
      <c r="FN36" s="142" t="str">
        <f>IF(LEN(VLOOKUP($G36,Baseline!$G:$FP,164,0))=0,"",VLOOKUP($G36,Baseline!$G:$FP,164,0))</f>
        <v/>
      </c>
      <c r="FO36" s="142" t="str">
        <f>IF(LEN(VLOOKUP($G36,Baseline!$G:$FP,165,0))=0,"",VLOOKUP($G36,Baseline!$G:$FP,165,0))</f>
        <v/>
      </c>
      <c r="FP36" s="142" t="str">
        <f>IF(LEN(VLOOKUP($G36,Baseline!$G:$FP,166,0))=0,"",VLOOKUP($G36,Baseline!$G:$FP,166,0))</f>
        <v/>
      </c>
      <c r="FQ36" s="135"/>
      <c r="FR36" s="194"/>
      <c r="FS36" s="194"/>
      <c r="FT36" s="194"/>
      <c r="FU36" s="195" t="s">
        <v>1768</v>
      </c>
      <c r="FV36" s="142" t="str">
        <f>IF(LEN(VLOOKUP($G36,Baseline!$G:$GR,172,0))=0,"",VLOOKUP($G36,Baseline!$G:$GR,172,0))</f>
        <v>1 = повышение</v>
      </c>
      <c r="FW36" s="142" t="str">
        <f>IF(LEN(VLOOKUP($G36,Baseline!$G:$GR,173,0))=0,"",VLOOKUP($G36,Baseline!$G:$GR,173,0))</f>
        <v>2 = снижение</v>
      </c>
      <c r="FX36" s="142" t="str">
        <f>IF(LEN(VLOOKUP($G36,Baseline!$G:$GR,174,0))=0,"",VLOOKUP($G36,Baseline!$G:$GR,174,0))</f>
        <v>3 = без изменений</v>
      </c>
      <c r="FY36" s="142" t="str">
        <f>IF(LEN(VLOOKUP($G36,Baseline!$G:$GR,175,0))=0,"",VLOOKUP($G36,Baseline!$G:$GR,175,0))</f>
        <v>77 = я не знаю</v>
      </c>
      <c r="FZ36" s="142" t="str">
        <f>IF(LEN(VLOOKUP($G36,Baseline!$G:$GR,176,0))=0,"",VLOOKUP($G36,Baseline!$G:$GR,176,0))</f>
        <v>99 = нет ответа</v>
      </c>
      <c r="GA36" s="142" t="str">
        <f>IF(LEN(VLOOKUP($G36,Baseline!$G:$GR,177,0))=0,"",VLOOKUP($G36,Baseline!$G:$GR,177,0))</f>
        <v/>
      </c>
      <c r="GB36" s="142" t="str">
        <f>IF(LEN(VLOOKUP($G36,Baseline!$G:$GR,178,0))=0,"",VLOOKUP($G36,Baseline!$G:$GR,178,0))</f>
        <v/>
      </c>
      <c r="GC36" s="142" t="str">
        <f>IF(LEN(VLOOKUP($G36,Baseline!$G:$GR,179,0))=0,"",VLOOKUP($G36,Baseline!$G:$GR,179,0))</f>
        <v/>
      </c>
      <c r="GD36" s="142" t="str">
        <f>IF(LEN(VLOOKUP($G36,Baseline!$G:$GR,180,0))=0,"",VLOOKUP($G36,Baseline!$G:$GR,180,0))</f>
        <v/>
      </c>
      <c r="GE36" s="142" t="str">
        <f>IF(LEN(VLOOKUP($G36,Baseline!$G:$GR,181,0))=0,"",VLOOKUP($G36,Baseline!$G:$GR,181,0))</f>
        <v/>
      </c>
      <c r="GF36" s="142" t="str">
        <f>IF(LEN(VLOOKUP($G36,Baseline!$G:$GR,182,0))=0,"",VLOOKUP($G36,Baseline!$G:$GR,182,0))</f>
        <v/>
      </c>
      <c r="GG36" s="142" t="str">
        <f>IF(LEN(VLOOKUP($G36,Baseline!$G:$GR,183,0))=0,"",VLOOKUP($G36,Baseline!$G:$GR,183,0))</f>
        <v/>
      </c>
      <c r="GH36" s="142" t="str">
        <f>IF(LEN(VLOOKUP($G36,Baseline!$G:$GR,184,0))=0,"",VLOOKUP($G36,Baseline!$G:$GR,184,0))</f>
        <v/>
      </c>
      <c r="GI36" s="142" t="str">
        <f>IF(LEN(VLOOKUP($G36,Baseline!$G:$GR,185,0))=0,"",VLOOKUP($G36,Baseline!$G:$GR,185,0))</f>
        <v/>
      </c>
      <c r="GJ36" s="142" t="str">
        <f>IF(LEN(VLOOKUP($G36,Baseline!$G:$GR,186,0))=0,"",VLOOKUP($G36,Baseline!$G:$GR,186,0))</f>
        <v/>
      </c>
      <c r="GK36" s="142" t="str">
        <f>IF(LEN(VLOOKUP($G36,Baseline!$G:$GR,187,0))=0,"",VLOOKUP($G36,Baseline!$G:$GR,187,0))</f>
        <v/>
      </c>
      <c r="GL36" s="142" t="str">
        <f>IF(LEN(VLOOKUP($G36,Baseline!$G:$GR,188,0))=0,"",VLOOKUP($G36,Baseline!$G:$GR,188,0))</f>
        <v/>
      </c>
      <c r="GM36" s="142" t="str">
        <f>IF(LEN(VLOOKUP($G36,Baseline!$G:$GR,189,0))=0,"",VLOOKUP($G36,Baseline!$G:$GR,189,0))</f>
        <v/>
      </c>
      <c r="GN36" s="142" t="str">
        <f>IF(LEN(VLOOKUP($G36,Baseline!$G:$GR,190,0))=0,"",VLOOKUP($G36,Baseline!$G:$GR,190,0))</f>
        <v/>
      </c>
      <c r="GO36" s="142" t="str">
        <f>IF(LEN(VLOOKUP($G36,Baseline!$G:$GR,191,0))=0,"",VLOOKUP($G36,Baseline!$G:$GR,191,0))</f>
        <v/>
      </c>
      <c r="GP36" s="142" t="str">
        <f>IF(LEN(VLOOKUP($G36,Baseline!$G:$GR,192,0))=0,"",VLOOKUP($G36,Baseline!$G:$GR,192,0))</f>
        <v/>
      </c>
      <c r="GQ36" s="142" t="str">
        <f>IF(LEN(VLOOKUP($G36,Baseline!$G:$GR,193,0))=0,"",VLOOKUP($G36,Baseline!$G:$GR,193,0))</f>
        <v/>
      </c>
      <c r="GR36" s="142" t="str">
        <f>IF(LEN(VLOOKUP($G36,Baseline!$G:$GR,194,0))=0,"",VLOOKUP($G36,Baseline!$G:$GR,194,0))</f>
        <v/>
      </c>
      <c r="GS36" s="194"/>
      <c r="GT36" s="194"/>
      <c r="GU36" s="194"/>
      <c r="GV36" s="194"/>
      <c r="GW36" s="195" t="s">
        <v>1769</v>
      </c>
      <c r="GX36" s="142" t="str">
        <f>IF(LEN(VLOOKUP($G36,Baseline!$G:$HT,200,0))=0,"",VLOOKUP($G36,Baseline!$G:$HT,200,0))</f>
        <v>1 = povećao se</v>
      </c>
      <c r="GY36" s="142" t="str">
        <f>IF(LEN(VLOOKUP($G36,Baseline!$G:$HT,201,0))=0,"",VLOOKUP($G36,Baseline!$G:$HT,201,0))</f>
        <v>2 = smanjio se</v>
      </c>
      <c r="GZ36" s="142" t="str">
        <f>IF(LEN(VLOOKUP($G36,Baseline!$G:$HT,202,0))=0,"",VLOOKUP($G36,Baseline!$G:$HT,202,0))</f>
        <v>3 = isti je</v>
      </c>
      <c r="HA36" s="142" t="str">
        <f>IF(LEN(VLOOKUP($G36,Baseline!$G:$HT,203,0))=0,"",VLOOKUP($G36,Baseline!$G:$HT,203,0))</f>
        <v>77 = ne znam</v>
      </c>
      <c r="HB36" s="142" t="str">
        <f>IF(LEN(VLOOKUP($G36,Baseline!$G:$HT,204,0))=0,"",VLOOKUP($G36,Baseline!$G:$HT,204,0))</f>
        <v>99 = nema podataka</v>
      </c>
      <c r="HC36" s="142" t="str">
        <f>IF(LEN(VLOOKUP($G36,Baseline!$G:$HT,205,0))=0,"",VLOOKUP($G36,Baseline!$G:$HT,205,0))</f>
        <v/>
      </c>
      <c r="HD36" s="142" t="str">
        <f>IF(LEN(VLOOKUP($G36,Baseline!$G:$HT,206,0))=0,"",VLOOKUP($G36,Baseline!$G:$HT,206,0))</f>
        <v/>
      </c>
      <c r="HE36" s="142" t="str">
        <f>IF(LEN(VLOOKUP($G36,Baseline!$G:$HT,207,0))=0,"",VLOOKUP($G36,Baseline!$G:$HT,207,0))</f>
        <v/>
      </c>
      <c r="HF36" s="142" t="str">
        <f>IF(LEN(VLOOKUP($G36,Baseline!$G:$HT,208,0))=0,"",VLOOKUP($G36,Baseline!$G:$HT,208,0))</f>
        <v/>
      </c>
      <c r="HG36" s="142" t="str">
        <f>IF(LEN(VLOOKUP($G36,Baseline!$G:$HT,209,0))=0,"",VLOOKUP($G36,Baseline!$G:$HT,209,0))</f>
        <v/>
      </c>
      <c r="HH36" s="142" t="str">
        <f>IF(LEN(VLOOKUP($G36,Baseline!$G:$HT,210,0))=0,"",VLOOKUP($G36,Baseline!$G:$HT,210,0))</f>
        <v/>
      </c>
      <c r="HI36" s="142" t="str">
        <f>IF(LEN(VLOOKUP($G36,Baseline!$G:$HT,211,0))=0,"",VLOOKUP($G36,Baseline!$G:$HT,211,0))</f>
        <v/>
      </c>
      <c r="HJ36" s="142" t="str">
        <f>IF(LEN(VLOOKUP($G36,Baseline!$G:$HT,212,0))=0,"",VLOOKUP($G36,Baseline!$G:$HT,212,0))</f>
        <v/>
      </c>
      <c r="HK36" s="142" t="str">
        <f>IF(LEN(VLOOKUP($G36,Baseline!$G:$HT,213,0))=0,"",VLOOKUP($G36,Baseline!$G:$HT,213,0))</f>
        <v/>
      </c>
      <c r="HL36" s="142" t="str">
        <f>IF(LEN(VLOOKUP($G36,Baseline!$G:$HT,214,0))=0,"",VLOOKUP($G36,Baseline!$G:$HT,214,0))</f>
        <v/>
      </c>
      <c r="HM36" s="142" t="str">
        <f>IF(LEN(VLOOKUP($G36,Baseline!$G:$HT,215,0))=0,"",VLOOKUP($G36,Baseline!$G:$HT,215,0))</f>
        <v/>
      </c>
      <c r="HN36" s="142" t="str">
        <f>IF(LEN(VLOOKUP($G36,Baseline!$G:$HT,216,0))=0,"",VLOOKUP($G36,Baseline!$G:$HT,216,0))</f>
        <v/>
      </c>
      <c r="HO36" s="142" t="str">
        <f>IF(LEN(VLOOKUP($G36,Baseline!$G:$HT,217,0))=0,"",VLOOKUP($G36,Baseline!$G:$HT,217,0))</f>
        <v/>
      </c>
      <c r="HP36" s="142" t="str">
        <f>IF(LEN(VLOOKUP($G36,Baseline!$G:$HT,218,0))=0,"",VLOOKUP($G36,Baseline!$G:$HT,218,0))</f>
        <v/>
      </c>
      <c r="HQ36" s="142" t="str">
        <f>IF(LEN(VLOOKUP($G36,Baseline!$G:$HT,219,0))=0,"",VLOOKUP($G36,Baseline!$G:$HT,219,0))</f>
        <v/>
      </c>
      <c r="HR36" s="142" t="str">
        <f>IF(LEN(VLOOKUP($G36,Baseline!$G:$HT,220,0))=0,"",VLOOKUP($G36,Baseline!$G:$HT,220,0))</f>
        <v/>
      </c>
      <c r="HS36" s="142" t="str">
        <f>IF(LEN(VLOOKUP($G36,Baseline!$G:$HT,221,0))=0,"",VLOOKUP($G36,Baseline!$G:$HT,221,0))</f>
        <v/>
      </c>
      <c r="HT36" s="142" t="str">
        <f>IF(LEN(VLOOKUP($G36,Baseline!$G:$HT,222,0))=0,"",VLOOKUP($G36,Baseline!$G:$HT,222,0))</f>
        <v/>
      </c>
      <c r="HU36" s="194"/>
      <c r="HV36" s="194"/>
      <c r="HW36" s="194"/>
      <c r="HX36" s="194"/>
      <c r="HY36" s="143"/>
      <c r="HZ36" s="143"/>
      <c r="IA36" s="143"/>
      <c r="IB36" s="143"/>
      <c r="IC36" s="143"/>
      <c r="ID36" s="143"/>
      <c r="IE36" s="143"/>
      <c r="IF36" s="143"/>
      <c r="IG36" s="143"/>
      <c r="IH36" s="143"/>
      <c r="II36" s="143"/>
      <c r="IJ36" s="143"/>
      <c r="IK36" s="143"/>
      <c r="IL36" s="143"/>
      <c r="IM36" s="143"/>
      <c r="IN36" s="143"/>
      <c r="IO36" s="143"/>
      <c r="IP36" s="143"/>
      <c r="IQ36" s="143"/>
      <c r="IR36" s="143"/>
      <c r="IS36" s="143"/>
      <c r="IT36" s="143"/>
      <c r="IU36" s="143"/>
      <c r="IV36" s="143"/>
      <c r="IW36" s="143"/>
      <c r="IX36" s="143"/>
      <c r="IY36" s="143"/>
      <c r="IZ36" s="143"/>
      <c r="JA36" s="143"/>
      <c r="JB36" s="143"/>
      <c r="JC36" s="143"/>
      <c r="JD36" s="143"/>
      <c r="JE36" s="143"/>
      <c r="JF36" s="143"/>
      <c r="JG36" s="143"/>
      <c r="JH36" s="143"/>
      <c r="JI36" s="143"/>
      <c r="JJ36" s="143"/>
      <c r="JK36" s="143"/>
      <c r="JL36" s="143"/>
      <c r="JM36" s="143"/>
      <c r="JN36" s="143"/>
      <c r="JO36" s="143"/>
      <c r="JP36" s="143"/>
      <c r="JQ36" s="143"/>
      <c r="JR36" s="143"/>
      <c r="JS36" s="143"/>
      <c r="JT36" s="143"/>
      <c r="JU36" s="143"/>
      <c r="JV36" s="143"/>
      <c r="JW36" s="143"/>
      <c r="JX36" s="143"/>
      <c r="JY36" s="143"/>
      <c r="JZ36" s="143"/>
      <c r="KA36" s="143"/>
      <c r="KB36" s="143"/>
      <c r="KC36" s="143"/>
      <c r="KD36" s="143"/>
      <c r="KE36" s="143"/>
      <c r="KF36" s="143"/>
      <c r="KG36" s="143"/>
      <c r="KH36" s="143"/>
      <c r="KI36" s="143"/>
      <c r="KJ36" s="143"/>
      <c r="KK36" s="143"/>
      <c r="KL36" s="143"/>
      <c r="KM36" s="143"/>
      <c r="KN36" s="143"/>
      <c r="KO36" s="143"/>
      <c r="KP36" s="143"/>
      <c r="KQ36" s="143"/>
      <c r="KR36" s="143"/>
      <c r="KS36" s="143"/>
      <c r="KT36" s="143"/>
      <c r="KU36" s="143"/>
      <c r="KV36" s="143"/>
      <c r="KW36" s="143"/>
      <c r="KX36" s="143"/>
      <c r="KY36" s="143"/>
      <c r="KZ36" s="143"/>
      <c r="LA36" s="143"/>
      <c r="LB36" s="143"/>
      <c r="LC36" s="143"/>
      <c r="LD36" s="143"/>
      <c r="LE36" s="143"/>
      <c r="LF36" s="143"/>
      <c r="LG36" s="143"/>
      <c r="LH36" s="143"/>
      <c r="LI36" s="143"/>
      <c r="LJ36" s="143"/>
      <c r="LK36" s="143"/>
      <c r="LL36" s="143"/>
      <c r="LM36" s="143"/>
      <c r="LN36" s="143"/>
      <c r="LO36" s="143"/>
      <c r="LP36" s="143"/>
      <c r="LQ36" s="143"/>
      <c r="LR36" s="143"/>
      <c r="LS36" s="143"/>
      <c r="LT36" s="143"/>
      <c r="LU36" s="143"/>
      <c r="LV36" s="143"/>
      <c r="LW36" s="143"/>
      <c r="LX36" s="143"/>
      <c r="LY36" s="143"/>
      <c r="LZ36" s="143"/>
      <c r="MA36" s="143"/>
      <c r="MB36" s="143"/>
      <c r="MC36" s="143"/>
      <c r="MD36" s="143"/>
      <c r="ME36" s="143"/>
      <c r="MF36" s="143"/>
      <c r="MG36" s="143"/>
      <c r="MH36" s="143"/>
      <c r="MI36" s="143"/>
      <c r="MJ36" s="143"/>
      <c r="MK36" s="143"/>
      <c r="ML36" s="143"/>
      <c r="MM36" s="143"/>
      <c r="MN36" s="143"/>
      <c r="MO36" s="143"/>
      <c r="MP36" s="143"/>
      <c r="MQ36" s="143"/>
      <c r="MR36" s="143"/>
      <c r="MS36" s="143"/>
      <c r="MT36" s="143"/>
      <c r="MU36" s="143"/>
      <c r="MV36" s="143"/>
      <c r="MW36" s="143"/>
      <c r="MX36" s="143"/>
      <c r="MY36" s="143"/>
      <c r="MZ36" s="143"/>
      <c r="NA36" s="143"/>
      <c r="NB36" s="143"/>
      <c r="NC36" s="143"/>
      <c r="ND36" s="143"/>
      <c r="NE36" s="143"/>
      <c r="NF36" s="143"/>
      <c r="NG36" s="143"/>
      <c r="NH36" s="143"/>
      <c r="NI36" s="143"/>
      <c r="NJ36" s="143"/>
      <c r="NK36" s="143"/>
      <c r="NL36" s="143"/>
      <c r="NM36" s="143"/>
      <c r="NN36" s="143"/>
      <c r="NO36" s="143"/>
      <c r="NP36" s="143"/>
      <c r="NQ36" s="143"/>
      <c r="NR36" s="143"/>
      <c r="NS36" s="143"/>
      <c r="NT36" s="143"/>
      <c r="NU36" s="143"/>
      <c r="NV36" s="143"/>
      <c r="NW36" s="143"/>
      <c r="NX36" s="143"/>
      <c r="NY36" s="143"/>
      <c r="NZ36" s="143"/>
      <c r="OA36" s="143"/>
      <c r="OB36" s="143"/>
      <c r="OC36" s="143"/>
      <c r="OD36" s="143"/>
      <c r="OE36" s="143"/>
      <c r="OF36" s="143"/>
      <c r="OG36" s="143"/>
      <c r="OH36" s="143"/>
      <c r="OI36" s="143"/>
      <c r="OJ36" s="143"/>
      <c r="OK36" s="143"/>
      <c r="OL36" s="143"/>
      <c r="OM36" s="143"/>
      <c r="ON36" s="143"/>
      <c r="OO36" s="143"/>
      <c r="OP36" s="143"/>
      <c r="OQ36" s="143"/>
      <c r="OR36" s="143"/>
      <c r="OS36" s="143"/>
      <c r="OT36" s="143"/>
      <c r="OU36" s="143"/>
      <c r="OV36" s="143"/>
      <c r="OW36" s="143"/>
      <c r="OX36" s="143"/>
      <c r="OY36" s="143"/>
      <c r="OZ36" s="143"/>
      <c r="PA36" s="143"/>
      <c r="PB36" s="143"/>
      <c r="PC36" s="143"/>
      <c r="PD36" s="143"/>
      <c r="PE36" s="143"/>
      <c r="PF36" s="143"/>
      <c r="PG36" s="143"/>
      <c r="PH36" s="143"/>
      <c r="PI36" s="143"/>
      <c r="PJ36" s="143"/>
      <c r="PK36" s="143"/>
      <c r="PL36" s="143"/>
      <c r="PM36" s="143"/>
      <c r="PN36" s="143"/>
      <c r="PO36" s="143"/>
      <c r="PP36" s="143"/>
      <c r="PQ36" s="143"/>
      <c r="PR36" s="143"/>
      <c r="PS36" s="143"/>
      <c r="PT36" s="143"/>
      <c r="PU36" s="143"/>
      <c r="PV36" s="143"/>
      <c r="PW36" s="143"/>
      <c r="PX36" s="143"/>
      <c r="PY36" s="143"/>
      <c r="PZ36" s="143"/>
      <c r="QA36" s="143"/>
      <c r="QB36" s="143"/>
      <c r="QC36" s="143"/>
      <c r="QD36" s="143"/>
      <c r="QE36" s="143"/>
      <c r="QF36" s="143"/>
      <c r="QG36" s="143"/>
      <c r="QH36" s="143"/>
      <c r="QI36" s="143"/>
      <c r="QJ36" s="143"/>
      <c r="QK36" s="143"/>
      <c r="QL36" s="143"/>
      <c r="QM36" s="143"/>
      <c r="QN36" s="143"/>
      <c r="QO36" s="143"/>
      <c r="QP36" s="143"/>
      <c r="QQ36" s="143"/>
      <c r="QR36" s="143"/>
      <c r="QS36" s="143"/>
      <c r="QT36" s="143"/>
      <c r="QU36" s="143"/>
      <c r="QV36" s="143"/>
      <c r="QW36" s="143"/>
      <c r="QX36" s="143"/>
      <c r="QY36" s="143"/>
      <c r="QZ36" s="143"/>
      <c r="RA36" s="143"/>
      <c r="RB36" s="143"/>
      <c r="RC36" s="143"/>
      <c r="RD36" s="143"/>
      <c r="RE36" s="143"/>
      <c r="RF36" s="143"/>
      <c r="RG36" s="143"/>
      <c r="RH36" s="143"/>
      <c r="RI36" s="143"/>
      <c r="RJ36" s="143"/>
      <c r="RK36" s="143"/>
      <c r="RL36" s="143"/>
      <c r="RM36" s="143"/>
      <c r="RN36" s="143"/>
      <c r="RO36" s="143"/>
      <c r="RP36" s="143"/>
      <c r="RQ36" s="143"/>
      <c r="RR36" s="143"/>
      <c r="RS36" s="143"/>
      <c r="RT36" s="143"/>
      <c r="RU36" s="143"/>
      <c r="RV36" s="143"/>
      <c r="RW36" s="143"/>
      <c r="RX36" s="143"/>
      <c r="RY36" s="143"/>
      <c r="RZ36" s="143"/>
      <c r="SA36" s="143"/>
      <c r="SB36" s="143"/>
      <c r="SC36" s="143"/>
      <c r="SD36" s="143"/>
      <c r="SE36" s="143"/>
      <c r="SF36" s="143"/>
      <c r="SG36" s="143"/>
      <c r="SH36" s="143"/>
      <c r="SI36" s="143"/>
      <c r="SJ36" s="143"/>
      <c r="SK36" s="143"/>
      <c r="SL36" s="143"/>
      <c r="SM36" s="143"/>
      <c r="SN36" s="143"/>
      <c r="SO36" s="143"/>
      <c r="SP36" s="143"/>
      <c r="SQ36" s="143"/>
      <c r="SR36" s="143"/>
      <c r="SS36" s="143"/>
      <c r="ST36" s="143"/>
      <c r="SU36" s="143"/>
      <c r="SV36" s="143"/>
      <c r="SW36" s="143"/>
      <c r="SX36" s="143"/>
      <c r="SY36" s="143"/>
      <c r="SZ36" s="143"/>
      <c r="TA36" s="143"/>
      <c r="TB36" s="143"/>
      <c r="TC36" s="143"/>
      <c r="TD36" s="143"/>
      <c r="TE36" s="143"/>
      <c r="TF36" s="143"/>
      <c r="TG36" s="143"/>
      <c r="TH36" s="143"/>
      <c r="TI36" s="143"/>
      <c r="TJ36" s="143"/>
      <c r="TK36" s="143"/>
      <c r="TL36" s="143"/>
      <c r="TM36" s="143"/>
      <c r="TN36" s="143"/>
      <c r="TO36" s="143"/>
      <c r="TP36" s="143"/>
      <c r="TQ36" s="143"/>
      <c r="TR36" s="143"/>
      <c r="TS36" s="143"/>
      <c r="TT36" s="143"/>
      <c r="TU36" s="143"/>
      <c r="TV36" s="143"/>
      <c r="TW36" s="143"/>
      <c r="TX36" s="143"/>
      <c r="TY36" s="143"/>
      <c r="TZ36" s="143"/>
      <c r="UA36" s="143"/>
      <c r="UB36" s="143"/>
      <c r="UC36" s="143"/>
      <c r="UD36" s="143"/>
      <c r="UE36" s="143"/>
      <c r="UF36" s="143"/>
      <c r="UG36" s="143"/>
      <c r="UH36" s="143"/>
      <c r="UI36" s="143"/>
      <c r="UJ36" s="143"/>
      <c r="UK36" s="143"/>
      <c r="UL36" s="143"/>
      <c r="UM36" s="143"/>
      <c r="UN36" s="143"/>
      <c r="UO36" s="143"/>
      <c r="UP36" s="143"/>
      <c r="UQ36" s="143"/>
      <c r="UR36" s="143"/>
      <c r="US36" s="143"/>
      <c r="UT36" s="143"/>
      <c r="UU36" s="143"/>
      <c r="UV36" s="143"/>
      <c r="UW36" s="143"/>
      <c r="UX36" s="143"/>
      <c r="UY36" s="143"/>
      <c r="UZ36" s="143"/>
      <c r="VA36" s="143"/>
      <c r="VB36" s="143"/>
      <c r="VC36" s="143"/>
      <c r="VD36" s="143"/>
      <c r="VE36" s="143"/>
      <c r="VF36" s="143"/>
      <c r="VG36" s="143"/>
      <c r="VH36" s="143"/>
      <c r="VI36" s="143"/>
      <c r="VJ36" s="143"/>
      <c r="VK36" s="143"/>
      <c r="VL36" s="143"/>
      <c r="VM36" s="143"/>
      <c r="VN36" s="143"/>
      <c r="VO36" s="143"/>
      <c r="VP36" s="143"/>
      <c r="VQ36" s="143"/>
      <c r="VR36" s="143"/>
      <c r="VS36" s="143"/>
      <c r="VT36" s="143"/>
      <c r="VU36" s="143"/>
      <c r="VV36" s="143"/>
      <c r="VW36" s="143"/>
      <c r="VX36" s="143"/>
      <c r="VY36" s="143"/>
      <c r="VZ36" s="143"/>
      <c r="WA36" s="143"/>
      <c r="WB36" s="143"/>
      <c r="WC36" s="143"/>
      <c r="WD36" s="143"/>
      <c r="WE36" s="143"/>
      <c r="WF36" s="143"/>
      <c r="WG36" s="143"/>
      <c r="WH36" s="143"/>
      <c r="WI36" s="143"/>
      <c r="WJ36" s="143"/>
      <c r="WK36" s="143"/>
      <c r="WL36" s="143"/>
      <c r="WM36" s="143"/>
      <c r="WN36" s="143"/>
      <c r="WO36" s="143"/>
      <c r="WP36" s="143"/>
      <c r="WQ36" s="143"/>
      <c r="WR36" s="143"/>
      <c r="WS36" s="143"/>
      <c r="WT36" s="143"/>
      <c r="WU36" s="143"/>
      <c r="WV36" s="143"/>
      <c r="WW36" s="143"/>
      <c r="WX36" s="143"/>
      <c r="WY36" s="143"/>
      <c r="WZ36" s="143"/>
      <c r="XA36" s="143"/>
      <c r="XB36" s="143"/>
      <c r="XC36" s="143"/>
      <c r="XD36" s="143"/>
      <c r="XE36" s="143"/>
      <c r="XF36" s="143"/>
      <c r="XG36" s="143"/>
      <c r="XH36" s="143"/>
      <c r="XI36" s="143"/>
      <c r="XJ36" s="143"/>
      <c r="XK36" s="143"/>
      <c r="XL36" s="143"/>
      <c r="XM36" s="143"/>
      <c r="XN36" s="143"/>
      <c r="XO36" s="143"/>
      <c r="XP36" s="143"/>
      <c r="XQ36" s="143"/>
      <c r="XR36" s="143"/>
      <c r="XS36" s="143"/>
      <c r="XT36" s="143"/>
      <c r="XU36" s="143"/>
      <c r="XV36" s="143"/>
      <c r="XW36" s="143"/>
      <c r="XX36" s="143"/>
      <c r="XY36" s="143"/>
      <c r="XZ36" s="143"/>
      <c r="YA36" s="143"/>
      <c r="YB36" s="143"/>
      <c r="YC36" s="143"/>
      <c r="YD36" s="143"/>
      <c r="YE36" s="143"/>
      <c r="YF36" s="143"/>
      <c r="YG36" s="143"/>
      <c r="YH36" s="143"/>
      <c r="YI36" s="143"/>
      <c r="YJ36" s="143"/>
      <c r="YK36" s="143"/>
      <c r="YL36" s="143"/>
      <c r="YM36" s="143"/>
      <c r="YN36" s="143"/>
      <c r="YO36" s="143"/>
      <c r="YP36" s="143"/>
      <c r="YQ36" s="143"/>
      <c r="YR36" s="143"/>
      <c r="YS36" s="143"/>
      <c r="YT36" s="143"/>
      <c r="YU36" s="143"/>
      <c r="YV36" s="143"/>
      <c r="YW36" s="143"/>
      <c r="YX36" s="143"/>
      <c r="YY36" s="143"/>
      <c r="YZ36" s="143"/>
      <c r="ZA36" s="143"/>
      <c r="ZB36" s="143"/>
      <c r="ZC36" s="143"/>
      <c r="ZD36" s="143"/>
      <c r="ZE36" s="143"/>
      <c r="ZF36" s="143"/>
      <c r="ZG36" s="143"/>
      <c r="ZH36" s="143"/>
      <c r="ZI36" s="143"/>
      <c r="ZJ36" s="143"/>
      <c r="ZK36" s="143"/>
      <c r="ZL36" s="143"/>
      <c r="ZM36" s="143"/>
      <c r="ZN36" s="143"/>
      <c r="ZO36" s="143"/>
      <c r="ZP36" s="143"/>
      <c r="ZQ36" s="143"/>
      <c r="ZR36" s="143"/>
    </row>
    <row r="37" spans="1:694" ht="15.75" customHeight="1" x14ac:dyDescent="0.25">
      <c r="A37" s="144" t="s">
        <v>251</v>
      </c>
      <c r="B37" s="145"/>
      <c r="C37" s="145"/>
      <c r="D37" s="145"/>
      <c r="E37" s="145"/>
      <c r="F37" s="145"/>
      <c r="G37" s="146"/>
      <c r="H37" s="145"/>
      <c r="I37" s="162"/>
      <c r="J37" s="198"/>
      <c r="K37" s="198"/>
      <c r="L37" s="198"/>
      <c r="M37" s="198"/>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64"/>
      <c r="AK37" s="162"/>
      <c r="AL37" s="198"/>
      <c r="AM37" s="198"/>
      <c r="AN37" s="198"/>
      <c r="AO37" s="198"/>
      <c r="AP37" s="145"/>
      <c r="AQ37" s="145"/>
      <c r="AR37" s="145"/>
      <c r="AS37" s="145"/>
      <c r="AT37" s="145"/>
      <c r="AU37" s="145"/>
      <c r="AV37" s="145"/>
      <c r="AW37" s="145"/>
      <c r="AX37" s="145"/>
      <c r="AY37" s="145"/>
      <c r="AZ37" s="145"/>
      <c r="BA37" s="145"/>
      <c r="BB37" s="145"/>
      <c r="BC37" s="145"/>
      <c r="BD37" s="145"/>
      <c r="BE37" s="145"/>
      <c r="BF37" s="145"/>
      <c r="BG37" s="145"/>
      <c r="BH37" s="145"/>
      <c r="BI37" s="145"/>
      <c r="BJ37" s="145"/>
      <c r="BK37" s="145"/>
      <c r="BL37" s="164"/>
      <c r="BM37" s="162"/>
      <c r="BN37" s="149"/>
      <c r="BO37" s="149"/>
      <c r="BP37" s="149"/>
      <c r="BQ37" s="149"/>
      <c r="BR37" s="149"/>
      <c r="BS37" s="149"/>
      <c r="BT37" s="149"/>
      <c r="BU37" s="165"/>
      <c r="BV37" s="165"/>
      <c r="BW37" s="165"/>
      <c r="BX37" s="165"/>
      <c r="BY37" s="165"/>
      <c r="BZ37" s="165"/>
      <c r="CA37" s="165"/>
      <c r="CB37" s="165"/>
      <c r="CC37" s="165"/>
      <c r="CD37" s="165"/>
      <c r="CE37" s="165"/>
      <c r="CF37" s="165"/>
      <c r="CG37" s="165"/>
      <c r="CH37" s="165"/>
      <c r="CI37" s="165"/>
      <c r="CJ37" s="165"/>
      <c r="CK37" s="145"/>
      <c r="CL37" s="145"/>
      <c r="CM37" s="145"/>
      <c r="CN37" s="164"/>
      <c r="CO37" s="162"/>
      <c r="CP37" s="198"/>
      <c r="CQ37" s="198"/>
      <c r="CR37" s="198"/>
      <c r="CS37" s="198"/>
      <c r="CT37" s="145"/>
      <c r="CU37" s="145"/>
      <c r="CV37" s="145"/>
      <c r="CW37" s="145"/>
      <c r="CX37" s="145"/>
      <c r="CY37" s="145"/>
      <c r="CZ37" s="145"/>
      <c r="DA37" s="145"/>
      <c r="DB37" s="145"/>
      <c r="DC37" s="145"/>
      <c r="DD37" s="145"/>
      <c r="DE37" s="145"/>
      <c r="DF37" s="145"/>
      <c r="DG37" s="145"/>
      <c r="DH37" s="145"/>
      <c r="DI37" s="145"/>
      <c r="DJ37" s="145"/>
      <c r="DK37" s="145"/>
      <c r="DL37" s="145"/>
      <c r="DM37" s="145"/>
      <c r="DN37" s="145"/>
      <c r="DO37" s="145"/>
      <c r="DP37" s="164"/>
      <c r="DQ37" s="162"/>
      <c r="DR37" s="198"/>
      <c r="DS37" s="198"/>
      <c r="DT37" s="198"/>
      <c r="DU37" s="198"/>
      <c r="DV37" s="145"/>
      <c r="DW37" s="145"/>
      <c r="DX37" s="145"/>
      <c r="DY37" s="145"/>
      <c r="DZ37" s="145"/>
      <c r="EA37" s="145"/>
      <c r="EB37" s="145"/>
      <c r="EC37" s="145"/>
      <c r="ED37" s="145"/>
      <c r="EE37" s="145"/>
      <c r="EF37" s="145"/>
      <c r="EG37" s="145"/>
      <c r="EH37" s="145"/>
      <c r="EI37" s="145"/>
      <c r="EJ37" s="145"/>
      <c r="EK37" s="145"/>
      <c r="EL37" s="145"/>
      <c r="EM37" s="145"/>
      <c r="EN37" s="145"/>
      <c r="EO37" s="145"/>
      <c r="EP37" s="145"/>
      <c r="EQ37" s="145"/>
      <c r="ER37" s="164"/>
      <c r="ES37" s="162"/>
      <c r="ET37" s="198"/>
      <c r="EU37" s="198"/>
      <c r="EV37" s="198"/>
      <c r="EW37" s="198"/>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64"/>
      <c r="FU37" s="162"/>
      <c r="FV37" s="198"/>
      <c r="FW37" s="198"/>
      <c r="FX37" s="198"/>
      <c r="FY37" s="198"/>
      <c r="FZ37" s="145"/>
      <c r="GA37" s="145"/>
      <c r="GB37" s="145"/>
      <c r="GC37" s="145"/>
      <c r="GD37" s="145"/>
      <c r="GE37" s="145"/>
      <c r="GF37" s="145"/>
      <c r="GG37" s="145"/>
      <c r="GH37" s="145"/>
      <c r="GI37" s="145"/>
      <c r="GJ37" s="145"/>
      <c r="GK37" s="145"/>
      <c r="GL37" s="145"/>
      <c r="GM37" s="145"/>
      <c r="GN37" s="145"/>
      <c r="GO37" s="145"/>
      <c r="GP37" s="145"/>
      <c r="GQ37" s="145"/>
      <c r="GR37" s="145"/>
      <c r="GS37" s="145"/>
      <c r="GT37" s="145"/>
      <c r="GU37" s="145"/>
      <c r="GV37" s="164"/>
      <c r="GW37" s="162"/>
      <c r="GX37" s="198"/>
      <c r="GY37" s="198"/>
      <c r="GZ37" s="198"/>
      <c r="HA37" s="198"/>
      <c r="HB37" s="145"/>
      <c r="HC37" s="145"/>
      <c r="HD37" s="145"/>
      <c r="HE37" s="145"/>
      <c r="HF37" s="145"/>
      <c r="HG37" s="145"/>
      <c r="HH37" s="145"/>
      <c r="HI37" s="145"/>
      <c r="HJ37" s="145"/>
      <c r="HK37" s="145"/>
      <c r="HL37" s="145"/>
      <c r="HM37" s="145"/>
      <c r="HN37" s="145"/>
      <c r="HO37" s="145"/>
      <c r="HP37" s="145"/>
      <c r="HQ37" s="145"/>
      <c r="HR37" s="145"/>
      <c r="HS37" s="145"/>
      <c r="HT37" s="145"/>
      <c r="HU37" s="145"/>
      <c r="HV37" s="145"/>
      <c r="HW37" s="145"/>
      <c r="HX37" s="164"/>
      <c r="HY37" s="150"/>
      <c r="HZ37" s="150"/>
      <c r="IA37" s="150"/>
      <c r="IB37" s="150"/>
      <c r="IC37" s="150"/>
      <c r="ID37" s="150"/>
      <c r="IE37" s="150"/>
      <c r="IF37" s="150"/>
      <c r="IG37" s="150"/>
      <c r="IH37" s="150"/>
      <c r="II37" s="150"/>
      <c r="IJ37" s="150"/>
      <c r="IK37" s="150"/>
      <c r="IL37" s="150"/>
      <c r="IM37" s="150"/>
      <c r="IN37" s="150"/>
      <c r="IO37" s="150"/>
      <c r="IP37" s="150"/>
      <c r="IQ37" s="150"/>
      <c r="IR37" s="150"/>
      <c r="IS37" s="150"/>
      <c r="IT37" s="150"/>
      <c r="IU37" s="150"/>
      <c r="IV37" s="150"/>
      <c r="IW37" s="150"/>
      <c r="IX37" s="150"/>
      <c r="IY37" s="150"/>
      <c r="IZ37" s="150"/>
      <c r="JA37" s="150"/>
      <c r="JB37" s="150"/>
      <c r="JC37" s="150"/>
      <c r="JD37" s="150"/>
      <c r="JE37" s="150"/>
      <c r="JF37" s="150"/>
      <c r="JG37" s="150"/>
      <c r="JH37" s="150"/>
      <c r="JI37" s="150"/>
      <c r="JJ37" s="150"/>
      <c r="JK37" s="150"/>
      <c r="JL37" s="150"/>
      <c r="JM37" s="150"/>
      <c r="JN37" s="150"/>
      <c r="JO37" s="150"/>
      <c r="JP37" s="150"/>
      <c r="JQ37" s="150"/>
      <c r="JR37" s="150"/>
      <c r="JS37" s="150"/>
      <c r="JT37" s="150"/>
      <c r="JU37" s="150"/>
      <c r="JV37" s="150"/>
      <c r="JW37" s="150"/>
      <c r="JX37" s="150"/>
      <c r="JY37" s="150"/>
      <c r="JZ37" s="150"/>
      <c r="KA37" s="150"/>
      <c r="KB37" s="150"/>
      <c r="KC37" s="150"/>
      <c r="KD37" s="150"/>
      <c r="KE37" s="150"/>
      <c r="KF37" s="150"/>
      <c r="KG37" s="150"/>
      <c r="KH37" s="150"/>
      <c r="KI37" s="150"/>
      <c r="KJ37" s="150"/>
      <c r="KK37" s="150"/>
      <c r="KL37" s="150"/>
      <c r="KM37" s="150"/>
      <c r="KN37" s="150"/>
      <c r="KO37" s="150"/>
      <c r="KP37" s="150"/>
      <c r="KQ37" s="150"/>
      <c r="KR37" s="150"/>
      <c r="KS37" s="150"/>
      <c r="KT37" s="150"/>
      <c r="KU37" s="150"/>
      <c r="KV37" s="150"/>
      <c r="KW37" s="150"/>
      <c r="KX37" s="150"/>
      <c r="KY37" s="150"/>
      <c r="KZ37" s="150"/>
      <c r="LA37" s="150"/>
      <c r="LB37" s="150"/>
      <c r="LC37" s="150"/>
      <c r="LD37" s="150"/>
      <c r="LE37" s="150"/>
      <c r="LF37" s="150"/>
      <c r="LG37" s="150"/>
      <c r="LH37" s="150"/>
      <c r="LI37" s="150"/>
      <c r="LJ37" s="150"/>
      <c r="LK37" s="150"/>
      <c r="LL37" s="150"/>
      <c r="LM37" s="150"/>
      <c r="LN37" s="150"/>
      <c r="LO37" s="150"/>
      <c r="LP37" s="150"/>
      <c r="LQ37" s="150"/>
      <c r="LR37" s="150"/>
      <c r="LS37" s="150"/>
      <c r="LT37" s="150"/>
      <c r="LU37" s="150"/>
      <c r="LV37" s="150"/>
      <c r="LW37" s="150"/>
      <c r="LX37" s="150"/>
      <c r="LY37" s="150"/>
      <c r="LZ37" s="150"/>
      <c r="MA37" s="150"/>
      <c r="MB37" s="150"/>
      <c r="MC37" s="150"/>
      <c r="MD37" s="150"/>
      <c r="ME37" s="150"/>
      <c r="MF37" s="150"/>
      <c r="MG37" s="150"/>
      <c r="MH37" s="150"/>
      <c r="MI37" s="150"/>
      <c r="MJ37" s="150"/>
      <c r="MK37" s="150"/>
      <c r="ML37" s="150"/>
      <c r="MM37" s="150"/>
      <c r="MN37" s="150"/>
      <c r="MO37" s="150"/>
      <c r="MP37" s="150"/>
      <c r="MQ37" s="150"/>
      <c r="MR37" s="150"/>
      <c r="MS37" s="150"/>
      <c r="MT37" s="150"/>
      <c r="MU37" s="150"/>
      <c r="MV37" s="150"/>
      <c r="MW37" s="150"/>
      <c r="MX37" s="150"/>
      <c r="MY37" s="150"/>
      <c r="MZ37" s="150"/>
      <c r="NA37" s="150"/>
      <c r="NB37" s="150"/>
      <c r="NC37" s="150"/>
      <c r="ND37" s="150"/>
      <c r="NE37" s="150"/>
      <c r="NF37" s="150"/>
      <c r="NG37" s="150"/>
      <c r="NH37" s="150"/>
      <c r="NI37" s="150"/>
      <c r="NJ37" s="150"/>
      <c r="NK37" s="150"/>
      <c r="NL37" s="150"/>
      <c r="NM37" s="150"/>
      <c r="NN37" s="150"/>
      <c r="NO37" s="150"/>
      <c r="NP37" s="150"/>
      <c r="NQ37" s="150"/>
      <c r="NR37" s="150"/>
      <c r="NS37" s="150"/>
      <c r="NT37" s="150"/>
      <c r="NU37" s="150"/>
      <c r="NV37" s="150"/>
      <c r="NW37" s="150"/>
      <c r="NX37" s="150"/>
      <c r="NY37" s="150"/>
      <c r="NZ37" s="150"/>
      <c r="OA37" s="150"/>
      <c r="OB37" s="150"/>
      <c r="OC37" s="150"/>
      <c r="OD37" s="150"/>
      <c r="OE37" s="150"/>
      <c r="OF37" s="150"/>
      <c r="OG37" s="150"/>
      <c r="OH37" s="150"/>
      <c r="OI37" s="150"/>
      <c r="OJ37" s="150"/>
      <c r="OK37" s="150"/>
      <c r="OL37" s="150"/>
      <c r="OM37" s="150"/>
      <c r="ON37" s="150"/>
      <c r="OO37" s="150"/>
      <c r="OP37" s="150"/>
      <c r="OQ37" s="150"/>
      <c r="OR37" s="150"/>
      <c r="OS37" s="150"/>
      <c r="OT37" s="150"/>
      <c r="OU37" s="150"/>
      <c r="OV37" s="150"/>
      <c r="OW37" s="150"/>
      <c r="OX37" s="150"/>
      <c r="OY37" s="150"/>
      <c r="OZ37" s="150"/>
      <c r="PA37" s="150"/>
      <c r="PB37" s="150"/>
      <c r="PC37" s="150"/>
      <c r="PD37" s="150"/>
      <c r="PE37" s="150"/>
      <c r="PF37" s="150"/>
      <c r="PG37" s="150"/>
      <c r="PH37" s="150"/>
      <c r="PI37" s="150"/>
      <c r="PJ37" s="150"/>
      <c r="PK37" s="150"/>
      <c r="PL37" s="150"/>
      <c r="PM37" s="150"/>
      <c r="PN37" s="150"/>
      <c r="PO37" s="150"/>
      <c r="PP37" s="150"/>
      <c r="PQ37" s="150"/>
      <c r="PR37" s="150"/>
      <c r="PS37" s="150"/>
      <c r="PT37" s="150"/>
      <c r="PU37" s="150"/>
      <c r="PV37" s="150"/>
      <c r="PW37" s="150"/>
      <c r="PX37" s="150"/>
      <c r="PY37" s="150"/>
      <c r="PZ37" s="150"/>
      <c r="QA37" s="150"/>
      <c r="QB37" s="150"/>
      <c r="QC37" s="150"/>
      <c r="QD37" s="150"/>
      <c r="QE37" s="150"/>
      <c r="QF37" s="150"/>
      <c r="QG37" s="150"/>
      <c r="QH37" s="150"/>
      <c r="QI37" s="150"/>
      <c r="QJ37" s="150"/>
      <c r="QK37" s="150"/>
      <c r="QL37" s="150"/>
      <c r="QM37" s="150"/>
      <c r="QN37" s="150"/>
      <c r="QO37" s="150"/>
      <c r="QP37" s="150"/>
      <c r="QQ37" s="150"/>
      <c r="QR37" s="150"/>
      <c r="QS37" s="150"/>
      <c r="QT37" s="150"/>
      <c r="QU37" s="150"/>
      <c r="QV37" s="150"/>
      <c r="QW37" s="150"/>
      <c r="QX37" s="150"/>
      <c r="QY37" s="150"/>
      <c r="QZ37" s="150"/>
      <c r="RA37" s="150"/>
      <c r="RB37" s="150"/>
      <c r="RC37" s="150"/>
      <c r="RD37" s="150"/>
      <c r="RE37" s="150"/>
      <c r="RF37" s="150"/>
      <c r="RG37" s="150"/>
      <c r="RH37" s="150"/>
      <c r="RI37" s="150"/>
      <c r="RJ37" s="150"/>
      <c r="RK37" s="150"/>
      <c r="RL37" s="150"/>
      <c r="RM37" s="150"/>
      <c r="RN37" s="150"/>
      <c r="RO37" s="150"/>
      <c r="RP37" s="150"/>
      <c r="RQ37" s="150"/>
      <c r="RR37" s="150"/>
      <c r="RS37" s="150"/>
      <c r="RT37" s="150"/>
      <c r="RU37" s="150"/>
      <c r="RV37" s="150"/>
      <c r="RW37" s="150"/>
      <c r="RX37" s="150"/>
      <c r="RY37" s="150"/>
      <c r="RZ37" s="150"/>
      <c r="SA37" s="150"/>
      <c r="SB37" s="150"/>
      <c r="SC37" s="150"/>
      <c r="SD37" s="150"/>
      <c r="SE37" s="150"/>
      <c r="SF37" s="150"/>
      <c r="SG37" s="150"/>
      <c r="SH37" s="150"/>
      <c r="SI37" s="150"/>
      <c r="SJ37" s="150"/>
      <c r="SK37" s="150"/>
      <c r="SL37" s="150"/>
      <c r="SM37" s="150"/>
      <c r="SN37" s="150"/>
      <c r="SO37" s="150"/>
      <c r="SP37" s="150"/>
      <c r="SQ37" s="150"/>
      <c r="SR37" s="150"/>
      <c r="SS37" s="150"/>
      <c r="ST37" s="150"/>
      <c r="SU37" s="150"/>
      <c r="SV37" s="150"/>
      <c r="SW37" s="150"/>
      <c r="SX37" s="150"/>
      <c r="SY37" s="150"/>
      <c r="SZ37" s="150"/>
      <c r="TA37" s="150"/>
      <c r="TB37" s="150"/>
      <c r="TC37" s="150"/>
      <c r="TD37" s="150"/>
      <c r="TE37" s="150"/>
      <c r="TF37" s="150"/>
      <c r="TG37" s="150"/>
      <c r="TH37" s="150"/>
      <c r="TI37" s="150"/>
      <c r="TJ37" s="150"/>
      <c r="TK37" s="150"/>
      <c r="TL37" s="150"/>
      <c r="TM37" s="150"/>
      <c r="TN37" s="150"/>
      <c r="TO37" s="150"/>
      <c r="TP37" s="150"/>
      <c r="TQ37" s="150"/>
      <c r="TR37" s="150"/>
      <c r="TS37" s="150"/>
      <c r="TT37" s="150"/>
      <c r="TU37" s="150"/>
      <c r="TV37" s="150"/>
      <c r="TW37" s="150"/>
      <c r="TX37" s="150"/>
      <c r="TY37" s="150"/>
      <c r="TZ37" s="150"/>
      <c r="UA37" s="150"/>
      <c r="UB37" s="150"/>
      <c r="UC37" s="150"/>
      <c r="UD37" s="150"/>
      <c r="UE37" s="150"/>
      <c r="UF37" s="150"/>
      <c r="UG37" s="150"/>
      <c r="UH37" s="150"/>
      <c r="UI37" s="150"/>
      <c r="UJ37" s="150"/>
      <c r="UK37" s="150"/>
      <c r="UL37" s="150"/>
      <c r="UM37" s="150"/>
      <c r="UN37" s="150"/>
      <c r="UO37" s="150"/>
      <c r="UP37" s="150"/>
      <c r="UQ37" s="150"/>
      <c r="UR37" s="150"/>
      <c r="US37" s="150"/>
      <c r="UT37" s="150"/>
      <c r="UU37" s="150"/>
      <c r="UV37" s="150"/>
      <c r="UW37" s="150"/>
      <c r="UX37" s="150"/>
      <c r="UY37" s="150"/>
      <c r="UZ37" s="150"/>
      <c r="VA37" s="150"/>
      <c r="VB37" s="150"/>
      <c r="VC37" s="150"/>
      <c r="VD37" s="150"/>
      <c r="VE37" s="150"/>
      <c r="VF37" s="150"/>
      <c r="VG37" s="150"/>
      <c r="VH37" s="150"/>
      <c r="VI37" s="150"/>
      <c r="VJ37" s="150"/>
      <c r="VK37" s="150"/>
      <c r="VL37" s="150"/>
      <c r="VM37" s="150"/>
      <c r="VN37" s="150"/>
      <c r="VO37" s="150"/>
      <c r="VP37" s="150"/>
      <c r="VQ37" s="150"/>
      <c r="VR37" s="150"/>
      <c r="VS37" s="150"/>
      <c r="VT37" s="150"/>
      <c r="VU37" s="150"/>
      <c r="VV37" s="150"/>
      <c r="VW37" s="150"/>
      <c r="VX37" s="150"/>
      <c r="VY37" s="150"/>
      <c r="VZ37" s="150"/>
      <c r="WA37" s="150"/>
      <c r="WB37" s="150"/>
      <c r="WC37" s="150"/>
      <c r="WD37" s="150"/>
      <c r="WE37" s="150"/>
      <c r="WF37" s="150"/>
      <c r="WG37" s="150"/>
      <c r="WH37" s="150"/>
      <c r="WI37" s="150"/>
      <c r="WJ37" s="150"/>
      <c r="WK37" s="150"/>
      <c r="WL37" s="150"/>
      <c r="WM37" s="150"/>
      <c r="WN37" s="150"/>
      <c r="WO37" s="150"/>
      <c r="WP37" s="150"/>
      <c r="WQ37" s="150"/>
      <c r="WR37" s="150"/>
      <c r="WS37" s="150"/>
      <c r="WT37" s="150"/>
      <c r="WU37" s="150"/>
      <c r="WV37" s="150"/>
      <c r="WW37" s="150"/>
      <c r="WX37" s="150"/>
      <c r="WY37" s="150"/>
      <c r="WZ37" s="150"/>
      <c r="XA37" s="150"/>
      <c r="XB37" s="150"/>
      <c r="XC37" s="150"/>
      <c r="XD37" s="150"/>
      <c r="XE37" s="150"/>
      <c r="XF37" s="150"/>
      <c r="XG37" s="150"/>
      <c r="XH37" s="150"/>
      <c r="XI37" s="150"/>
      <c r="XJ37" s="150"/>
      <c r="XK37" s="150"/>
      <c r="XL37" s="150"/>
      <c r="XM37" s="150"/>
      <c r="XN37" s="150"/>
      <c r="XO37" s="150"/>
      <c r="XP37" s="150"/>
      <c r="XQ37" s="150"/>
      <c r="XR37" s="150"/>
      <c r="XS37" s="150"/>
      <c r="XT37" s="150"/>
      <c r="XU37" s="150"/>
      <c r="XV37" s="150"/>
      <c r="XW37" s="150"/>
      <c r="XX37" s="150"/>
      <c r="XY37" s="150"/>
      <c r="XZ37" s="150"/>
      <c r="YA37" s="150"/>
      <c r="YB37" s="150"/>
      <c r="YC37" s="150"/>
      <c r="YD37" s="150"/>
      <c r="YE37" s="150"/>
      <c r="YF37" s="150"/>
      <c r="YG37" s="150"/>
      <c r="YH37" s="150"/>
      <c r="YI37" s="150"/>
      <c r="YJ37" s="150"/>
      <c r="YK37" s="150"/>
      <c r="YL37" s="150"/>
      <c r="YM37" s="150"/>
      <c r="YN37" s="150"/>
      <c r="YO37" s="150"/>
      <c r="YP37" s="150"/>
      <c r="YQ37" s="150"/>
      <c r="YR37" s="150"/>
      <c r="YS37" s="150"/>
      <c r="YT37" s="150"/>
      <c r="YU37" s="150"/>
      <c r="YV37" s="150"/>
      <c r="YW37" s="150"/>
      <c r="YX37" s="150"/>
      <c r="YY37" s="150"/>
      <c r="YZ37" s="150"/>
      <c r="ZA37" s="150"/>
      <c r="ZB37" s="150"/>
      <c r="ZC37" s="150"/>
      <c r="ZD37" s="150"/>
      <c r="ZE37" s="150"/>
      <c r="ZF37" s="150"/>
      <c r="ZG37" s="150"/>
      <c r="ZH37" s="150"/>
      <c r="ZI37" s="150"/>
      <c r="ZJ37" s="150"/>
      <c r="ZK37" s="150"/>
      <c r="ZL37" s="150"/>
      <c r="ZM37" s="150"/>
      <c r="ZN37" s="150"/>
      <c r="ZO37" s="150"/>
      <c r="ZP37" s="150"/>
      <c r="ZQ37" s="150"/>
      <c r="ZR37" s="150"/>
    </row>
    <row r="38" spans="1:694" ht="15.75" customHeight="1" x14ac:dyDescent="0.25">
      <c r="A38" s="183" t="s">
        <v>240</v>
      </c>
      <c r="B38" s="171"/>
      <c r="C38" s="171"/>
      <c r="D38" s="171"/>
      <c r="E38" s="171"/>
      <c r="F38" s="171"/>
      <c r="G38" s="184"/>
      <c r="H38" s="171"/>
      <c r="I38" s="185" t="str">
        <f>Baseline!I72</f>
        <v>Diabetes</v>
      </c>
      <c r="J38" s="186"/>
      <c r="K38" s="186"/>
      <c r="L38" s="186"/>
      <c r="M38" s="186"/>
      <c r="N38" s="171"/>
      <c r="O38" s="171"/>
      <c r="P38" s="171"/>
      <c r="Q38" s="171"/>
      <c r="R38" s="171"/>
      <c r="S38" s="171"/>
      <c r="T38" s="171"/>
      <c r="U38" s="171"/>
      <c r="V38" s="171"/>
      <c r="W38" s="171"/>
      <c r="X38" s="171"/>
      <c r="Y38" s="171"/>
      <c r="Z38" s="171"/>
      <c r="AA38" s="171"/>
      <c r="AB38" s="171"/>
      <c r="AC38" s="171"/>
      <c r="AD38" s="171"/>
      <c r="AE38" s="171"/>
      <c r="AF38" s="171"/>
      <c r="AG38" s="171"/>
      <c r="AH38" s="171"/>
      <c r="AI38" s="171"/>
      <c r="AJ38" s="187"/>
      <c r="AK38" s="185" t="str">
        <f>Baseline!AK72</f>
        <v>Diabetes</v>
      </c>
      <c r="AL38" s="186"/>
      <c r="AM38" s="186"/>
      <c r="AN38" s="186"/>
      <c r="AO38" s="186"/>
      <c r="AP38" s="171"/>
      <c r="AQ38" s="171"/>
      <c r="AR38" s="171"/>
      <c r="AS38" s="171"/>
      <c r="AT38" s="171"/>
      <c r="AU38" s="171"/>
      <c r="AV38" s="171"/>
      <c r="AW38" s="171"/>
      <c r="AX38" s="171"/>
      <c r="AY38" s="171"/>
      <c r="AZ38" s="171"/>
      <c r="BA38" s="171"/>
      <c r="BB38" s="171"/>
      <c r="BC38" s="171"/>
      <c r="BD38" s="171"/>
      <c r="BE38" s="171"/>
      <c r="BF38" s="171"/>
      <c r="BG38" s="171"/>
      <c r="BH38" s="171"/>
      <c r="BI38" s="171"/>
      <c r="BJ38" s="171"/>
      <c r="BK38" s="171"/>
      <c r="BL38" s="187"/>
      <c r="BM38" s="185" t="str">
        <f>Baseline!BM72</f>
        <v>Diabetes</v>
      </c>
      <c r="BN38" s="174"/>
      <c r="BO38" s="174"/>
      <c r="BP38" s="174"/>
      <c r="BQ38" s="174"/>
      <c r="BR38" s="174"/>
      <c r="BS38" s="174"/>
      <c r="BT38" s="174"/>
      <c r="BU38" s="175"/>
      <c r="BV38" s="175"/>
      <c r="BW38" s="175"/>
      <c r="BX38" s="175"/>
      <c r="BY38" s="175"/>
      <c r="BZ38" s="175"/>
      <c r="CA38" s="175"/>
      <c r="CB38" s="175"/>
      <c r="CC38" s="175"/>
      <c r="CD38" s="175"/>
      <c r="CE38" s="175"/>
      <c r="CF38" s="175"/>
      <c r="CG38" s="175"/>
      <c r="CH38" s="175"/>
      <c r="CI38" s="175"/>
      <c r="CJ38" s="175"/>
      <c r="CK38" s="171"/>
      <c r="CL38" s="171"/>
      <c r="CM38" s="171"/>
      <c r="CN38" s="187"/>
      <c r="CO38" s="185" t="str">
        <f>Baseline!CO72</f>
        <v>Diabète</v>
      </c>
      <c r="CP38" s="186"/>
      <c r="CQ38" s="186"/>
      <c r="CR38" s="186"/>
      <c r="CS38" s="186"/>
      <c r="CT38" s="171"/>
      <c r="CU38" s="171"/>
      <c r="CV38" s="171"/>
      <c r="CW38" s="171"/>
      <c r="CX38" s="171"/>
      <c r="CY38" s="171"/>
      <c r="CZ38" s="171"/>
      <c r="DA38" s="171"/>
      <c r="DB38" s="171"/>
      <c r="DC38" s="171"/>
      <c r="DD38" s="171"/>
      <c r="DE38" s="171"/>
      <c r="DF38" s="171"/>
      <c r="DG38" s="171"/>
      <c r="DH38" s="171"/>
      <c r="DI38" s="171"/>
      <c r="DJ38" s="171"/>
      <c r="DK38" s="171"/>
      <c r="DL38" s="171"/>
      <c r="DM38" s="171"/>
      <c r="DN38" s="171"/>
      <c r="DO38" s="171"/>
      <c r="DP38" s="187"/>
      <c r="DQ38" s="185" t="s">
        <v>1348</v>
      </c>
      <c r="DR38" s="186"/>
      <c r="DS38" s="186"/>
      <c r="DT38" s="186"/>
      <c r="DU38" s="186"/>
      <c r="DV38" s="171"/>
      <c r="DW38" s="171"/>
      <c r="DX38" s="171"/>
      <c r="DY38" s="171"/>
      <c r="DZ38" s="171"/>
      <c r="EA38" s="171"/>
      <c r="EB38" s="171"/>
      <c r="EC38" s="171"/>
      <c r="ED38" s="171"/>
      <c r="EE38" s="171"/>
      <c r="EF38" s="171"/>
      <c r="EG38" s="171"/>
      <c r="EH38" s="171"/>
      <c r="EI38" s="171"/>
      <c r="EJ38" s="171"/>
      <c r="EK38" s="171"/>
      <c r="EL38" s="171"/>
      <c r="EM38" s="171"/>
      <c r="EN38" s="171"/>
      <c r="EO38" s="171"/>
      <c r="EP38" s="171"/>
      <c r="EQ38" s="171"/>
      <c r="ER38" s="187"/>
      <c r="ES38" s="185" t="str">
        <f>Baseline!ES72</f>
        <v>Diabete</v>
      </c>
      <c r="ET38" s="186"/>
      <c r="EU38" s="186"/>
      <c r="EV38" s="186"/>
      <c r="EW38" s="186"/>
      <c r="EX38" s="171"/>
      <c r="EY38" s="171"/>
      <c r="EZ38" s="171"/>
      <c r="FA38" s="171"/>
      <c r="FB38" s="171"/>
      <c r="FC38" s="171"/>
      <c r="FD38" s="171"/>
      <c r="FE38" s="171"/>
      <c r="FF38" s="171"/>
      <c r="FG38" s="171"/>
      <c r="FH38" s="171"/>
      <c r="FI38" s="171"/>
      <c r="FJ38" s="171"/>
      <c r="FK38" s="171"/>
      <c r="FL38" s="171"/>
      <c r="FM38" s="171"/>
      <c r="FN38" s="171"/>
      <c r="FO38" s="171"/>
      <c r="FP38" s="171"/>
      <c r="FQ38" s="171"/>
      <c r="FR38" s="171"/>
      <c r="FS38" s="171"/>
      <c r="FT38" s="187"/>
      <c r="FU38" s="185" t="str">
        <f>Baseline!FU72</f>
        <v>Диабет</v>
      </c>
      <c r="FV38" s="186"/>
      <c r="FW38" s="186"/>
      <c r="FX38" s="186"/>
      <c r="FY38" s="186"/>
      <c r="FZ38" s="171"/>
      <c r="GA38" s="171"/>
      <c r="GB38" s="171"/>
      <c r="GC38" s="171"/>
      <c r="GD38" s="171"/>
      <c r="GE38" s="171"/>
      <c r="GF38" s="171"/>
      <c r="GG38" s="171"/>
      <c r="GH38" s="171"/>
      <c r="GI38" s="171"/>
      <c r="GJ38" s="171"/>
      <c r="GK38" s="171"/>
      <c r="GL38" s="171"/>
      <c r="GM38" s="171"/>
      <c r="GN38" s="171"/>
      <c r="GO38" s="171"/>
      <c r="GP38" s="171"/>
      <c r="GQ38" s="171"/>
      <c r="GR38" s="171"/>
      <c r="GS38" s="171"/>
      <c r="GT38" s="171"/>
      <c r="GU38" s="171"/>
      <c r="GV38" s="187"/>
      <c r="GW38" s="185" t="s">
        <v>1351</v>
      </c>
      <c r="GX38" s="186"/>
      <c r="GY38" s="186"/>
      <c r="GZ38" s="186"/>
      <c r="HA38" s="186"/>
      <c r="HB38" s="171"/>
      <c r="HC38" s="171"/>
      <c r="HD38" s="171"/>
      <c r="HE38" s="171"/>
      <c r="HF38" s="171"/>
      <c r="HG38" s="171"/>
      <c r="HH38" s="171"/>
      <c r="HI38" s="171"/>
      <c r="HJ38" s="171"/>
      <c r="HK38" s="171"/>
      <c r="HL38" s="171"/>
      <c r="HM38" s="171"/>
      <c r="HN38" s="171"/>
      <c r="HO38" s="171"/>
      <c r="HP38" s="171"/>
      <c r="HQ38" s="171"/>
      <c r="HR38" s="171"/>
      <c r="HS38" s="171"/>
      <c r="HT38" s="171"/>
      <c r="HU38" s="171"/>
      <c r="HV38" s="171"/>
      <c r="HW38" s="171"/>
      <c r="HX38" s="187"/>
      <c r="HY38" s="177"/>
      <c r="HZ38" s="177"/>
      <c r="IA38" s="177"/>
      <c r="IB38" s="177"/>
      <c r="IC38" s="177"/>
      <c r="ID38" s="177"/>
      <c r="IE38" s="177"/>
      <c r="IF38" s="177"/>
      <c r="IG38" s="177"/>
      <c r="IH38" s="177"/>
      <c r="II38" s="177"/>
      <c r="IJ38" s="177"/>
      <c r="IK38" s="177"/>
      <c r="IL38" s="177"/>
      <c r="IM38" s="177"/>
      <c r="IN38" s="177"/>
      <c r="IO38" s="177"/>
      <c r="IP38" s="177"/>
      <c r="IQ38" s="177"/>
      <c r="IR38" s="177"/>
      <c r="IS38" s="177"/>
      <c r="IT38" s="177"/>
      <c r="IU38" s="177"/>
      <c r="IV38" s="177"/>
      <c r="IW38" s="177"/>
      <c r="IX38" s="177"/>
      <c r="IY38" s="177"/>
      <c r="IZ38" s="177"/>
      <c r="JA38" s="177"/>
      <c r="JB38" s="177"/>
      <c r="JC38" s="177"/>
      <c r="JD38" s="177"/>
      <c r="JE38" s="177"/>
      <c r="JF38" s="177"/>
      <c r="JG38" s="177"/>
      <c r="JH38" s="177"/>
      <c r="JI38" s="177"/>
      <c r="JJ38" s="177"/>
      <c r="JK38" s="177"/>
      <c r="JL38" s="177"/>
      <c r="JM38" s="177"/>
      <c r="JN38" s="177"/>
      <c r="JO38" s="177"/>
      <c r="JP38" s="177"/>
      <c r="JQ38" s="177"/>
      <c r="JR38" s="177"/>
      <c r="JS38" s="177"/>
      <c r="JT38" s="177"/>
      <c r="JU38" s="177"/>
      <c r="JV38" s="177"/>
      <c r="JW38" s="177"/>
      <c r="JX38" s="177"/>
      <c r="JY38" s="177"/>
      <c r="JZ38" s="177"/>
      <c r="KA38" s="177"/>
      <c r="KB38" s="177"/>
      <c r="KC38" s="177"/>
      <c r="KD38" s="177"/>
      <c r="KE38" s="177"/>
      <c r="KF38" s="177"/>
      <c r="KG38" s="177"/>
      <c r="KH38" s="177"/>
      <c r="KI38" s="177"/>
      <c r="KJ38" s="177"/>
      <c r="KK38" s="177"/>
      <c r="KL38" s="177"/>
      <c r="KM38" s="177"/>
      <c r="KN38" s="177"/>
      <c r="KO38" s="177"/>
      <c r="KP38" s="177"/>
      <c r="KQ38" s="177"/>
      <c r="KR38" s="177"/>
      <c r="KS38" s="177"/>
      <c r="KT38" s="177"/>
      <c r="KU38" s="177"/>
      <c r="KV38" s="177"/>
      <c r="KW38" s="177"/>
      <c r="KX38" s="177"/>
      <c r="KY38" s="177"/>
      <c r="KZ38" s="177"/>
      <c r="LA38" s="177"/>
      <c r="LB38" s="177"/>
      <c r="LC38" s="177"/>
      <c r="LD38" s="177"/>
      <c r="LE38" s="177"/>
      <c r="LF38" s="177"/>
      <c r="LG38" s="177"/>
      <c r="LH38" s="177"/>
      <c r="LI38" s="177"/>
      <c r="LJ38" s="177"/>
      <c r="LK38" s="177"/>
      <c r="LL38" s="177"/>
      <c r="LM38" s="177"/>
      <c r="LN38" s="177"/>
      <c r="LO38" s="177"/>
      <c r="LP38" s="177"/>
      <c r="LQ38" s="177"/>
      <c r="LR38" s="177"/>
      <c r="LS38" s="177"/>
      <c r="LT38" s="177"/>
      <c r="LU38" s="177"/>
      <c r="LV38" s="177"/>
      <c r="LW38" s="177"/>
      <c r="LX38" s="177"/>
      <c r="LY38" s="177"/>
      <c r="LZ38" s="177"/>
      <c r="MA38" s="177"/>
      <c r="MB38" s="177"/>
      <c r="MC38" s="177"/>
      <c r="MD38" s="177"/>
      <c r="ME38" s="177"/>
      <c r="MF38" s="177"/>
      <c r="MG38" s="177"/>
      <c r="MH38" s="177"/>
      <c r="MI38" s="177"/>
      <c r="MJ38" s="177"/>
      <c r="MK38" s="177"/>
      <c r="ML38" s="177"/>
      <c r="MM38" s="177"/>
      <c r="MN38" s="177"/>
      <c r="MO38" s="177"/>
      <c r="MP38" s="177"/>
      <c r="MQ38" s="177"/>
      <c r="MR38" s="177"/>
      <c r="MS38" s="177"/>
      <c r="MT38" s="177"/>
      <c r="MU38" s="177"/>
      <c r="MV38" s="177"/>
      <c r="MW38" s="177"/>
      <c r="MX38" s="177"/>
      <c r="MY38" s="177"/>
      <c r="MZ38" s="177"/>
      <c r="NA38" s="177"/>
      <c r="NB38" s="177"/>
      <c r="NC38" s="177"/>
      <c r="ND38" s="177"/>
      <c r="NE38" s="177"/>
      <c r="NF38" s="177"/>
      <c r="NG38" s="177"/>
      <c r="NH38" s="177"/>
      <c r="NI38" s="177"/>
      <c r="NJ38" s="177"/>
      <c r="NK38" s="177"/>
      <c r="NL38" s="177"/>
      <c r="NM38" s="177"/>
      <c r="NN38" s="177"/>
      <c r="NO38" s="177"/>
      <c r="NP38" s="177"/>
      <c r="NQ38" s="177"/>
      <c r="NR38" s="177"/>
      <c r="NS38" s="177"/>
      <c r="NT38" s="177"/>
      <c r="NU38" s="177"/>
      <c r="NV38" s="177"/>
      <c r="NW38" s="177"/>
      <c r="NX38" s="177"/>
      <c r="NY38" s="177"/>
      <c r="NZ38" s="177"/>
      <c r="OA38" s="177"/>
      <c r="OB38" s="177"/>
      <c r="OC38" s="177"/>
      <c r="OD38" s="177"/>
      <c r="OE38" s="177"/>
      <c r="OF38" s="177"/>
      <c r="OG38" s="177"/>
      <c r="OH38" s="177"/>
      <c r="OI38" s="177"/>
      <c r="OJ38" s="177"/>
      <c r="OK38" s="177"/>
      <c r="OL38" s="177"/>
      <c r="OM38" s="177"/>
      <c r="ON38" s="177"/>
      <c r="OO38" s="177"/>
      <c r="OP38" s="177"/>
      <c r="OQ38" s="177"/>
      <c r="OR38" s="177"/>
      <c r="OS38" s="177"/>
      <c r="OT38" s="177"/>
      <c r="OU38" s="177"/>
      <c r="OV38" s="177"/>
      <c r="OW38" s="177"/>
      <c r="OX38" s="177"/>
      <c r="OY38" s="177"/>
      <c r="OZ38" s="177"/>
      <c r="PA38" s="177"/>
      <c r="PB38" s="177"/>
      <c r="PC38" s="177"/>
      <c r="PD38" s="177"/>
      <c r="PE38" s="177"/>
      <c r="PF38" s="177"/>
      <c r="PG38" s="177"/>
      <c r="PH38" s="177"/>
      <c r="PI38" s="177"/>
      <c r="PJ38" s="177"/>
      <c r="PK38" s="177"/>
      <c r="PL38" s="177"/>
      <c r="PM38" s="177"/>
      <c r="PN38" s="177"/>
      <c r="PO38" s="177"/>
      <c r="PP38" s="177"/>
      <c r="PQ38" s="177"/>
      <c r="PR38" s="177"/>
      <c r="PS38" s="177"/>
      <c r="PT38" s="177"/>
      <c r="PU38" s="177"/>
      <c r="PV38" s="177"/>
      <c r="PW38" s="177"/>
      <c r="PX38" s="177"/>
      <c r="PY38" s="177"/>
      <c r="PZ38" s="177"/>
      <c r="QA38" s="177"/>
      <c r="QB38" s="177"/>
      <c r="QC38" s="177"/>
      <c r="QD38" s="177"/>
      <c r="QE38" s="177"/>
      <c r="QF38" s="177"/>
      <c r="QG38" s="177"/>
      <c r="QH38" s="177"/>
      <c r="QI38" s="177"/>
      <c r="QJ38" s="177"/>
      <c r="QK38" s="177"/>
      <c r="QL38" s="177"/>
      <c r="QM38" s="177"/>
      <c r="QN38" s="177"/>
      <c r="QO38" s="177"/>
      <c r="QP38" s="177"/>
      <c r="QQ38" s="177"/>
      <c r="QR38" s="177"/>
      <c r="QS38" s="177"/>
      <c r="QT38" s="177"/>
      <c r="QU38" s="177"/>
      <c r="QV38" s="177"/>
      <c r="QW38" s="177"/>
      <c r="QX38" s="177"/>
      <c r="QY38" s="177"/>
      <c r="QZ38" s="177"/>
      <c r="RA38" s="177"/>
      <c r="RB38" s="177"/>
      <c r="RC38" s="177"/>
      <c r="RD38" s="177"/>
      <c r="RE38" s="177"/>
      <c r="RF38" s="177"/>
      <c r="RG38" s="177"/>
      <c r="RH38" s="177"/>
      <c r="RI38" s="177"/>
      <c r="RJ38" s="177"/>
      <c r="RK38" s="177"/>
      <c r="RL38" s="177"/>
      <c r="RM38" s="177"/>
      <c r="RN38" s="177"/>
      <c r="RO38" s="177"/>
      <c r="RP38" s="177"/>
      <c r="RQ38" s="177"/>
      <c r="RR38" s="177"/>
      <c r="RS38" s="177"/>
      <c r="RT38" s="177"/>
      <c r="RU38" s="177"/>
      <c r="RV38" s="177"/>
      <c r="RW38" s="177"/>
      <c r="RX38" s="177"/>
      <c r="RY38" s="177"/>
      <c r="RZ38" s="177"/>
      <c r="SA38" s="177"/>
      <c r="SB38" s="177"/>
      <c r="SC38" s="177"/>
      <c r="SD38" s="177"/>
      <c r="SE38" s="177"/>
      <c r="SF38" s="177"/>
      <c r="SG38" s="177"/>
      <c r="SH38" s="177"/>
      <c r="SI38" s="177"/>
      <c r="SJ38" s="177"/>
      <c r="SK38" s="177"/>
      <c r="SL38" s="177"/>
      <c r="SM38" s="177"/>
      <c r="SN38" s="177"/>
      <c r="SO38" s="177"/>
      <c r="SP38" s="177"/>
      <c r="SQ38" s="177"/>
      <c r="SR38" s="177"/>
      <c r="SS38" s="177"/>
      <c r="ST38" s="177"/>
      <c r="SU38" s="177"/>
      <c r="SV38" s="177"/>
      <c r="SW38" s="177"/>
      <c r="SX38" s="177"/>
      <c r="SY38" s="177"/>
      <c r="SZ38" s="177"/>
      <c r="TA38" s="177"/>
      <c r="TB38" s="177"/>
      <c r="TC38" s="177"/>
      <c r="TD38" s="177"/>
      <c r="TE38" s="177"/>
      <c r="TF38" s="177"/>
      <c r="TG38" s="177"/>
      <c r="TH38" s="177"/>
      <c r="TI38" s="177"/>
      <c r="TJ38" s="177"/>
      <c r="TK38" s="177"/>
      <c r="TL38" s="177"/>
      <c r="TM38" s="177"/>
      <c r="TN38" s="177"/>
      <c r="TO38" s="177"/>
      <c r="TP38" s="177"/>
      <c r="TQ38" s="177"/>
      <c r="TR38" s="177"/>
      <c r="TS38" s="177"/>
      <c r="TT38" s="177"/>
      <c r="TU38" s="177"/>
      <c r="TV38" s="177"/>
      <c r="TW38" s="177"/>
      <c r="TX38" s="177"/>
      <c r="TY38" s="177"/>
      <c r="TZ38" s="177"/>
      <c r="UA38" s="177"/>
      <c r="UB38" s="177"/>
      <c r="UC38" s="177"/>
      <c r="UD38" s="177"/>
      <c r="UE38" s="177"/>
      <c r="UF38" s="177"/>
      <c r="UG38" s="177"/>
      <c r="UH38" s="177"/>
      <c r="UI38" s="177"/>
      <c r="UJ38" s="177"/>
      <c r="UK38" s="177"/>
      <c r="UL38" s="177"/>
      <c r="UM38" s="177"/>
      <c r="UN38" s="177"/>
      <c r="UO38" s="177"/>
      <c r="UP38" s="177"/>
      <c r="UQ38" s="177"/>
      <c r="UR38" s="177"/>
      <c r="US38" s="177"/>
      <c r="UT38" s="177"/>
      <c r="UU38" s="177"/>
      <c r="UV38" s="177"/>
      <c r="UW38" s="177"/>
      <c r="UX38" s="177"/>
      <c r="UY38" s="177"/>
      <c r="UZ38" s="177"/>
      <c r="VA38" s="177"/>
      <c r="VB38" s="177"/>
      <c r="VC38" s="177"/>
      <c r="VD38" s="177"/>
      <c r="VE38" s="177"/>
      <c r="VF38" s="177"/>
      <c r="VG38" s="177"/>
      <c r="VH38" s="177"/>
      <c r="VI38" s="177"/>
      <c r="VJ38" s="177"/>
      <c r="VK38" s="177"/>
      <c r="VL38" s="177"/>
      <c r="VM38" s="177"/>
      <c r="VN38" s="177"/>
      <c r="VO38" s="177"/>
      <c r="VP38" s="177"/>
      <c r="VQ38" s="177"/>
      <c r="VR38" s="177"/>
      <c r="VS38" s="177"/>
      <c r="VT38" s="177"/>
      <c r="VU38" s="177"/>
      <c r="VV38" s="177"/>
      <c r="VW38" s="177"/>
      <c r="VX38" s="177"/>
      <c r="VY38" s="177"/>
      <c r="VZ38" s="177"/>
      <c r="WA38" s="177"/>
      <c r="WB38" s="177"/>
      <c r="WC38" s="177"/>
      <c r="WD38" s="177"/>
      <c r="WE38" s="177"/>
      <c r="WF38" s="177"/>
      <c r="WG38" s="177"/>
      <c r="WH38" s="177"/>
      <c r="WI38" s="177"/>
      <c r="WJ38" s="177"/>
      <c r="WK38" s="177"/>
      <c r="WL38" s="177"/>
      <c r="WM38" s="177"/>
      <c r="WN38" s="177"/>
      <c r="WO38" s="177"/>
      <c r="WP38" s="177"/>
      <c r="WQ38" s="177"/>
      <c r="WR38" s="177"/>
      <c r="WS38" s="177"/>
      <c r="WT38" s="177"/>
      <c r="WU38" s="177"/>
      <c r="WV38" s="177"/>
      <c r="WW38" s="177"/>
      <c r="WX38" s="177"/>
      <c r="WY38" s="177"/>
      <c r="WZ38" s="177"/>
      <c r="XA38" s="177"/>
      <c r="XB38" s="177"/>
      <c r="XC38" s="177"/>
      <c r="XD38" s="177"/>
      <c r="XE38" s="177"/>
      <c r="XF38" s="177"/>
      <c r="XG38" s="177"/>
      <c r="XH38" s="177"/>
      <c r="XI38" s="177"/>
      <c r="XJ38" s="177"/>
      <c r="XK38" s="177"/>
      <c r="XL38" s="177"/>
      <c r="XM38" s="177"/>
      <c r="XN38" s="177"/>
      <c r="XO38" s="177"/>
      <c r="XP38" s="177"/>
      <c r="XQ38" s="177"/>
      <c r="XR38" s="177"/>
      <c r="XS38" s="177"/>
      <c r="XT38" s="177"/>
      <c r="XU38" s="177"/>
      <c r="XV38" s="177"/>
      <c r="XW38" s="177"/>
      <c r="XX38" s="177"/>
      <c r="XY38" s="177"/>
      <c r="XZ38" s="177"/>
      <c r="YA38" s="177"/>
      <c r="YB38" s="177"/>
      <c r="YC38" s="177"/>
      <c r="YD38" s="177"/>
      <c r="YE38" s="177"/>
      <c r="YF38" s="177"/>
      <c r="YG38" s="177"/>
      <c r="YH38" s="177"/>
      <c r="YI38" s="177"/>
      <c r="YJ38" s="177"/>
      <c r="YK38" s="177"/>
      <c r="YL38" s="177"/>
      <c r="YM38" s="177"/>
      <c r="YN38" s="177"/>
      <c r="YO38" s="177"/>
      <c r="YP38" s="177"/>
      <c r="YQ38" s="177"/>
      <c r="YR38" s="177"/>
      <c r="YS38" s="177"/>
      <c r="YT38" s="177"/>
      <c r="YU38" s="177"/>
      <c r="YV38" s="177"/>
      <c r="YW38" s="177"/>
      <c r="YX38" s="177"/>
      <c r="YY38" s="177"/>
      <c r="YZ38" s="177"/>
      <c r="ZA38" s="177"/>
      <c r="ZB38" s="177"/>
      <c r="ZC38" s="177"/>
      <c r="ZD38" s="177"/>
      <c r="ZE38" s="177"/>
      <c r="ZF38" s="177"/>
      <c r="ZG38" s="177"/>
      <c r="ZH38" s="177"/>
      <c r="ZI38" s="177"/>
      <c r="ZJ38" s="177"/>
      <c r="ZK38" s="177"/>
      <c r="ZL38" s="177"/>
      <c r="ZM38" s="177"/>
      <c r="ZN38" s="177"/>
      <c r="ZO38" s="177"/>
      <c r="ZP38" s="177"/>
      <c r="ZQ38" s="177"/>
      <c r="ZR38" s="177"/>
    </row>
    <row r="39" spans="1:694" ht="15.75" customHeight="1" x14ac:dyDescent="0.25">
      <c r="A39" s="142" t="s">
        <v>252</v>
      </c>
      <c r="B39" s="142" t="s">
        <v>273</v>
      </c>
      <c r="C39" s="142"/>
      <c r="D39" s="142"/>
      <c r="E39" s="142"/>
      <c r="F39" s="142" t="s">
        <v>254</v>
      </c>
      <c r="G39" s="142" t="s">
        <v>1352</v>
      </c>
      <c r="H39" s="142"/>
      <c r="I39" s="158" t="str">
        <f>IF(LEN(VLOOKUP($G39,Baseline!$G:$BH,3,0))=0,"",VLOOKUP($G39,Baseline!$G:$BH,3,0))</f>
        <v>Wurde bei Ihnen jemals von einem Arzt eine Zuckerkrankheit, ein sogenannter Diabetes mellitus, diagnostiziert? (ein Schwangerschaftsdiabetes zählt nicht dazu)
Sollten Sie keinen Diabetes haben, klicken Sie bei den folgenden Fragen bitte "Keine Angabe" an.</v>
      </c>
      <c r="J39" s="142" t="str">
        <f>IF(LEN(VLOOKUP($G39,Baseline!$G:$BH,4,0))=0,"",VLOOKUP($G39,Baseline!$G:$BH,4,0))</f>
        <v>0 = Nein</v>
      </c>
      <c r="K39" s="142" t="str">
        <f>IF(LEN(VLOOKUP($G39,Baseline!$G:$BH,5,0))=0,"",VLOOKUP($G39,Baseline!$G:$BH,5,0))</f>
        <v>1 = Ja</v>
      </c>
      <c r="L39" s="142" t="str">
        <f>IF(LEN(VLOOKUP($G39,Baseline!$G:$BH,6,0))=0,"",VLOOKUP($G39,Baseline!$G:$BH,6,0))</f>
        <v>99 = Keine Angabe</v>
      </c>
      <c r="M39" s="142" t="str">
        <f>IF(LEN(VLOOKUP($G39,Baseline!$G:$BH,7,0))=0,"",VLOOKUP($G39,Baseline!$G:$BH,7,0))</f>
        <v/>
      </c>
      <c r="N39" s="142" t="str">
        <f>IF(LEN(VLOOKUP($G39,Baseline!$G:$BH,8,0))=0,"",VLOOKUP($G39,Baseline!$G:$BH,8,0))</f>
        <v/>
      </c>
      <c r="O39" s="142" t="str">
        <f>IF(LEN(VLOOKUP($G39,Baseline!$G:$BH,9,0))=0,"",VLOOKUP($G39,Baseline!$G:$BH,9,0))</f>
        <v/>
      </c>
      <c r="P39" s="142" t="str">
        <f>IF(LEN(VLOOKUP($G39,Baseline!$G:$BH,10,0))=0,"",VLOOKUP($G39,Baseline!$G:$BH,10,0))</f>
        <v/>
      </c>
      <c r="Q39" s="142" t="str">
        <f>IF(LEN(VLOOKUP($G39,Baseline!$G:$BH,11,0))=0,"",VLOOKUP($G39,Baseline!$G:$BH,11,0))</f>
        <v/>
      </c>
      <c r="R39" s="142" t="str">
        <f>IF(LEN(VLOOKUP($G39,Baseline!$G:$BH,12,0))=0,"",VLOOKUP($G39,Baseline!$G:$BH,12,0))</f>
        <v/>
      </c>
      <c r="S39" s="142" t="str">
        <f>IF(LEN(VLOOKUP($G39,Baseline!$G:$BH,13,0))=0,"",VLOOKUP($G39,Baseline!$G:$BH,13,0))</f>
        <v/>
      </c>
      <c r="T39" s="142" t="str">
        <f>IF(LEN(VLOOKUP($G39,Baseline!$G:$BH,14,0))=0,"",VLOOKUP($G39,Baseline!$G:$BH,14,0))</f>
        <v/>
      </c>
      <c r="U39" s="142" t="str">
        <f>IF(LEN(VLOOKUP($G39,Baseline!$G:$BH,15,0))=0,"",VLOOKUP($G39,Baseline!$G:$BH,15,0))</f>
        <v/>
      </c>
      <c r="V39" s="142" t="str">
        <f>IF(LEN(VLOOKUP($G39,Baseline!$G:$BH,16,0))=0,"",VLOOKUP($G39,Baseline!$G:$BH,16,0))</f>
        <v/>
      </c>
      <c r="W39" s="142" t="str">
        <f>IF(LEN(VLOOKUP($G39,Baseline!$G:$BH,17,0))=0,"",VLOOKUP($G39,Baseline!$G:$BH,17,0))</f>
        <v/>
      </c>
      <c r="X39" s="142" t="str">
        <f>IF(LEN(VLOOKUP($G39,Baseline!$G:$BH,18,0))=0,"",VLOOKUP($G39,Baseline!$G:$BH,18,0))</f>
        <v/>
      </c>
      <c r="Y39" s="142" t="str">
        <f>IF(LEN(VLOOKUP($G39,Baseline!$G:$BH,19,0))=0,"",VLOOKUP($G39,Baseline!$G:$BH,19,0))</f>
        <v/>
      </c>
      <c r="Z39" s="142" t="str">
        <f>IF(LEN(VLOOKUP($G39,Baseline!$G:$BH,20,0))=0,"",VLOOKUP($G39,Baseline!$G:$BH,20,0))</f>
        <v/>
      </c>
      <c r="AA39" s="142" t="str">
        <f>IF(LEN(VLOOKUP($G39,Baseline!$G:$BH,21,0))=0,"",VLOOKUP($G39,Baseline!$G:$BH,21,0))</f>
        <v/>
      </c>
      <c r="AB39" s="142" t="str">
        <f>IF(LEN(VLOOKUP($G39,Baseline!$G:$BH,22,0))=0,"",VLOOKUP($G39,Baseline!$G:$BH,22,0))</f>
        <v/>
      </c>
      <c r="AC39" s="142" t="str">
        <f>IF(LEN(VLOOKUP($G39,Baseline!$G:$BH,23,0))=0,"",VLOOKUP($G39,Baseline!$G:$BH,23,0))</f>
        <v/>
      </c>
      <c r="AD39" s="142" t="str">
        <f>IF(LEN(VLOOKUP($G39,Baseline!$G:$BH,24,0))=0,"",VLOOKUP($G39,Baseline!$G:$BH,24,0))</f>
        <v/>
      </c>
      <c r="AE39" s="142" t="str">
        <f>IF(LEN(VLOOKUP($G39,Baseline!$G:$BH,25,0))=0,"",VLOOKUP($G39,Baseline!$G:$BH,25,0))</f>
        <v/>
      </c>
      <c r="AF39" s="142" t="str">
        <f>IF(LEN(VLOOKUP($G39,Baseline!$G:$BH,26,0))=0,"",VLOOKUP($G39,Baseline!$G:$BH,26,0))</f>
        <v/>
      </c>
      <c r="AG39" s="142"/>
      <c r="AH39" s="142"/>
      <c r="AI39" s="142"/>
      <c r="AJ39" s="199"/>
      <c r="AK39" s="142" t="str">
        <f>IF(LEN(VLOOKUP($G39,Baseline!$G:$BH,31,0))=0,"",VLOOKUP($G39,Baseline!$G:$BH,31,0))</f>
        <v>Have you ever been diagnosed with diabetes mellitus by a physician? (gestational diabetes is not included)
If you do not have diabetes, please click "No response" in the following questions.</v>
      </c>
      <c r="AL39" s="142" t="str">
        <f>IF(LEN(VLOOKUP($G39,Baseline!$G:$BH,32,0))=0,"",VLOOKUP($G39,Baseline!$G:$BH,32,0))</f>
        <v>0 = No</v>
      </c>
      <c r="AM39" s="142" t="str">
        <f>IF(LEN(VLOOKUP($G39,Baseline!$G:$BH,33,0))=0,"",VLOOKUP($G39,Baseline!$G:$BH,33,0))</f>
        <v>1 = Yes</v>
      </c>
      <c r="AN39" s="142" t="str">
        <f>IF(LEN(VLOOKUP($G39,Baseline!$G:$BH,34,0))=0,"",VLOOKUP($G39,Baseline!$G:$BH,34,0))</f>
        <v>99 = No response</v>
      </c>
      <c r="AO39" s="142" t="str">
        <f>IF(LEN(VLOOKUP($G39,Baseline!$G:$BH,35,0))=0,"",VLOOKUP($G39,Baseline!$G:$BH,35,0))</f>
        <v/>
      </c>
      <c r="AP39" s="142" t="str">
        <f>IF(LEN(VLOOKUP($G39,Baseline!$G:$BH,36,0))=0,"",VLOOKUP($G39,Baseline!$G:$BH,36,0))</f>
        <v/>
      </c>
      <c r="AQ39" s="142" t="str">
        <f>IF(LEN(VLOOKUP($G39,Baseline!$G:$BH,37,0))=0,"",VLOOKUP($G39,Baseline!$G:$BH,37,0))</f>
        <v/>
      </c>
      <c r="AR39" s="142" t="str">
        <f>IF(LEN(VLOOKUP($G39,Baseline!$G:$BH,38,0))=0,"",VLOOKUP($G39,Baseline!$G:$BH,38,0))</f>
        <v/>
      </c>
      <c r="AS39" s="142" t="str">
        <f>IF(LEN(VLOOKUP($G39,Baseline!$G:$BH,39,0))=0,"",VLOOKUP($G39,Baseline!$G:$BH,39,0))</f>
        <v/>
      </c>
      <c r="AT39" s="142" t="str">
        <f>IF(LEN(VLOOKUP($G39,Baseline!$G:$BH,40,0))=0,"",VLOOKUP($G39,Baseline!$G:$BH,40,0))</f>
        <v/>
      </c>
      <c r="AU39" s="142" t="str">
        <f>IF(LEN(VLOOKUP($G39,Baseline!$G:$BH,41,0))=0,"",VLOOKUP($G39,Baseline!$G:$BH,41,0))</f>
        <v/>
      </c>
      <c r="AV39" s="142" t="str">
        <f>IF(LEN(VLOOKUP($G39,Baseline!$G:$BH,42,0))=0,"",VLOOKUP($G39,Baseline!$G:$BH,42,0))</f>
        <v/>
      </c>
      <c r="AW39" s="142" t="str">
        <f>IF(LEN(VLOOKUP($G39,Baseline!$G:$BH,43,0))=0,"",VLOOKUP($G39,Baseline!$G:$BH,43,0))</f>
        <v/>
      </c>
      <c r="AX39" s="142" t="str">
        <f>IF(LEN(VLOOKUP($G39,Baseline!$G:$BH,44,0))=0,"",VLOOKUP($G39,Baseline!$G:$BH,44,0))</f>
        <v/>
      </c>
      <c r="AY39" s="142" t="str">
        <f>IF(LEN(VLOOKUP($G39,Baseline!$G:$BH,45,0))=0,"",VLOOKUP($G39,Baseline!$G:$BH,45,0))</f>
        <v/>
      </c>
      <c r="AZ39" s="142" t="str">
        <f>IF(LEN(VLOOKUP($G39,Baseline!$G:$BH,46,0))=0,"",VLOOKUP($G39,Baseline!$G:$BH,46,0))</f>
        <v/>
      </c>
      <c r="BA39" s="142" t="str">
        <f>IF(LEN(VLOOKUP($G39,Baseline!$G:$BH,47,0))=0,"",VLOOKUP($G39,Baseline!$G:$BH,47,0))</f>
        <v/>
      </c>
      <c r="BB39" s="142" t="str">
        <f>IF(LEN(VLOOKUP($G39,Baseline!$G:$BH,48,0))=0,"",VLOOKUP($G39,Baseline!$G:$BH,48,0))</f>
        <v/>
      </c>
      <c r="BC39" s="142" t="str">
        <f>IF(LEN(VLOOKUP($G39,Baseline!$G:$BH,49,0))=0,"",VLOOKUP($G39,Baseline!$G:$BH,49,0))</f>
        <v/>
      </c>
      <c r="BD39" s="142" t="str">
        <f>IF(LEN(VLOOKUP($G39,Baseline!$G:$BH,50,0))=0,"",VLOOKUP($G39,Baseline!$G:$BH,50,0))</f>
        <v/>
      </c>
      <c r="BE39" s="142" t="str">
        <f>IF(LEN(VLOOKUP($G39,Baseline!$G:$BH,51,0))=0,"",VLOOKUP($G39,Baseline!$G:$BH,51,0))</f>
        <v/>
      </c>
      <c r="BF39" s="142" t="str">
        <f>IF(LEN(VLOOKUP($G39,Baseline!$G:$BH,52,0))=0,"",VLOOKUP($G39,Baseline!$G:$BH,52,0))</f>
        <v/>
      </c>
      <c r="BG39" s="142" t="str">
        <f>IF(LEN(VLOOKUP($G39,Baseline!$G:$BH,53,0))=0,"",VLOOKUP($G39,Baseline!$G:$BH,53,0))</f>
        <v/>
      </c>
      <c r="BH39" s="142" t="str">
        <f>IF(LEN(VLOOKUP($G39,Baseline!$G:$BH,54,0))=0,"",VLOOKUP($G39,Baseline!$G:$BH,54,0))</f>
        <v/>
      </c>
      <c r="BI39" s="142"/>
      <c r="BJ39" s="142"/>
      <c r="BK39" s="142"/>
      <c r="BL39" s="199"/>
      <c r="BM39" s="142" t="str">
        <f>IF(LEN(VLOOKUP($G39,Baseline!$G:$CJ,59,0))=0,"",VLOOKUP($G39,Baseline!$G:$CJ,59,0))</f>
        <v>¿Alguna vez le ha diagnosticado un médico la enfermedad denominada "Diabetes mellitus"? (una diabetes generada por un embarazo, no cuenta)
Si no padece diabetes, haga click en "No hay datos" en las siguientes preguntas.</v>
      </c>
      <c r="BN39" s="139" t="str">
        <f>IF(LEN(VLOOKUP($G39,Baseline!$G:$CJ,60,0))=0,"",VLOOKUP($G39,Baseline!$G:$CJ,60,0))</f>
        <v>0 = No</v>
      </c>
      <c r="BO39" s="139" t="str">
        <f>IF(LEN(VLOOKUP($G39,Baseline!$G:$CJ,61,0))=0,"",VLOOKUP($G39,Baseline!$G:$CJ,61,0))</f>
        <v>1 = Sí</v>
      </c>
      <c r="BP39" s="139" t="str">
        <f>IF(LEN(VLOOKUP($G39,Baseline!$G:$CJ,62,0))=0,"",VLOOKUP($G39,Baseline!$G:$CJ,62,0))</f>
        <v>99 = No hay datos</v>
      </c>
      <c r="BQ39" s="139" t="str">
        <f>IF(LEN(VLOOKUP($G39,Baseline!$G:$CJ,63,0))=0,"",VLOOKUP($G39,Baseline!$G:$CJ,63,0))</f>
        <v/>
      </c>
      <c r="BR39" s="139" t="str">
        <f>IF(LEN(VLOOKUP($G39,Baseline!$G:$CJ,64,0))=0,"",VLOOKUP($G39,Baseline!$G:$CJ,64,0))</f>
        <v/>
      </c>
      <c r="BS39" s="139" t="str">
        <f>IF(LEN(VLOOKUP($G39,Baseline!$G:$CJ,65,0))=0,"",VLOOKUP($G39,Baseline!$G:$CJ,65,0))</f>
        <v/>
      </c>
      <c r="BT39" s="139" t="str">
        <f>IF(LEN(VLOOKUP($G39,Baseline!$G:$CJ,66,0))=0,"",VLOOKUP($G39,Baseline!$G:$CJ,66,0))</f>
        <v/>
      </c>
      <c r="BU39" s="139" t="str">
        <f>IF(LEN(VLOOKUP($G39,Baseline!$G:$CJ,67,0))=0,"",VLOOKUP($G39,Baseline!$G:$CJ,67,0))</f>
        <v/>
      </c>
      <c r="BV39" s="139" t="str">
        <f>IF(LEN(VLOOKUP($G39,Baseline!$G:$CJ,68,0))=0,"",VLOOKUP($G39,Baseline!$G:$CJ,68,0))</f>
        <v/>
      </c>
      <c r="BW39" s="139" t="str">
        <f>IF(LEN(VLOOKUP($G39,Baseline!$G:$CJ,69,0))=0,"",VLOOKUP($G39,Baseline!$G:$CJ,69,0))</f>
        <v/>
      </c>
      <c r="BX39" s="139" t="str">
        <f>IF(LEN(VLOOKUP($G39,Baseline!$G:$CJ,70,0))=0,"",VLOOKUP($G39,Baseline!$G:$CJ,70,0))</f>
        <v/>
      </c>
      <c r="BY39" s="139" t="str">
        <f>IF(LEN(VLOOKUP($G39,Baseline!$G:$CJ,71,0))=0,"",VLOOKUP($G39,Baseline!$G:$CJ,71,0))</f>
        <v/>
      </c>
      <c r="BZ39" s="139" t="str">
        <f>IF(LEN(VLOOKUP($G39,Baseline!$G:$CJ,72,0))=0,"",VLOOKUP($G39,Baseline!$G:$CJ,72,0))</f>
        <v/>
      </c>
      <c r="CA39" s="139" t="str">
        <f>IF(LEN(VLOOKUP($G39,Baseline!$G:$CJ,73,0))=0,"",VLOOKUP($G39,Baseline!$G:$CJ,73,0))</f>
        <v/>
      </c>
      <c r="CB39" s="139" t="str">
        <f>IF(LEN(VLOOKUP($G39,Baseline!$G:$CJ,74,0))=0,"",VLOOKUP($G39,Baseline!$G:$CJ,74,0))</f>
        <v/>
      </c>
      <c r="CC39" s="139" t="str">
        <f>IF(LEN(VLOOKUP($G39,Baseline!$G:$CJ,75,0))=0,"",VLOOKUP($G39,Baseline!$G:$CJ,75,0))</f>
        <v/>
      </c>
      <c r="CD39" s="139" t="str">
        <f>IF(LEN(VLOOKUP($G39,Baseline!$G:$CJ,76,0))=0,"",VLOOKUP($G39,Baseline!$G:$CJ,76,0))</f>
        <v/>
      </c>
      <c r="CE39" s="139" t="str">
        <f>IF(LEN(VLOOKUP($G39,Baseline!$G:$CJ,77,0))=0,"",VLOOKUP($G39,Baseline!$G:$CJ,77,0))</f>
        <v/>
      </c>
      <c r="CF39" s="139" t="str">
        <f>IF(LEN(VLOOKUP($G39,Baseline!$G:$CJ,78,0))=0,"",VLOOKUP($G39,Baseline!$G:$CJ,78,0))</f>
        <v/>
      </c>
      <c r="CG39" s="139" t="str">
        <f>IF(LEN(VLOOKUP($G39,Baseline!$G:$CJ,79,0))=0,"",VLOOKUP($G39,Baseline!$G:$CJ,79,0))</f>
        <v/>
      </c>
      <c r="CH39" s="139" t="str">
        <f>IF(LEN(VLOOKUP($G39,Baseline!$G:$CJ,80,0))=0,"",VLOOKUP($G39,Baseline!$G:$CJ,80,0))</f>
        <v/>
      </c>
      <c r="CI39" s="139" t="str">
        <f>IF(LEN(VLOOKUP($G39,Baseline!$G:$CJ,81,0))=0,"",VLOOKUP($G39,Baseline!$G:$CJ,81,0))</f>
        <v/>
      </c>
      <c r="CJ39" s="139" t="str">
        <f>IF(LEN(VLOOKUP($G39,Baseline!$G:$CJ,82,0))=0,"",VLOOKUP($G39,Baseline!$G:$CJ,82,0))</f>
        <v/>
      </c>
      <c r="CK39" s="142"/>
      <c r="CL39" s="142"/>
      <c r="CM39" s="142"/>
      <c r="CN39" s="199"/>
      <c r="CO39" s="139" t="str">
        <f>IF(LEN(VLOOKUP($G39,Baseline!$G:$DL,87,0))=0,"",VLOOKUP($G39,Baseline!$G:$DL,87,0))</f>
        <v>Un diabète sucré vous a-t-il déjà été diagnostiqué par un médecin ? (Le diabète gestationnel n'en fait pas partie.)
Si vous n'avez pas de diabète, veuillez cliquer sur "pas de réponse" pour les questions suivantes.</v>
      </c>
      <c r="CP39" s="139" t="str">
        <f>IF(LEN(VLOOKUP($G39,Baseline!$G:$DL,88,0))=0,"",VLOOKUP($G39,Baseline!$G:$DL,88,0))</f>
        <v>0 = non</v>
      </c>
      <c r="CQ39" s="139" t="str">
        <f>IF(LEN(VLOOKUP($G39,Baseline!$G:$DL,89,0))=0,"",VLOOKUP($G39,Baseline!$G:$DL,89,0))</f>
        <v>1 = oui</v>
      </c>
      <c r="CR39" s="139" t="str">
        <f>IF(LEN(VLOOKUP($G39,Baseline!$G:$DL,90,0))=0,"",VLOOKUP($G39,Baseline!$G:$DL,90,0))</f>
        <v>99 = pas de réponse</v>
      </c>
      <c r="CS39" s="139" t="str">
        <f>IF(LEN(VLOOKUP($G39,Baseline!$G:$DL,91,0))=0,"",VLOOKUP($G39,Baseline!$G:$DL,91,0))</f>
        <v/>
      </c>
      <c r="CT39" s="139" t="str">
        <f>IF(LEN(VLOOKUP($G39,Baseline!$G:$DL,92,0))=0,"",VLOOKUP($G39,Baseline!$G:$DL,92,0))</f>
        <v/>
      </c>
      <c r="CU39" s="139" t="str">
        <f>IF(LEN(VLOOKUP($G39,Baseline!$G:$DL,93,0))=0,"",VLOOKUP($G39,Baseline!$G:$DL,93,0))</f>
        <v/>
      </c>
      <c r="CV39" s="139" t="str">
        <f>IF(LEN(VLOOKUP($G39,Baseline!$G:$DL,94,0))=0,"",VLOOKUP($G39,Baseline!$G:$DL,94,0))</f>
        <v/>
      </c>
      <c r="CW39" s="139" t="str">
        <f>IF(LEN(VLOOKUP($G39,Baseline!$G:$DL,95,0))=0,"",VLOOKUP($G39,Baseline!$G:$DL,95,0))</f>
        <v/>
      </c>
      <c r="CX39" s="139" t="str">
        <f>IF(LEN(VLOOKUP($G39,Baseline!$G:$DL,96,0))=0,"",VLOOKUP($G39,Baseline!$G:$DL,96,0))</f>
        <v/>
      </c>
      <c r="CY39" s="139" t="str">
        <f>IF(LEN(VLOOKUP($G39,Baseline!$G:$DL,97,0))=0,"",VLOOKUP($G39,Baseline!$G:$DL,97,0))</f>
        <v/>
      </c>
      <c r="CZ39" s="139" t="str">
        <f>IF(LEN(VLOOKUP($G39,Baseline!$G:$DL,98,0))=0,"",VLOOKUP($G39,Baseline!$G:$DL,98,0))</f>
        <v/>
      </c>
      <c r="DA39" s="139" t="str">
        <f>IF(LEN(VLOOKUP($G39,Baseline!$G:$DL,99,0))=0,"",VLOOKUP($G39,Baseline!$G:$DL,99,0))</f>
        <v/>
      </c>
      <c r="DB39" s="139" t="str">
        <f>IF(LEN(VLOOKUP($G39,Baseline!$G:$DL,100,0))=0,"",VLOOKUP($G39,Baseline!$G:$DL,100,0))</f>
        <v/>
      </c>
      <c r="DC39" s="139" t="str">
        <f>IF(LEN(VLOOKUP($G39,Baseline!$G:$DL,101,0))=0,"",VLOOKUP($G39,Baseline!$G:$DL,101,0))</f>
        <v/>
      </c>
      <c r="DD39" s="139" t="str">
        <f>IF(LEN(VLOOKUP($G39,Baseline!$G:$DL,102,0))=0,"",VLOOKUP($G39,Baseline!$G:$DL,102,0))</f>
        <v/>
      </c>
      <c r="DE39" s="139" t="str">
        <f>IF(LEN(VLOOKUP($G39,Baseline!$G:$DL,103,0))=0,"",VLOOKUP($G39,Baseline!$G:$DL,103,0))</f>
        <v/>
      </c>
      <c r="DF39" s="139" t="str">
        <f>IF(LEN(VLOOKUP($G39,Baseline!$G:$DL,104,0))=0,"",VLOOKUP($G39,Baseline!$G:$DL,104,0))</f>
        <v/>
      </c>
      <c r="DG39" s="139" t="str">
        <f>IF(LEN(VLOOKUP($G39,Baseline!$G:$DL,105,0))=0,"",VLOOKUP($G39,Baseline!$G:$DL,105,0))</f>
        <v/>
      </c>
      <c r="DH39" s="139" t="str">
        <f>IF(LEN(VLOOKUP($G39,Baseline!$G:$DL,106,0))=0,"",VLOOKUP($G39,Baseline!$G:$DL,106,0))</f>
        <v/>
      </c>
      <c r="DI39" s="139" t="str">
        <f>IF(LEN(VLOOKUP($G39,Baseline!$G:$DL,107,0))=0,"",VLOOKUP($G39,Baseline!$G:$DL,107,0))</f>
        <v/>
      </c>
      <c r="DJ39" s="139" t="str">
        <f>IF(LEN(VLOOKUP($G39,Baseline!$G:$DL,108,0))=0,"",VLOOKUP($G39,Baseline!$G:$DL,108,0))</f>
        <v/>
      </c>
      <c r="DK39" s="139" t="str">
        <f>IF(LEN(VLOOKUP($G39,Baseline!$G:$DL,109,0))=0,"",VLOOKUP($G39,Baseline!$G:$DL,109,0))</f>
        <v/>
      </c>
      <c r="DL39" s="139" t="str">
        <f>IF(LEN(VLOOKUP($G39,Baseline!$G:$DL,110,0))=0,"",VLOOKUP($G39,Baseline!$G:$DL,110,0))</f>
        <v/>
      </c>
      <c r="DM39" s="139"/>
      <c r="DN39" s="139"/>
      <c r="DO39" s="139"/>
      <c r="DP39" s="200"/>
      <c r="DQ39" s="142" t="str">
        <f>IF(LEN(VLOOKUP($G39,Baseline!$G:$EN,115,0))=0,"",VLOOKUP($G39,Baseline!$G:$EN,115,0))</f>
        <v>Diagnosztizáltak Önnél bármikor cukorbetegséget, egy úgynevezett diabetes mellitust? (a terhességi cukorbetegség nem számít ide)
Ha nem szenved cukorbetegségben, akkor a következő kérdéseknél kérjük, kattintson a "nincs válasz" gombra.</v>
      </c>
      <c r="DR39" s="142" t="str">
        <f>IF(LEN(VLOOKUP($G39,Baseline!$G:$EN,116,0))=0,"",VLOOKUP($G39,Baseline!$G:$EN,116,0))</f>
        <v>0 = nem</v>
      </c>
      <c r="DS39" s="142" t="str">
        <f>IF(LEN(VLOOKUP($G39,Baseline!$G:$EN,117,0))=0,"",VLOOKUP($G39,Baseline!$G:$EN,117,0))</f>
        <v>1 = igen</v>
      </c>
      <c r="DT39" s="142" t="str">
        <f>IF(LEN(VLOOKUP($G39,Baseline!$G:$EN,118,0))=0,"",VLOOKUP($G39,Baseline!$G:$EN,118,0))</f>
        <v>99 = nincs válasz</v>
      </c>
      <c r="DU39" s="142" t="str">
        <f>IF(LEN(VLOOKUP($G39,Baseline!$G:$EN,119,0))=0,"",VLOOKUP($G39,Baseline!$G:$EN,119,0))</f>
        <v/>
      </c>
      <c r="DV39" s="142" t="str">
        <f>IF(LEN(VLOOKUP($G39,Baseline!$G:$EN,120,0))=0,"",VLOOKUP($G39,Baseline!$G:$EN,120,0))</f>
        <v/>
      </c>
      <c r="DW39" s="142" t="str">
        <f>IF(LEN(VLOOKUP($G39,Baseline!$G:$EN,121,0))=0,"",VLOOKUP($G39,Baseline!$G:$EN,121,0))</f>
        <v/>
      </c>
      <c r="DX39" s="142" t="str">
        <f>IF(LEN(VLOOKUP($G39,Baseline!$G:$EN,122,0))=0,"",VLOOKUP($G39,Baseline!$G:$EN,122,0))</f>
        <v/>
      </c>
      <c r="DY39" s="142" t="str">
        <f>IF(LEN(VLOOKUP($G39,Baseline!$G:$EN,123,0))=0,"",VLOOKUP($G39,Baseline!$G:$EN,123,0))</f>
        <v/>
      </c>
      <c r="DZ39" s="142" t="str">
        <f>IF(LEN(VLOOKUP($G39,Baseline!$G:$EN,124,0))=0,"",VLOOKUP($G39,Baseline!$G:$EN,124,0))</f>
        <v/>
      </c>
      <c r="EA39" s="142" t="str">
        <f>IF(LEN(VLOOKUP($G39,Baseline!$G:$EN,125,0))=0,"",VLOOKUP($G39,Baseline!$G:$EN,125,0))</f>
        <v/>
      </c>
      <c r="EB39" s="142" t="str">
        <f>IF(LEN(VLOOKUP($G39,Baseline!$G:$EN,126,0))=0,"",VLOOKUP($G39,Baseline!$G:$EN,126,0))</f>
        <v/>
      </c>
      <c r="EC39" s="142" t="str">
        <f>IF(LEN(VLOOKUP($G39,Baseline!$G:$EN,127,0))=0,"",VLOOKUP($G39,Baseline!$G:$EN,127,0))</f>
        <v/>
      </c>
      <c r="ED39" s="142" t="str">
        <f>IF(LEN(VLOOKUP($G39,Baseline!$G:$EN,128,0))=0,"",VLOOKUP($G39,Baseline!$G:$EN,128,0))</f>
        <v/>
      </c>
      <c r="EE39" s="142" t="str">
        <f>IF(LEN(VLOOKUP($G39,Baseline!$G:$EN,129,0))=0,"",VLOOKUP($G39,Baseline!$G:$EN,129,0))</f>
        <v/>
      </c>
      <c r="EF39" s="142" t="str">
        <f>IF(LEN(VLOOKUP($G39,Baseline!$G:$EN,130,0))=0,"",VLOOKUP($G39,Baseline!$G:$EN,130,0))</f>
        <v/>
      </c>
      <c r="EG39" s="142" t="str">
        <f>IF(LEN(VLOOKUP($G39,Baseline!$G:$EN,131,0))=0,"",VLOOKUP($G39,Baseline!$G:$EN,131,0))</f>
        <v/>
      </c>
      <c r="EH39" s="142" t="str">
        <f>IF(LEN(VLOOKUP($G39,Baseline!$G:$EN,132,0))=0,"",VLOOKUP($G39,Baseline!$G:$EN,132,0))</f>
        <v/>
      </c>
      <c r="EI39" s="142" t="str">
        <f>IF(LEN(VLOOKUP($G39,Baseline!$G:$EN,133,0))=0,"",VLOOKUP($G39,Baseline!$G:$EN,133,0))</f>
        <v/>
      </c>
      <c r="EJ39" s="142" t="str">
        <f>IF(LEN(VLOOKUP($G39,Baseline!$G:$EN,134,0))=0,"",VLOOKUP($G39,Baseline!$G:$EN,134,0))</f>
        <v/>
      </c>
      <c r="EK39" s="142" t="str">
        <f>IF(LEN(VLOOKUP($G39,Baseline!$G:$EN,135,0))=0,"",VLOOKUP($G39,Baseline!$G:$EN,135,0))</f>
        <v/>
      </c>
      <c r="EL39" s="142" t="str">
        <f>IF(LEN(VLOOKUP($G39,Baseline!$G:$EN,136,0))=0,"",VLOOKUP($G39,Baseline!$G:$EN,136,0))</f>
        <v/>
      </c>
      <c r="EM39" s="142" t="str">
        <f>IF(LEN(VLOOKUP($G39,Baseline!$G:$EN,137,0))=0,"",VLOOKUP($G39,Baseline!$G:$EN,137,0))</f>
        <v/>
      </c>
      <c r="EN39" s="142" t="str">
        <f>IF(LEN(VLOOKUP($G39,Baseline!$G:$EN,138,0))=0,"",VLOOKUP($G39,Baseline!$G:$EN,138,0))</f>
        <v/>
      </c>
      <c r="EO39" s="142"/>
      <c r="EP39" s="142"/>
      <c r="EQ39" s="142"/>
      <c r="ER39" s="199"/>
      <c r="ES39" s="142" t="str">
        <f>IF(LEN(VLOOKUP($G39,Baseline!$G:$FP,143,0))=0,"",VLOOKUP($G39,Baseline!$G:$FP,143,0))</f>
        <v>Le è mai stata diagnosticata una forma di diabete mellito? (Non è compreso il diabete gestazionale)
Se non soffre di diabete, selezioni "nessuna risposta" nelle domande successive.</v>
      </c>
      <c r="ET39" s="142" t="str">
        <f>IF(LEN(VLOOKUP($G39,Baseline!$G:$FP,144,0))=0,"",VLOOKUP($G39,Baseline!$G:$FP,144,0))</f>
        <v>0 = no</v>
      </c>
      <c r="EU39" s="142" t="str">
        <f>IF(LEN(VLOOKUP($G39,Baseline!$G:$FP,145,0))=0,"",VLOOKUP($G39,Baseline!$G:$FP,145,0))</f>
        <v>1 = sì</v>
      </c>
      <c r="EV39" s="142" t="str">
        <f>IF(LEN(VLOOKUP($G39,Baseline!$G:$FP,146,0))=0,"",VLOOKUP($G39,Baseline!$G:$FP,146,0))</f>
        <v>99 = nessuna risposta</v>
      </c>
      <c r="EW39" s="142" t="str">
        <f>IF(LEN(VLOOKUP($G39,Baseline!$G:$FP,147,0))=0,"",VLOOKUP($G39,Baseline!$G:$FP,147,0))</f>
        <v/>
      </c>
      <c r="EX39" s="142" t="str">
        <f>IF(LEN(VLOOKUP($G39,Baseline!$G:$FP,148,0))=0,"",VLOOKUP($G39,Baseline!$G:$FP,148,0))</f>
        <v/>
      </c>
      <c r="EY39" s="142" t="str">
        <f>IF(LEN(VLOOKUP($G39,Baseline!$G:$FP,149,0))=0,"",VLOOKUP($G39,Baseline!$G:$FP,149,0))</f>
        <v/>
      </c>
      <c r="EZ39" s="142" t="str">
        <f>IF(LEN(VLOOKUP($G39,Baseline!$G:$FP,150,0))=0,"",VLOOKUP($G39,Baseline!$G:$FP,150,0))</f>
        <v/>
      </c>
      <c r="FA39" s="142" t="str">
        <f>IF(LEN(VLOOKUP($G39,Baseline!$G:$FP,151,0))=0,"",VLOOKUP($G39,Baseline!$G:$FP,151,0))</f>
        <v/>
      </c>
      <c r="FB39" s="142" t="str">
        <f>IF(LEN(VLOOKUP($G39,Baseline!$G:$FP,152,0))=0,"",VLOOKUP($G39,Baseline!$G:$FP,152,0))</f>
        <v/>
      </c>
      <c r="FC39" s="142" t="str">
        <f>IF(LEN(VLOOKUP($G39,Baseline!$G:$FP,153,0))=0,"",VLOOKUP($G39,Baseline!$G:$FP,153,0))</f>
        <v/>
      </c>
      <c r="FD39" s="142" t="str">
        <f>IF(LEN(VLOOKUP($G39,Baseline!$G:$FP,154,0))=0,"",VLOOKUP($G39,Baseline!$G:$FP,154,0))</f>
        <v/>
      </c>
      <c r="FE39" s="142" t="str">
        <f>IF(LEN(VLOOKUP($G39,Baseline!$G:$FP,155,0))=0,"",VLOOKUP($G39,Baseline!$G:$FP,155,0))</f>
        <v/>
      </c>
      <c r="FF39" s="142" t="str">
        <f>IF(LEN(VLOOKUP($G39,Baseline!$G:$FP,156,0))=0,"",VLOOKUP($G39,Baseline!$G:$FP,156,0))</f>
        <v/>
      </c>
      <c r="FG39" s="142" t="str">
        <f>IF(LEN(VLOOKUP($G39,Baseline!$G:$FP,157,0))=0,"",VLOOKUP($G39,Baseline!$G:$FP,157,0))</f>
        <v/>
      </c>
      <c r="FH39" s="142" t="str">
        <f>IF(LEN(VLOOKUP($G39,Baseline!$G:$FP,158,0))=0,"",VLOOKUP($G39,Baseline!$G:$FP,158,0))</f>
        <v/>
      </c>
      <c r="FI39" s="142" t="str">
        <f>IF(LEN(VLOOKUP($G39,Baseline!$G:$FP,159,0))=0,"",VLOOKUP($G39,Baseline!$G:$FP,159,0))</f>
        <v/>
      </c>
      <c r="FJ39" s="142" t="str">
        <f>IF(LEN(VLOOKUP($G39,Baseline!$G:$FP,160,0))=0,"",VLOOKUP($G39,Baseline!$G:$FP,160,0))</f>
        <v/>
      </c>
      <c r="FK39" s="142" t="str">
        <f>IF(LEN(VLOOKUP($G39,Baseline!$G:$FP,161,0))=0,"",VLOOKUP($G39,Baseline!$G:$FP,161,0))</f>
        <v/>
      </c>
      <c r="FL39" s="142" t="str">
        <f>IF(LEN(VLOOKUP($G39,Baseline!$G:$FP,162,0))=0,"",VLOOKUP($G39,Baseline!$G:$FP,162,0))</f>
        <v/>
      </c>
      <c r="FM39" s="142" t="str">
        <f>IF(LEN(VLOOKUP($G39,Baseline!$G:$FP,163,0))=0,"",VLOOKUP($G39,Baseline!$G:$FP,163,0))</f>
        <v/>
      </c>
      <c r="FN39" s="142" t="str">
        <f>IF(LEN(VLOOKUP($G39,Baseline!$G:$FP,164,0))=0,"",VLOOKUP($G39,Baseline!$G:$FP,164,0))</f>
        <v/>
      </c>
      <c r="FO39" s="142" t="str">
        <f>IF(LEN(VLOOKUP($G39,Baseline!$G:$FP,165,0))=0,"",VLOOKUP($G39,Baseline!$G:$FP,165,0))</f>
        <v/>
      </c>
      <c r="FP39" s="142" t="str">
        <f>IF(LEN(VLOOKUP($G39,Baseline!$G:$FP,166,0))=0,"",VLOOKUP($G39,Baseline!$G:$FP,166,0))</f>
        <v/>
      </c>
      <c r="FQ39" s="142"/>
      <c r="FR39" s="142"/>
      <c r="FS39" s="142"/>
      <c r="FT39" s="199"/>
      <c r="FU39" s="142" t="str">
        <f>IF(LEN(VLOOKUP($G39,Baseline!$G:$GR,171,0))=0,"",VLOOKUP($G39,Baseline!$G:$GR,171,0))</f>
        <v>Был ли у Вас диагностирован диабет? (сахарный диабет беременных не учитывается)
Если у Вас нет диабета, отметьте в вопросах ниже вариант "нет ответа".</v>
      </c>
      <c r="FV39" s="142" t="str">
        <f>IF(LEN(VLOOKUP($G39,Baseline!$G:$GR,172,0))=0,"",VLOOKUP($G39,Baseline!$G:$GR,172,0))</f>
        <v>0 = нет</v>
      </c>
      <c r="FW39" s="142" t="str">
        <f>IF(LEN(VLOOKUP($G39,Baseline!$G:$GR,173,0))=0,"",VLOOKUP($G39,Baseline!$G:$GR,173,0))</f>
        <v>1 = да</v>
      </c>
      <c r="FX39" s="142" t="str">
        <f>IF(LEN(VLOOKUP($G39,Baseline!$G:$GR,174,0))=0,"",VLOOKUP($G39,Baseline!$G:$GR,174,0))</f>
        <v>99 = нет ответа</v>
      </c>
      <c r="FY39" s="142" t="str">
        <f>IF(LEN(VLOOKUP($G39,Baseline!$G:$GR,175,0))=0,"",VLOOKUP($G39,Baseline!$G:$GR,175,0))</f>
        <v/>
      </c>
      <c r="FZ39" s="142" t="str">
        <f>IF(LEN(VLOOKUP($G39,Baseline!$G:$GR,176,0))=0,"",VLOOKUP($G39,Baseline!$G:$GR,176,0))</f>
        <v/>
      </c>
      <c r="GA39" s="142" t="str">
        <f>IF(LEN(VLOOKUP($G39,Baseline!$G:$GR,177,0))=0,"",VLOOKUP($G39,Baseline!$G:$GR,177,0))</f>
        <v/>
      </c>
      <c r="GB39" s="142" t="str">
        <f>IF(LEN(VLOOKUP($G39,Baseline!$G:$GR,178,0))=0,"",VLOOKUP($G39,Baseline!$G:$GR,178,0))</f>
        <v/>
      </c>
      <c r="GC39" s="142" t="str">
        <f>IF(LEN(VLOOKUP($G39,Baseline!$G:$GR,179,0))=0,"",VLOOKUP($G39,Baseline!$G:$GR,179,0))</f>
        <v/>
      </c>
      <c r="GD39" s="142" t="str">
        <f>IF(LEN(VLOOKUP($G39,Baseline!$G:$GR,180,0))=0,"",VLOOKUP($G39,Baseline!$G:$GR,180,0))</f>
        <v/>
      </c>
      <c r="GE39" s="142" t="str">
        <f>IF(LEN(VLOOKUP($G39,Baseline!$G:$GR,181,0))=0,"",VLOOKUP($G39,Baseline!$G:$GR,181,0))</f>
        <v/>
      </c>
      <c r="GF39" s="142" t="str">
        <f>IF(LEN(VLOOKUP($G39,Baseline!$G:$GR,182,0))=0,"",VLOOKUP($G39,Baseline!$G:$GR,182,0))</f>
        <v/>
      </c>
      <c r="GG39" s="142" t="str">
        <f>IF(LEN(VLOOKUP($G39,Baseline!$G:$GR,183,0))=0,"",VLOOKUP($G39,Baseline!$G:$GR,183,0))</f>
        <v/>
      </c>
      <c r="GH39" s="142" t="str">
        <f>IF(LEN(VLOOKUP($G39,Baseline!$G:$GR,184,0))=0,"",VLOOKUP($G39,Baseline!$G:$GR,184,0))</f>
        <v/>
      </c>
      <c r="GI39" s="142" t="str">
        <f>IF(LEN(VLOOKUP($G39,Baseline!$G:$GR,185,0))=0,"",VLOOKUP($G39,Baseline!$G:$GR,185,0))</f>
        <v/>
      </c>
      <c r="GJ39" s="142" t="str">
        <f>IF(LEN(VLOOKUP($G39,Baseline!$G:$GR,186,0))=0,"",VLOOKUP($G39,Baseline!$G:$GR,186,0))</f>
        <v/>
      </c>
      <c r="GK39" s="142" t="str">
        <f>IF(LEN(VLOOKUP($G39,Baseline!$G:$GR,187,0))=0,"",VLOOKUP($G39,Baseline!$G:$GR,187,0))</f>
        <v/>
      </c>
      <c r="GL39" s="142" t="str">
        <f>IF(LEN(VLOOKUP($G39,Baseline!$G:$GR,188,0))=0,"",VLOOKUP($G39,Baseline!$G:$GR,188,0))</f>
        <v/>
      </c>
      <c r="GM39" s="142" t="str">
        <f>IF(LEN(VLOOKUP($G39,Baseline!$G:$GR,189,0))=0,"",VLOOKUP($G39,Baseline!$G:$GR,189,0))</f>
        <v/>
      </c>
      <c r="GN39" s="142" t="str">
        <f>IF(LEN(VLOOKUP($G39,Baseline!$G:$GR,190,0))=0,"",VLOOKUP($G39,Baseline!$G:$GR,190,0))</f>
        <v/>
      </c>
      <c r="GO39" s="142" t="str">
        <f>IF(LEN(VLOOKUP($G39,Baseline!$G:$GR,191,0))=0,"",VLOOKUP($G39,Baseline!$G:$GR,191,0))</f>
        <v/>
      </c>
      <c r="GP39" s="142" t="str">
        <f>IF(LEN(VLOOKUP($G39,Baseline!$G:$GR,192,0))=0,"",VLOOKUP($G39,Baseline!$G:$GR,192,0))</f>
        <v/>
      </c>
      <c r="GQ39" s="142" t="str">
        <f>IF(LEN(VLOOKUP($G39,Baseline!$G:$GR,193,0))=0,"",VLOOKUP($G39,Baseline!$G:$GR,193,0))</f>
        <v/>
      </c>
      <c r="GR39" s="142" t="str">
        <f>IF(LEN(VLOOKUP($G39,Baseline!$G:$GR,194,0))=0,"",VLOOKUP($G39,Baseline!$G:$GR,194,0))</f>
        <v/>
      </c>
      <c r="GS39" s="142"/>
      <c r="GT39" s="142"/>
      <c r="GU39" s="142"/>
      <c r="GV39" s="199"/>
      <c r="GW39" s="142" t="str">
        <f>IF(LEN(VLOOKUP($G39,Baseline!$G:$HT,199,0))=0,"",VLOOKUP($G39,Baseline!$G:$HT,199,0))</f>
        <v>Da li kod Vas ikada od strane lekara dijagnostikovana šećerna bolest, tzv. dijabetes melitus? (u to ne spada trudnoća)
Ako nemate dijabetes kliknite kod sledećih pitanja na "nema podataka".</v>
      </c>
      <c r="GX39" s="142" t="str">
        <f>IF(LEN(VLOOKUP($G39,Baseline!$G:$HT,200,0))=0,"",VLOOKUP($G39,Baseline!$G:$HT,200,0))</f>
        <v>0 = ne</v>
      </c>
      <c r="GY39" s="142" t="str">
        <f>IF(LEN(VLOOKUP($G39,Baseline!$G:$HT,201,0))=0,"",VLOOKUP($G39,Baseline!$G:$HT,201,0))</f>
        <v>1 = da</v>
      </c>
      <c r="GZ39" s="142" t="str">
        <f>IF(LEN(VLOOKUP($G39,Baseline!$G:$HT,202,0))=0,"",VLOOKUP($G39,Baseline!$G:$HT,202,0))</f>
        <v>99 = nema podataka</v>
      </c>
      <c r="HA39" s="142" t="str">
        <f>IF(LEN(VLOOKUP($G39,Baseline!$G:$HT,203,0))=0,"",VLOOKUP($G39,Baseline!$G:$HT,203,0))</f>
        <v/>
      </c>
      <c r="HB39" s="142" t="str">
        <f>IF(LEN(VLOOKUP($G39,Baseline!$G:$HT,204,0))=0,"",VLOOKUP($G39,Baseline!$G:$HT,204,0))</f>
        <v/>
      </c>
      <c r="HC39" s="142" t="str">
        <f>IF(LEN(VLOOKUP($G39,Baseline!$G:$HT,205,0))=0,"",VLOOKUP($G39,Baseline!$G:$HT,205,0))</f>
        <v/>
      </c>
      <c r="HD39" s="142" t="str">
        <f>IF(LEN(VLOOKUP($G39,Baseline!$G:$HT,206,0))=0,"",VLOOKUP($G39,Baseline!$G:$HT,206,0))</f>
        <v/>
      </c>
      <c r="HE39" s="142" t="str">
        <f>IF(LEN(VLOOKUP($G39,Baseline!$G:$HT,207,0))=0,"",VLOOKUP($G39,Baseline!$G:$HT,207,0))</f>
        <v/>
      </c>
      <c r="HF39" s="142" t="str">
        <f>IF(LEN(VLOOKUP($G39,Baseline!$G:$HT,208,0))=0,"",VLOOKUP($G39,Baseline!$G:$HT,208,0))</f>
        <v/>
      </c>
      <c r="HG39" s="142" t="str">
        <f>IF(LEN(VLOOKUP($G39,Baseline!$G:$HT,209,0))=0,"",VLOOKUP($G39,Baseline!$G:$HT,209,0))</f>
        <v/>
      </c>
      <c r="HH39" s="142" t="str">
        <f>IF(LEN(VLOOKUP($G39,Baseline!$G:$HT,210,0))=0,"",VLOOKUP($G39,Baseline!$G:$HT,210,0))</f>
        <v/>
      </c>
      <c r="HI39" s="142" t="str">
        <f>IF(LEN(VLOOKUP($G39,Baseline!$G:$HT,211,0))=0,"",VLOOKUP($G39,Baseline!$G:$HT,211,0))</f>
        <v/>
      </c>
      <c r="HJ39" s="142" t="str">
        <f>IF(LEN(VLOOKUP($G39,Baseline!$G:$HT,212,0))=0,"",VLOOKUP($G39,Baseline!$G:$HT,212,0))</f>
        <v/>
      </c>
      <c r="HK39" s="142" t="str">
        <f>IF(LEN(VLOOKUP($G39,Baseline!$G:$HT,213,0))=0,"",VLOOKUP($G39,Baseline!$G:$HT,213,0))</f>
        <v/>
      </c>
      <c r="HL39" s="142" t="str">
        <f>IF(LEN(VLOOKUP($G39,Baseline!$G:$HT,214,0))=0,"",VLOOKUP($G39,Baseline!$G:$HT,214,0))</f>
        <v/>
      </c>
      <c r="HM39" s="142" t="str">
        <f>IF(LEN(VLOOKUP($G39,Baseline!$G:$HT,215,0))=0,"",VLOOKUP($G39,Baseline!$G:$HT,215,0))</f>
        <v/>
      </c>
      <c r="HN39" s="142" t="str">
        <f>IF(LEN(VLOOKUP($G39,Baseline!$G:$HT,216,0))=0,"",VLOOKUP($G39,Baseline!$G:$HT,216,0))</f>
        <v/>
      </c>
      <c r="HO39" s="142" t="str">
        <f>IF(LEN(VLOOKUP($G39,Baseline!$G:$HT,217,0))=0,"",VLOOKUP($G39,Baseline!$G:$HT,217,0))</f>
        <v/>
      </c>
      <c r="HP39" s="142" t="str">
        <f>IF(LEN(VLOOKUP($G39,Baseline!$G:$HT,218,0))=0,"",VLOOKUP($G39,Baseline!$G:$HT,218,0))</f>
        <v/>
      </c>
      <c r="HQ39" s="142" t="str">
        <f>IF(LEN(VLOOKUP($G39,Baseline!$G:$HT,219,0))=0,"",VLOOKUP($G39,Baseline!$G:$HT,219,0))</f>
        <v/>
      </c>
      <c r="HR39" s="142" t="str">
        <f>IF(LEN(VLOOKUP($G39,Baseline!$G:$HT,220,0))=0,"",VLOOKUP($G39,Baseline!$G:$HT,220,0))</f>
        <v/>
      </c>
      <c r="HS39" s="142" t="str">
        <f>IF(LEN(VLOOKUP($G39,Baseline!$G:$HT,221,0))=0,"",VLOOKUP($G39,Baseline!$G:$HT,221,0))</f>
        <v/>
      </c>
      <c r="HT39" s="142" t="str">
        <f>IF(LEN(VLOOKUP($G39,Baseline!$G:$HT,222,0))=0,"",VLOOKUP($G39,Baseline!$G:$HT,222,0))</f>
        <v/>
      </c>
      <c r="HU39" s="142"/>
      <c r="HV39" s="142"/>
      <c r="HW39" s="142"/>
      <c r="HX39" s="199"/>
    </row>
    <row r="40" spans="1:694" ht="15.75" customHeight="1" x14ac:dyDescent="0.25">
      <c r="A40" s="142" t="s">
        <v>252</v>
      </c>
      <c r="B40" s="142" t="s">
        <v>273</v>
      </c>
      <c r="C40" s="142"/>
      <c r="D40" s="142"/>
      <c r="E40" s="142"/>
      <c r="F40" s="142" t="s">
        <v>254</v>
      </c>
      <c r="G40" s="142" t="s">
        <v>1361</v>
      </c>
      <c r="H40" s="142"/>
      <c r="I40" s="158" t="str">
        <f>IF(LEN(VLOOKUP($G40,Baseline!$G:$BH,3,0))=0,"",VLOOKUP($G40,Baseline!$G:$BH,3,0))</f>
        <v>Nehmen Sie derzeit blutzuckersenkende Medikamente ein?</v>
      </c>
      <c r="J40" s="142" t="str">
        <f>IF(LEN(VLOOKUP($G40,Baseline!$G:$BH,4,0))=0,"",VLOOKUP($G40,Baseline!$G:$BH,4,0))</f>
        <v>0 = Nein</v>
      </c>
      <c r="K40" s="142" t="str">
        <f>IF(LEN(VLOOKUP($G40,Baseline!$G:$BH,5,0))=0,"",VLOOKUP($G40,Baseline!$G:$BH,5,0))</f>
        <v>1 = Ja</v>
      </c>
      <c r="L40" s="142" t="str">
        <f>IF(LEN(VLOOKUP($G40,Baseline!$G:$BH,6,0))=0,"",VLOOKUP($G40,Baseline!$G:$BH,6,0))</f>
        <v>99 = Keine Angabe</v>
      </c>
      <c r="M40" s="142" t="str">
        <f>IF(LEN(VLOOKUP($G40,Baseline!$G:$BH,7,0))=0,"",VLOOKUP($G40,Baseline!$G:$BH,7,0))</f>
        <v/>
      </c>
      <c r="N40" s="142" t="str">
        <f>IF(LEN(VLOOKUP($G40,Baseline!$G:$BH,8,0))=0,"",VLOOKUP($G40,Baseline!$G:$BH,8,0))</f>
        <v/>
      </c>
      <c r="O40" s="142" t="str">
        <f>IF(LEN(VLOOKUP($G40,Baseline!$G:$BH,9,0))=0,"",VLOOKUP($G40,Baseline!$G:$BH,9,0))</f>
        <v/>
      </c>
      <c r="P40" s="142" t="str">
        <f>IF(LEN(VLOOKUP($G40,Baseline!$G:$BH,10,0))=0,"",VLOOKUP($G40,Baseline!$G:$BH,10,0))</f>
        <v/>
      </c>
      <c r="Q40" s="142" t="str">
        <f>IF(LEN(VLOOKUP($G40,Baseline!$G:$BH,11,0))=0,"",VLOOKUP($G40,Baseline!$G:$BH,11,0))</f>
        <v/>
      </c>
      <c r="R40" s="142" t="str">
        <f>IF(LEN(VLOOKUP($G40,Baseline!$G:$BH,12,0))=0,"",VLOOKUP($G40,Baseline!$G:$BH,12,0))</f>
        <v/>
      </c>
      <c r="S40" s="142" t="str">
        <f>IF(LEN(VLOOKUP($G40,Baseline!$G:$BH,13,0))=0,"",VLOOKUP($G40,Baseline!$G:$BH,13,0))</f>
        <v/>
      </c>
      <c r="T40" s="142" t="str">
        <f>IF(LEN(VLOOKUP($G40,Baseline!$G:$BH,14,0))=0,"",VLOOKUP($G40,Baseline!$G:$BH,14,0))</f>
        <v/>
      </c>
      <c r="U40" s="142" t="str">
        <f>IF(LEN(VLOOKUP($G40,Baseline!$G:$BH,15,0))=0,"",VLOOKUP($G40,Baseline!$G:$BH,15,0))</f>
        <v/>
      </c>
      <c r="V40" s="142" t="str">
        <f>IF(LEN(VLOOKUP($G40,Baseline!$G:$BH,16,0))=0,"",VLOOKUP($G40,Baseline!$G:$BH,16,0))</f>
        <v/>
      </c>
      <c r="W40" s="142" t="str">
        <f>IF(LEN(VLOOKUP($G40,Baseline!$G:$BH,17,0))=0,"",VLOOKUP($G40,Baseline!$G:$BH,17,0))</f>
        <v/>
      </c>
      <c r="X40" s="142" t="str">
        <f>IF(LEN(VLOOKUP($G40,Baseline!$G:$BH,18,0))=0,"",VLOOKUP($G40,Baseline!$G:$BH,18,0))</f>
        <v/>
      </c>
      <c r="Y40" s="142" t="str">
        <f>IF(LEN(VLOOKUP($G40,Baseline!$G:$BH,19,0))=0,"",VLOOKUP($G40,Baseline!$G:$BH,19,0))</f>
        <v/>
      </c>
      <c r="Z40" s="142" t="str">
        <f>IF(LEN(VLOOKUP($G40,Baseline!$G:$BH,20,0))=0,"",VLOOKUP($G40,Baseline!$G:$BH,20,0))</f>
        <v/>
      </c>
      <c r="AA40" s="142" t="str">
        <f>IF(LEN(VLOOKUP($G40,Baseline!$G:$BH,21,0))=0,"",VLOOKUP($G40,Baseline!$G:$BH,21,0))</f>
        <v/>
      </c>
      <c r="AB40" s="142" t="str">
        <f>IF(LEN(VLOOKUP($G40,Baseline!$G:$BH,22,0))=0,"",VLOOKUP($G40,Baseline!$G:$BH,22,0))</f>
        <v/>
      </c>
      <c r="AC40" s="142" t="str">
        <f>IF(LEN(VLOOKUP($G40,Baseline!$G:$BH,23,0))=0,"",VLOOKUP($G40,Baseline!$G:$BH,23,0))</f>
        <v/>
      </c>
      <c r="AD40" s="142" t="str">
        <f>IF(LEN(VLOOKUP($G40,Baseline!$G:$BH,24,0))=0,"",VLOOKUP($G40,Baseline!$G:$BH,24,0))</f>
        <v/>
      </c>
      <c r="AE40" s="142" t="str">
        <f>IF(LEN(VLOOKUP($G40,Baseline!$G:$BH,25,0))=0,"",VLOOKUP($G40,Baseline!$G:$BH,25,0))</f>
        <v/>
      </c>
      <c r="AF40" s="142" t="str">
        <f>IF(LEN(VLOOKUP($G40,Baseline!$G:$BH,26,0))=0,"",VLOOKUP($G40,Baseline!$G:$BH,26,0))</f>
        <v/>
      </c>
      <c r="AG40" s="142"/>
      <c r="AH40" s="142"/>
      <c r="AI40" s="142"/>
      <c r="AJ40" s="142"/>
      <c r="AK40" s="142" t="str">
        <f>IF(LEN(VLOOKUP($G40,Baseline!$G:$BH,31,0))=0,"",VLOOKUP($G40,Baseline!$G:$BH,31,0))</f>
        <v>Are you currently taking blood sugar lowering medication?</v>
      </c>
      <c r="AL40" s="142" t="str">
        <f>IF(LEN(VLOOKUP($G40,Baseline!$G:$BH,32,0))=0,"",VLOOKUP($G40,Baseline!$G:$BH,32,0))</f>
        <v>0 = No</v>
      </c>
      <c r="AM40" s="142" t="str">
        <f>IF(LEN(VLOOKUP($G40,Baseline!$G:$BH,33,0))=0,"",VLOOKUP($G40,Baseline!$G:$BH,33,0))</f>
        <v>1 = Yes</v>
      </c>
      <c r="AN40" s="142" t="str">
        <f>IF(LEN(VLOOKUP($G40,Baseline!$G:$BH,34,0))=0,"",VLOOKUP($G40,Baseline!$G:$BH,34,0))</f>
        <v>99 = No response</v>
      </c>
      <c r="AO40" s="142" t="str">
        <f>IF(LEN(VLOOKUP($G40,Baseline!$G:$BH,35,0))=0,"",VLOOKUP($G40,Baseline!$G:$BH,35,0))</f>
        <v/>
      </c>
      <c r="AP40" s="142" t="str">
        <f>IF(LEN(VLOOKUP($G40,Baseline!$G:$BH,36,0))=0,"",VLOOKUP($G40,Baseline!$G:$BH,36,0))</f>
        <v/>
      </c>
      <c r="AQ40" s="142" t="str">
        <f>IF(LEN(VLOOKUP($G40,Baseline!$G:$BH,37,0))=0,"",VLOOKUP($G40,Baseline!$G:$BH,37,0))</f>
        <v/>
      </c>
      <c r="AR40" s="142" t="str">
        <f>IF(LEN(VLOOKUP($G40,Baseline!$G:$BH,38,0))=0,"",VLOOKUP($G40,Baseline!$G:$BH,38,0))</f>
        <v/>
      </c>
      <c r="AS40" s="142" t="str">
        <f>IF(LEN(VLOOKUP($G40,Baseline!$G:$BH,39,0))=0,"",VLOOKUP($G40,Baseline!$G:$BH,39,0))</f>
        <v/>
      </c>
      <c r="AT40" s="142" t="str">
        <f>IF(LEN(VLOOKUP($G40,Baseline!$G:$BH,40,0))=0,"",VLOOKUP($G40,Baseline!$G:$BH,40,0))</f>
        <v/>
      </c>
      <c r="AU40" s="142" t="str">
        <f>IF(LEN(VLOOKUP($G40,Baseline!$G:$BH,41,0))=0,"",VLOOKUP($G40,Baseline!$G:$BH,41,0))</f>
        <v/>
      </c>
      <c r="AV40" s="142" t="str">
        <f>IF(LEN(VLOOKUP($G40,Baseline!$G:$BH,42,0))=0,"",VLOOKUP($G40,Baseline!$G:$BH,42,0))</f>
        <v/>
      </c>
      <c r="AW40" s="142" t="str">
        <f>IF(LEN(VLOOKUP($G40,Baseline!$G:$BH,43,0))=0,"",VLOOKUP($G40,Baseline!$G:$BH,43,0))</f>
        <v/>
      </c>
      <c r="AX40" s="142" t="str">
        <f>IF(LEN(VLOOKUP($G40,Baseline!$G:$BH,44,0))=0,"",VLOOKUP($G40,Baseline!$G:$BH,44,0))</f>
        <v/>
      </c>
      <c r="AY40" s="142" t="str">
        <f>IF(LEN(VLOOKUP($G40,Baseline!$G:$BH,45,0))=0,"",VLOOKUP($G40,Baseline!$G:$BH,45,0))</f>
        <v/>
      </c>
      <c r="AZ40" s="142" t="str">
        <f>IF(LEN(VLOOKUP($G40,Baseline!$G:$BH,46,0))=0,"",VLOOKUP($G40,Baseline!$G:$BH,46,0))</f>
        <v/>
      </c>
      <c r="BA40" s="142" t="str">
        <f>IF(LEN(VLOOKUP($G40,Baseline!$G:$BH,47,0))=0,"",VLOOKUP($G40,Baseline!$G:$BH,47,0))</f>
        <v/>
      </c>
      <c r="BB40" s="142" t="str">
        <f>IF(LEN(VLOOKUP($G40,Baseline!$G:$BH,48,0))=0,"",VLOOKUP($G40,Baseline!$G:$BH,48,0))</f>
        <v/>
      </c>
      <c r="BC40" s="142" t="str">
        <f>IF(LEN(VLOOKUP($G40,Baseline!$G:$BH,49,0))=0,"",VLOOKUP($G40,Baseline!$G:$BH,49,0))</f>
        <v/>
      </c>
      <c r="BD40" s="142" t="str">
        <f>IF(LEN(VLOOKUP($G40,Baseline!$G:$BH,50,0))=0,"",VLOOKUP($G40,Baseline!$G:$BH,50,0))</f>
        <v/>
      </c>
      <c r="BE40" s="142" t="str">
        <f>IF(LEN(VLOOKUP($G40,Baseline!$G:$BH,51,0))=0,"",VLOOKUP($G40,Baseline!$G:$BH,51,0))</f>
        <v/>
      </c>
      <c r="BF40" s="142" t="str">
        <f>IF(LEN(VLOOKUP($G40,Baseline!$G:$BH,52,0))=0,"",VLOOKUP($G40,Baseline!$G:$BH,52,0))</f>
        <v/>
      </c>
      <c r="BG40" s="142" t="str">
        <f>IF(LEN(VLOOKUP($G40,Baseline!$G:$BH,53,0))=0,"",VLOOKUP($G40,Baseline!$G:$BH,53,0))</f>
        <v/>
      </c>
      <c r="BH40" s="142" t="str">
        <f>IF(LEN(VLOOKUP($G40,Baseline!$G:$BH,54,0))=0,"",VLOOKUP($G40,Baseline!$G:$BH,54,0))</f>
        <v/>
      </c>
      <c r="BI40" s="142"/>
      <c r="BJ40" s="142"/>
      <c r="BK40" s="142"/>
      <c r="BL40" s="142"/>
      <c r="BM40" s="142" t="str">
        <f>IF(LEN(VLOOKUP($G40,Baseline!$G:$CJ,59,0))=0,"",VLOOKUP($G40,Baseline!$G:$CJ,59,0))</f>
        <v>¿Actualmente está tomando medicamentos para reducir el nivel de glucosa en sangre?</v>
      </c>
      <c r="BN40" s="139" t="str">
        <f>IF(LEN(VLOOKUP($G40,Baseline!$G:$CJ,60,0))=0,"",VLOOKUP($G40,Baseline!$G:$CJ,60,0))</f>
        <v>0 = No</v>
      </c>
      <c r="BO40" s="139" t="str">
        <f>IF(LEN(VLOOKUP($G40,Baseline!$G:$CJ,61,0))=0,"",VLOOKUP($G40,Baseline!$G:$CJ,61,0))</f>
        <v>1 = Sí</v>
      </c>
      <c r="BP40" s="139" t="str">
        <f>IF(LEN(VLOOKUP($G40,Baseline!$G:$CJ,62,0))=0,"",VLOOKUP($G40,Baseline!$G:$CJ,62,0))</f>
        <v>99 = No hay datos</v>
      </c>
      <c r="BQ40" s="139" t="str">
        <f>IF(LEN(VLOOKUP($G40,Baseline!$G:$CJ,63,0))=0,"",VLOOKUP($G40,Baseline!$G:$CJ,63,0))</f>
        <v/>
      </c>
      <c r="BR40" s="139" t="str">
        <f>IF(LEN(VLOOKUP($G40,Baseline!$G:$CJ,64,0))=0,"",VLOOKUP($G40,Baseline!$G:$CJ,64,0))</f>
        <v/>
      </c>
      <c r="BS40" s="139" t="str">
        <f>IF(LEN(VLOOKUP($G40,Baseline!$G:$CJ,65,0))=0,"",VLOOKUP($G40,Baseline!$G:$CJ,65,0))</f>
        <v/>
      </c>
      <c r="BT40" s="139" t="str">
        <f>IF(LEN(VLOOKUP($G40,Baseline!$G:$CJ,66,0))=0,"",VLOOKUP($G40,Baseline!$G:$CJ,66,0))</f>
        <v/>
      </c>
      <c r="BU40" s="139" t="str">
        <f>IF(LEN(VLOOKUP($G40,Baseline!$G:$CJ,67,0))=0,"",VLOOKUP($G40,Baseline!$G:$CJ,67,0))</f>
        <v/>
      </c>
      <c r="BV40" s="139" t="str">
        <f>IF(LEN(VLOOKUP($G40,Baseline!$G:$CJ,68,0))=0,"",VLOOKUP($G40,Baseline!$G:$CJ,68,0))</f>
        <v/>
      </c>
      <c r="BW40" s="139" t="str">
        <f>IF(LEN(VLOOKUP($G40,Baseline!$G:$CJ,69,0))=0,"",VLOOKUP($G40,Baseline!$G:$CJ,69,0))</f>
        <v/>
      </c>
      <c r="BX40" s="139" t="str">
        <f>IF(LEN(VLOOKUP($G40,Baseline!$G:$CJ,70,0))=0,"",VLOOKUP($G40,Baseline!$G:$CJ,70,0))</f>
        <v/>
      </c>
      <c r="BY40" s="139" t="str">
        <f>IF(LEN(VLOOKUP($G40,Baseline!$G:$CJ,71,0))=0,"",VLOOKUP($G40,Baseline!$G:$CJ,71,0))</f>
        <v/>
      </c>
      <c r="BZ40" s="139" t="str">
        <f>IF(LEN(VLOOKUP($G40,Baseline!$G:$CJ,72,0))=0,"",VLOOKUP($G40,Baseline!$G:$CJ,72,0))</f>
        <v/>
      </c>
      <c r="CA40" s="139" t="str">
        <f>IF(LEN(VLOOKUP($G40,Baseline!$G:$CJ,73,0))=0,"",VLOOKUP($G40,Baseline!$G:$CJ,73,0))</f>
        <v/>
      </c>
      <c r="CB40" s="139" t="str">
        <f>IF(LEN(VLOOKUP($G40,Baseline!$G:$CJ,74,0))=0,"",VLOOKUP($G40,Baseline!$G:$CJ,74,0))</f>
        <v/>
      </c>
      <c r="CC40" s="139" t="str">
        <f>IF(LEN(VLOOKUP($G40,Baseline!$G:$CJ,75,0))=0,"",VLOOKUP($G40,Baseline!$G:$CJ,75,0))</f>
        <v/>
      </c>
      <c r="CD40" s="139" t="str">
        <f>IF(LEN(VLOOKUP($G40,Baseline!$G:$CJ,76,0))=0,"",VLOOKUP($G40,Baseline!$G:$CJ,76,0))</f>
        <v/>
      </c>
      <c r="CE40" s="139" t="str">
        <f>IF(LEN(VLOOKUP($G40,Baseline!$G:$CJ,77,0))=0,"",VLOOKUP($G40,Baseline!$G:$CJ,77,0))</f>
        <v/>
      </c>
      <c r="CF40" s="139" t="str">
        <f>IF(LEN(VLOOKUP($G40,Baseline!$G:$CJ,78,0))=0,"",VLOOKUP($G40,Baseline!$G:$CJ,78,0))</f>
        <v/>
      </c>
      <c r="CG40" s="139" t="str">
        <f>IF(LEN(VLOOKUP($G40,Baseline!$G:$CJ,79,0))=0,"",VLOOKUP($G40,Baseline!$G:$CJ,79,0))</f>
        <v/>
      </c>
      <c r="CH40" s="139" t="str">
        <f>IF(LEN(VLOOKUP($G40,Baseline!$G:$CJ,80,0))=0,"",VLOOKUP($G40,Baseline!$G:$CJ,80,0))</f>
        <v/>
      </c>
      <c r="CI40" s="139" t="str">
        <f>IF(LEN(VLOOKUP($G40,Baseline!$G:$CJ,81,0))=0,"",VLOOKUP($G40,Baseline!$G:$CJ,81,0))</f>
        <v/>
      </c>
      <c r="CJ40" s="139" t="str">
        <f>IF(LEN(VLOOKUP($G40,Baseline!$G:$CJ,82,0))=0,"",VLOOKUP($G40,Baseline!$G:$CJ,82,0))</f>
        <v/>
      </c>
      <c r="CK40" s="142"/>
      <c r="CL40" s="142"/>
      <c r="CM40" s="142"/>
      <c r="CN40" s="142"/>
      <c r="CO40" s="139" t="str">
        <f>IF(LEN(VLOOKUP($G40,Baseline!$G:$DL,87,0))=0,"",VLOOKUP($G40,Baseline!$G:$DL,87,0))</f>
        <v>Prenez-vous actuellement des médicaments hypoglycémiants ?</v>
      </c>
      <c r="CP40" s="139" t="str">
        <f>IF(LEN(VLOOKUP($G40,Baseline!$G:$DL,88,0))=0,"",VLOOKUP($G40,Baseline!$G:$DL,88,0))</f>
        <v>0 = non</v>
      </c>
      <c r="CQ40" s="139" t="str">
        <f>IF(LEN(VLOOKUP($G40,Baseline!$G:$DL,89,0))=0,"",VLOOKUP($G40,Baseline!$G:$DL,89,0))</f>
        <v>1 = oui</v>
      </c>
      <c r="CR40" s="139" t="str">
        <f>IF(LEN(VLOOKUP($G40,Baseline!$G:$DL,90,0))=0,"",VLOOKUP($G40,Baseline!$G:$DL,90,0))</f>
        <v>99 = pas de réponse</v>
      </c>
      <c r="CS40" s="139" t="str">
        <f>IF(LEN(VLOOKUP($G40,Baseline!$G:$DL,91,0))=0,"",VLOOKUP($G40,Baseline!$G:$DL,91,0))</f>
        <v/>
      </c>
      <c r="CT40" s="139" t="str">
        <f>IF(LEN(VLOOKUP($G40,Baseline!$G:$DL,92,0))=0,"",VLOOKUP($G40,Baseline!$G:$DL,92,0))</f>
        <v/>
      </c>
      <c r="CU40" s="139" t="str">
        <f>IF(LEN(VLOOKUP($G40,Baseline!$G:$DL,93,0))=0,"",VLOOKUP($G40,Baseline!$G:$DL,93,0))</f>
        <v/>
      </c>
      <c r="CV40" s="139" t="str">
        <f>IF(LEN(VLOOKUP($G40,Baseline!$G:$DL,94,0))=0,"",VLOOKUP($G40,Baseline!$G:$DL,94,0))</f>
        <v/>
      </c>
      <c r="CW40" s="139" t="str">
        <f>IF(LEN(VLOOKUP($G40,Baseline!$G:$DL,95,0))=0,"",VLOOKUP($G40,Baseline!$G:$DL,95,0))</f>
        <v/>
      </c>
      <c r="CX40" s="139" t="str">
        <f>IF(LEN(VLOOKUP($G40,Baseline!$G:$DL,96,0))=0,"",VLOOKUP($G40,Baseline!$G:$DL,96,0))</f>
        <v/>
      </c>
      <c r="CY40" s="139" t="str">
        <f>IF(LEN(VLOOKUP($G40,Baseline!$G:$DL,97,0))=0,"",VLOOKUP($G40,Baseline!$G:$DL,97,0))</f>
        <v/>
      </c>
      <c r="CZ40" s="139" t="str">
        <f>IF(LEN(VLOOKUP($G40,Baseline!$G:$DL,98,0))=0,"",VLOOKUP($G40,Baseline!$G:$DL,98,0))</f>
        <v/>
      </c>
      <c r="DA40" s="139" t="str">
        <f>IF(LEN(VLOOKUP($G40,Baseline!$G:$DL,99,0))=0,"",VLOOKUP($G40,Baseline!$G:$DL,99,0))</f>
        <v/>
      </c>
      <c r="DB40" s="139" t="str">
        <f>IF(LEN(VLOOKUP($G40,Baseline!$G:$DL,100,0))=0,"",VLOOKUP($G40,Baseline!$G:$DL,100,0))</f>
        <v/>
      </c>
      <c r="DC40" s="139" t="str">
        <f>IF(LEN(VLOOKUP($G40,Baseline!$G:$DL,101,0))=0,"",VLOOKUP($G40,Baseline!$G:$DL,101,0))</f>
        <v/>
      </c>
      <c r="DD40" s="139" t="str">
        <f>IF(LEN(VLOOKUP($G40,Baseline!$G:$DL,102,0))=0,"",VLOOKUP($G40,Baseline!$G:$DL,102,0))</f>
        <v/>
      </c>
      <c r="DE40" s="139" t="str">
        <f>IF(LEN(VLOOKUP($G40,Baseline!$G:$DL,103,0))=0,"",VLOOKUP($G40,Baseline!$G:$DL,103,0))</f>
        <v/>
      </c>
      <c r="DF40" s="139" t="str">
        <f>IF(LEN(VLOOKUP($G40,Baseline!$G:$DL,104,0))=0,"",VLOOKUP($G40,Baseline!$G:$DL,104,0))</f>
        <v/>
      </c>
      <c r="DG40" s="139" t="str">
        <f>IF(LEN(VLOOKUP($G40,Baseline!$G:$DL,105,0))=0,"",VLOOKUP($G40,Baseline!$G:$DL,105,0))</f>
        <v/>
      </c>
      <c r="DH40" s="139" t="str">
        <f>IF(LEN(VLOOKUP($G40,Baseline!$G:$DL,106,0))=0,"",VLOOKUP($G40,Baseline!$G:$DL,106,0))</f>
        <v/>
      </c>
      <c r="DI40" s="139" t="str">
        <f>IF(LEN(VLOOKUP($G40,Baseline!$G:$DL,107,0))=0,"",VLOOKUP($G40,Baseline!$G:$DL,107,0))</f>
        <v/>
      </c>
      <c r="DJ40" s="139" t="str">
        <f>IF(LEN(VLOOKUP($G40,Baseline!$G:$DL,108,0))=0,"",VLOOKUP($G40,Baseline!$G:$DL,108,0))</f>
        <v/>
      </c>
      <c r="DK40" s="139" t="str">
        <f>IF(LEN(VLOOKUP($G40,Baseline!$G:$DL,109,0))=0,"",VLOOKUP($G40,Baseline!$G:$DL,109,0))</f>
        <v/>
      </c>
      <c r="DL40" s="139" t="str">
        <f>IF(LEN(VLOOKUP($G40,Baseline!$G:$DL,110,0))=0,"",VLOOKUP($G40,Baseline!$G:$DL,110,0))</f>
        <v/>
      </c>
      <c r="DM40" s="139"/>
      <c r="DN40" s="139"/>
      <c r="DO40" s="139"/>
      <c r="DP40" s="139"/>
      <c r="DQ40" s="142" t="str">
        <f>IF(LEN(VLOOKUP($G40,Baseline!$G:$EN,115,0))=0,"",VLOOKUP($G40,Baseline!$G:$EN,115,0))</f>
        <v>Szed jelenleg vércukorszintet csökkentő gyógyszereket?</v>
      </c>
      <c r="DR40" s="142" t="str">
        <f>IF(LEN(VLOOKUP($G40,Baseline!$G:$EN,116,0))=0,"",VLOOKUP($G40,Baseline!$G:$EN,116,0))</f>
        <v>0 = nem</v>
      </c>
      <c r="DS40" s="142" t="str">
        <f>IF(LEN(VLOOKUP($G40,Baseline!$G:$EN,117,0))=0,"",VLOOKUP($G40,Baseline!$G:$EN,117,0))</f>
        <v>1 = igen</v>
      </c>
      <c r="DT40" s="142" t="str">
        <f>IF(LEN(VLOOKUP($G40,Baseline!$G:$EN,118,0))=0,"",VLOOKUP($G40,Baseline!$G:$EN,118,0))</f>
        <v>99 = nincs válasz</v>
      </c>
      <c r="DU40" s="142" t="str">
        <f>IF(LEN(VLOOKUP($G40,Baseline!$G:$EN,119,0))=0,"",VLOOKUP($G40,Baseline!$G:$EN,119,0))</f>
        <v/>
      </c>
      <c r="DV40" s="142" t="str">
        <f>IF(LEN(VLOOKUP($G40,Baseline!$G:$EN,120,0))=0,"",VLOOKUP($G40,Baseline!$G:$EN,120,0))</f>
        <v/>
      </c>
      <c r="DW40" s="142" t="str">
        <f>IF(LEN(VLOOKUP($G40,Baseline!$G:$EN,121,0))=0,"",VLOOKUP($G40,Baseline!$G:$EN,121,0))</f>
        <v/>
      </c>
      <c r="DX40" s="142" t="str">
        <f>IF(LEN(VLOOKUP($G40,Baseline!$G:$EN,122,0))=0,"",VLOOKUP($G40,Baseline!$G:$EN,122,0))</f>
        <v/>
      </c>
      <c r="DY40" s="142" t="str">
        <f>IF(LEN(VLOOKUP($G40,Baseline!$G:$EN,123,0))=0,"",VLOOKUP($G40,Baseline!$G:$EN,123,0))</f>
        <v/>
      </c>
      <c r="DZ40" s="142" t="str">
        <f>IF(LEN(VLOOKUP($G40,Baseline!$G:$EN,124,0))=0,"",VLOOKUP($G40,Baseline!$G:$EN,124,0))</f>
        <v/>
      </c>
      <c r="EA40" s="142" t="str">
        <f>IF(LEN(VLOOKUP($G40,Baseline!$G:$EN,125,0))=0,"",VLOOKUP($G40,Baseline!$G:$EN,125,0))</f>
        <v/>
      </c>
      <c r="EB40" s="142" t="str">
        <f>IF(LEN(VLOOKUP($G40,Baseline!$G:$EN,126,0))=0,"",VLOOKUP($G40,Baseline!$G:$EN,126,0))</f>
        <v/>
      </c>
      <c r="EC40" s="142" t="str">
        <f>IF(LEN(VLOOKUP($G40,Baseline!$G:$EN,127,0))=0,"",VLOOKUP($G40,Baseline!$G:$EN,127,0))</f>
        <v/>
      </c>
      <c r="ED40" s="142" t="str">
        <f>IF(LEN(VLOOKUP($G40,Baseline!$G:$EN,128,0))=0,"",VLOOKUP($G40,Baseline!$G:$EN,128,0))</f>
        <v/>
      </c>
      <c r="EE40" s="142" t="str">
        <f>IF(LEN(VLOOKUP($G40,Baseline!$G:$EN,129,0))=0,"",VLOOKUP($G40,Baseline!$G:$EN,129,0))</f>
        <v/>
      </c>
      <c r="EF40" s="142" t="str">
        <f>IF(LEN(VLOOKUP($G40,Baseline!$G:$EN,130,0))=0,"",VLOOKUP($G40,Baseline!$G:$EN,130,0))</f>
        <v/>
      </c>
      <c r="EG40" s="142" t="str">
        <f>IF(LEN(VLOOKUP($G40,Baseline!$G:$EN,131,0))=0,"",VLOOKUP($G40,Baseline!$G:$EN,131,0))</f>
        <v/>
      </c>
      <c r="EH40" s="142" t="str">
        <f>IF(LEN(VLOOKUP($G40,Baseline!$G:$EN,132,0))=0,"",VLOOKUP($G40,Baseline!$G:$EN,132,0))</f>
        <v/>
      </c>
      <c r="EI40" s="142" t="str">
        <f>IF(LEN(VLOOKUP($G40,Baseline!$G:$EN,133,0))=0,"",VLOOKUP($G40,Baseline!$G:$EN,133,0))</f>
        <v/>
      </c>
      <c r="EJ40" s="142" t="str">
        <f>IF(LEN(VLOOKUP($G40,Baseline!$G:$EN,134,0))=0,"",VLOOKUP($G40,Baseline!$G:$EN,134,0))</f>
        <v/>
      </c>
      <c r="EK40" s="142" t="str">
        <f>IF(LEN(VLOOKUP($G40,Baseline!$G:$EN,135,0))=0,"",VLOOKUP($G40,Baseline!$G:$EN,135,0))</f>
        <v/>
      </c>
      <c r="EL40" s="142" t="str">
        <f>IF(LEN(VLOOKUP($G40,Baseline!$G:$EN,136,0))=0,"",VLOOKUP($G40,Baseline!$G:$EN,136,0))</f>
        <v/>
      </c>
      <c r="EM40" s="142" t="str">
        <f>IF(LEN(VLOOKUP($G40,Baseline!$G:$EN,137,0))=0,"",VLOOKUP($G40,Baseline!$G:$EN,137,0))</f>
        <v/>
      </c>
      <c r="EN40" s="142" t="str">
        <f>IF(LEN(VLOOKUP($G40,Baseline!$G:$EN,138,0))=0,"",VLOOKUP($G40,Baseline!$G:$EN,138,0))</f>
        <v/>
      </c>
      <c r="EO40" s="142"/>
      <c r="EP40" s="142"/>
      <c r="EQ40" s="142"/>
      <c r="ER40" s="142"/>
      <c r="ES40" s="142" t="str">
        <f>IF(LEN(VLOOKUP($G40,Baseline!$G:$FP,143,0))=0,"",VLOOKUP($G40,Baseline!$G:$FP,143,0))</f>
        <v>Al momento assume farmaci ipoglicemizzanti?</v>
      </c>
      <c r="ET40" s="142" t="str">
        <f>IF(LEN(VLOOKUP($G40,Baseline!$G:$FP,144,0))=0,"",VLOOKUP($G40,Baseline!$G:$FP,144,0))</f>
        <v>0 = no</v>
      </c>
      <c r="EU40" s="142" t="str">
        <f>IF(LEN(VLOOKUP($G40,Baseline!$G:$FP,145,0))=0,"",VLOOKUP($G40,Baseline!$G:$FP,145,0))</f>
        <v>1 = sì</v>
      </c>
      <c r="EV40" s="142" t="str">
        <f>IF(LEN(VLOOKUP($G40,Baseline!$G:$FP,146,0))=0,"",VLOOKUP($G40,Baseline!$G:$FP,146,0))</f>
        <v>99 = nessuna risposta</v>
      </c>
      <c r="EW40" s="142" t="str">
        <f>IF(LEN(VLOOKUP($G40,Baseline!$G:$FP,147,0))=0,"",VLOOKUP($G40,Baseline!$G:$FP,147,0))</f>
        <v/>
      </c>
      <c r="EX40" s="142" t="str">
        <f>IF(LEN(VLOOKUP($G40,Baseline!$G:$FP,148,0))=0,"",VLOOKUP($G40,Baseline!$G:$FP,148,0))</f>
        <v/>
      </c>
      <c r="EY40" s="142" t="str">
        <f>IF(LEN(VLOOKUP($G40,Baseline!$G:$FP,149,0))=0,"",VLOOKUP($G40,Baseline!$G:$FP,149,0))</f>
        <v/>
      </c>
      <c r="EZ40" s="142" t="str">
        <f>IF(LEN(VLOOKUP($G40,Baseline!$G:$FP,150,0))=0,"",VLOOKUP($G40,Baseline!$G:$FP,150,0))</f>
        <v/>
      </c>
      <c r="FA40" s="142" t="str">
        <f>IF(LEN(VLOOKUP($G40,Baseline!$G:$FP,151,0))=0,"",VLOOKUP($G40,Baseline!$G:$FP,151,0))</f>
        <v/>
      </c>
      <c r="FB40" s="142" t="str">
        <f>IF(LEN(VLOOKUP($G40,Baseline!$G:$FP,152,0))=0,"",VLOOKUP($G40,Baseline!$G:$FP,152,0))</f>
        <v/>
      </c>
      <c r="FC40" s="142" t="str">
        <f>IF(LEN(VLOOKUP($G40,Baseline!$G:$FP,153,0))=0,"",VLOOKUP($G40,Baseline!$G:$FP,153,0))</f>
        <v/>
      </c>
      <c r="FD40" s="142" t="str">
        <f>IF(LEN(VLOOKUP($G40,Baseline!$G:$FP,154,0))=0,"",VLOOKUP($G40,Baseline!$G:$FP,154,0))</f>
        <v/>
      </c>
      <c r="FE40" s="142" t="str">
        <f>IF(LEN(VLOOKUP($G40,Baseline!$G:$FP,155,0))=0,"",VLOOKUP($G40,Baseline!$G:$FP,155,0))</f>
        <v/>
      </c>
      <c r="FF40" s="142" t="str">
        <f>IF(LEN(VLOOKUP($G40,Baseline!$G:$FP,156,0))=0,"",VLOOKUP($G40,Baseline!$G:$FP,156,0))</f>
        <v/>
      </c>
      <c r="FG40" s="142" t="str">
        <f>IF(LEN(VLOOKUP($G40,Baseline!$G:$FP,157,0))=0,"",VLOOKUP($G40,Baseline!$G:$FP,157,0))</f>
        <v/>
      </c>
      <c r="FH40" s="142" t="str">
        <f>IF(LEN(VLOOKUP($G40,Baseline!$G:$FP,158,0))=0,"",VLOOKUP($G40,Baseline!$G:$FP,158,0))</f>
        <v/>
      </c>
      <c r="FI40" s="142" t="str">
        <f>IF(LEN(VLOOKUP($G40,Baseline!$G:$FP,159,0))=0,"",VLOOKUP($G40,Baseline!$G:$FP,159,0))</f>
        <v/>
      </c>
      <c r="FJ40" s="142" t="str">
        <f>IF(LEN(VLOOKUP($G40,Baseline!$G:$FP,160,0))=0,"",VLOOKUP($G40,Baseline!$G:$FP,160,0))</f>
        <v/>
      </c>
      <c r="FK40" s="142" t="str">
        <f>IF(LEN(VLOOKUP($G40,Baseline!$G:$FP,161,0))=0,"",VLOOKUP($G40,Baseline!$G:$FP,161,0))</f>
        <v/>
      </c>
      <c r="FL40" s="142" t="str">
        <f>IF(LEN(VLOOKUP($G40,Baseline!$G:$FP,162,0))=0,"",VLOOKUP($G40,Baseline!$G:$FP,162,0))</f>
        <v/>
      </c>
      <c r="FM40" s="142" t="str">
        <f>IF(LEN(VLOOKUP($G40,Baseline!$G:$FP,163,0))=0,"",VLOOKUP($G40,Baseline!$G:$FP,163,0))</f>
        <v/>
      </c>
      <c r="FN40" s="142" t="str">
        <f>IF(LEN(VLOOKUP($G40,Baseline!$G:$FP,164,0))=0,"",VLOOKUP($G40,Baseline!$G:$FP,164,0))</f>
        <v/>
      </c>
      <c r="FO40" s="142" t="str">
        <f>IF(LEN(VLOOKUP($G40,Baseline!$G:$FP,165,0))=0,"",VLOOKUP($G40,Baseline!$G:$FP,165,0))</f>
        <v/>
      </c>
      <c r="FP40" s="142" t="str">
        <f>IF(LEN(VLOOKUP($G40,Baseline!$G:$FP,166,0))=0,"",VLOOKUP($G40,Baseline!$G:$FP,166,0))</f>
        <v/>
      </c>
      <c r="FQ40" s="142"/>
      <c r="FR40" s="142"/>
      <c r="FS40" s="142"/>
      <c r="FT40" s="142"/>
      <c r="FU40" s="142" t="str">
        <f>IF(LEN(VLOOKUP($G40,Baseline!$G:$GR,171,0))=0,"",VLOOKUP($G40,Baseline!$G:$GR,171,0))</f>
        <v>Принимаете ли Вы сейчас лекарства для снижения уровня сахара в крови?</v>
      </c>
      <c r="FV40" s="142" t="str">
        <f>IF(LEN(VLOOKUP($G40,Baseline!$G:$GR,172,0))=0,"",VLOOKUP($G40,Baseline!$G:$GR,172,0))</f>
        <v>0 = нет</v>
      </c>
      <c r="FW40" s="142" t="str">
        <f>IF(LEN(VLOOKUP($G40,Baseline!$G:$GR,173,0))=0,"",VLOOKUP($G40,Baseline!$G:$GR,173,0))</f>
        <v>1 = да</v>
      </c>
      <c r="FX40" s="142" t="str">
        <f>IF(LEN(VLOOKUP($G40,Baseline!$G:$GR,174,0))=0,"",VLOOKUP($G40,Baseline!$G:$GR,174,0))</f>
        <v>99 = нет ответа</v>
      </c>
      <c r="FY40" s="142" t="str">
        <f>IF(LEN(VLOOKUP($G40,Baseline!$G:$GR,175,0))=0,"",VLOOKUP($G40,Baseline!$G:$GR,175,0))</f>
        <v/>
      </c>
      <c r="FZ40" s="142" t="str">
        <f>IF(LEN(VLOOKUP($G40,Baseline!$G:$GR,176,0))=0,"",VLOOKUP($G40,Baseline!$G:$GR,176,0))</f>
        <v/>
      </c>
      <c r="GA40" s="142" t="str">
        <f>IF(LEN(VLOOKUP($G40,Baseline!$G:$GR,177,0))=0,"",VLOOKUP($G40,Baseline!$G:$GR,177,0))</f>
        <v/>
      </c>
      <c r="GB40" s="142" t="str">
        <f>IF(LEN(VLOOKUP($G40,Baseline!$G:$GR,178,0))=0,"",VLOOKUP($G40,Baseline!$G:$GR,178,0))</f>
        <v/>
      </c>
      <c r="GC40" s="142" t="str">
        <f>IF(LEN(VLOOKUP($G40,Baseline!$G:$GR,179,0))=0,"",VLOOKUP($G40,Baseline!$G:$GR,179,0))</f>
        <v/>
      </c>
      <c r="GD40" s="142" t="str">
        <f>IF(LEN(VLOOKUP($G40,Baseline!$G:$GR,180,0))=0,"",VLOOKUP($G40,Baseline!$G:$GR,180,0))</f>
        <v/>
      </c>
      <c r="GE40" s="142" t="str">
        <f>IF(LEN(VLOOKUP($G40,Baseline!$G:$GR,181,0))=0,"",VLOOKUP($G40,Baseline!$G:$GR,181,0))</f>
        <v/>
      </c>
      <c r="GF40" s="142" t="str">
        <f>IF(LEN(VLOOKUP($G40,Baseline!$G:$GR,182,0))=0,"",VLOOKUP($G40,Baseline!$G:$GR,182,0))</f>
        <v/>
      </c>
      <c r="GG40" s="142" t="str">
        <f>IF(LEN(VLOOKUP($G40,Baseline!$G:$GR,183,0))=0,"",VLOOKUP($G40,Baseline!$G:$GR,183,0))</f>
        <v/>
      </c>
      <c r="GH40" s="142" t="str">
        <f>IF(LEN(VLOOKUP($G40,Baseline!$G:$GR,184,0))=0,"",VLOOKUP($G40,Baseline!$G:$GR,184,0))</f>
        <v/>
      </c>
      <c r="GI40" s="142" t="str">
        <f>IF(LEN(VLOOKUP($G40,Baseline!$G:$GR,185,0))=0,"",VLOOKUP($G40,Baseline!$G:$GR,185,0))</f>
        <v/>
      </c>
      <c r="GJ40" s="142" t="str">
        <f>IF(LEN(VLOOKUP($G40,Baseline!$G:$GR,186,0))=0,"",VLOOKUP($G40,Baseline!$G:$GR,186,0))</f>
        <v/>
      </c>
      <c r="GK40" s="142" t="str">
        <f>IF(LEN(VLOOKUP($G40,Baseline!$G:$GR,187,0))=0,"",VLOOKUP($G40,Baseline!$G:$GR,187,0))</f>
        <v/>
      </c>
      <c r="GL40" s="142" t="str">
        <f>IF(LEN(VLOOKUP($G40,Baseline!$G:$GR,188,0))=0,"",VLOOKUP($G40,Baseline!$G:$GR,188,0))</f>
        <v/>
      </c>
      <c r="GM40" s="142" t="str">
        <f>IF(LEN(VLOOKUP($G40,Baseline!$G:$GR,189,0))=0,"",VLOOKUP($G40,Baseline!$G:$GR,189,0))</f>
        <v/>
      </c>
      <c r="GN40" s="142" t="str">
        <f>IF(LEN(VLOOKUP($G40,Baseline!$G:$GR,190,0))=0,"",VLOOKUP($G40,Baseline!$G:$GR,190,0))</f>
        <v/>
      </c>
      <c r="GO40" s="142" t="str">
        <f>IF(LEN(VLOOKUP($G40,Baseline!$G:$GR,191,0))=0,"",VLOOKUP($G40,Baseline!$G:$GR,191,0))</f>
        <v/>
      </c>
      <c r="GP40" s="142" t="str">
        <f>IF(LEN(VLOOKUP($G40,Baseline!$G:$GR,192,0))=0,"",VLOOKUP($G40,Baseline!$G:$GR,192,0))</f>
        <v/>
      </c>
      <c r="GQ40" s="142" t="str">
        <f>IF(LEN(VLOOKUP($G40,Baseline!$G:$GR,193,0))=0,"",VLOOKUP($G40,Baseline!$G:$GR,193,0))</f>
        <v/>
      </c>
      <c r="GR40" s="142" t="str">
        <f>IF(LEN(VLOOKUP($G40,Baseline!$G:$GR,194,0))=0,"",VLOOKUP($G40,Baseline!$G:$GR,194,0))</f>
        <v/>
      </c>
      <c r="GS40" s="142"/>
      <c r="GT40" s="142"/>
      <c r="GU40" s="142"/>
      <c r="GV40" s="142"/>
      <c r="GW40" s="142" t="str">
        <f>IF(LEN(VLOOKUP($G40,Baseline!$G:$HT,199,0))=0,"",VLOOKUP($G40,Baseline!$G:$HT,199,0))</f>
        <v>Da li koristite lekove za smanjenje šećera u krvi?</v>
      </c>
      <c r="GX40" s="142" t="str">
        <f>IF(LEN(VLOOKUP($G40,Baseline!$G:$HT,200,0))=0,"",VLOOKUP($G40,Baseline!$G:$HT,200,0))</f>
        <v>0 = ne</v>
      </c>
      <c r="GY40" s="142" t="str">
        <f>IF(LEN(VLOOKUP($G40,Baseline!$G:$HT,201,0))=0,"",VLOOKUP($G40,Baseline!$G:$HT,201,0))</f>
        <v>1 = da</v>
      </c>
      <c r="GZ40" s="142" t="str">
        <f>IF(LEN(VLOOKUP($G40,Baseline!$G:$HT,202,0))=0,"",VLOOKUP($G40,Baseline!$G:$HT,202,0))</f>
        <v>99 = nema podataka</v>
      </c>
      <c r="HA40" s="142" t="str">
        <f>IF(LEN(VLOOKUP($G40,Baseline!$G:$HT,203,0))=0,"",VLOOKUP($G40,Baseline!$G:$HT,203,0))</f>
        <v/>
      </c>
      <c r="HB40" s="142" t="str">
        <f>IF(LEN(VLOOKUP($G40,Baseline!$G:$HT,204,0))=0,"",VLOOKUP($G40,Baseline!$G:$HT,204,0))</f>
        <v/>
      </c>
      <c r="HC40" s="142" t="str">
        <f>IF(LEN(VLOOKUP($G40,Baseline!$G:$HT,205,0))=0,"",VLOOKUP($G40,Baseline!$G:$HT,205,0))</f>
        <v/>
      </c>
      <c r="HD40" s="142" t="str">
        <f>IF(LEN(VLOOKUP($G40,Baseline!$G:$HT,206,0))=0,"",VLOOKUP($G40,Baseline!$G:$HT,206,0))</f>
        <v/>
      </c>
      <c r="HE40" s="142" t="str">
        <f>IF(LEN(VLOOKUP($G40,Baseline!$G:$HT,207,0))=0,"",VLOOKUP($G40,Baseline!$G:$HT,207,0))</f>
        <v/>
      </c>
      <c r="HF40" s="142" t="str">
        <f>IF(LEN(VLOOKUP($G40,Baseline!$G:$HT,208,0))=0,"",VLOOKUP($G40,Baseline!$G:$HT,208,0))</f>
        <v/>
      </c>
      <c r="HG40" s="142" t="str">
        <f>IF(LEN(VLOOKUP($G40,Baseline!$G:$HT,209,0))=0,"",VLOOKUP($G40,Baseline!$G:$HT,209,0))</f>
        <v/>
      </c>
      <c r="HH40" s="142" t="str">
        <f>IF(LEN(VLOOKUP($G40,Baseline!$G:$HT,210,0))=0,"",VLOOKUP($G40,Baseline!$G:$HT,210,0))</f>
        <v/>
      </c>
      <c r="HI40" s="142" t="str">
        <f>IF(LEN(VLOOKUP($G40,Baseline!$G:$HT,211,0))=0,"",VLOOKUP($G40,Baseline!$G:$HT,211,0))</f>
        <v/>
      </c>
      <c r="HJ40" s="142" t="str">
        <f>IF(LEN(VLOOKUP($G40,Baseline!$G:$HT,212,0))=0,"",VLOOKUP($G40,Baseline!$G:$HT,212,0))</f>
        <v/>
      </c>
      <c r="HK40" s="142" t="str">
        <f>IF(LEN(VLOOKUP($G40,Baseline!$G:$HT,213,0))=0,"",VLOOKUP($G40,Baseline!$G:$HT,213,0))</f>
        <v/>
      </c>
      <c r="HL40" s="142" t="str">
        <f>IF(LEN(VLOOKUP($G40,Baseline!$G:$HT,214,0))=0,"",VLOOKUP($G40,Baseline!$G:$HT,214,0))</f>
        <v/>
      </c>
      <c r="HM40" s="142" t="str">
        <f>IF(LEN(VLOOKUP($G40,Baseline!$G:$HT,215,0))=0,"",VLOOKUP($G40,Baseline!$G:$HT,215,0))</f>
        <v/>
      </c>
      <c r="HN40" s="142" t="str">
        <f>IF(LEN(VLOOKUP($G40,Baseline!$G:$HT,216,0))=0,"",VLOOKUP($G40,Baseline!$G:$HT,216,0))</f>
        <v/>
      </c>
      <c r="HO40" s="142" t="str">
        <f>IF(LEN(VLOOKUP($G40,Baseline!$G:$HT,217,0))=0,"",VLOOKUP($G40,Baseline!$G:$HT,217,0))</f>
        <v/>
      </c>
      <c r="HP40" s="142" t="str">
        <f>IF(LEN(VLOOKUP($G40,Baseline!$G:$HT,218,0))=0,"",VLOOKUP($G40,Baseline!$G:$HT,218,0))</f>
        <v/>
      </c>
      <c r="HQ40" s="142" t="str">
        <f>IF(LEN(VLOOKUP($G40,Baseline!$G:$HT,219,0))=0,"",VLOOKUP($G40,Baseline!$G:$HT,219,0))</f>
        <v/>
      </c>
      <c r="HR40" s="142" t="str">
        <f>IF(LEN(VLOOKUP($G40,Baseline!$G:$HT,220,0))=0,"",VLOOKUP($G40,Baseline!$G:$HT,220,0))</f>
        <v/>
      </c>
      <c r="HS40" s="142" t="str">
        <f>IF(LEN(VLOOKUP($G40,Baseline!$G:$HT,221,0))=0,"",VLOOKUP($G40,Baseline!$G:$HT,221,0))</f>
        <v/>
      </c>
      <c r="HT40" s="142" t="str">
        <f>IF(LEN(VLOOKUP($G40,Baseline!$G:$HT,222,0))=0,"",VLOOKUP($G40,Baseline!$G:$HT,222,0))</f>
        <v/>
      </c>
      <c r="HU40" s="142"/>
      <c r="HV40" s="142"/>
      <c r="HW40" s="142"/>
      <c r="HX40" s="142"/>
    </row>
    <row r="41" spans="1:694" ht="15.75" customHeight="1" x14ac:dyDescent="0.25">
      <c r="A41" s="142" t="s">
        <v>252</v>
      </c>
      <c r="B41" s="142" t="s">
        <v>273</v>
      </c>
      <c r="C41" s="142"/>
      <c r="D41" s="142"/>
      <c r="E41" s="142"/>
      <c r="F41" s="142" t="s">
        <v>254</v>
      </c>
      <c r="G41" s="142" t="s">
        <v>1379</v>
      </c>
      <c r="H41" s="142"/>
      <c r="I41" s="158" t="str">
        <f>IF(LEN(VLOOKUP($G41,Baseline!$G:$BH,3,0))=0,"",VLOOKUP($G41,Baseline!$G:$BH,3,0))</f>
        <v>Messen Sie derzeit Ihren Blutzucker selbst?</v>
      </c>
      <c r="J41" s="142" t="str">
        <f>IF(LEN(VLOOKUP($G41,Baseline!$G:$BH,4,0))=0,"",VLOOKUP($G41,Baseline!$G:$BH,4,0))</f>
        <v>0 = Nein</v>
      </c>
      <c r="K41" s="142" t="str">
        <f>IF(LEN(VLOOKUP($G41,Baseline!$G:$BH,5,0))=0,"",VLOOKUP($G41,Baseline!$G:$BH,5,0))</f>
        <v>1 = Ja</v>
      </c>
      <c r="L41" s="142" t="str">
        <f>IF(LEN(VLOOKUP($G41,Baseline!$G:$BH,6,0))=0,"",VLOOKUP($G41,Baseline!$G:$BH,6,0))</f>
        <v>99 = Keine Angabe</v>
      </c>
      <c r="M41" s="142" t="str">
        <f>IF(LEN(VLOOKUP($G41,Baseline!$G:$BH,7,0))=0,"",VLOOKUP($G41,Baseline!$G:$BH,7,0))</f>
        <v/>
      </c>
      <c r="N41" s="142" t="str">
        <f>IF(LEN(VLOOKUP($G41,Baseline!$G:$BH,8,0))=0,"",VLOOKUP($G41,Baseline!$G:$BH,8,0))</f>
        <v/>
      </c>
      <c r="O41" s="142" t="str">
        <f>IF(LEN(VLOOKUP($G41,Baseline!$G:$BH,9,0))=0,"",VLOOKUP($G41,Baseline!$G:$BH,9,0))</f>
        <v/>
      </c>
      <c r="P41" s="142" t="str">
        <f>IF(LEN(VLOOKUP($G41,Baseline!$G:$BH,10,0))=0,"",VLOOKUP($G41,Baseline!$G:$BH,10,0))</f>
        <v/>
      </c>
      <c r="Q41" s="142" t="str">
        <f>IF(LEN(VLOOKUP($G41,Baseline!$G:$BH,11,0))=0,"",VLOOKUP($G41,Baseline!$G:$BH,11,0))</f>
        <v/>
      </c>
      <c r="R41" s="142" t="str">
        <f>IF(LEN(VLOOKUP($G41,Baseline!$G:$BH,12,0))=0,"",VLOOKUP($G41,Baseline!$G:$BH,12,0))</f>
        <v/>
      </c>
      <c r="S41" s="142" t="str">
        <f>IF(LEN(VLOOKUP($G41,Baseline!$G:$BH,13,0))=0,"",VLOOKUP($G41,Baseline!$G:$BH,13,0))</f>
        <v/>
      </c>
      <c r="T41" s="142" t="str">
        <f>IF(LEN(VLOOKUP($G41,Baseline!$G:$BH,14,0))=0,"",VLOOKUP($G41,Baseline!$G:$BH,14,0))</f>
        <v/>
      </c>
      <c r="U41" s="142" t="str">
        <f>IF(LEN(VLOOKUP($G41,Baseline!$G:$BH,15,0))=0,"",VLOOKUP($G41,Baseline!$G:$BH,15,0))</f>
        <v/>
      </c>
      <c r="V41" s="142" t="str">
        <f>IF(LEN(VLOOKUP($G41,Baseline!$G:$BH,16,0))=0,"",VLOOKUP($G41,Baseline!$G:$BH,16,0))</f>
        <v/>
      </c>
      <c r="W41" s="142" t="str">
        <f>IF(LEN(VLOOKUP($G41,Baseline!$G:$BH,17,0))=0,"",VLOOKUP($G41,Baseline!$G:$BH,17,0))</f>
        <v/>
      </c>
      <c r="X41" s="142" t="str">
        <f>IF(LEN(VLOOKUP($G41,Baseline!$G:$BH,18,0))=0,"",VLOOKUP($G41,Baseline!$G:$BH,18,0))</f>
        <v/>
      </c>
      <c r="Y41" s="142" t="str">
        <f>IF(LEN(VLOOKUP($G41,Baseline!$G:$BH,19,0))=0,"",VLOOKUP($G41,Baseline!$G:$BH,19,0))</f>
        <v/>
      </c>
      <c r="Z41" s="142" t="str">
        <f>IF(LEN(VLOOKUP($G41,Baseline!$G:$BH,20,0))=0,"",VLOOKUP($G41,Baseline!$G:$BH,20,0))</f>
        <v/>
      </c>
      <c r="AA41" s="142" t="str">
        <f>IF(LEN(VLOOKUP($G41,Baseline!$G:$BH,21,0))=0,"",VLOOKUP($G41,Baseline!$G:$BH,21,0))</f>
        <v/>
      </c>
      <c r="AB41" s="142" t="str">
        <f>IF(LEN(VLOOKUP($G41,Baseline!$G:$BH,22,0))=0,"",VLOOKUP($G41,Baseline!$G:$BH,22,0))</f>
        <v/>
      </c>
      <c r="AC41" s="142" t="str">
        <f>IF(LEN(VLOOKUP($G41,Baseline!$G:$BH,23,0))=0,"",VLOOKUP($G41,Baseline!$G:$BH,23,0))</f>
        <v/>
      </c>
      <c r="AD41" s="142" t="str">
        <f>IF(LEN(VLOOKUP($G41,Baseline!$G:$BH,24,0))=0,"",VLOOKUP($G41,Baseline!$G:$BH,24,0))</f>
        <v/>
      </c>
      <c r="AE41" s="142" t="str">
        <f>IF(LEN(VLOOKUP($G41,Baseline!$G:$BH,25,0))=0,"",VLOOKUP($G41,Baseline!$G:$BH,25,0))</f>
        <v/>
      </c>
      <c r="AF41" s="142" t="str">
        <f>IF(LEN(VLOOKUP($G41,Baseline!$G:$BH,26,0))=0,"",VLOOKUP($G41,Baseline!$G:$BH,26,0))</f>
        <v/>
      </c>
      <c r="AG41" s="142"/>
      <c r="AH41" s="142"/>
      <c r="AI41" s="142"/>
      <c r="AJ41" s="142"/>
      <c r="AK41" s="142" t="str">
        <f>IF(LEN(VLOOKUP($G41,Baseline!$G:$BH,31,0))=0,"",VLOOKUP($G41,Baseline!$G:$BH,31,0))</f>
        <v>Do you currently measure your blood sugar levels?</v>
      </c>
      <c r="AL41" s="142" t="str">
        <f>IF(LEN(VLOOKUP($G41,Baseline!$G:$BH,32,0))=0,"",VLOOKUP($G41,Baseline!$G:$BH,32,0))</f>
        <v>0 = No</v>
      </c>
      <c r="AM41" s="142" t="str">
        <f>IF(LEN(VLOOKUP($G41,Baseline!$G:$BH,33,0))=0,"",VLOOKUP($G41,Baseline!$G:$BH,33,0))</f>
        <v>1 = Yes</v>
      </c>
      <c r="AN41" s="142" t="str">
        <f>IF(LEN(VLOOKUP($G41,Baseline!$G:$BH,34,0))=0,"",VLOOKUP($G41,Baseline!$G:$BH,34,0))</f>
        <v>99 = No response</v>
      </c>
      <c r="AO41" s="142" t="str">
        <f>IF(LEN(VLOOKUP($G41,Baseline!$G:$BH,35,0))=0,"",VLOOKUP($G41,Baseline!$G:$BH,35,0))</f>
        <v/>
      </c>
      <c r="AP41" s="142" t="str">
        <f>IF(LEN(VLOOKUP($G41,Baseline!$G:$BH,36,0))=0,"",VLOOKUP($G41,Baseline!$G:$BH,36,0))</f>
        <v/>
      </c>
      <c r="AQ41" s="142" t="str">
        <f>IF(LEN(VLOOKUP($G41,Baseline!$G:$BH,37,0))=0,"",VLOOKUP($G41,Baseline!$G:$BH,37,0))</f>
        <v/>
      </c>
      <c r="AR41" s="142" t="str">
        <f>IF(LEN(VLOOKUP($G41,Baseline!$G:$BH,38,0))=0,"",VLOOKUP($G41,Baseline!$G:$BH,38,0))</f>
        <v/>
      </c>
      <c r="AS41" s="142" t="str">
        <f>IF(LEN(VLOOKUP($G41,Baseline!$G:$BH,39,0))=0,"",VLOOKUP($G41,Baseline!$G:$BH,39,0))</f>
        <v/>
      </c>
      <c r="AT41" s="142" t="str">
        <f>IF(LEN(VLOOKUP($G41,Baseline!$G:$BH,40,0))=0,"",VLOOKUP($G41,Baseline!$G:$BH,40,0))</f>
        <v/>
      </c>
      <c r="AU41" s="142" t="str">
        <f>IF(LEN(VLOOKUP($G41,Baseline!$G:$BH,41,0))=0,"",VLOOKUP($G41,Baseline!$G:$BH,41,0))</f>
        <v/>
      </c>
      <c r="AV41" s="142" t="str">
        <f>IF(LEN(VLOOKUP($G41,Baseline!$G:$BH,42,0))=0,"",VLOOKUP($G41,Baseline!$G:$BH,42,0))</f>
        <v/>
      </c>
      <c r="AW41" s="142" t="str">
        <f>IF(LEN(VLOOKUP($G41,Baseline!$G:$BH,43,0))=0,"",VLOOKUP($G41,Baseline!$G:$BH,43,0))</f>
        <v/>
      </c>
      <c r="AX41" s="142" t="str">
        <f>IF(LEN(VLOOKUP($G41,Baseline!$G:$BH,44,0))=0,"",VLOOKUP($G41,Baseline!$G:$BH,44,0))</f>
        <v/>
      </c>
      <c r="AY41" s="142" t="str">
        <f>IF(LEN(VLOOKUP($G41,Baseline!$G:$BH,45,0))=0,"",VLOOKUP($G41,Baseline!$G:$BH,45,0))</f>
        <v/>
      </c>
      <c r="AZ41" s="142" t="str">
        <f>IF(LEN(VLOOKUP($G41,Baseline!$G:$BH,46,0))=0,"",VLOOKUP($G41,Baseline!$G:$BH,46,0))</f>
        <v/>
      </c>
      <c r="BA41" s="142" t="str">
        <f>IF(LEN(VLOOKUP($G41,Baseline!$G:$BH,47,0))=0,"",VLOOKUP($G41,Baseline!$G:$BH,47,0))</f>
        <v/>
      </c>
      <c r="BB41" s="142" t="str">
        <f>IF(LEN(VLOOKUP($G41,Baseline!$G:$BH,48,0))=0,"",VLOOKUP($G41,Baseline!$G:$BH,48,0))</f>
        <v/>
      </c>
      <c r="BC41" s="142" t="str">
        <f>IF(LEN(VLOOKUP($G41,Baseline!$G:$BH,49,0))=0,"",VLOOKUP($G41,Baseline!$G:$BH,49,0))</f>
        <v/>
      </c>
      <c r="BD41" s="142" t="str">
        <f>IF(LEN(VLOOKUP($G41,Baseline!$G:$BH,50,0))=0,"",VLOOKUP($G41,Baseline!$G:$BH,50,0))</f>
        <v/>
      </c>
      <c r="BE41" s="142" t="str">
        <f>IF(LEN(VLOOKUP($G41,Baseline!$G:$BH,51,0))=0,"",VLOOKUP($G41,Baseline!$G:$BH,51,0))</f>
        <v/>
      </c>
      <c r="BF41" s="142" t="str">
        <f>IF(LEN(VLOOKUP($G41,Baseline!$G:$BH,52,0))=0,"",VLOOKUP($G41,Baseline!$G:$BH,52,0))</f>
        <v/>
      </c>
      <c r="BG41" s="142" t="str">
        <f>IF(LEN(VLOOKUP($G41,Baseline!$G:$BH,53,0))=0,"",VLOOKUP($G41,Baseline!$G:$BH,53,0))</f>
        <v/>
      </c>
      <c r="BH41" s="142" t="str">
        <f>IF(LEN(VLOOKUP($G41,Baseline!$G:$BH,54,0))=0,"",VLOOKUP($G41,Baseline!$G:$BH,54,0))</f>
        <v/>
      </c>
      <c r="BI41" s="142"/>
      <c r="BJ41" s="142"/>
      <c r="BK41" s="142"/>
      <c r="BL41" s="142"/>
      <c r="BM41" s="142" t="str">
        <f>IF(LEN(VLOOKUP($G41,Baseline!$G:$CJ,59,0))=0,"",VLOOKUP($G41,Baseline!$G:$CJ,59,0))</f>
        <v>¿Actualmente se mide usted mismo el nivel de glucosa?</v>
      </c>
      <c r="BN41" s="139" t="str">
        <f>IF(LEN(VLOOKUP($G41,Baseline!$G:$CJ,60,0))=0,"",VLOOKUP($G41,Baseline!$G:$CJ,60,0))</f>
        <v>0 = No</v>
      </c>
      <c r="BO41" s="139" t="str">
        <f>IF(LEN(VLOOKUP($G41,Baseline!$G:$CJ,61,0))=0,"",VLOOKUP($G41,Baseline!$G:$CJ,61,0))</f>
        <v>1 = Sí</v>
      </c>
      <c r="BP41" s="139" t="str">
        <f>IF(LEN(VLOOKUP($G41,Baseline!$G:$CJ,62,0))=0,"",VLOOKUP($G41,Baseline!$G:$CJ,62,0))</f>
        <v>99 = No hay datos</v>
      </c>
      <c r="BQ41" s="139" t="str">
        <f>IF(LEN(VLOOKUP($G41,Baseline!$G:$CJ,63,0))=0,"",VLOOKUP($G41,Baseline!$G:$CJ,63,0))</f>
        <v/>
      </c>
      <c r="BR41" s="139" t="str">
        <f>IF(LEN(VLOOKUP($G41,Baseline!$G:$CJ,64,0))=0,"",VLOOKUP($G41,Baseline!$G:$CJ,64,0))</f>
        <v/>
      </c>
      <c r="BS41" s="139" t="str">
        <f>IF(LEN(VLOOKUP($G41,Baseline!$G:$CJ,65,0))=0,"",VLOOKUP($G41,Baseline!$G:$CJ,65,0))</f>
        <v/>
      </c>
      <c r="BT41" s="139" t="str">
        <f>IF(LEN(VLOOKUP($G41,Baseline!$G:$CJ,66,0))=0,"",VLOOKUP($G41,Baseline!$G:$CJ,66,0))</f>
        <v/>
      </c>
      <c r="BU41" s="139" t="str">
        <f>IF(LEN(VLOOKUP($G41,Baseline!$G:$CJ,67,0))=0,"",VLOOKUP($G41,Baseline!$G:$CJ,67,0))</f>
        <v/>
      </c>
      <c r="BV41" s="139" t="str">
        <f>IF(LEN(VLOOKUP($G41,Baseline!$G:$CJ,68,0))=0,"",VLOOKUP($G41,Baseline!$G:$CJ,68,0))</f>
        <v/>
      </c>
      <c r="BW41" s="139" t="str">
        <f>IF(LEN(VLOOKUP($G41,Baseline!$G:$CJ,69,0))=0,"",VLOOKUP($G41,Baseline!$G:$CJ,69,0))</f>
        <v/>
      </c>
      <c r="BX41" s="139" t="str">
        <f>IF(LEN(VLOOKUP($G41,Baseline!$G:$CJ,70,0))=0,"",VLOOKUP($G41,Baseline!$G:$CJ,70,0))</f>
        <v/>
      </c>
      <c r="BY41" s="139" t="str">
        <f>IF(LEN(VLOOKUP($G41,Baseline!$G:$CJ,71,0))=0,"",VLOOKUP($G41,Baseline!$G:$CJ,71,0))</f>
        <v/>
      </c>
      <c r="BZ41" s="139" t="str">
        <f>IF(LEN(VLOOKUP($G41,Baseline!$G:$CJ,72,0))=0,"",VLOOKUP($G41,Baseline!$G:$CJ,72,0))</f>
        <v/>
      </c>
      <c r="CA41" s="139" t="str">
        <f>IF(LEN(VLOOKUP($G41,Baseline!$G:$CJ,73,0))=0,"",VLOOKUP($G41,Baseline!$G:$CJ,73,0))</f>
        <v/>
      </c>
      <c r="CB41" s="139" t="str">
        <f>IF(LEN(VLOOKUP($G41,Baseline!$G:$CJ,74,0))=0,"",VLOOKUP($G41,Baseline!$G:$CJ,74,0))</f>
        <v/>
      </c>
      <c r="CC41" s="139" t="str">
        <f>IF(LEN(VLOOKUP($G41,Baseline!$G:$CJ,75,0))=0,"",VLOOKUP($G41,Baseline!$G:$CJ,75,0))</f>
        <v/>
      </c>
      <c r="CD41" s="139" t="str">
        <f>IF(LEN(VLOOKUP($G41,Baseline!$G:$CJ,76,0))=0,"",VLOOKUP($G41,Baseline!$G:$CJ,76,0))</f>
        <v/>
      </c>
      <c r="CE41" s="139" t="str">
        <f>IF(LEN(VLOOKUP($G41,Baseline!$G:$CJ,77,0))=0,"",VLOOKUP($G41,Baseline!$G:$CJ,77,0))</f>
        <v/>
      </c>
      <c r="CF41" s="139" t="str">
        <f>IF(LEN(VLOOKUP($G41,Baseline!$G:$CJ,78,0))=0,"",VLOOKUP($G41,Baseline!$G:$CJ,78,0))</f>
        <v/>
      </c>
      <c r="CG41" s="139" t="str">
        <f>IF(LEN(VLOOKUP($G41,Baseline!$G:$CJ,79,0))=0,"",VLOOKUP($G41,Baseline!$G:$CJ,79,0))</f>
        <v/>
      </c>
      <c r="CH41" s="139" t="str">
        <f>IF(LEN(VLOOKUP($G41,Baseline!$G:$CJ,80,0))=0,"",VLOOKUP($G41,Baseline!$G:$CJ,80,0))</f>
        <v/>
      </c>
      <c r="CI41" s="139" t="str">
        <f>IF(LEN(VLOOKUP($G41,Baseline!$G:$CJ,81,0))=0,"",VLOOKUP($G41,Baseline!$G:$CJ,81,0))</f>
        <v/>
      </c>
      <c r="CJ41" s="139" t="str">
        <f>IF(LEN(VLOOKUP($G41,Baseline!$G:$CJ,82,0))=0,"",VLOOKUP($G41,Baseline!$G:$CJ,82,0))</f>
        <v/>
      </c>
      <c r="CK41" s="142"/>
      <c r="CL41" s="142"/>
      <c r="CM41" s="142"/>
      <c r="CN41" s="142"/>
      <c r="CO41" s="139" t="str">
        <f>IF(LEN(VLOOKUP($G41,Baseline!$G:$DL,87,0))=0,"",VLOOKUP($G41,Baseline!$G:$DL,87,0))</f>
        <v>Mesurez-vous votre glycémie par vous-même actuellement ?</v>
      </c>
      <c r="CP41" s="139" t="str">
        <f>IF(LEN(VLOOKUP($G41,Baseline!$G:$DL,88,0))=0,"",VLOOKUP($G41,Baseline!$G:$DL,88,0))</f>
        <v>0 = non</v>
      </c>
      <c r="CQ41" s="139" t="str">
        <f>IF(LEN(VLOOKUP($G41,Baseline!$G:$DL,89,0))=0,"",VLOOKUP($G41,Baseline!$G:$DL,89,0))</f>
        <v>1 = oui</v>
      </c>
      <c r="CR41" s="139" t="str">
        <f>IF(LEN(VLOOKUP($G41,Baseline!$G:$DL,90,0))=0,"",VLOOKUP($G41,Baseline!$G:$DL,90,0))</f>
        <v>99 = pas de réponse</v>
      </c>
      <c r="CS41" s="139" t="str">
        <f>IF(LEN(VLOOKUP($G41,Baseline!$G:$DL,91,0))=0,"",VLOOKUP($G41,Baseline!$G:$DL,91,0))</f>
        <v/>
      </c>
      <c r="CT41" s="139" t="str">
        <f>IF(LEN(VLOOKUP($G41,Baseline!$G:$DL,92,0))=0,"",VLOOKUP($G41,Baseline!$G:$DL,92,0))</f>
        <v/>
      </c>
      <c r="CU41" s="139" t="str">
        <f>IF(LEN(VLOOKUP($G41,Baseline!$G:$DL,93,0))=0,"",VLOOKUP($G41,Baseline!$G:$DL,93,0))</f>
        <v/>
      </c>
      <c r="CV41" s="139" t="str">
        <f>IF(LEN(VLOOKUP($G41,Baseline!$G:$DL,94,0))=0,"",VLOOKUP($G41,Baseline!$G:$DL,94,0))</f>
        <v/>
      </c>
      <c r="CW41" s="139" t="str">
        <f>IF(LEN(VLOOKUP($G41,Baseline!$G:$DL,95,0))=0,"",VLOOKUP($G41,Baseline!$G:$DL,95,0))</f>
        <v/>
      </c>
      <c r="CX41" s="139" t="str">
        <f>IF(LEN(VLOOKUP($G41,Baseline!$G:$DL,96,0))=0,"",VLOOKUP($G41,Baseline!$G:$DL,96,0))</f>
        <v/>
      </c>
      <c r="CY41" s="139" t="str">
        <f>IF(LEN(VLOOKUP($G41,Baseline!$G:$DL,97,0))=0,"",VLOOKUP($G41,Baseline!$G:$DL,97,0))</f>
        <v/>
      </c>
      <c r="CZ41" s="139" t="str">
        <f>IF(LEN(VLOOKUP($G41,Baseline!$G:$DL,98,0))=0,"",VLOOKUP($G41,Baseline!$G:$DL,98,0))</f>
        <v/>
      </c>
      <c r="DA41" s="139" t="str">
        <f>IF(LEN(VLOOKUP($G41,Baseline!$G:$DL,99,0))=0,"",VLOOKUP($G41,Baseline!$G:$DL,99,0))</f>
        <v/>
      </c>
      <c r="DB41" s="139" t="str">
        <f>IF(LEN(VLOOKUP($G41,Baseline!$G:$DL,100,0))=0,"",VLOOKUP($G41,Baseline!$G:$DL,100,0))</f>
        <v/>
      </c>
      <c r="DC41" s="139" t="str">
        <f>IF(LEN(VLOOKUP($G41,Baseline!$G:$DL,101,0))=0,"",VLOOKUP($G41,Baseline!$G:$DL,101,0))</f>
        <v/>
      </c>
      <c r="DD41" s="139" t="str">
        <f>IF(LEN(VLOOKUP($G41,Baseline!$G:$DL,102,0))=0,"",VLOOKUP($G41,Baseline!$G:$DL,102,0))</f>
        <v/>
      </c>
      <c r="DE41" s="139" t="str">
        <f>IF(LEN(VLOOKUP($G41,Baseline!$G:$DL,103,0))=0,"",VLOOKUP($G41,Baseline!$G:$DL,103,0))</f>
        <v/>
      </c>
      <c r="DF41" s="139" t="str">
        <f>IF(LEN(VLOOKUP($G41,Baseline!$G:$DL,104,0))=0,"",VLOOKUP($G41,Baseline!$G:$DL,104,0))</f>
        <v/>
      </c>
      <c r="DG41" s="139" t="str">
        <f>IF(LEN(VLOOKUP($G41,Baseline!$G:$DL,105,0))=0,"",VLOOKUP($G41,Baseline!$G:$DL,105,0))</f>
        <v/>
      </c>
      <c r="DH41" s="139" t="str">
        <f>IF(LEN(VLOOKUP($G41,Baseline!$G:$DL,106,0))=0,"",VLOOKUP($G41,Baseline!$G:$DL,106,0))</f>
        <v/>
      </c>
      <c r="DI41" s="139" t="str">
        <f>IF(LEN(VLOOKUP($G41,Baseline!$G:$DL,107,0))=0,"",VLOOKUP($G41,Baseline!$G:$DL,107,0))</f>
        <v/>
      </c>
      <c r="DJ41" s="139" t="str">
        <f>IF(LEN(VLOOKUP($G41,Baseline!$G:$DL,108,0))=0,"",VLOOKUP($G41,Baseline!$G:$DL,108,0))</f>
        <v/>
      </c>
      <c r="DK41" s="139" t="str">
        <f>IF(LEN(VLOOKUP($G41,Baseline!$G:$DL,109,0))=0,"",VLOOKUP($G41,Baseline!$G:$DL,109,0))</f>
        <v/>
      </c>
      <c r="DL41" s="139" t="str">
        <f>IF(LEN(VLOOKUP($G41,Baseline!$G:$DL,110,0))=0,"",VLOOKUP($G41,Baseline!$G:$DL,110,0))</f>
        <v/>
      </c>
      <c r="DM41" s="139"/>
      <c r="DN41" s="139"/>
      <c r="DO41" s="139"/>
      <c r="DP41" s="139"/>
      <c r="DQ41" s="142" t="str">
        <f>IF(LEN(VLOOKUP($G41,Baseline!$G:$EN,115,0))=0,"",VLOOKUP($G41,Baseline!$G:$EN,115,0))</f>
        <v>Jelenleg saját maga méri a vércukorszintjét?</v>
      </c>
      <c r="DR41" s="142" t="str">
        <f>IF(LEN(VLOOKUP($G41,Baseline!$G:$EN,116,0))=0,"",VLOOKUP($G41,Baseline!$G:$EN,116,0))</f>
        <v>0 = nem</v>
      </c>
      <c r="DS41" s="142" t="str">
        <f>IF(LEN(VLOOKUP($G41,Baseline!$G:$EN,117,0))=0,"",VLOOKUP($G41,Baseline!$G:$EN,117,0))</f>
        <v>1 = igen</v>
      </c>
      <c r="DT41" s="142" t="str">
        <f>IF(LEN(VLOOKUP($G41,Baseline!$G:$EN,118,0))=0,"",VLOOKUP($G41,Baseline!$G:$EN,118,0))</f>
        <v>99 = nincs válasz</v>
      </c>
      <c r="DU41" s="142" t="str">
        <f>IF(LEN(VLOOKUP($G41,Baseline!$G:$EN,119,0))=0,"",VLOOKUP($G41,Baseline!$G:$EN,119,0))</f>
        <v/>
      </c>
      <c r="DV41" s="142" t="str">
        <f>IF(LEN(VLOOKUP($G41,Baseline!$G:$EN,120,0))=0,"",VLOOKUP($G41,Baseline!$G:$EN,120,0))</f>
        <v/>
      </c>
      <c r="DW41" s="142" t="str">
        <f>IF(LEN(VLOOKUP($G41,Baseline!$G:$EN,121,0))=0,"",VLOOKUP($G41,Baseline!$G:$EN,121,0))</f>
        <v/>
      </c>
      <c r="DX41" s="142" t="str">
        <f>IF(LEN(VLOOKUP($G41,Baseline!$G:$EN,122,0))=0,"",VLOOKUP($G41,Baseline!$G:$EN,122,0))</f>
        <v/>
      </c>
      <c r="DY41" s="142" t="str">
        <f>IF(LEN(VLOOKUP($G41,Baseline!$G:$EN,123,0))=0,"",VLOOKUP($G41,Baseline!$G:$EN,123,0))</f>
        <v/>
      </c>
      <c r="DZ41" s="142" t="str">
        <f>IF(LEN(VLOOKUP($G41,Baseline!$G:$EN,124,0))=0,"",VLOOKUP($G41,Baseline!$G:$EN,124,0))</f>
        <v/>
      </c>
      <c r="EA41" s="142" t="str">
        <f>IF(LEN(VLOOKUP($G41,Baseline!$G:$EN,125,0))=0,"",VLOOKUP($G41,Baseline!$G:$EN,125,0))</f>
        <v/>
      </c>
      <c r="EB41" s="142" t="str">
        <f>IF(LEN(VLOOKUP($G41,Baseline!$G:$EN,126,0))=0,"",VLOOKUP($G41,Baseline!$G:$EN,126,0))</f>
        <v/>
      </c>
      <c r="EC41" s="142" t="str">
        <f>IF(LEN(VLOOKUP($G41,Baseline!$G:$EN,127,0))=0,"",VLOOKUP($G41,Baseline!$G:$EN,127,0))</f>
        <v/>
      </c>
      <c r="ED41" s="142" t="str">
        <f>IF(LEN(VLOOKUP($G41,Baseline!$G:$EN,128,0))=0,"",VLOOKUP($G41,Baseline!$G:$EN,128,0))</f>
        <v/>
      </c>
      <c r="EE41" s="142" t="str">
        <f>IF(LEN(VLOOKUP($G41,Baseline!$G:$EN,129,0))=0,"",VLOOKUP($G41,Baseline!$G:$EN,129,0))</f>
        <v/>
      </c>
      <c r="EF41" s="142" t="str">
        <f>IF(LEN(VLOOKUP($G41,Baseline!$G:$EN,130,0))=0,"",VLOOKUP($G41,Baseline!$G:$EN,130,0))</f>
        <v/>
      </c>
      <c r="EG41" s="142" t="str">
        <f>IF(LEN(VLOOKUP($G41,Baseline!$G:$EN,131,0))=0,"",VLOOKUP($G41,Baseline!$G:$EN,131,0))</f>
        <v/>
      </c>
      <c r="EH41" s="142" t="str">
        <f>IF(LEN(VLOOKUP($G41,Baseline!$G:$EN,132,0))=0,"",VLOOKUP($G41,Baseline!$G:$EN,132,0))</f>
        <v/>
      </c>
      <c r="EI41" s="142" t="str">
        <f>IF(LEN(VLOOKUP($G41,Baseline!$G:$EN,133,0))=0,"",VLOOKUP($G41,Baseline!$G:$EN,133,0))</f>
        <v/>
      </c>
      <c r="EJ41" s="142" t="str">
        <f>IF(LEN(VLOOKUP($G41,Baseline!$G:$EN,134,0))=0,"",VLOOKUP($G41,Baseline!$G:$EN,134,0))</f>
        <v/>
      </c>
      <c r="EK41" s="142" t="str">
        <f>IF(LEN(VLOOKUP($G41,Baseline!$G:$EN,135,0))=0,"",VLOOKUP($G41,Baseline!$G:$EN,135,0))</f>
        <v/>
      </c>
      <c r="EL41" s="142" t="str">
        <f>IF(LEN(VLOOKUP($G41,Baseline!$G:$EN,136,0))=0,"",VLOOKUP($G41,Baseline!$G:$EN,136,0))</f>
        <v/>
      </c>
      <c r="EM41" s="142" t="str">
        <f>IF(LEN(VLOOKUP($G41,Baseline!$G:$EN,137,0))=0,"",VLOOKUP($G41,Baseline!$G:$EN,137,0))</f>
        <v/>
      </c>
      <c r="EN41" s="142" t="str">
        <f>IF(LEN(VLOOKUP($G41,Baseline!$G:$EN,138,0))=0,"",VLOOKUP($G41,Baseline!$G:$EN,138,0))</f>
        <v/>
      </c>
      <c r="EO41" s="142"/>
      <c r="EP41" s="142"/>
      <c r="EQ41" s="142"/>
      <c r="ER41" s="142"/>
      <c r="ES41" s="142" t="str">
        <f>IF(LEN(VLOOKUP($G41,Baseline!$G:$FP,143,0))=0,"",VLOOKUP($G41,Baseline!$G:$FP,143,0))</f>
        <v>Al momento effettua la misurazione della glicemia autonomamente?</v>
      </c>
      <c r="ET41" s="142" t="str">
        <f>IF(LEN(VLOOKUP($G41,Baseline!$G:$FP,144,0))=0,"",VLOOKUP($G41,Baseline!$G:$FP,144,0))</f>
        <v>0 = no</v>
      </c>
      <c r="EU41" s="142" t="str">
        <f>IF(LEN(VLOOKUP($G41,Baseline!$G:$FP,145,0))=0,"",VLOOKUP($G41,Baseline!$G:$FP,145,0))</f>
        <v>1 = sì</v>
      </c>
      <c r="EV41" s="142" t="str">
        <f>IF(LEN(VLOOKUP($G41,Baseline!$G:$FP,146,0))=0,"",VLOOKUP($G41,Baseline!$G:$FP,146,0))</f>
        <v>99 = nessuna risposta</v>
      </c>
      <c r="EW41" s="142" t="str">
        <f>IF(LEN(VLOOKUP($G41,Baseline!$G:$FP,147,0))=0,"",VLOOKUP($G41,Baseline!$G:$FP,147,0))</f>
        <v/>
      </c>
      <c r="EX41" s="142" t="str">
        <f>IF(LEN(VLOOKUP($G41,Baseline!$G:$FP,148,0))=0,"",VLOOKUP($G41,Baseline!$G:$FP,148,0))</f>
        <v/>
      </c>
      <c r="EY41" s="142" t="str">
        <f>IF(LEN(VLOOKUP($G41,Baseline!$G:$FP,149,0))=0,"",VLOOKUP($G41,Baseline!$G:$FP,149,0))</f>
        <v/>
      </c>
      <c r="EZ41" s="142" t="str">
        <f>IF(LEN(VLOOKUP($G41,Baseline!$G:$FP,150,0))=0,"",VLOOKUP($G41,Baseline!$G:$FP,150,0))</f>
        <v/>
      </c>
      <c r="FA41" s="142" t="str">
        <f>IF(LEN(VLOOKUP($G41,Baseline!$G:$FP,151,0))=0,"",VLOOKUP($G41,Baseline!$G:$FP,151,0))</f>
        <v/>
      </c>
      <c r="FB41" s="142" t="str">
        <f>IF(LEN(VLOOKUP($G41,Baseline!$G:$FP,152,0))=0,"",VLOOKUP($G41,Baseline!$G:$FP,152,0))</f>
        <v/>
      </c>
      <c r="FC41" s="142" t="str">
        <f>IF(LEN(VLOOKUP($G41,Baseline!$G:$FP,153,0))=0,"",VLOOKUP($G41,Baseline!$G:$FP,153,0))</f>
        <v/>
      </c>
      <c r="FD41" s="142" t="str">
        <f>IF(LEN(VLOOKUP($G41,Baseline!$G:$FP,154,0))=0,"",VLOOKUP($G41,Baseline!$G:$FP,154,0))</f>
        <v/>
      </c>
      <c r="FE41" s="142" t="str">
        <f>IF(LEN(VLOOKUP($G41,Baseline!$G:$FP,155,0))=0,"",VLOOKUP($G41,Baseline!$G:$FP,155,0))</f>
        <v/>
      </c>
      <c r="FF41" s="142" t="str">
        <f>IF(LEN(VLOOKUP($G41,Baseline!$G:$FP,156,0))=0,"",VLOOKUP($G41,Baseline!$G:$FP,156,0))</f>
        <v/>
      </c>
      <c r="FG41" s="142" t="str">
        <f>IF(LEN(VLOOKUP($G41,Baseline!$G:$FP,157,0))=0,"",VLOOKUP($G41,Baseline!$G:$FP,157,0))</f>
        <v/>
      </c>
      <c r="FH41" s="142" t="str">
        <f>IF(LEN(VLOOKUP($G41,Baseline!$G:$FP,158,0))=0,"",VLOOKUP($G41,Baseline!$G:$FP,158,0))</f>
        <v/>
      </c>
      <c r="FI41" s="142" t="str">
        <f>IF(LEN(VLOOKUP($G41,Baseline!$G:$FP,159,0))=0,"",VLOOKUP($G41,Baseline!$G:$FP,159,0))</f>
        <v/>
      </c>
      <c r="FJ41" s="142" t="str">
        <f>IF(LEN(VLOOKUP($G41,Baseline!$G:$FP,160,0))=0,"",VLOOKUP($G41,Baseline!$G:$FP,160,0))</f>
        <v/>
      </c>
      <c r="FK41" s="142" t="str">
        <f>IF(LEN(VLOOKUP($G41,Baseline!$G:$FP,161,0))=0,"",VLOOKUP($G41,Baseline!$G:$FP,161,0))</f>
        <v/>
      </c>
      <c r="FL41" s="142" t="str">
        <f>IF(LEN(VLOOKUP($G41,Baseline!$G:$FP,162,0))=0,"",VLOOKUP($G41,Baseline!$G:$FP,162,0))</f>
        <v/>
      </c>
      <c r="FM41" s="142" t="str">
        <f>IF(LEN(VLOOKUP($G41,Baseline!$G:$FP,163,0))=0,"",VLOOKUP($G41,Baseline!$G:$FP,163,0))</f>
        <v/>
      </c>
      <c r="FN41" s="142" t="str">
        <f>IF(LEN(VLOOKUP($G41,Baseline!$G:$FP,164,0))=0,"",VLOOKUP($G41,Baseline!$G:$FP,164,0))</f>
        <v/>
      </c>
      <c r="FO41" s="142" t="str">
        <f>IF(LEN(VLOOKUP($G41,Baseline!$G:$FP,165,0))=0,"",VLOOKUP($G41,Baseline!$G:$FP,165,0))</f>
        <v/>
      </c>
      <c r="FP41" s="142" t="str">
        <f>IF(LEN(VLOOKUP($G41,Baseline!$G:$FP,166,0))=0,"",VLOOKUP($G41,Baseline!$G:$FP,166,0))</f>
        <v/>
      </c>
      <c r="FQ41" s="142"/>
      <c r="FR41" s="142"/>
      <c r="FS41" s="142"/>
      <c r="FT41" s="142"/>
      <c r="FU41" s="142" t="str">
        <f>IF(LEN(VLOOKUP($G41,Baseline!$G:$GR,171,0))=0,"",VLOOKUP($G41,Baseline!$G:$GR,171,0))</f>
        <v>Измеряете ли Вы себе уровень сахара сами?</v>
      </c>
      <c r="FV41" s="142" t="str">
        <f>IF(LEN(VLOOKUP($G41,Baseline!$G:$GR,172,0))=0,"",VLOOKUP($G41,Baseline!$G:$GR,172,0))</f>
        <v>0 = нет</v>
      </c>
      <c r="FW41" s="142" t="str">
        <f>IF(LEN(VLOOKUP($G41,Baseline!$G:$GR,173,0))=0,"",VLOOKUP($G41,Baseline!$G:$GR,173,0))</f>
        <v>1 = да</v>
      </c>
      <c r="FX41" s="142" t="str">
        <f>IF(LEN(VLOOKUP($G41,Baseline!$G:$GR,174,0))=0,"",VLOOKUP($G41,Baseline!$G:$GR,174,0))</f>
        <v>99 = нет ответа</v>
      </c>
      <c r="FY41" s="142" t="str">
        <f>IF(LEN(VLOOKUP($G41,Baseline!$G:$GR,175,0))=0,"",VLOOKUP($G41,Baseline!$G:$GR,175,0))</f>
        <v/>
      </c>
      <c r="FZ41" s="142" t="str">
        <f>IF(LEN(VLOOKUP($G41,Baseline!$G:$GR,176,0))=0,"",VLOOKUP($G41,Baseline!$G:$GR,176,0))</f>
        <v/>
      </c>
      <c r="GA41" s="142" t="str">
        <f>IF(LEN(VLOOKUP($G41,Baseline!$G:$GR,177,0))=0,"",VLOOKUP($G41,Baseline!$G:$GR,177,0))</f>
        <v/>
      </c>
      <c r="GB41" s="142" t="str">
        <f>IF(LEN(VLOOKUP($G41,Baseline!$G:$GR,178,0))=0,"",VLOOKUP($G41,Baseline!$G:$GR,178,0))</f>
        <v/>
      </c>
      <c r="GC41" s="142" t="str">
        <f>IF(LEN(VLOOKUP($G41,Baseline!$G:$GR,179,0))=0,"",VLOOKUP($G41,Baseline!$G:$GR,179,0))</f>
        <v/>
      </c>
      <c r="GD41" s="142" t="str">
        <f>IF(LEN(VLOOKUP($G41,Baseline!$G:$GR,180,0))=0,"",VLOOKUP($G41,Baseline!$G:$GR,180,0))</f>
        <v/>
      </c>
      <c r="GE41" s="142" t="str">
        <f>IF(LEN(VLOOKUP($G41,Baseline!$G:$GR,181,0))=0,"",VLOOKUP($G41,Baseline!$G:$GR,181,0))</f>
        <v/>
      </c>
      <c r="GF41" s="142" t="str">
        <f>IF(LEN(VLOOKUP($G41,Baseline!$G:$GR,182,0))=0,"",VLOOKUP($G41,Baseline!$G:$GR,182,0))</f>
        <v/>
      </c>
      <c r="GG41" s="142" t="str">
        <f>IF(LEN(VLOOKUP($G41,Baseline!$G:$GR,183,0))=0,"",VLOOKUP($G41,Baseline!$G:$GR,183,0))</f>
        <v/>
      </c>
      <c r="GH41" s="142" t="str">
        <f>IF(LEN(VLOOKUP($G41,Baseline!$G:$GR,184,0))=0,"",VLOOKUP($G41,Baseline!$G:$GR,184,0))</f>
        <v/>
      </c>
      <c r="GI41" s="142" t="str">
        <f>IF(LEN(VLOOKUP($G41,Baseline!$G:$GR,185,0))=0,"",VLOOKUP($G41,Baseline!$G:$GR,185,0))</f>
        <v/>
      </c>
      <c r="GJ41" s="142" t="str">
        <f>IF(LEN(VLOOKUP($G41,Baseline!$G:$GR,186,0))=0,"",VLOOKUP($G41,Baseline!$G:$GR,186,0))</f>
        <v/>
      </c>
      <c r="GK41" s="142" t="str">
        <f>IF(LEN(VLOOKUP($G41,Baseline!$G:$GR,187,0))=0,"",VLOOKUP($G41,Baseline!$G:$GR,187,0))</f>
        <v/>
      </c>
      <c r="GL41" s="142" t="str">
        <f>IF(LEN(VLOOKUP($G41,Baseline!$G:$GR,188,0))=0,"",VLOOKUP($G41,Baseline!$G:$GR,188,0))</f>
        <v/>
      </c>
      <c r="GM41" s="142" t="str">
        <f>IF(LEN(VLOOKUP($G41,Baseline!$G:$GR,189,0))=0,"",VLOOKUP($G41,Baseline!$G:$GR,189,0))</f>
        <v/>
      </c>
      <c r="GN41" s="142" t="str">
        <f>IF(LEN(VLOOKUP($G41,Baseline!$G:$GR,190,0))=0,"",VLOOKUP($G41,Baseline!$G:$GR,190,0))</f>
        <v/>
      </c>
      <c r="GO41" s="142" t="str">
        <f>IF(LEN(VLOOKUP($G41,Baseline!$G:$GR,191,0))=0,"",VLOOKUP($G41,Baseline!$G:$GR,191,0))</f>
        <v/>
      </c>
      <c r="GP41" s="142" t="str">
        <f>IF(LEN(VLOOKUP($G41,Baseline!$G:$GR,192,0))=0,"",VLOOKUP($G41,Baseline!$G:$GR,192,0))</f>
        <v/>
      </c>
      <c r="GQ41" s="142" t="str">
        <f>IF(LEN(VLOOKUP($G41,Baseline!$G:$GR,193,0))=0,"",VLOOKUP($G41,Baseline!$G:$GR,193,0))</f>
        <v/>
      </c>
      <c r="GR41" s="142" t="str">
        <f>IF(LEN(VLOOKUP($G41,Baseline!$G:$GR,194,0))=0,"",VLOOKUP($G41,Baseline!$G:$GR,194,0))</f>
        <v/>
      </c>
      <c r="GS41" s="142"/>
      <c r="GT41" s="142"/>
      <c r="GU41" s="142"/>
      <c r="GV41" s="142"/>
      <c r="GW41" s="142" t="str">
        <f>IF(LEN(VLOOKUP($G41,Baseline!$G:$HT,199,0))=0,"",VLOOKUP($G41,Baseline!$G:$HT,199,0))</f>
        <v>Da li trenutno sami merite svoj šećer u krvi?</v>
      </c>
      <c r="GX41" s="142" t="str">
        <f>IF(LEN(VLOOKUP($G41,Baseline!$G:$HT,200,0))=0,"",VLOOKUP($G41,Baseline!$G:$HT,200,0))</f>
        <v>0 = ne</v>
      </c>
      <c r="GY41" s="142" t="str">
        <f>IF(LEN(VLOOKUP($G41,Baseline!$G:$HT,201,0))=0,"",VLOOKUP($G41,Baseline!$G:$HT,201,0))</f>
        <v>1 = da</v>
      </c>
      <c r="GZ41" s="142" t="str">
        <f>IF(LEN(VLOOKUP($G41,Baseline!$G:$HT,202,0))=0,"",VLOOKUP($G41,Baseline!$G:$HT,202,0))</f>
        <v>99 = nema podataka</v>
      </c>
      <c r="HA41" s="142" t="str">
        <f>IF(LEN(VLOOKUP($G41,Baseline!$G:$HT,203,0))=0,"",VLOOKUP($G41,Baseline!$G:$HT,203,0))</f>
        <v/>
      </c>
      <c r="HB41" s="142" t="str">
        <f>IF(LEN(VLOOKUP($G41,Baseline!$G:$HT,204,0))=0,"",VLOOKUP($G41,Baseline!$G:$HT,204,0))</f>
        <v/>
      </c>
      <c r="HC41" s="142" t="str">
        <f>IF(LEN(VLOOKUP($G41,Baseline!$G:$HT,205,0))=0,"",VLOOKUP($G41,Baseline!$G:$HT,205,0))</f>
        <v/>
      </c>
      <c r="HD41" s="142" t="str">
        <f>IF(LEN(VLOOKUP($G41,Baseline!$G:$HT,206,0))=0,"",VLOOKUP($G41,Baseline!$G:$HT,206,0))</f>
        <v/>
      </c>
      <c r="HE41" s="142" t="str">
        <f>IF(LEN(VLOOKUP($G41,Baseline!$G:$HT,207,0))=0,"",VLOOKUP($G41,Baseline!$G:$HT,207,0))</f>
        <v/>
      </c>
      <c r="HF41" s="142" t="str">
        <f>IF(LEN(VLOOKUP($G41,Baseline!$G:$HT,208,0))=0,"",VLOOKUP($G41,Baseline!$G:$HT,208,0))</f>
        <v/>
      </c>
      <c r="HG41" s="142" t="str">
        <f>IF(LEN(VLOOKUP($G41,Baseline!$G:$HT,209,0))=0,"",VLOOKUP($G41,Baseline!$G:$HT,209,0))</f>
        <v/>
      </c>
      <c r="HH41" s="142" t="str">
        <f>IF(LEN(VLOOKUP($G41,Baseline!$G:$HT,210,0))=0,"",VLOOKUP($G41,Baseline!$G:$HT,210,0))</f>
        <v/>
      </c>
      <c r="HI41" s="142" t="str">
        <f>IF(LEN(VLOOKUP($G41,Baseline!$G:$HT,211,0))=0,"",VLOOKUP($G41,Baseline!$G:$HT,211,0))</f>
        <v/>
      </c>
      <c r="HJ41" s="142" t="str">
        <f>IF(LEN(VLOOKUP($G41,Baseline!$G:$HT,212,0))=0,"",VLOOKUP($G41,Baseline!$G:$HT,212,0))</f>
        <v/>
      </c>
      <c r="HK41" s="142" t="str">
        <f>IF(LEN(VLOOKUP($G41,Baseline!$G:$HT,213,0))=0,"",VLOOKUP($G41,Baseline!$G:$HT,213,0))</f>
        <v/>
      </c>
      <c r="HL41" s="142" t="str">
        <f>IF(LEN(VLOOKUP($G41,Baseline!$G:$HT,214,0))=0,"",VLOOKUP($G41,Baseline!$G:$HT,214,0))</f>
        <v/>
      </c>
      <c r="HM41" s="142" t="str">
        <f>IF(LEN(VLOOKUP($G41,Baseline!$G:$HT,215,0))=0,"",VLOOKUP($G41,Baseline!$G:$HT,215,0))</f>
        <v/>
      </c>
      <c r="HN41" s="142" t="str">
        <f>IF(LEN(VLOOKUP($G41,Baseline!$G:$HT,216,0))=0,"",VLOOKUP($G41,Baseline!$G:$HT,216,0))</f>
        <v/>
      </c>
      <c r="HO41" s="142" t="str">
        <f>IF(LEN(VLOOKUP($G41,Baseline!$G:$HT,217,0))=0,"",VLOOKUP($G41,Baseline!$G:$HT,217,0))</f>
        <v/>
      </c>
      <c r="HP41" s="142" t="str">
        <f>IF(LEN(VLOOKUP($G41,Baseline!$G:$HT,218,0))=0,"",VLOOKUP($G41,Baseline!$G:$HT,218,0))</f>
        <v/>
      </c>
      <c r="HQ41" s="142" t="str">
        <f>IF(LEN(VLOOKUP($G41,Baseline!$G:$HT,219,0))=0,"",VLOOKUP($G41,Baseline!$G:$HT,219,0))</f>
        <v/>
      </c>
      <c r="HR41" s="142" t="str">
        <f>IF(LEN(VLOOKUP($G41,Baseline!$G:$HT,220,0))=0,"",VLOOKUP($G41,Baseline!$G:$HT,220,0))</f>
        <v/>
      </c>
      <c r="HS41" s="142" t="str">
        <f>IF(LEN(VLOOKUP($G41,Baseline!$G:$HT,221,0))=0,"",VLOOKUP($G41,Baseline!$G:$HT,221,0))</f>
        <v/>
      </c>
      <c r="HT41" s="142" t="str">
        <f>IF(LEN(VLOOKUP($G41,Baseline!$G:$HT,222,0))=0,"",VLOOKUP($G41,Baseline!$G:$HT,222,0))</f>
        <v/>
      </c>
      <c r="HU41" s="142"/>
      <c r="HV41" s="142"/>
      <c r="HW41" s="142"/>
      <c r="HX41" s="142"/>
    </row>
    <row r="42" spans="1:694" ht="15.75" customHeight="1" x14ac:dyDescent="0.25">
      <c r="A42" s="135" t="s">
        <v>252</v>
      </c>
      <c r="B42" s="135" t="s">
        <v>273</v>
      </c>
      <c r="C42" s="135"/>
      <c r="D42" s="135"/>
      <c r="E42" s="135"/>
      <c r="F42" s="194" t="s">
        <v>254</v>
      </c>
      <c r="G42" s="135" t="s">
        <v>1388</v>
      </c>
      <c r="H42" s="135"/>
      <c r="I42" s="178" t="s">
        <v>1770</v>
      </c>
      <c r="J42" s="135" t="str">
        <f>IF(LEN(VLOOKUP($G42,Baseline!$G:$BH,4,0))=0,"",VLOOKUP($G42,Baseline!$G:$BH,4,0))</f>
        <v>1 = Erhöht</v>
      </c>
      <c r="K42" s="135" t="str">
        <f>IF(LEN(VLOOKUP($G42,Baseline!$G:$BH,5,0))=0,"",VLOOKUP($G42,Baseline!$G:$BH,5,0))</f>
        <v>2 = Erniedrigt</v>
      </c>
      <c r="L42" s="135" t="str">
        <f>IF(LEN(VLOOKUP($G42,Baseline!$G:$BH,6,0))=0,"",VLOOKUP($G42,Baseline!$G:$BH,6,0))</f>
        <v>3 = Unverändert</v>
      </c>
      <c r="M42" s="135" t="str">
        <f>IF(LEN(VLOOKUP($G42,Baseline!$G:$BH,7,0))=0,"",VLOOKUP($G42,Baseline!$G:$BH,7,0))</f>
        <v>77 = Weiß nicht</v>
      </c>
      <c r="N42" s="135" t="str">
        <f>IF(LEN(VLOOKUP($G42,Baseline!$G:$BH,8,0))=0,"",VLOOKUP($G42,Baseline!$G:$BH,8,0))</f>
        <v>99 = Keine Angabe</v>
      </c>
      <c r="O42" s="135" t="str">
        <f>IF(LEN(VLOOKUP($G42,Baseline!$G:$BH,9,0))=0,"",VLOOKUP($G42,Baseline!$G:$BH,9,0))</f>
        <v/>
      </c>
      <c r="P42" s="135" t="str">
        <f>IF(LEN(VLOOKUP($G42,Baseline!$G:$BH,10,0))=0,"",VLOOKUP($G42,Baseline!$G:$BH,10,0))</f>
        <v/>
      </c>
      <c r="Q42" s="135" t="str">
        <f>IF(LEN(VLOOKUP($G42,Baseline!$G:$BH,11,0))=0,"",VLOOKUP($G42,Baseline!$G:$BH,11,0))</f>
        <v/>
      </c>
      <c r="R42" s="135" t="str">
        <f>IF(LEN(VLOOKUP($G42,Baseline!$G:$BH,12,0))=0,"",VLOOKUP($G42,Baseline!$G:$BH,12,0))</f>
        <v/>
      </c>
      <c r="S42" s="135" t="str">
        <f>IF(LEN(VLOOKUP($G42,Baseline!$G:$BH,13,0))=0,"",VLOOKUP($G42,Baseline!$G:$BH,13,0))</f>
        <v/>
      </c>
      <c r="T42" s="135" t="str">
        <f>IF(LEN(VLOOKUP($G42,Baseline!$G:$BH,14,0))=0,"",VLOOKUP($G42,Baseline!$G:$BH,14,0))</f>
        <v/>
      </c>
      <c r="U42" s="135" t="str">
        <f>IF(LEN(VLOOKUP($G42,Baseline!$G:$BH,15,0))=0,"",VLOOKUP($G42,Baseline!$G:$BH,15,0))</f>
        <v/>
      </c>
      <c r="V42" s="135" t="str">
        <f>IF(LEN(VLOOKUP($G42,Baseline!$G:$BH,16,0))=0,"",VLOOKUP($G42,Baseline!$G:$BH,16,0))</f>
        <v/>
      </c>
      <c r="W42" s="135" t="str">
        <f>IF(LEN(VLOOKUP($G42,Baseline!$G:$BH,17,0))=0,"",VLOOKUP($G42,Baseline!$G:$BH,17,0))</f>
        <v/>
      </c>
      <c r="X42" s="135" t="str">
        <f>IF(LEN(VLOOKUP($G42,Baseline!$G:$BH,18,0))=0,"",VLOOKUP($G42,Baseline!$G:$BH,18,0))</f>
        <v/>
      </c>
      <c r="Y42" s="135" t="str">
        <f>IF(LEN(VLOOKUP($G42,Baseline!$G:$BH,19,0))=0,"",VLOOKUP($G42,Baseline!$G:$BH,19,0))</f>
        <v/>
      </c>
      <c r="Z42" s="135" t="str">
        <f>IF(LEN(VLOOKUP($G42,Baseline!$G:$BH,20,0))=0,"",VLOOKUP($G42,Baseline!$G:$BH,20,0))</f>
        <v/>
      </c>
      <c r="AA42" s="135" t="str">
        <f>IF(LEN(VLOOKUP($G42,Baseline!$G:$BH,21,0))=0,"",VLOOKUP($G42,Baseline!$G:$BH,21,0))</f>
        <v/>
      </c>
      <c r="AB42" s="135" t="str">
        <f>IF(LEN(VLOOKUP($G42,Baseline!$G:$BH,22,0))=0,"",VLOOKUP($G42,Baseline!$G:$BH,22,0))</f>
        <v/>
      </c>
      <c r="AC42" s="135" t="str">
        <f>IF(LEN(VLOOKUP($G42,Baseline!$G:$BH,23,0))=0,"",VLOOKUP($G42,Baseline!$G:$BH,23,0))</f>
        <v/>
      </c>
      <c r="AD42" s="135" t="str">
        <f>IF(LEN(VLOOKUP($G42,Baseline!$G:$BH,24,0))=0,"",VLOOKUP($G42,Baseline!$G:$BH,24,0))</f>
        <v/>
      </c>
      <c r="AE42" s="135" t="str">
        <f>IF(LEN(VLOOKUP($G42,Baseline!$G:$BH,25,0))=0,"",VLOOKUP($G42,Baseline!$G:$BH,25,0))</f>
        <v/>
      </c>
      <c r="AF42" s="135" t="str">
        <f>IF(LEN(VLOOKUP($G42,Baseline!$G:$BH,26,0))=0,"",VLOOKUP($G42,Baseline!$G:$BH,26,0))</f>
        <v/>
      </c>
      <c r="AG42" s="135"/>
      <c r="AH42" s="135"/>
      <c r="AI42" s="135"/>
      <c r="AJ42" s="135"/>
      <c r="AK42" s="178" t="str">
        <f>IF(LEN(VLOOKUP($G42,Baseline!$G:$BH,31,0))=0,"",VLOOKUP($G42,Baseline!$G:$BH,31,0))</f>
        <v>How have your blood sugar levels changes since the lockdown has been imposed?</v>
      </c>
      <c r="AL42" s="135" t="str">
        <f>IF(LEN(VLOOKUP($G42,Baseline!$G:$BH,32,0))=0,"",VLOOKUP($G42,Baseline!$G:$BH,32,0))</f>
        <v>1 = Increased</v>
      </c>
      <c r="AM42" s="135" t="str">
        <f>IF(LEN(VLOOKUP($G42,Baseline!$G:$BH,33,0))=0,"",VLOOKUP($G42,Baseline!$G:$BH,33,0))</f>
        <v>2 = Decreased</v>
      </c>
      <c r="AN42" s="135" t="str">
        <f>IF(LEN(VLOOKUP($G42,Baseline!$G:$BH,34,0))=0,"",VLOOKUP($G42,Baseline!$G:$BH,34,0))</f>
        <v>3 = Unchanged</v>
      </c>
      <c r="AO42" s="135" t="str">
        <f>IF(LEN(VLOOKUP($G42,Baseline!$G:$BH,35,0))=0,"",VLOOKUP($G42,Baseline!$G:$BH,35,0))</f>
        <v>77 = I don't know</v>
      </c>
      <c r="AP42" s="135" t="str">
        <f>IF(LEN(VLOOKUP($G42,Baseline!$G:$BH,36,0))=0,"",VLOOKUP($G42,Baseline!$G:$BH,36,0))</f>
        <v>99 = No response</v>
      </c>
      <c r="AQ42" s="135" t="str">
        <f>IF(LEN(VLOOKUP($G42,Baseline!$G:$BH,37,0))=0,"",VLOOKUP($G42,Baseline!$G:$BH,37,0))</f>
        <v/>
      </c>
      <c r="AR42" s="135" t="str">
        <f>IF(LEN(VLOOKUP($G42,Baseline!$G:$BH,38,0))=0,"",VLOOKUP($G42,Baseline!$G:$BH,38,0))</f>
        <v/>
      </c>
      <c r="AS42" s="135" t="str">
        <f>IF(LEN(VLOOKUP($G42,Baseline!$G:$BH,39,0))=0,"",VLOOKUP($G42,Baseline!$G:$BH,39,0))</f>
        <v/>
      </c>
      <c r="AT42" s="135" t="str">
        <f>IF(LEN(VLOOKUP($G42,Baseline!$G:$BH,40,0))=0,"",VLOOKUP($G42,Baseline!$G:$BH,40,0))</f>
        <v/>
      </c>
      <c r="AU42" s="135" t="str">
        <f>IF(LEN(VLOOKUP($G42,Baseline!$G:$BH,41,0))=0,"",VLOOKUP($G42,Baseline!$G:$BH,41,0))</f>
        <v/>
      </c>
      <c r="AV42" s="135" t="str">
        <f>IF(LEN(VLOOKUP($G42,Baseline!$G:$BH,42,0))=0,"",VLOOKUP($G42,Baseline!$G:$BH,42,0))</f>
        <v/>
      </c>
      <c r="AW42" s="135" t="str">
        <f>IF(LEN(VLOOKUP($G42,Baseline!$G:$BH,43,0))=0,"",VLOOKUP($G42,Baseline!$G:$BH,43,0))</f>
        <v/>
      </c>
      <c r="AX42" s="135" t="str">
        <f>IF(LEN(VLOOKUP($G42,Baseline!$G:$BH,44,0))=0,"",VLOOKUP($G42,Baseline!$G:$BH,44,0))</f>
        <v/>
      </c>
      <c r="AY42" s="135" t="str">
        <f>IF(LEN(VLOOKUP($G42,Baseline!$G:$BH,45,0))=0,"",VLOOKUP($G42,Baseline!$G:$BH,45,0))</f>
        <v/>
      </c>
      <c r="AZ42" s="135" t="str">
        <f>IF(LEN(VLOOKUP($G42,Baseline!$G:$BH,46,0))=0,"",VLOOKUP($G42,Baseline!$G:$BH,46,0))</f>
        <v/>
      </c>
      <c r="BA42" s="135" t="str">
        <f>IF(LEN(VLOOKUP($G42,Baseline!$G:$BH,47,0))=0,"",VLOOKUP($G42,Baseline!$G:$BH,47,0))</f>
        <v/>
      </c>
      <c r="BB42" s="135" t="str">
        <f>IF(LEN(VLOOKUP($G42,Baseline!$G:$BH,48,0))=0,"",VLOOKUP($G42,Baseline!$G:$BH,48,0))</f>
        <v/>
      </c>
      <c r="BC42" s="135" t="str">
        <f>IF(LEN(VLOOKUP($G42,Baseline!$G:$BH,49,0))=0,"",VLOOKUP($G42,Baseline!$G:$BH,49,0))</f>
        <v/>
      </c>
      <c r="BD42" s="135" t="str">
        <f>IF(LEN(VLOOKUP($G42,Baseline!$G:$BH,50,0))=0,"",VLOOKUP($G42,Baseline!$G:$BH,50,0))</f>
        <v/>
      </c>
      <c r="BE42" s="135" t="str">
        <f>IF(LEN(VLOOKUP($G42,Baseline!$G:$BH,51,0))=0,"",VLOOKUP($G42,Baseline!$G:$BH,51,0))</f>
        <v/>
      </c>
      <c r="BF42" s="135" t="str">
        <f>IF(LEN(VLOOKUP($G42,Baseline!$G:$BH,52,0))=0,"",VLOOKUP($G42,Baseline!$G:$BH,52,0))</f>
        <v/>
      </c>
      <c r="BG42" s="135" t="str">
        <f>IF(LEN(VLOOKUP($G42,Baseline!$G:$BH,53,0))=0,"",VLOOKUP($G42,Baseline!$G:$BH,53,0))</f>
        <v/>
      </c>
      <c r="BH42" s="135" t="str">
        <f>IF(LEN(VLOOKUP($G42,Baseline!$G:$BH,54,0))=0,"",VLOOKUP($G42,Baseline!$G:$BH,54,0))</f>
        <v/>
      </c>
      <c r="BI42" s="135"/>
      <c r="BJ42" s="135"/>
      <c r="BK42" s="135"/>
      <c r="BL42" s="135"/>
      <c r="BM42" s="178" t="str">
        <f>IF(LEN(VLOOKUP($G42,Baseline!$G:$CJ,59,0))=0,"",VLOOKUP($G42,Baseline!$G:$CJ,59,0))</f>
        <v>¿Cómo han variado los valores de su glucosa desde la imposición de las restricciones de salida a mediados de marzo?</v>
      </c>
      <c r="BN42" s="139" t="str">
        <f>IF(LEN(VLOOKUP($G42,Baseline!$G:$CJ,60,0))=0,"",VLOOKUP($G42,Baseline!$G:$CJ,60,0))</f>
        <v>1 = más</v>
      </c>
      <c r="BO42" s="139" t="str">
        <f>IF(LEN(VLOOKUP($G42,Baseline!$G:$CJ,61,0))=0,"",VLOOKUP($G42,Baseline!$G:$CJ,61,0))</f>
        <v>2 = menos</v>
      </c>
      <c r="BP42" s="139" t="str">
        <f>IF(LEN(VLOOKUP($G42,Baseline!$G:$CJ,62,0))=0,"",VLOOKUP($G42,Baseline!$G:$CJ,62,0))</f>
        <v>3 = igual</v>
      </c>
      <c r="BQ42" s="139" t="str">
        <f>IF(LEN(VLOOKUP($G42,Baseline!$G:$CJ,63,0))=0,"",VLOOKUP($G42,Baseline!$G:$CJ,63,0))</f>
        <v>77 = No lo sé</v>
      </c>
      <c r="BR42" s="139" t="str">
        <f>IF(LEN(VLOOKUP($G42,Baseline!$G:$CJ,64,0))=0,"",VLOOKUP($G42,Baseline!$G:$CJ,64,0))</f>
        <v>99 = No hay datos</v>
      </c>
      <c r="BS42" s="139" t="str">
        <f>IF(LEN(VLOOKUP($G42,Baseline!$G:$CJ,65,0))=0,"",VLOOKUP($G42,Baseline!$G:$CJ,65,0))</f>
        <v/>
      </c>
      <c r="BT42" s="139" t="str">
        <f>IF(LEN(VLOOKUP($G42,Baseline!$G:$CJ,66,0))=0,"",VLOOKUP($G42,Baseline!$G:$CJ,66,0))</f>
        <v/>
      </c>
      <c r="BU42" s="139" t="str">
        <f>IF(LEN(VLOOKUP($G42,Baseline!$G:$CJ,67,0))=0,"",VLOOKUP($G42,Baseline!$G:$CJ,67,0))</f>
        <v/>
      </c>
      <c r="BV42" s="139" t="str">
        <f>IF(LEN(VLOOKUP($G42,Baseline!$G:$CJ,68,0))=0,"",VLOOKUP($G42,Baseline!$G:$CJ,68,0))</f>
        <v/>
      </c>
      <c r="BW42" s="139" t="str">
        <f>IF(LEN(VLOOKUP($G42,Baseline!$G:$CJ,69,0))=0,"",VLOOKUP($G42,Baseline!$G:$CJ,69,0))</f>
        <v/>
      </c>
      <c r="BX42" s="139" t="str">
        <f>IF(LEN(VLOOKUP($G42,Baseline!$G:$CJ,70,0))=0,"",VLOOKUP($G42,Baseline!$G:$CJ,70,0))</f>
        <v/>
      </c>
      <c r="BY42" s="139" t="str">
        <f>IF(LEN(VLOOKUP($G42,Baseline!$G:$CJ,71,0))=0,"",VLOOKUP($G42,Baseline!$G:$CJ,71,0))</f>
        <v/>
      </c>
      <c r="BZ42" s="139" t="str">
        <f>IF(LEN(VLOOKUP($G42,Baseline!$G:$CJ,72,0))=0,"",VLOOKUP($G42,Baseline!$G:$CJ,72,0))</f>
        <v/>
      </c>
      <c r="CA42" s="139" t="str">
        <f>IF(LEN(VLOOKUP($G42,Baseline!$G:$CJ,73,0))=0,"",VLOOKUP($G42,Baseline!$G:$CJ,73,0))</f>
        <v/>
      </c>
      <c r="CB42" s="139" t="str">
        <f>IF(LEN(VLOOKUP($G42,Baseline!$G:$CJ,74,0))=0,"",VLOOKUP($G42,Baseline!$G:$CJ,74,0))</f>
        <v/>
      </c>
      <c r="CC42" s="139" t="str">
        <f>IF(LEN(VLOOKUP($G42,Baseline!$G:$CJ,75,0))=0,"",VLOOKUP($G42,Baseline!$G:$CJ,75,0))</f>
        <v/>
      </c>
      <c r="CD42" s="139" t="str">
        <f>IF(LEN(VLOOKUP($G42,Baseline!$G:$CJ,76,0))=0,"",VLOOKUP($G42,Baseline!$G:$CJ,76,0))</f>
        <v/>
      </c>
      <c r="CE42" s="139" t="str">
        <f>IF(LEN(VLOOKUP($G42,Baseline!$G:$CJ,77,0))=0,"",VLOOKUP($G42,Baseline!$G:$CJ,77,0))</f>
        <v/>
      </c>
      <c r="CF42" s="139" t="str">
        <f>IF(LEN(VLOOKUP($G42,Baseline!$G:$CJ,78,0))=0,"",VLOOKUP($G42,Baseline!$G:$CJ,78,0))</f>
        <v/>
      </c>
      <c r="CG42" s="139" t="str">
        <f>IF(LEN(VLOOKUP($G42,Baseline!$G:$CJ,79,0))=0,"",VLOOKUP($G42,Baseline!$G:$CJ,79,0))</f>
        <v/>
      </c>
      <c r="CH42" s="139" t="str">
        <f>IF(LEN(VLOOKUP($G42,Baseline!$G:$CJ,80,0))=0,"",VLOOKUP($G42,Baseline!$G:$CJ,80,0))</f>
        <v/>
      </c>
      <c r="CI42" s="139" t="str">
        <f>IF(LEN(VLOOKUP($G42,Baseline!$G:$CJ,81,0))=0,"",VLOOKUP($G42,Baseline!$G:$CJ,81,0))</f>
        <v/>
      </c>
      <c r="CJ42" s="139" t="str">
        <f>IF(LEN(VLOOKUP($G42,Baseline!$G:$CJ,82,0))=0,"",VLOOKUP($G42,Baseline!$G:$CJ,82,0))</f>
        <v/>
      </c>
      <c r="CK42" s="135"/>
      <c r="CL42" s="135"/>
      <c r="CM42" s="135"/>
      <c r="CN42" s="135"/>
      <c r="CO42" s="179" t="str">
        <f>IF(LEN(VLOOKUP($G42,Baseline!$G:$DL,87,0))=0,"",VLOOKUP($G42,Baseline!$G:$DL,87,0))</f>
        <v>Comment votre glycémie a-t-elle évolué depuis le début du confinement mi-mars ?</v>
      </c>
      <c r="CP42" s="139" t="str">
        <f>IF(LEN(VLOOKUP($G42,Baseline!$G:$DL,88,0))=0,"",VLOOKUP($G42,Baseline!$G:$DL,88,0))</f>
        <v>1 = augmenté</v>
      </c>
      <c r="CQ42" s="139" t="str">
        <f>IF(LEN(VLOOKUP($G42,Baseline!$G:$DL,89,0))=0,"",VLOOKUP($G42,Baseline!$G:$DL,89,0))</f>
        <v>2 = diminué</v>
      </c>
      <c r="CR42" s="139" t="str">
        <f>IF(LEN(VLOOKUP($G42,Baseline!$G:$DL,90,0))=0,"",VLOOKUP($G42,Baseline!$G:$DL,90,0))</f>
        <v>3 = inchangé</v>
      </c>
      <c r="CS42" s="139" t="str">
        <f>IF(LEN(VLOOKUP($G42,Baseline!$G:$DL,91,0))=0,"",VLOOKUP($G42,Baseline!$G:$DL,91,0))</f>
        <v>77 = je ne sais pas</v>
      </c>
      <c r="CT42" s="139" t="str">
        <f>IF(LEN(VLOOKUP($G42,Baseline!$G:$DL,92,0))=0,"",VLOOKUP($G42,Baseline!$G:$DL,92,0))</f>
        <v>99 = pas de réponse</v>
      </c>
      <c r="CU42" s="139" t="str">
        <f>IF(LEN(VLOOKUP($G42,Baseline!$G:$DL,93,0))=0,"",VLOOKUP($G42,Baseline!$G:$DL,93,0))</f>
        <v/>
      </c>
      <c r="CV42" s="139" t="str">
        <f>IF(LEN(VLOOKUP($G42,Baseline!$G:$DL,94,0))=0,"",VLOOKUP($G42,Baseline!$G:$DL,94,0))</f>
        <v/>
      </c>
      <c r="CW42" s="139" t="str">
        <f>IF(LEN(VLOOKUP($G42,Baseline!$G:$DL,95,0))=0,"",VLOOKUP($G42,Baseline!$G:$DL,95,0))</f>
        <v/>
      </c>
      <c r="CX42" s="139" t="str">
        <f>IF(LEN(VLOOKUP($G42,Baseline!$G:$DL,96,0))=0,"",VLOOKUP($G42,Baseline!$G:$DL,96,0))</f>
        <v/>
      </c>
      <c r="CY42" s="139" t="str">
        <f>IF(LEN(VLOOKUP($G42,Baseline!$G:$DL,97,0))=0,"",VLOOKUP($G42,Baseline!$G:$DL,97,0))</f>
        <v/>
      </c>
      <c r="CZ42" s="139" t="str">
        <f>IF(LEN(VLOOKUP($G42,Baseline!$G:$DL,98,0))=0,"",VLOOKUP($G42,Baseline!$G:$DL,98,0))</f>
        <v/>
      </c>
      <c r="DA42" s="139" t="str">
        <f>IF(LEN(VLOOKUP($G42,Baseline!$G:$DL,99,0))=0,"",VLOOKUP($G42,Baseline!$G:$DL,99,0))</f>
        <v/>
      </c>
      <c r="DB42" s="139" t="str">
        <f>IF(LEN(VLOOKUP($G42,Baseline!$G:$DL,100,0))=0,"",VLOOKUP($G42,Baseline!$G:$DL,100,0))</f>
        <v/>
      </c>
      <c r="DC42" s="139" t="str">
        <f>IF(LEN(VLOOKUP($G42,Baseline!$G:$DL,101,0))=0,"",VLOOKUP($G42,Baseline!$G:$DL,101,0))</f>
        <v/>
      </c>
      <c r="DD42" s="139" t="str">
        <f>IF(LEN(VLOOKUP($G42,Baseline!$G:$DL,102,0))=0,"",VLOOKUP($G42,Baseline!$G:$DL,102,0))</f>
        <v/>
      </c>
      <c r="DE42" s="139" t="str">
        <f>IF(LEN(VLOOKUP($G42,Baseline!$G:$DL,103,0))=0,"",VLOOKUP($G42,Baseline!$G:$DL,103,0))</f>
        <v/>
      </c>
      <c r="DF42" s="139" t="str">
        <f>IF(LEN(VLOOKUP($G42,Baseline!$G:$DL,104,0))=0,"",VLOOKUP($G42,Baseline!$G:$DL,104,0))</f>
        <v/>
      </c>
      <c r="DG42" s="139" t="str">
        <f>IF(LEN(VLOOKUP($G42,Baseline!$G:$DL,105,0))=0,"",VLOOKUP($G42,Baseline!$G:$DL,105,0))</f>
        <v/>
      </c>
      <c r="DH42" s="139" t="str">
        <f>IF(LEN(VLOOKUP($G42,Baseline!$G:$DL,106,0))=0,"",VLOOKUP($G42,Baseline!$G:$DL,106,0))</f>
        <v/>
      </c>
      <c r="DI42" s="139" t="str">
        <f>IF(LEN(VLOOKUP($G42,Baseline!$G:$DL,107,0))=0,"",VLOOKUP($G42,Baseline!$G:$DL,107,0))</f>
        <v/>
      </c>
      <c r="DJ42" s="139" t="str">
        <f>IF(LEN(VLOOKUP($G42,Baseline!$G:$DL,108,0))=0,"",VLOOKUP($G42,Baseline!$G:$DL,108,0))</f>
        <v/>
      </c>
      <c r="DK42" s="139" t="str">
        <f>IF(LEN(VLOOKUP($G42,Baseline!$G:$DL,109,0))=0,"",VLOOKUP($G42,Baseline!$G:$DL,109,0))</f>
        <v/>
      </c>
      <c r="DL42" s="139" t="str">
        <f>IF(LEN(VLOOKUP($G42,Baseline!$G:$DL,110,0))=0,"",VLOOKUP($G42,Baseline!$G:$DL,110,0))</f>
        <v/>
      </c>
      <c r="DM42" s="140"/>
      <c r="DN42" s="140"/>
      <c r="DO42" s="140"/>
      <c r="DP42" s="140"/>
      <c r="DQ42" s="178" t="str">
        <f>IF(LEN(VLOOKUP($G42,Baseline!$G:$EN,115,0))=0,"",VLOOKUP($G42,Baseline!$G:$EN,115,0))</f>
        <v>Március közepe, a kijárási korlátozások bevezetése óta hogyan változott a vércukorszintje?</v>
      </c>
      <c r="DR42" s="142" t="str">
        <f>IF(LEN(VLOOKUP($G42,Baseline!$G:$EN,116,0))=0,"",VLOOKUP($G42,Baseline!$G:$EN,116,0))</f>
        <v>1 = növekedett</v>
      </c>
      <c r="DS42" s="142" t="str">
        <f>IF(LEN(VLOOKUP($G42,Baseline!$G:$EN,117,0))=0,"",VLOOKUP($G42,Baseline!$G:$EN,117,0))</f>
        <v>2 = csökkent</v>
      </c>
      <c r="DT42" s="142" t="str">
        <f>IF(LEN(VLOOKUP($G42,Baseline!$G:$EN,118,0))=0,"",VLOOKUP($G42,Baseline!$G:$EN,118,0))</f>
        <v>3 = változatlan</v>
      </c>
      <c r="DU42" s="142" t="str">
        <f>IF(LEN(VLOOKUP($G42,Baseline!$G:$EN,119,0))=0,"",VLOOKUP($G42,Baseline!$G:$EN,119,0))</f>
        <v>77 = nem tudom</v>
      </c>
      <c r="DV42" s="142" t="str">
        <f>IF(LEN(VLOOKUP($G42,Baseline!$G:$EN,120,0))=0,"",VLOOKUP($G42,Baseline!$G:$EN,120,0))</f>
        <v>99 = nincs válasz</v>
      </c>
      <c r="DW42" s="142" t="str">
        <f>IF(LEN(VLOOKUP($G42,Baseline!$G:$EN,121,0))=0,"",VLOOKUP($G42,Baseline!$G:$EN,121,0))</f>
        <v/>
      </c>
      <c r="DX42" s="142" t="str">
        <f>IF(LEN(VLOOKUP($G42,Baseline!$G:$EN,122,0))=0,"",VLOOKUP($G42,Baseline!$G:$EN,122,0))</f>
        <v/>
      </c>
      <c r="DY42" s="142" t="str">
        <f>IF(LEN(VLOOKUP($G42,Baseline!$G:$EN,123,0))=0,"",VLOOKUP($G42,Baseline!$G:$EN,123,0))</f>
        <v/>
      </c>
      <c r="DZ42" s="142" t="str">
        <f>IF(LEN(VLOOKUP($G42,Baseline!$G:$EN,124,0))=0,"",VLOOKUP($G42,Baseline!$G:$EN,124,0))</f>
        <v/>
      </c>
      <c r="EA42" s="142" t="str">
        <f>IF(LEN(VLOOKUP($G42,Baseline!$G:$EN,125,0))=0,"",VLOOKUP($G42,Baseline!$G:$EN,125,0))</f>
        <v/>
      </c>
      <c r="EB42" s="142" t="str">
        <f>IF(LEN(VLOOKUP($G42,Baseline!$G:$EN,126,0))=0,"",VLOOKUP($G42,Baseline!$G:$EN,126,0))</f>
        <v/>
      </c>
      <c r="EC42" s="142" t="str">
        <f>IF(LEN(VLOOKUP($G42,Baseline!$G:$EN,127,0))=0,"",VLOOKUP($G42,Baseline!$G:$EN,127,0))</f>
        <v/>
      </c>
      <c r="ED42" s="142" t="str">
        <f>IF(LEN(VLOOKUP($G42,Baseline!$G:$EN,128,0))=0,"",VLOOKUP($G42,Baseline!$G:$EN,128,0))</f>
        <v/>
      </c>
      <c r="EE42" s="142" t="str">
        <f>IF(LEN(VLOOKUP($G42,Baseline!$G:$EN,129,0))=0,"",VLOOKUP($G42,Baseline!$G:$EN,129,0))</f>
        <v/>
      </c>
      <c r="EF42" s="142" t="str">
        <f>IF(LEN(VLOOKUP($G42,Baseline!$G:$EN,130,0))=0,"",VLOOKUP($G42,Baseline!$G:$EN,130,0))</f>
        <v/>
      </c>
      <c r="EG42" s="142" t="str">
        <f>IF(LEN(VLOOKUP($G42,Baseline!$G:$EN,131,0))=0,"",VLOOKUP($G42,Baseline!$G:$EN,131,0))</f>
        <v/>
      </c>
      <c r="EH42" s="142" t="str">
        <f>IF(LEN(VLOOKUP($G42,Baseline!$G:$EN,132,0))=0,"",VLOOKUP($G42,Baseline!$G:$EN,132,0))</f>
        <v/>
      </c>
      <c r="EI42" s="142" t="str">
        <f>IF(LEN(VLOOKUP($G42,Baseline!$G:$EN,133,0))=0,"",VLOOKUP($G42,Baseline!$G:$EN,133,0))</f>
        <v/>
      </c>
      <c r="EJ42" s="142" t="str">
        <f>IF(LEN(VLOOKUP($G42,Baseline!$G:$EN,134,0))=0,"",VLOOKUP($G42,Baseline!$G:$EN,134,0))</f>
        <v/>
      </c>
      <c r="EK42" s="142" t="str">
        <f>IF(LEN(VLOOKUP($G42,Baseline!$G:$EN,135,0))=0,"",VLOOKUP($G42,Baseline!$G:$EN,135,0))</f>
        <v/>
      </c>
      <c r="EL42" s="142" t="str">
        <f>IF(LEN(VLOOKUP($G42,Baseline!$G:$EN,136,0))=0,"",VLOOKUP($G42,Baseline!$G:$EN,136,0))</f>
        <v/>
      </c>
      <c r="EM42" s="142" t="str">
        <f>IF(LEN(VLOOKUP($G42,Baseline!$G:$EN,137,0))=0,"",VLOOKUP($G42,Baseline!$G:$EN,137,0))</f>
        <v/>
      </c>
      <c r="EN42" s="142" t="str">
        <f>IF(LEN(VLOOKUP($G42,Baseline!$G:$EN,138,0))=0,"",VLOOKUP($G42,Baseline!$G:$EN,138,0))</f>
        <v/>
      </c>
      <c r="EO42" s="135"/>
      <c r="EP42" s="135"/>
      <c r="EQ42" s="135"/>
      <c r="ER42" s="135"/>
      <c r="ES42" s="178" t="str">
        <f>IF(LEN(VLOOKUP($G42,Baseline!$G:$FP,143,0))=0,"",VLOOKUP($G42,Baseline!$G:$FP,143,0))</f>
        <v>In che modo i suoi valori relativi alla glicemia sono cambiati da quando sono state introdotte le misure di confinamento a metà marzo?</v>
      </c>
      <c r="ET42" s="142" t="str">
        <f>IF(LEN(VLOOKUP($G42,Baseline!$G:$FP,144,0))=0,"",VLOOKUP($G42,Baseline!$G:$FP,144,0))</f>
        <v>1 = sono aumentati</v>
      </c>
      <c r="EU42" s="142" t="str">
        <f>IF(LEN(VLOOKUP($G42,Baseline!$G:$FP,145,0))=0,"",VLOOKUP($G42,Baseline!$G:$FP,145,0))</f>
        <v>2 = sono diminuiti</v>
      </c>
      <c r="EV42" s="142" t="str">
        <f>IF(LEN(VLOOKUP($G42,Baseline!$G:$FP,146,0))=0,"",VLOOKUP($G42,Baseline!$G:$FP,146,0))</f>
        <v>3 = sono rimasti invariati</v>
      </c>
      <c r="EW42" s="142" t="str">
        <f>IF(LEN(VLOOKUP($G42,Baseline!$G:$FP,147,0))=0,"",VLOOKUP($G42,Baseline!$G:$FP,147,0))</f>
        <v>77 = non lo so</v>
      </c>
      <c r="EX42" s="142" t="str">
        <f>IF(LEN(VLOOKUP($G42,Baseline!$G:$FP,148,0))=0,"",VLOOKUP($G42,Baseline!$G:$FP,148,0))</f>
        <v>99 = nessuna risposta</v>
      </c>
      <c r="EY42" s="142" t="str">
        <f>IF(LEN(VLOOKUP($G42,Baseline!$G:$FP,149,0))=0,"",VLOOKUP($G42,Baseline!$G:$FP,149,0))</f>
        <v/>
      </c>
      <c r="EZ42" s="142" t="str">
        <f>IF(LEN(VLOOKUP($G42,Baseline!$G:$FP,150,0))=0,"",VLOOKUP($G42,Baseline!$G:$FP,150,0))</f>
        <v/>
      </c>
      <c r="FA42" s="142" t="str">
        <f>IF(LEN(VLOOKUP($G42,Baseline!$G:$FP,151,0))=0,"",VLOOKUP($G42,Baseline!$G:$FP,151,0))</f>
        <v/>
      </c>
      <c r="FB42" s="142" t="str">
        <f>IF(LEN(VLOOKUP($G42,Baseline!$G:$FP,152,0))=0,"",VLOOKUP($G42,Baseline!$G:$FP,152,0))</f>
        <v/>
      </c>
      <c r="FC42" s="142" t="str">
        <f>IF(LEN(VLOOKUP($G42,Baseline!$G:$FP,153,0))=0,"",VLOOKUP($G42,Baseline!$G:$FP,153,0))</f>
        <v/>
      </c>
      <c r="FD42" s="142" t="str">
        <f>IF(LEN(VLOOKUP($G42,Baseline!$G:$FP,154,0))=0,"",VLOOKUP($G42,Baseline!$G:$FP,154,0))</f>
        <v/>
      </c>
      <c r="FE42" s="142" t="str">
        <f>IF(LEN(VLOOKUP($G42,Baseline!$G:$FP,155,0))=0,"",VLOOKUP($G42,Baseline!$G:$FP,155,0))</f>
        <v/>
      </c>
      <c r="FF42" s="142" t="str">
        <f>IF(LEN(VLOOKUP($G42,Baseline!$G:$FP,156,0))=0,"",VLOOKUP($G42,Baseline!$G:$FP,156,0))</f>
        <v/>
      </c>
      <c r="FG42" s="142" t="str">
        <f>IF(LEN(VLOOKUP($G42,Baseline!$G:$FP,157,0))=0,"",VLOOKUP($G42,Baseline!$G:$FP,157,0))</f>
        <v/>
      </c>
      <c r="FH42" s="142" t="str">
        <f>IF(LEN(VLOOKUP($G42,Baseline!$G:$FP,158,0))=0,"",VLOOKUP($G42,Baseline!$G:$FP,158,0))</f>
        <v/>
      </c>
      <c r="FI42" s="142" t="str">
        <f>IF(LEN(VLOOKUP($G42,Baseline!$G:$FP,159,0))=0,"",VLOOKUP($G42,Baseline!$G:$FP,159,0))</f>
        <v/>
      </c>
      <c r="FJ42" s="142" t="str">
        <f>IF(LEN(VLOOKUP($G42,Baseline!$G:$FP,160,0))=0,"",VLOOKUP($G42,Baseline!$G:$FP,160,0))</f>
        <v/>
      </c>
      <c r="FK42" s="142" t="str">
        <f>IF(LEN(VLOOKUP($G42,Baseline!$G:$FP,161,0))=0,"",VLOOKUP($G42,Baseline!$G:$FP,161,0))</f>
        <v/>
      </c>
      <c r="FL42" s="142" t="str">
        <f>IF(LEN(VLOOKUP($G42,Baseline!$G:$FP,162,0))=0,"",VLOOKUP($G42,Baseline!$G:$FP,162,0))</f>
        <v/>
      </c>
      <c r="FM42" s="142" t="str">
        <f>IF(LEN(VLOOKUP($G42,Baseline!$G:$FP,163,0))=0,"",VLOOKUP($G42,Baseline!$G:$FP,163,0))</f>
        <v/>
      </c>
      <c r="FN42" s="142" t="str">
        <f>IF(LEN(VLOOKUP($G42,Baseline!$G:$FP,164,0))=0,"",VLOOKUP($G42,Baseline!$G:$FP,164,0))</f>
        <v/>
      </c>
      <c r="FO42" s="142" t="str">
        <f>IF(LEN(VLOOKUP($G42,Baseline!$G:$FP,165,0))=0,"",VLOOKUP($G42,Baseline!$G:$FP,165,0))</f>
        <v/>
      </c>
      <c r="FP42" s="142" t="str">
        <f>IF(LEN(VLOOKUP($G42,Baseline!$G:$FP,166,0))=0,"",VLOOKUP($G42,Baseline!$G:$FP,166,0))</f>
        <v/>
      </c>
      <c r="FQ42" s="135"/>
      <c r="FR42" s="135"/>
      <c r="FS42" s="135"/>
      <c r="FT42" s="135"/>
      <c r="FU42" s="178" t="s">
        <v>1771</v>
      </c>
      <c r="FV42" s="142" t="str">
        <f>IF(LEN(VLOOKUP($G42,Baseline!$G:$GR,172,0))=0,"",VLOOKUP($G42,Baseline!$G:$GR,172,0))</f>
        <v>1 = увеличение</v>
      </c>
      <c r="FW42" s="142" t="str">
        <f>IF(LEN(VLOOKUP($G42,Baseline!$G:$GR,173,0))=0,"",VLOOKUP($G42,Baseline!$G:$GR,173,0))</f>
        <v>2 = снижение</v>
      </c>
      <c r="FX42" s="142" t="str">
        <f>IF(LEN(VLOOKUP($G42,Baseline!$G:$GR,174,0))=0,"",VLOOKUP($G42,Baseline!$G:$GR,174,0))</f>
        <v>3 = без изменений</v>
      </c>
      <c r="FY42" s="142" t="str">
        <f>IF(LEN(VLOOKUP($G42,Baseline!$G:$GR,175,0))=0,"",VLOOKUP($G42,Baseline!$G:$GR,175,0))</f>
        <v>77 = я не знаю</v>
      </c>
      <c r="FZ42" s="142" t="str">
        <f>IF(LEN(VLOOKUP($G42,Baseline!$G:$GR,176,0))=0,"",VLOOKUP($G42,Baseline!$G:$GR,176,0))</f>
        <v>99 = нет ответа</v>
      </c>
      <c r="GA42" s="142" t="str">
        <f>IF(LEN(VLOOKUP($G42,Baseline!$G:$GR,177,0))=0,"",VLOOKUP($G42,Baseline!$G:$GR,177,0))</f>
        <v/>
      </c>
      <c r="GB42" s="142" t="str">
        <f>IF(LEN(VLOOKUP($G42,Baseline!$G:$GR,178,0))=0,"",VLOOKUP($G42,Baseline!$G:$GR,178,0))</f>
        <v/>
      </c>
      <c r="GC42" s="142" t="str">
        <f>IF(LEN(VLOOKUP($G42,Baseline!$G:$GR,179,0))=0,"",VLOOKUP($G42,Baseline!$G:$GR,179,0))</f>
        <v/>
      </c>
      <c r="GD42" s="142" t="str">
        <f>IF(LEN(VLOOKUP($G42,Baseline!$G:$GR,180,0))=0,"",VLOOKUP($G42,Baseline!$G:$GR,180,0))</f>
        <v/>
      </c>
      <c r="GE42" s="142" t="str">
        <f>IF(LEN(VLOOKUP($G42,Baseline!$G:$GR,181,0))=0,"",VLOOKUP($G42,Baseline!$G:$GR,181,0))</f>
        <v/>
      </c>
      <c r="GF42" s="142" t="str">
        <f>IF(LEN(VLOOKUP($G42,Baseline!$G:$GR,182,0))=0,"",VLOOKUP($G42,Baseline!$G:$GR,182,0))</f>
        <v/>
      </c>
      <c r="GG42" s="142" t="str">
        <f>IF(LEN(VLOOKUP($G42,Baseline!$G:$GR,183,0))=0,"",VLOOKUP($G42,Baseline!$G:$GR,183,0))</f>
        <v/>
      </c>
      <c r="GH42" s="142" t="str">
        <f>IF(LEN(VLOOKUP($G42,Baseline!$G:$GR,184,0))=0,"",VLOOKUP($G42,Baseline!$G:$GR,184,0))</f>
        <v/>
      </c>
      <c r="GI42" s="142" t="str">
        <f>IF(LEN(VLOOKUP($G42,Baseline!$G:$GR,185,0))=0,"",VLOOKUP($G42,Baseline!$G:$GR,185,0))</f>
        <v/>
      </c>
      <c r="GJ42" s="142" t="str">
        <f>IF(LEN(VLOOKUP($G42,Baseline!$G:$GR,186,0))=0,"",VLOOKUP($G42,Baseline!$G:$GR,186,0))</f>
        <v/>
      </c>
      <c r="GK42" s="142" t="str">
        <f>IF(LEN(VLOOKUP($G42,Baseline!$G:$GR,187,0))=0,"",VLOOKUP($G42,Baseline!$G:$GR,187,0))</f>
        <v/>
      </c>
      <c r="GL42" s="142" t="str">
        <f>IF(LEN(VLOOKUP($G42,Baseline!$G:$GR,188,0))=0,"",VLOOKUP($G42,Baseline!$G:$GR,188,0))</f>
        <v/>
      </c>
      <c r="GM42" s="142" t="str">
        <f>IF(LEN(VLOOKUP($G42,Baseline!$G:$GR,189,0))=0,"",VLOOKUP($G42,Baseline!$G:$GR,189,0))</f>
        <v/>
      </c>
      <c r="GN42" s="142" t="str">
        <f>IF(LEN(VLOOKUP($G42,Baseline!$G:$GR,190,0))=0,"",VLOOKUP($G42,Baseline!$G:$GR,190,0))</f>
        <v/>
      </c>
      <c r="GO42" s="142" t="str">
        <f>IF(LEN(VLOOKUP($G42,Baseline!$G:$GR,191,0))=0,"",VLOOKUP($G42,Baseline!$G:$GR,191,0))</f>
        <v/>
      </c>
      <c r="GP42" s="142" t="str">
        <f>IF(LEN(VLOOKUP($G42,Baseline!$G:$GR,192,0))=0,"",VLOOKUP($G42,Baseline!$G:$GR,192,0))</f>
        <v/>
      </c>
      <c r="GQ42" s="142" t="str">
        <f>IF(LEN(VLOOKUP($G42,Baseline!$G:$GR,193,0))=0,"",VLOOKUP($G42,Baseline!$G:$GR,193,0))</f>
        <v/>
      </c>
      <c r="GR42" s="142" t="str">
        <f>IF(LEN(VLOOKUP($G42,Baseline!$G:$GR,194,0))=0,"",VLOOKUP($G42,Baseline!$G:$GR,194,0))</f>
        <v/>
      </c>
      <c r="GS42" s="135"/>
      <c r="GT42" s="135"/>
      <c r="GU42" s="135"/>
      <c r="GV42" s="135"/>
      <c r="GW42" s="178" t="str">
        <f>IF(LEN(VLOOKUP($G42,Baseline!$G:$HT,199,0))=0,"",VLOOKUP($G42,Baseline!$G:$HT,199,0))</f>
        <v>Kako se vaš šećer u krvi promenio od kada je prvobitno sredinom marta uvedeno ograničenje izlaska?</v>
      </c>
      <c r="GX42" s="142" t="str">
        <f>IF(LEN(VLOOKUP($G42,Baseline!$G:$HT,200,0))=0,"",VLOOKUP($G42,Baseline!$G:$HT,200,0))</f>
        <v>1 = povećao se</v>
      </c>
      <c r="GY42" s="142" t="str">
        <f>IF(LEN(VLOOKUP($G42,Baseline!$G:$HT,201,0))=0,"",VLOOKUP($G42,Baseline!$G:$HT,201,0))</f>
        <v>2 = smanjio se</v>
      </c>
      <c r="GZ42" s="142" t="str">
        <f>IF(LEN(VLOOKUP($G42,Baseline!$G:$HT,202,0))=0,"",VLOOKUP($G42,Baseline!$G:$HT,202,0))</f>
        <v>3 = isti je</v>
      </c>
      <c r="HA42" s="142" t="str">
        <f>IF(LEN(VLOOKUP($G42,Baseline!$G:$HT,203,0))=0,"",VLOOKUP($G42,Baseline!$G:$HT,203,0))</f>
        <v>77 = ne znam</v>
      </c>
      <c r="HB42" s="142" t="str">
        <f>IF(LEN(VLOOKUP($G42,Baseline!$G:$HT,204,0))=0,"",VLOOKUP($G42,Baseline!$G:$HT,204,0))</f>
        <v>99 = nema podataka</v>
      </c>
      <c r="HC42" s="142" t="str">
        <f>IF(LEN(VLOOKUP($G42,Baseline!$G:$HT,205,0))=0,"",VLOOKUP($G42,Baseline!$G:$HT,205,0))</f>
        <v/>
      </c>
      <c r="HD42" s="142" t="str">
        <f>IF(LEN(VLOOKUP($G42,Baseline!$G:$HT,206,0))=0,"",VLOOKUP($G42,Baseline!$G:$HT,206,0))</f>
        <v/>
      </c>
      <c r="HE42" s="142" t="str">
        <f>IF(LEN(VLOOKUP($G42,Baseline!$G:$HT,207,0))=0,"",VLOOKUP($G42,Baseline!$G:$HT,207,0))</f>
        <v/>
      </c>
      <c r="HF42" s="142" t="str">
        <f>IF(LEN(VLOOKUP($G42,Baseline!$G:$HT,208,0))=0,"",VLOOKUP($G42,Baseline!$G:$HT,208,0))</f>
        <v/>
      </c>
      <c r="HG42" s="142" t="str">
        <f>IF(LEN(VLOOKUP($G42,Baseline!$G:$HT,209,0))=0,"",VLOOKUP($G42,Baseline!$G:$HT,209,0))</f>
        <v/>
      </c>
      <c r="HH42" s="142" t="str">
        <f>IF(LEN(VLOOKUP($G42,Baseline!$G:$HT,210,0))=0,"",VLOOKUP($G42,Baseline!$G:$HT,210,0))</f>
        <v/>
      </c>
      <c r="HI42" s="142" t="str">
        <f>IF(LEN(VLOOKUP($G42,Baseline!$G:$HT,211,0))=0,"",VLOOKUP($G42,Baseline!$G:$HT,211,0))</f>
        <v/>
      </c>
      <c r="HJ42" s="142" t="str">
        <f>IF(LEN(VLOOKUP($G42,Baseline!$G:$HT,212,0))=0,"",VLOOKUP($G42,Baseline!$G:$HT,212,0))</f>
        <v/>
      </c>
      <c r="HK42" s="142" t="str">
        <f>IF(LEN(VLOOKUP($G42,Baseline!$G:$HT,213,0))=0,"",VLOOKUP($G42,Baseline!$G:$HT,213,0))</f>
        <v/>
      </c>
      <c r="HL42" s="142" t="str">
        <f>IF(LEN(VLOOKUP($G42,Baseline!$G:$HT,214,0))=0,"",VLOOKUP($G42,Baseline!$G:$HT,214,0))</f>
        <v/>
      </c>
      <c r="HM42" s="142" t="str">
        <f>IF(LEN(VLOOKUP($G42,Baseline!$G:$HT,215,0))=0,"",VLOOKUP($G42,Baseline!$G:$HT,215,0))</f>
        <v/>
      </c>
      <c r="HN42" s="142" t="str">
        <f>IF(LEN(VLOOKUP($G42,Baseline!$G:$HT,216,0))=0,"",VLOOKUP($G42,Baseline!$G:$HT,216,0))</f>
        <v/>
      </c>
      <c r="HO42" s="142" t="str">
        <f>IF(LEN(VLOOKUP($G42,Baseline!$G:$HT,217,0))=0,"",VLOOKUP($G42,Baseline!$G:$HT,217,0))</f>
        <v/>
      </c>
      <c r="HP42" s="142" t="str">
        <f>IF(LEN(VLOOKUP($G42,Baseline!$G:$HT,218,0))=0,"",VLOOKUP($G42,Baseline!$G:$HT,218,0))</f>
        <v/>
      </c>
      <c r="HQ42" s="142" t="str">
        <f>IF(LEN(VLOOKUP($G42,Baseline!$G:$HT,219,0))=0,"",VLOOKUP($G42,Baseline!$G:$HT,219,0))</f>
        <v/>
      </c>
      <c r="HR42" s="142" t="str">
        <f>IF(LEN(VLOOKUP($G42,Baseline!$G:$HT,220,0))=0,"",VLOOKUP($G42,Baseline!$G:$HT,220,0))</f>
        <v/>
      </c>
      <c r="HS42" s="142" t="str">
        <f>IF(LEN(VLOOKUP($G42,Baseline!$G:$HT,221,0))=0,"",VLOOKUP($G42,Baseline!$G:$HT,221,0))</f>
        <v/>
      </c>
      <c r="HT42" s="142" t="str">
        <f>IF(LEN(VLOOKUP($G42,Baseline!$G:$HT,222,0))=0,"",VLOOKUP($G42,Baseline!$G:$HT,222,0))</f>
        <v/>
      </c>
      <c r="HU42" s="135"/>
      <c r="HV42" s="135"/>
      <c r="HW42" s="135"/>
      <c r="HX42" s="135"/>
      <c r="HY42" s="143"/>
      <c r="HZ42" s="143"/>
      <c r="IA42" s="143"/>
      <c r="IB42" s="143"/>
      <c r="IC42" s="143"/>
      <c r="ID42" s="143"/>
      <c r="IE42" s="143"/>
      <c r="IF42" s="143"/>
      <c r="IG42" s="143"/>
      <c r="IH42" s="143"/>
      <c r="II42" s="143"/>
      <c r="IJ42" s="143"/>
      <c r="IK42" s="143"/>
      <c r="IL42" s="143"/>
      <c r="IM42" s="143"/>
      <c r="IN42" s="143"/>
      <c r="IO42" s="143"/>
      <c r="IP42" s="143"/>
      <c r="IQ42" s="143"/>
      <c r="IR42" s="143"/>
      <c r="IS42" s="143"/>
      <c r="IT42" s="143"/>
      <c r="IU42" s="143"/>
      <c r="IV42" s="143"/>
      <c r="IW42" s="143"/>
      <c r="IX42" s="143"/>
      <c r="IY42" s="143"/>
      <c r="IZ42" s="143"/>
      <c r="JA42" s="143"/>
      <c r="JB42" s="143"/>
      <c r="JC42" s="143"/>
      <c r="JD42" s="143"/>
      <c r="JE42" s="143"/>
      <c r="JF42" s="143"/>
      <c r="JG42" s="143"/>
      <c r="JH42" s="143"/>
      <c r="JI42" s="143"/>
      <c r="JJ42" s="143"/>
      <c r="JK42" s="143"/>
      <c r="JL42" s="143"/>
      <c r="JM42" s="143"/>
      <c r="JN42" s="143"/>
      <c r="JO42" s="143"/>
      <c r="JP42" s="143"/>
      <c r="JQ42" s="143"/>
      <c r="JR42" s="143"/>
      <c r="JS42" s="143"/>
      <c r="JT42" s="143"/>
      <c r="JU42" s="143"/>
      <c r="JV42" s="143"/>
      <c r="JW42" s="143"/>
      <c r="JX42" s="143"/>
      <c r="JY42" s="143"/>
      <c r="JZ42" s="143"/>
      <c r="KA42" s="143"/>
      <c r="KB42" s="143"/>
      <c r="KC42" s="143"/>
      <c r="KD42" s="143"/>
      <c r="KE42" s="143"/>
      <c r="KF42" s="143"/>
      <c r="KG42" s="143"/>
      <c r="KH42" s="143"/>
      <c r="KI42" s="143"/>
      <c r="KJ42" s="143"/>
      <c r="KK42" s="143"/>
      <c r="KL42" s="143"/>
      <c r="KM42" s="143"/>
      <c r="KN42" s="143"/>
      <c r="KO42" s="143"/>
      <c r="KP42" s="143"/>
      <c r="KQ42" s="143"/>
      <c r="KR42" s="143"/>
      <c r="KS42" s="143"/>
      <c r="KT42" s="143"/>
      <c r="KU42" s="143"/>
      <c r="KV42" s="143"/>
      <c r="KW42" s="143"/>
      <c r="KX42" s="143"/>
      <c r="KY42" s="143"/>
      <c r="KZ42" s="143"/>
      <c r="LA42" s="143"/>
      <c r="LB42" s="143"/>
      <c r="LC42" s="143"/>
      <c r="LD42" s="143"/>
      <c r="LE42" s="143"/>
      <c r="LF42" s="143"/>
      <c r="LG42" s="143"/>
      <c r="LH42" s="143"/>
      <c r="LI42" s="143"/>
      <c r="LJ42" s="143"/>
      <c r="LK42" s="143"/>
      <c r="LL42" s="143"/>
      <c r="LM42" s="143"/>
      <c r="LN42" s="143"/>
      <c r="LO42" s="143"/>
      <c r="LP42" s="143"/>
      <c r="LQ42" s="143"/>
      <c r="LR42" s="143"/>
      <c r="LS42" s="143"/>
      <c r="LT42" s="143"/>
      <c r="LU42" s="143"/>
      <c r="LV42" s="143"/>
      <c r="LW42" s="143"/>
      <c r="LX42" s="143"/>
      <c r="LY42" s="143"/>
      <c r="LZ42" s="143"/>
      <c r="MA42" s="143"/>
      <c r="MB42" s="143"/>
      <c r="MC42" s="143"/>
      <c r="MD42" s="143"/>
      <c r="ME42" s="143"/>
      <c r="MF42" s="143"/>
      <c r="MG42" s="143"/>
      <c r="MH42" s="143"/>
      <c r="MI42" s="143"/>
      <c r="MJ42" s="143"/>
      <c r="MK42" s="143"/>
      <c r="ML42" s="143"/>
      <c r="MM42" s="143"/>
      <c r="MN42" s="143"/>
      <c r="MO42" s="143"/>
      <c r="MP42" s="143"/>
      <c r="MQ42" s="143"/>
      <c r="MR42" s="143"/>
      <c r="MS42" s="143"/>
      <c r="MT42" s="143"/>
      <c r="MU42" s="143"/>
      <c r="MV42" s="143"/>
      <c r="MW42" s="143"/>
      <c r="MX42" s="143"/>
      <c r="MY42" s="143"/>
      <c r="MZ42" s="143"/>
      <c r="NA42" s="143"/>
      <c r="NB42" s="143"/>
      <c r="NC42" s="143"/>
      <c r="ND42" s="143"/>
      <c r="NE42" s="143"/>
      <c r="NF42" s="143"/>
      <c r="NG42" s="143"/>
      <c r="NH42" s="143"/>
      <c r="NI42" s="143"/>
      <c r="NJ42" s="143"/>
      <c r="NK42" s="143"/>
      <c r="NL42" s="143"/>
      <c r="NM42" s="143"/>
      <c r="NN42" s="143"/>
      <c r="NO42" s="143"/>
      <c r="NP42" s="143"/>
      <c r="NQ42" s="143"/>
      <c r="NR42" s="143"/>
      <c r="NS42" s="143"/>
      <c r="NT42" s="143"/>
      <c r="NU42" s="143"/>
      <c r="NV42" s="143"/>
      <c r="NW42" s="143"/>
      <c r="NX42" s="143"/>
      <c r="NY42" s="143"/>
      <c r="NZ42" s="143"/>
      <c r="OA42" s="143"/>
      <c r="OB42" s="143"/>
      <c r="OC42" s="143"/>
      <c r="OD42" s="143"/>
      <c r="OE42" s="143"/>
      <c r="OF42" s="143"/>
      <c r="OG42" s="143"/>
      <c r="OH42" s="143"/>
      <c r="OI42" s="143"/>
      <c r="OJ42" s="143"/>
      <c r="OK42" s="143"/>
      <c r="OL42" s="143"/>
      <c r="OM42" s="143"/>
      <c r="ON42" s="143"/>
      <c r="OO42" s="143"/>
      <c r="OP42" s="143"/>
      <c r="OQ42" s="143"/>
      <c r="OR42" s="143"/>
      <c r="OS42" s="143"/>
      <c r="OT42" s="143"/>
      <c r="OU42" s="143"/>
      <c r="OV42" s="143"/>
      <c r="OW42" s="143"/>
      <c r="OX42" s="143"/>
      <c r="OY42" s="143"/>
      <c r="OZ42" s="143"/>
      <c r="PA42" s="143"/>
      <c r="PB42" s="143"/>
      <c r="PC42" s="143"/>
      <c r="PD42" s="143"/>
      <c r="PE42" s="143"/>
      <c r="PF42" s="143"/>
      <c r="PG42" s="143"/>
      <c r="PH42" s="143"/>
      <c r="PI42" s="143"/>
      <c r="PJ42" s="143"/>
      <c r="PK42" s="143"/>
      <c r="PL42" s="143"/>
      <c r="PM42" s="143"/>
      <c r="PN42" s="143"/>
      <c r="PO42" s="143"/>
      <c r="PP42" s="143"/>
      <c r="PQ42" s="143"/>
      <c r="PR42" s="143"/>
      <c r="PS42" s="143"/>
      <c r="PT42" s="143"/>
      <c r="PU42" s="143"/>
      <c r="PV42" s="143"/>
      <c r="PW42" s="143"/>
      <c r="PX42" s="143"/>
      <c r="PY42" s="143"/>
      <c r="PZ42" s="143"/>
      <c r="QA42" s="143"/>
      <c r="QB42" s="143"/>
      <c r="QC42" s="143"/>
      <c r="QD42" s="143"/>
      <c r="QE42" s="143"/>
      <c r="QF42" s="143"/>
      <c r="QG42" s="143"/>
      <c r="QH42" s="143"/>
      <c r="QI42" s="143"/>
      <c r="QJ42" s="143"/>
      <c r="QK42" s="143"/>
      <c r="QL42" s="143"/>
      <c r="QM42" s="143"/>
      <c r="QN42" s="143"/>
      <c r="QO42" s="143"/>
      <c r="QP42" s="143"/>
      <c r="QQ42" s="143"/>
      <c r="QR42" s="143"/>
      <c r="QS42" s="143"/>
      <c r="QT42" s="143"/>
      <c r="QU42" s="143"/>
      <c r="QV42" s="143"/>
      <c r="QW42" s="143"/>
      <c r="QX42" s="143"/>
      <c r="QY42" s="143"/>
      <c r="QZ42" s="143"/>
      <c r="RA42" s="143"/>
      <c r="RB42" s="143"/>
      <c r="RC42" s="143"/>
      <c r="RD42" s="143"/>
      <c r="RE42" s="143"/>
      <c r="RF42" s="143"/>
      <c r="RG42" s="143"/>
      <c r="RH42" s="143"/>
      <c r="RI42" s="143"/>
      <c r="RJ42" s="143"/>
      <c r="RK42" s="143"/>
      <c r="RL42" s="143"/>
      <c r="RM42" s="143"/>
      <c r="RN42" s="143"/>
      <c r="RO42" s="143"/>
      <c r="RP42" s="143"/>
      <c r="RQ42" s="143"/>
      <c r="RR42" s="143"/>
      <c r="RS42" s="143"/>
      <c r="RT42" s="143"/>
      <c r="RU42" s="143"/>
      <c r="RV42" s="143"/>
      <c r="RW42" s="143"/>
      <c r="RX42" s="143"/>
      <c r="RY42" s="143"/>
      <c r="RZ42" s="143"/>
      <c r="SA42" s="143"/>
      <c r="SB42" s="143"/>
      <c r="SC42" s="143"/>
      <c r="SD42" s="143"/>
      <c r="SE42" s="143"/>
      <c r="SF42" s="143"/>
      <c r="SG42" s="143"/>
      <c r="SH42" s="143"/>
      <c r="SI42" s="143"/>
      <c r="SJ42" s="143"/>
      <c r="SK42" s="143"/>
      <c r="SL42" s="143"/>
      <c r="SM42" s="143"/>
      <c r="SN42" s="143"/>
      <c r="SO42" s="143"/>
      <c r="SP42" s="143"/>
      <c r="SQ42" s="143"/>
      <c r="SR42" s="143"/>
      <c r="SS42" s="143"/>
      <c r="ST42" s="143"/>
      <c r="SU42" s="143"/>
      <c r="SV42" s="143"/>
      <c r="SW42" s="143"/>
      <c r="SX42" s="143"/>
      <c r="SY42" s="143"/>
      <c r="SZ42" s="143"/>
      <c r="TA42" s="143"/>
      <c r="TB42" s="143"/>
      <c r="TC42" s="143"/>
      <c r="TD42" s="143"/>
      <c r="TE42" s="143"/>
      <c r="TF42" s="143"/>
      <c r="TG42" s="143"/>
      <c r="TH42" s="143"/>
      <c r="TI42" s="143"/>
      <c r="TJ42" s="143"/>
      <c r="TK42" s="143"/>
      <c r="TL42" s="143"/>
      <c r="TM42" s="143"/>
      <c r="TN42" s="143"/>
      <c r="TO42" s="143"/>
      <c r="TP42" s="143"/>
      <c r="TQ42" s="143"/>
      <c r="TR42" s="143"/>
      <c r="TS42" s="143"/>
      <c r="TT42" s="143"/>
      <c r="TU42" s="143"/>
      <c r="TV42" s="143"/>
      <c r="TW42" s="143"/>
      <c r="TX42" s="143"/>
      <c r="TY42" s="143"/>
      <c r="TZ42" s="143"/>
      <c r="UA42" s="143"/>
      <c r="UB42" s="143"/>
      <c r="UC42" s="143"/>
      <c r="UD42" s="143"/>
      <c r="UE42" s="143"/>
      <c r="UF42" s="143"/>
      <c r="UG42" s="143"/>
      <c r="UH42" s="143"/>
      <c r="UI42" s="143"/>
      <c r="UJ42" s="143"/>
      <c r="UK42" s="143"/>
      <c r="UL42" s="143"/>
      <c r="UM42" s="143"/>
      <c r="UN42" s="143"/>
      <c r="UO42" s="143"/>
      <c r="UP42" s="143"/>
      <c r="UQ42" s="143"/>
      <c r="UR42" s="143"/>
      <c r="US42" s="143"/>
      <c r="UT42" s="143"/>
      <c r="UU42" s="143"/>
      <c r="UV42" s="143"/>
      <c r="UW42" s="143"/>
      <c r="UX42" s="143"/>
      <c r="UY42" s="143"/>
      <c r="UZ42" s="143"/>
      <c r="VA42" s="143"/>
      <c r="VB42" s="143"/>
      <c r="VC42" s="143"/>
      <c r="VD42" s="143"/>
      <c r="VE42" s="143"/>
      <c r="VF42" s="143"/>
      <c r="VG42" s="143"/>
      <c r="VH42" s="143"/>
      <c r="VI42" s="143"/>
      <c r="VJ42" s="143"/>
      <c r="VK42" s="143"/>
      <c r="VL42" s="143"/>
      <c r="VM42" s="143"/>
      <c r="VN42" s="143"/>
      <c r="VO42" s="143"/>
      <c r="VP42" s="143"/>
      <c r="VQ42" s="143"/>
      <c r="VR42" s="143"/>
      <c r="VS42" s="143"/>
      <c r="VT42" s="143"/>
      <c r="VU42" s="143"/>
      <c r="VV42" s="143"/>
      <c r="VW42" s="143"/>
      <c r="VX42" s="143"/>
      <c r="VY42" s="143"/>
      <c r="VZ42" s="143"/>
      <c r="WA42" s="143"/>
      <c r="WB42" s="143"/>
      <c r="WC42" s="143"/>
      <c r="WD42" s="143"/>
      <c r="WE42" s="143"/>
      <c r="WF42" s="143"/>
      <c r="WG42" s="143"/>
      <c r="WH42" s="143"/>
      <c r="WI42" s="143"/>
      <c r="WJ42" s="143"/>
      <c r="WK42" s="143"/>
      <c r="WL42" s="143"/>
      <c r="WM42" s="143"/>
      <c r="WN42" s="143"/>
      <c r="WO42" s="143"/>
      <c r="WP42" s="143"/>
      <c r="WQ42" s="143"/>
      <c r="WR42" s="143"/>
      <c r="WS42" s="143"/>
      <c r="WT42" s="143"/>
      <c r="WU42" s="143"/>
      <c r="WV42" s="143"/>
      <c r="WW42" s="143"/>
      <c r="WX42" s="143"/>
      <c r="WY42" s="143"/>
      <c r="WZ42" s="143"/>
      <c r="XA42" s="143"/>
      <c r="XB42" s="143"/>
      <c r="XC42" s="143"/>
      <c r="XD42" s="143"/>
      <c r="XE42" s="143"/>
      <c r="XF42" s="143"/>
      <c r="XG42" s="143"/>
      <c r="XH42" s="143"/>
      <c r="XI42" s="143"/>
      <c r="XJ42" s="143"/>
      <c r="XK42" s="143"/>
      <c r="XL42" s="143"/>
      <c r="XM42" s="143"/>
      <c r="XN42" s="143"/>
      <c r="XO42" s="143"/>
      <c r="XP42" s="143"/>
      <c r="XQ42" s="143"/>
      <c r="XR42" s="143"/>
      <c r="XS42" s="143"/>
      <c r="XT42" s="143"/>
      <c r="XU42" s="143"/>
      <c r="XV42" s="143"/>
      <c r="XW42" s="143"/>
      <c r="XX42" s="143"/>
      <c r="XY42" s="143"/>
      <c r="XZ42" s="143"/>
      <c r="YA42" s="143"/>
      <c r="YB42" s="143"/>
      <c r="YC42" s="143"/>
      <c r="YD42" s="143"/>
      <c r="YE42" s="143"/>
      <c r="YF42" s="143"/>
      <c r="YG42" s="143"/>
      <c r="YH42" s="143"/>
      <c r="YI42" s="143"/>
      <c r="YJ42" s="143"/>
      <c r="YK42" s="143"/>
      <c r="YL42" s="143"/>
      <c r="YM42" s="143"/>
      <c r="YN42" s="143"/>
      <c r="YO42" s="143"/>
      <c r="YP42" s="143"/>
      <c r="YQ42" s="143"/>
      <c r="YR42" s="143"/>
      <c r="YS42" s="143"/>
      <c r="YT42" s="143"/>
      <c r="YU42" s="143"/>
      <c r="YV42" s="143"/>
      <c r="YW42" s="143"/>
      <c r="YX42" s="143"/>
      <c r="YY42" s="143"/>
      <c r="YZ42" s="143"/>
      <c r="ZA42" s="143"/>
      <c r="ZB42" s="143"/>
      <c r="ZC42" s="143"/>
      <c r="ZD42" s="143"/>
      <c r="ZE42" s="143"/>
      <c r="ZF42" s="143"/>
      <c r="ZG42" s="143"/>
      <c r="ZH42" s="143"/>
      <c r="ZI42" s="143"/>
      <c r="ZJ42" s="143"/>
      <c r="ZK42" s="143"/>
      <c r="ZL42" s="143"/>
      <c r="ZM42" s="143"/>
      <c r="ZN42" s="143"/>
      <c r="ZO42" s="143"/>
      <c r="ZP42" s="143"/>
      <c r="ZQ42" s="143"/>
      <c r="ZR42" s="143"/>
    </row>
    <row r="43" spans="1:694" ht="15.75" customHeight="1" x14ac:dyDescent="0.25">
      <c r="A43" s="144" t="s">
        <v>251</v>
      </c>
      <c r="B43" s="145"/>
      <c r="C43" s="145"/>
      <c r="D43" s="145"/>
      <c r="E43" s="145"/>
      <c r="F43" s="145"/>
      <c r="G43" s="146"/>
      <c r="H43" s="145"/>
      <c r="I43" s="162"/>
      <c r="J43" s="163"/>
      <c r="K43" s="163"/>
      <c r="L43" s="163"/>
      <c r="M43" s="163"/>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64"/>
      <c r="AK43" s="162"/>
      <c r="AL43" s="163"/>
      <c r="AM43" s="163"/>
      <c r="AN43" s="163"/>
      <c r="AO43" s="163"/>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c r="BL43" s="164"/>
      <c r="BM43" s="162"/>
      <c r="BN43" s="165"/>
      <c r="BO43" s="165"/>
      <c r="BP43" s="165"/>
      <c r="BQ43" s="165"/>
      <c r="BR43" s="149"/>
      <c r="BS43" s="149"/>
      <c r="BT43" s="149"/>
      <c r="BU43" s="165"/>
      <c r="BV43" s="165"/>
      <c r="BW43" s="165"/>
      <c r="BX43" s="165"/>
      <c r="BY43" s="165"/>
      <c r="BZ43" s="165"/>
      <c r="CA43" s="165"/>
      <c r="CB43" s="165"/>
      <c r="CC43" s="165"/>
      <c r="CD43" s="165"/>
      <c r="CE43" s="165"/>
      <c r="CF43" s="165"/>
      <c r="CG43" s="165"/>
      <c r="CH43" s="165"/>
      <c r="CI43" s="165"/>
      <c r="CJ43" s="165"/>
      <c r="CK43" s="145"/>
      <c r="CL43" s="145"/>
      <c r="CM43" s="145"/>
      <c r="CN43" s="164"/>
      <c r="CO43" s="162"/>
      <c r="CP43" s="163"/>
      <c r="CQ43" s="163"/>
      <c r="CR43" s="163"/>
      <c r="CS43" s="163"/>
      <c r="CT43" s="145"/>
      <c r="CU43" s="145"/>
      <c r="CV43" s="145"/>
      <c r="CW43" s="145"/>
      <c r="CX43" s="145"/>
      <c r="CY43" s="145"/>
      <c r="CZ43" s="145"/>
      <c r="DA43" s="145"/>
      <c r="DB43" s="145"/>
      <c r="DC43" s="145"/>
      <c r="DD43" s="145"/>
      <c r="DE43" s="145"/>
      <c r="DF43" s="145"/>
      <c r="DG43" s="145"/>
      <c r="DH43" s="145"/>
      <c r="DI43" s="145"/>
      <c r="DJ43" s="145"/>
      <c r="DK43" s="145"/>
      <c r="DL43" s="145"/>
      <c r="DM43" s="145"/>
      <c r="DN43" s="145"/>
      <c r="DO43" s="145"/>
      <c r="DP43" s="164"/>
      <c r="DQ43" s="162"/>
      <c r="DR43" s="163"/>
      <c r="DS43" s="163"/>
      <c r="DT43" s="163"/>
      <c r="DU43" s="163"/>
      <c r="DV43" s="145"/>
      <c r="DW43" s="145"/>
      <c r="DX43" s="145"/>
      <c r="DY43" s="145"/>
      <c r="DZ43" s="145"/>
      <c r="EA43" s="145"/>
      <c r="EB43" s="145"/>
      <c r="EC43" s="145"/>
      <c r="ED43" s="145"/>
      <c r="EE43" s="145"/>
      <c r="EF43" s="145"/>
      <c r="EG43" s="145"/>
      <c r="EH43" s="145"/>
      <c r="EI43" s="145"/>
      <c r="EJ43" s="145"/>
      <c r="EK43" s="145"/>
      <c r="EL43" s="145"/>
      <c r="EM43" s="145"/>
      <c r="EN43" s="145"/>
      <c r="EO43" s="145"/>
      <c r="EP43" s="145"/>
      <c r="EQ43" s="145"/>
      <c r="ER43" s="164"/>
      <c r="ES43" s="162"/>
      <c r="ET43" s="163"/>
      <c r="EU43" s="163"/>
      <c r="EV43" s="163"/>
      <c r="EW43" s="163"/>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64"/>
      <c r="FU43" s="162"/>
      <c r="FV43" s="163"/>
      <c r="FW43" s="163"/>
      <c r="FX43" s="163"/>
      <c r="FY43" s="163"/>
      <c r="FZ43" s="145"/>
      <c r="GA43" s="145"/>
      <c r="GB43" s="145"/>
      <c r="GC43" s="145"/>
      <c r="GD43" s="145"/>
      <c r="GE43" s="145"/>
      <c r="GF43" s="145"/>
      <c r="GG43" s="145"/>
      <c r="GH43" s="145"/>
      <c r="GI43" s="145"/>
      <c r="GJ43" s="145"/>
      <c r="GK43" s="145"/>
      <c r="GL43" s="145"/>
      <c r="GM43" s="145"/>
      <c r="GN43" s="145"/>
      <c r="GO43" s="145"/>
      <c r="GP43" s="145"/>
      <c r="GQ43" s="145"/>
      <c r="GR43" s="145"/>
      <c r="GS43" s="145"/>
      <c r="GT43" s="145"/>
      <c r="GU43" s="145"/>
      <c r="GV43" s="164"/>
      <c r="GW43" s="162"/>
      <c r="GX43" s="163"/>
      <c r="GY43" s="163"/>
      <c r="GZ43" s="163"/>
      <c r="HA43" s="163"/>
      <c r="HB43" s="145"/>
      <c r="HC43" s="145"/>
      <c r="HD43" s="145"/>
      <c r="HE43" s="145"/>
      <c r="HF43" s="145"/>
      <c r="HG43" s="145"/>
      <c r="HH43" s="145"/>
      <c r="HI43" s="145"/>
      <c r="HJ43" s="145"/>
      <c r="HK43" s="145"/>
      <c r="HL43" s="145"/>
      <c r="HM43" s="145"/>
      <c r="HN43" s="145"/>
      <c r="HO43" s="145"/>
      <c r="HP43" s="145"/>
      <c r="HQ43" s="145"/>
      <c r="HR43" s="145"/>
      <c r="HS43" s="145"/>
      <c r="HT43" s="145"/>
      <c r="HU43" s="145"/>
      <c r="HV43" s="145"/>
      <c r="HW43" s="145"/>
      <c r="HX43" s="164"/>
      <c r="HY43" s="150"/>
      <c r="HZ43" s="150"/>
      <c r="IA43" s="150"/>
      <c r="IB43" s="150"/>
      <c r="IC43" s="150"/>
      <c r="ID43" s="150"/>
      <c r="IE43" s="150"/>
      <c r="IF43" s="150"/>
      <c r="IG43" s="150"/>
      <c r="IH43" s="150"/>
      <c r="II43" s="150"/>
      <c r="IJ43" s="150"/>
      <c r="IK43" s="150"/>
      <c r="IL43" s="150"/>
      <c r="IM43" s="150"/>
      <c r="IN43" s="150"/>
      <c r="IO43" s="150"/>
      <c r="IP43" s="150"/>
      <c r="IQ43" s="150"/>
      <c r="IR43" s="150"/>
      <c r="IS43" s="150"/>
      <c r="IT43" s="150"/>
      <c r="IU43" s="150"/>
      <c r="IV43" s="150"/>
      <c r="IW43" s="150"/>
      <c r="IX43" s="150"/>
      <c r="IY43" s="150"/>
      <c r="IZ43" s="150"/>
      <c r="JA43" s="150"/>
      <c r="JB43" s="150"/>
      <c r="JC43" s="150"/>
      <c r="JD43" s="150"/>
      <c r="JE43" s="150"/>
      <c r="JF43" s="150"/>
      <c r="JG43" s="150"/>
      <c r="JH43" s="150"/>
      <c r="JI43" s="150"/>
      <c r="JJ43" s="150"/>
      <c r="JK43" s="150"/>
      <c r="JL43" s="150"/>
      <c r="JM43" s="150"/>
      <c r="JN43" s="150"/>
      <c r="JO43" s="150"/>
      <c r="JP43" s="150"/>
      <c r="JQ43" s="150"/>
      <c r="JR43" s="150"/>
      <c r="JS43" s="150"/>
      <c r="JT43" s="150"/>
      <c r="JU43" s="150"/>
      <c r="JV43" s="150"/>
      <c r="JW43" s="150"/>
      <c r="JX43" s="150"/>
      <c r="JY43" s="150"/>
      <c r="JZ43" s="150"/>
      <c r="KA43" s="150"/>
      <c r="KB43" s="150"/>
      <c r="KC43" s="150"/>
      <c r="KD43" s="150"/>
      <c r="KE43" s="150"/>
      <c r="KF43" s="150"/>
      <c r="KG43" s="150"/>
      <c r="KH43" s="150"/>
      <c r="KI43" s="150"/>
      <c r="KJ43" s="150"/>
      <c r="KK43" s="150"/>
      <c r="KL43" s="150"/>
      <c r="KM43" s="150"/>
      <c r="KN43" s="150"/>
      <c r="KO43" s="150"/>
      <c r="KP43" s="150"/>
      <c r="KQ43" s="150"/>
      <c r="KR43" s="150"/>
      <c r="KS43" s="150"/>
      <c r="KT43" s="150"/>
      <c r="KU43" s="150"/>
      <c r="KV43" s="150"/>
      <c r="KW43" s="150"/>
      <c r="KX43" s="150"/>
      <c r="KY43" s="150"/>
      <c r="KZ43" s="150"/>
      <c r="LA43" s="150"/>
      <c r="LB43" s="150"/>
      <c r="LC43" s="150"/>
      <c r="LD43" s="150"/>
      <c r="LE43" s="150"/>
      <c r="LF43" s="150"/>
      <c r="LG43" s="150"/>
      <c r="LH43" s="150"/>
      <c r="LI43" s="150"/>
      <c r="LJ43" s="150"/>
      <c r="LK43" s="150"/>
      <c r="LL43" s="150"/>
      <c r="LM43" s="150"/>
      <c r="LN43" s="150"/>
      <c r="LO43" s="150"/>
      <c r="LP43" s="150"/>
      <c r="LQ43" s="150"/>
      <c r="LR43" s="150"/>
      <c r="LS43" s="150"/>
      <c r="LT43" s="150"/>
      <c r="LU43" s="150"/>
      <c r="LV43" s="150"/>
      <c r="LW43" s="150"/>
      <c r="LX43" s="150"/>
      <c r="LY43" s="150"/>
      <c r="LZ43" s="150"/>
      <c r="MA43" s="150"/>
      <c r="MB43" s="150"/>
      <c r="MC43" s="150"/>
      <c r="MD43" s="150"/>
      <c r="ME43" s="150"/>
      <c r="MF43" s="150"/>
      <c r="MG43" s="150"/>
      <c r="MH43" s="150"/>
      <c r="MI43" s="150"/>
      <c r="MJ43" s="150"/>
      <c r="MK43" s="150"/>
      <c r="ML43" s="150"/>
      <c r="MM43" s="150"/>
      <c r="MN43" s="150"/>
      <c r="MO43" s="150"/>
      <c r="MP43" s="150"/>
      <c r="MQ43" s="150"/>
      <c r="MR43" s="150"/>
      <c r="MS43" s="150"/>
      <c r="MT43" s="150"/>
      <c r="MU43" s="150"/>
      <c r="MV43" s="150"/>
      <c r="MW43" s="150"/>
      <c r="MX43" s="150"/>
      <c r="MY43" s="150"/>
      <c r="MZ43" s="150"/>
      <c r="NA43" s="150"/>
      <c r="NB43" s="150"/>
      <c r="NC43" s="150"/>
      <c r="ND43" s="150"/>
      <c r="NE43" s="150"/>
      <c r="NF43" s="150"/>
      <c r="NG43" s="150"/>
      <c r="NH43" s="150"/>
      <c r="NI43" s="150"/>
      <c r="NJ43" s="150"/>
      <c r="NK43" s="150"/>
      <c r="NL43" s="150"/>
      <c r="NM43" s="150"/>
      <c r="NN43" s="150"/>
      <c r="NO43" s="150"/>
      <c r="NP43" s="150"/>
      <c r="NQ43" s="150"/>
      <c r="NR43" s="150"/>
      <c r="NS43" s="150"/>
      <c r="NT43" s="150"/>
      <c r="NU43" s="150"/>
      <c r="NV43" s="150"/>
      <c r="NW43" s="150"/>
      <c r="NX43" s="150"/>
      <c r="NY43" s="150"/>
      <c r="NZ43" s="150"/>
      <c r="OA43" s="150"/>
      <c r="OB43" s="150"/>
      <c r="OC43" s="150"/>
      <c r="OD43" s="150"/>
      <c r="OE43" s="150"/>
      <c r="OF43" s="150"/>
      <c r="OG43" s="150"/>
      <c r="OH43" s="150"/>
      <c r="OI43" s="150"/>
      <c r="OJ43" s="150"/>
      <c r="OK43" s="150"/>
      <c r="OL43" s="150"/>
      <c r="OM43" s="150"/>
      <c r="ON43" s="150"/>
      <c r="OO43" s="150"/>
      <c r="OP43" s="150"/>
      <c r="OQ43" s="150"/>
      <c r="OR43" s="150"/>
      <c r="OS43" s="150"/>
      <c r="OT43" s="150"/>
      <c r="OU43" s="150"/>
      <c r="OV43" s="150"/>
      <c r="OW43" s="150"/>
      <c r="OX43" s="150"/>
      <c r="OY43" s="150"/>
      <c r="OZ43" s="150"/>
      <c r="PA43" s="150"/>
      <c r="PB43" s="150"/>
      <c r="PC43" s="150"/>
      <c r="PD43" s="150"/>
      <c r="PE43" s="150"/>
      <c r="PF43" s="150"/>
      <c r="PG43" s="150"/>
      <c r="PH43" s="150"/>
      <c r="PI43" s="150"/>
      <c r="PJ43" s="150"/>
      <c r="PK43" s="150"/>
      <c r="PL43" s="150"/>
      <c r="PM43" s="150"/>
      <c r="PN43" s="150"/>
      <c r="PO43" s="150"/>
      <c r="PP43" s="150"/>
      <c r="PQ43" s="150"/>
      <c r="PR43" s="150"/>
      <c r="PS43" s="150"/>
      <c r="PT43" s="150"/>
      <c r="PU43" s="150"/>
      <c r="PV43" s="150"/>
      <c r="PW43" s="150"/>
      <c r="PX43" s="150"/>
      <c r="PY43" s="150"/>
      <c r="PZ43" s="150"/>
      <c r="QA43" s="150"/>
      <c r="QB43" s="150"/>
      <c r="QC43" s="150"/>
      <c r="QD43" s="150"/>
      <c r="QE43" s="150"/>
      <c r="QF43" s="150"/>
      <c r="QG43" s="150"/>
      <c r="QH43" s="150"/>
      <c r="QI43" s="150"/>
      <c r="QJ43" s="150"/>
      <c r="QK43" s="150"/>
      <c r="QL43" s="150"/>
      <c r="QM43" s="150"/>
      <c r="QN43" s="150"/>
      <c r="QO43" s="150"/>
      <c r="QP43" s="150"/>
      <c r="QQ43" s="150"/>
      <c r="QR43" s="150"/>
      <c r="QS43" s="150"/>
      <c r="QT43" s="150"/>
      <c r="QU43" s="150"/>
      <c r="QV43" s="150"/>
      <c r="QW43" s="150"/>
      <c r="QX43" s="150"/>
      <c r="QY43" s="150"/>
      <c r="QZ43" s="150"/>
      <c r="RA43" s="150"/>
      <c r="RB43" s="150"/>
      <c r="RC43" s="150"/>
      <c r="RD43" s="150"/>
      <c r="RE43" s="150"/>
      <c r="RF43" s="150"/>
      <c r="RG43" s="150"/>
      <c r="RH43" s="150"/>
      <c r="RI43" s="150"/>
      <c r="RJ43" s="150"/>
      <c r="RK43" s="150"/>
      <c r="RL43" s="150"/>
      <c r="RM43" s="150"/>
      <c r="RN43" s="150"/>
      <c r="RO43" s="150"/>
      <c r="RP43" s="150"/>
      <c r="RQ43" s="150"/>
      <c r="RR43" s="150"/>
      <c r="RS43" s="150"/>
      <c r="RT43" s="150"/>
      <c r="RU43" s="150"/>
      <c r="RV43" s="150"/>
      <c r="RW43" s="150"/>
      <c r="RX43" s="150"/>
      <c r="RY43" s="150"/>
      <c r="RZ43" s="150"/>
      <c r="SA43" s="150"/>
      <c r="SB43" s="150"/>
      <c r="SC43" s="150"/>
      <c r="SD43" s="150"/>
      <c r="SE43" s="150"/>
      <c r="SF43" s="150"/>
      <c r="SG43" s="150"/>
      <c r="SH43" s="150"/>
      <c r="SI43" s="150"/>
      <c r="SJ43" s="150"/>
      <c r="SK43" s="150"/>
      <c r="SL43" s="150"/>
      <c r="SM43" s="150"/>
      <c r="SN43" s="150"/>
      <c r="SO43" s="150"/>
      <c r="SP43" s="150"/>
      <c r="SQ43" s="150"/>
      <c r="SR43" s="150"/>
      <c r="SS43" s="150"/>
      <c r="ST43" s="150"/>
      <c r="SU43" s="150"/>
      <c r="SV43" s="150"/>
      <c r="SW43" s="150"/>
      <c r="SX43" s="150"/>
      <c r="SY43" s="150"/>
      <c r="SZ43" s="150"/>
      <c r="TA43" s="150"/>
      <c r="TB43" s="150"/>
      <c r="TC43" s="150"/>
      <c r="TD43" s="150"/>
      <c r="TE43" s="150"/>
      <c r="TF43" s="150"/>
      <c r="TG43" s="150"/>
      <c r="TH43" s="150"/>
      <c r="TI43" s="150"/>
      <c r="TJ43" s="150"/>
      <c r="TK43" s="150"/>
      <c r="TL43" s="150"/>
      <c r="TM43" s="150"/>
      <c r="TN43" s="150"/>
      <c r="TO43" s="150"/>
      <c r="TP43" s="150"/>
      <c r="TQ43" s="150"/>
      <c r="TR43" s="150"/>
      <c r="TS43" s="150"/>
      <c r="TT43" s="150"/>
      <c r="TU43" s="150"/>
      <c r="TV43" s="150"/>
      <c r="TW43" s="150"/>
      <c r="TX43" s="150"/>
      <c r="TY43" s="150"/>
      <c r="TZ43" s="150"/>
      <c r="UA43" s="150"/>
      <c r="UB43" s="150"/>
      <c r="UC43" s="150"/>
      <c r="UD43" s="150"/>
      <c r="UE43" s="150"/>
      <c r="UF43" s="150"/>
      <c r="UG43" s="150"/>
      <c r="UH43" s="150"/>
      <c r="UI43" s="150"/>
      <c r="UJ43" s="150"/>
      <c r="UK43" s="150"/>
      <c r="UL43" s="150"/>
      <c r="UM43" s="150"/>
      <c r="UN43" s="150"/>
      <c r="UO43" s="150"/>
      <c r="UP43" s="150"/>
      <c r="UQ43" s="150"/>
      <c r="UR43" s="150"/>
      <c r="US43" s="150"/>
      <c r="UT43" s="150"/>
      <c r="UU43" s="150"/>
      <c r="UV43" s="150"/>
      <c r="UW43" s="150"/>
      <c r="UX43" s="150"/>
      <c r="UY43" s="150"/>
      <c r="UZ43" s="150"/>
      <c r="VA43" s="150"/>
      <c r="VB43" s="150"/>
      <c r="VC43" s="150"/>
      <c r="VD43" s="150"/>
      <c r="VE43" s="150"/>
      <c r="VF43" s="150"/>
      <c r="VG43" s="150"/>
      <c r="VH43" s="150"/>
      <c r="VI43" s="150"/>
      <c r="VJ43" s="150"/>
      <c r="VK43" s="150"/>
      <c r="VL43" s="150"/>
      <c r="VM43" s="150"/>
      <c r="VN43" s="150"/>
      <c r="VO43" s="150"/>
      <c r="VP43" s="150"/>
      <c r="VQ43" s="150"/>
      <c r="VR43" s="150"/>
      <c r="VS43" s="150"/>
      <c r="VT43" s="150"/>
      <c r="VU43" s="150"/>
      <c r="VV43" s="150"/>
      <c r="VW43" s="150"/>
      <c r="VX43" s="150"/>
      <c r="VY43" s="150"/>
      <c r="VZ43" s="150"/>
      <c r="WA43" s="150"/>
      <c r="WB43" s="150"/>
      <c r="WC43" s="150"/>
      <c r="WD43" s="150"/>
      <c r="WE43" s="150"/>
      <c r="WF43" s="150"/>
      <c r="WG43" s="150"/>
      <c r="WH43" s="150"/>
      <c r="WI43" s="150"/>
      <c r="WJ43" s="150"/>
      <c r="WK43" s="150"/>
      <c r="WL43" s="150"/>
      <c r="WM43" s="150"/>
      <c r="WN43" s="150"/>
      <c r="WO43" s="150"/>
      <c r="WP43" s="150"/>
      <c r="WQ43" s="150"/>
      <c r="WR43" s="150"/>
      <c r="WS43" s="150"/>
      <c r="WT43" s="150"/>
      <c r="WU43" s="150"/>
      <c r="WV43" s="150"/>
      <c r="WW43" s="150"/>
      <c r="WX43" s="150"/>
      <c r="WY43" s="150"/>
      <c r="WZ43" s="150"/>
      <c r="XA43" s="150"/>
      <c r="XB43" s="150"/>
      <c r="XC43" s="150"/>
      <c r="XD43" s="150"/>
      <c r="XE43" s="150"/>
      <c r="XF43" s="150"/>
      <c r="XG43" s="150"/>
      <c r="XH43" s="150"/>
      <c r="XI43" s="150"/>
      <c r="XJ43" s="150"/>
      <c r="XK43" s="150"/>
      <c r="XL43" s="150"/>
      <c r="XM43" s="150"/>
      <c r="XN43" s="150"/>
      <c r="XO43" s="150"/>
      <c r="XP43" s="150"/>
      <c r="XQ43" s="150"/>
      <c r="XR43" s="150"/>
      <c r="XS43" s="150"/>
      <c r="XT43" s="150"/>
      <c r="XU43" s="150"/>
      <c r="XV43" s="150"/>
      <c r="XW43" s="150"/>
      <c r="XX43" s="150"/>
      <c r="XY43" s="150"/>
      <c r="XZ43" s="150"/>
      <c r="YA43" s="150"/>
      <c r="YB43" s="150"/>
      <c r="YC43" s="150"/>
      <c r="YD43" s="150"/>
      <c r="YE43" s="150"/>
      <c r="YF43" s="150"/>
      <c r="YG43" s="150"/>
      <c r="YH43" s="150"/>
      <c r="YI43" s="150"/>
      <c r="YJ43" s="150"/>
      <c r="YK43" s="150"/>
      <c r="YL43" s="150"/>
      <c r="YM43" s="150"/>
      <c r="YN43" s="150"/>
      <c r="YO43" s="150"/>
      <c r="YP43" s="150"/>
      <c r="YQ43" s="150"/>
      <c r="YR43" s="150"/>
      <c r="YS43" s="150"/>
      <c r="YT43" s="150"/>
      <c r="YU43" s="150"/>
      <c r="YV43" s="150"/>
      <c r="YW43" s="150"/>
      <c r="YX43" s="150"/>
      <c r="YY43" s="150"/>
      <c r="YZ43" s="150"/>
      <c r="ZA43" s="150"/>
      <c r="ZB43" s="150"/>
      <c r="ZC43" s="150"/>
      <c r="ZD43" s="150"/>
      <c r="ZE43" s="150"/>
      <c r="ZF43" s="150"/>
      <c r="ZG43" s="150"/>
      <c r="ZH43" s="150"/>
      <c r="ZI43" s="150"/>
      <c r="ZJ43" s="150"/>
      <c r="ZK43" s="150"/>
      <c r="ZL43" s="150"/>
      <c r="ZM43" s="150"/>
      <c r="ZN43" s="150"/>
      <c r="ZO43" s="150"/>
      <c r="ZP43" s="150"/>
      <c r="ZQ43" s="150"/>
      <c r="ZR43" s="150"/>
    </row>
    <row r="44" spans="1:694" ht="15.75" customHeight="1" x14ac:dyDescent="0.25">
      <c r="A44" s="183" t="s">
        <v>240</v>
      </c>
      <c r="B44" s="171"/>
      <c r="C44" s="171"/>
      <c r="D44" s="171"/>
      <c r="E44" s="171"/>
      <c r="F44" s="171"/>
      <c r="G44" s="184"/>
      <c r="H44" s="171"/>
      <c r="I44" s="185" t="str">
        <f>Baseline!I79</f>
        <v>Cholesterinwerte</v>
      </c>
      <c r="J44" s="186"/>
      <c r="K44" s="186"/>
      <c r="L44" s="186"/>
      <c r="M44" s="186"/>
      <c r="N44" s="171"/>
      <c r="O44" s="171"/>
      <c r="P44" s="171"/>
      <c r="Q44" s="171"/>
      <c r="R44" s="171"/>
      <c r="S44" s="171"/>
      <c r="T44" s="171"/>
      <c r="U44" s="171"/>
      <c r="V44" s="171"/>
      <c r="W44" s="171"/>
      <c r="X44" s="171"/>
      <c r="Y44" s="171"/>
      <c r="Z44" s="171"/>
      <c r="AA44" s="171"/>
      <c r="AB44" s="171"/>
      <c r="AC44" s="171"/>
      <c r="AD44" s="171"/>
      <c r="AE44" s="171"/>
      <c r="AF44" s="171"/>
      <c r="AG44" s="171"/>
      <c r="AH44" s="171"/>
      <c r="AI44" s="171"/>
      <c r="AJ44" s="187"/>
      <c r="AK44" s="185" t="str">
        <f>Baseline!AK79</f>
        <v>Cholesterol/Blood lipids</v>
      </c>
      <c r="AL44" s="186"/>
      <c r="AM44" s="186"/>
      <c r="AN44" s="186"/>
      <c r="AO44" s="186"/>
      <c r="AP44" s="171"/>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87"/>
      <c r="BM44" s="185" t="str">
        <f>Baseline!BM79</f>
        <v>Concentraciones de colesterol</v>
      </c>
      <c r="BN44" s="174"/>
      <c r="BO44" s="174"/>
      <c r="BP44" s="174"/>
      <c r="BQ44" s="174"/>
      <c r="BR44" s="174"/>
      <c r="BS44" s="174"/>
      <c r="BT44" s="174"/>
      <c r="BU44" s="175"/>
      <c r="BV44" s="175"/>
      <c r="BW44" s="175"/>
      <c r="BX44" s="175"/>
      <c r="BY44" s="175"/>
      <c r="BZ44" s="175"/>
      <c r="CA44" s="175"/>
      <c r="CB44" s="175"/>
      <c r="CC44" s="175"/>
      <c r="CD44" s="175"/>
      <c r="CE44" s="175"/>
      <c r="CF44" s="175"/>
      <c r="CG44" s="175"/>
      <c r="CH44" s="175"/>
      <c r="CI44" s="175"/>
      <c r="CJ44" s="175"/>
      <c r="CK44" s="171"/>
      <c r="CL44" s="171"/>
      <c r="CM44" s="171"/>
      <c r="CN44" s="187"/>
      <c r="CO44" s="185" t="str">
        <f>Baseline!CO79</f>
        <v>Taux de cholestérol</v>
      </c>
      <c r="CP44" s="186"/>
      <c r="CQ44" s="186"/>
      <c r="CR44" s="186"/>
      <c r="CS44" s="186"/>
      <c r="CT44" s="171"/>
      <c r="CU44" s="171"/>
      <c r="CV44" s="171"/>
      <c r="CW44" s="171"/>
      <c r="CX44" s="171"/>
      <c r="CY44" s="171"/>
      <c r="CZ44" s="171"/>
      <c r="DA44" s="171"/>
      <c r="DB44" s="171"/>
      <c r="DC44" s="171"/>
      <c r="DD44" s="171"/>
      <c r="DE44" s="171"/>
      <c r="DF44" s="171"/>
      <c r="DG44" s="171"/>
      <c r="DH44" s="171"/>
      <c r="DI44" s="171"/>
      <c r="DJ44" s="171"/>
      <c r="DK44" s="171"/>
      <c r="DL44" s="171"/>
      <c r="DM44" s="171"/>
      <c r="DN44" s="171"/>
      <c r="DO44" s="171"/>
      <c r="DP44" s="187"/>
      <c r="DQ44" s="185" t="s">
        <v>1401</v>
      </c>
      <c r="DR44" s="186"/>
      <c r="DS44" s="186"/>
      <c r="DT44" s="186"/>
      <c r="DU44" s="186"/>
      <c r="DV44" s="171"/>
      <c r="DW44" s="171"/>
      <c r="DX44" s="171"/>
      <c r="DY44" s="171"/>
      <c r="DZ44" s="171"/>
      <c r="EA44" s="171"/>
      <c r="EB44" s="171"/>
      <c r="EC44" s="171"/>
      <c r="ED44" s="171"/>
      <c r="EE44" s="171"/>
      <c r="EF44" s="171"/>
      <c r="EG44" s="171"/>
      <c r="EH44" s="171"/>
      <c r="EI44" s="171"/>
      <c r="EJ44" s="171"/>
      <c r="EK44" s="171"/>
      <c r="EL44" s="171"/>
      <c r="EM44" s="171"/>
      <c r="EN44" s="171"/>
      <c r="EO44" s="171"/>
      <c r="EP44" s="171"/>
      <c r="EQ44" s="171"/>
      <c r="ER44" s="187"/>
      <c r="ES44" s="185" t="str">
        <f>Baseline!ES79</f>
        <v>Livelli di colesterolo</v>
      </c>
      <c r="ET44" s="186"/>
      <c r="EU44" s="186"/>
      <c r="EV44" s="186"/>
      <c r="EW44" s="186"/>
      <c r="EX44" s="171"/>
      <c r="EY44" s="171"/>
      <c r="EZ44" s="171"/>
      <c r="FA44" s="171"/>
      <c r="FB44" s="171"/>
      <c r="FC44" s="171"/>
      <c r="FD44" s="171"/>
      <c r="FE44" s="171"/>
      <c r="FF44" s="171"/>
      <c r="FG44" s="171"/>
      <c r="FH44" s="171"/>
      <c r="FI44" s="171"/>
      <c r="FJ44" s="171"/>
      <c r="FK44" s="171"/>
      <c r="FL44" s="171"/>
      <c r="FM44" s="171"/>
      <c r="FN44" s="171"/>
      <c r="FO44" s="171"/>
      <c r="FP44" s="171"/>
      <c r="FQ44" s="171"/>
      <c r="FR44" s="171"/>
      <c r="FS44" s="171"/>
      <c r="FT44" s="187"/>
      <c r="FU44" s="185" t="str">
        <f>Baseline!FU79</f>
        <v>Уровень холестерина</v>
      </c>
      <c r="FV44" s="186"/>
      <c r="FW44" s="186"/>
      <c r="FX44" s="186"/>
      <c r="FY44" s="186"/>
      <c r="FZ44" s="171"/>
      <c r="GA44" s="171"/>
      <c r="GB44" s="171"/>
      <c r="GC44" s="171"/>
      <c r="GD44" s="171"/>
      <c r="GE44" s="171"/>
      <c r="GF44" s="171"/>
      <c r="GG44" s="171"/>
      <c r="GH44" s="171"/>
      <c r="GI44" s="171"/>
      <c r="GJ44" s="171"/>
      <c r="GK44" s="171"/>
      <c r="GL44" s="171"/>
      <c r="GM44" s="171"/>
      <c r="GN44" s="171"/>
      <c r="GO44" s="171"/>
      <c r="GP44" s="171"/>
      <c r="GQ44" s="171"/>
      <c r="GR44" s="171"/>
      <c r="GS44" s="171"/>
      <c r="GT44" s="171"/>
      <c r="GU44" s="171"/>
      <c r="GV44" s="187"/>
      <c r="GW44" s="185" t="s">
        <v>1772</v>
      </c>
      <c r="GX44" s="186"/>
      <c r="GY44" s="186"/>
      <c r="GZ44" s="186"/>
      <c r="HA44" s="186"/>
      <c r="HB44" s="171"/>
      <c r="HC44" s="171"/>
      <c r="HD44" s="171"/>
      <c r="HE44" s="171"/>
      <c r="HF44" s="171"/>
      <c r="HG44" s="171"/>
      <c r="HH44" s="171"/>
      <c r="HI44" s="171"/>
      <c r="HJ44" s="171"/>
      <c r="HK44" s="171"/>
      <c r="HL44" s="171"/>
      <c r="HM44" s="171"/>
      <c r="HN44" s="171"/>
      <c r="HO44" s="171"/>
      <c r="HP44" s="171"/>
      <c r="HQ44" s="171"/>
      <c r="HR44" s="171"/>
      <c r="HS44" s="171"/>
      <c r="HT44" s="171"/>
      <c r="HU44" s="171"/>
      <c r="HV44" s="171"/>
      <c r="HW44" s="171"/>
      <c r="HX44" s="187"/>
      <c r="HY44" s="177"/>
      <c r="HZ44" s="177"/>
      <c r="IA44" s="177"/>
      <c r="IB44" s="177"/>
      <c r="IC44" s="177"/>
      <c r="ID44" s="177"/>
      <c r="IE44" s="177"/>
      <c r="IF44" s="177"/>
      <c r="IG44" s="177"/>
      <c r="IH44" s="177"/>
      <c r="II44" s="177"/>
      <c r="IJ44" s="177"/>
      <c r="IK44" s="177"/>
      <c r="IL44" s="177"/>
      <c r="IM44" s="177"/>
      <c r="IN44" s="177"/>
      <c r="IO44" s="177"/>
      <c r="IP44" s="177"/>
      <c r="IQ44" s="177"/>
      <c r="IR44" s="177"/>
      <c r="IS44" s="177"/>
      <c r="IT44" s="177"/>
      <c r="IU44" s="177"/>
      <c r="IV44" s="177"/>
      <c r="IW44" s="177"/>
      <c r="IX44" s="177"/>
      <c r="IY44" s="177"/>
      <c r="IZ44" s="177"/>
      <c r="JA44" s="177"/>
      <c r="JB44" s="177"/>
      <c r="JC44" s="177"/>
      <c r="JD44" s="177"/>
      <c r="JE44" s="177"/>
      <c r="JF44" s="177"/>
      <c r="JG44" s="177"/>
      <c r="JH44" s="177"/>
      <c r="JI44" s="177"/>
      <c r="JJ44" s="177"/>
      <c r="JK44" s="177"/>
      <c r="JL44" s="177"/>
      <c r="JM44" s="177"/>
      <c r="JN44" s="177"/>
      <c r="JO44" s="177"/>
      <c r="JP44" s="177"/>
      <c r="JQ44" s="177"/>
      <c r="JR44" s="177"/>
      <c r="JS44" s="177"/>
      <c r="JT44" s="177"/>
      <c r="JU44" s="177"/>
      <c r="JV44" s="177"/>
      <c r="JW44" s="177"/>
      <c r="JX44" s="177"/>
      <c r="JY44" s="177"/>
      <c r="JZ44" s="177"/>
      <c r="KA44" s="177"/>
      <c r="KB44" s="177"/>
      <c r="KC44" s="177"/>
      <c r="KD44" s="177"/>
      <c r="KE44" s="177"/>
      <c r="KF44" s="177"/>
      <c r="KG44" s="177"/>
      <c r="KH44" s="177"/>
      <c r="KI44" s="177"/>
      <c r="KJ44" s="177"/>
      <c r="KK44" s="177"/>
      <c r="KL44" s="177"/>
      <c r="KM44" s="177"/>
      <c r="KN44" s="177"/>
      <c r="KO44" s="177"/>
      <c r="KP44" s="177"/>
      <c r="KQ44" s="177"/>
      <c r="KR44" s="177"/>
      <c r="KS44" s="177"/>
      <c r="KT44" s="177"/>
      <c r="KU44" s="177"/>
      <c r="KV44" s="177"/>
      <c r="KW44" s="177"/>
      <c r="KX44" s="177"/>
      <c r="KY44" s="177"/>
      <c r="KZ44" s="177"/>
      <c r="LA44" s="177"/>
      <c r="LB44" s="177"/>
      <c r="LC44" s="177"/>
      <c r="LD44" s="177"/>
      <c r="LE44" s="177"/>
      <c r="LF44" s="177"/>
      <c r="LG44" s="177"/>
      <c r="LH44" s="177"/>
      <c r="LI44" s="177"/>
      <c r="LJ44" s="177"/>
      <c r="LK44" s="177"/>
      <c r="LL44" s="177"/>
      <c r="LM44" s="177"/>
      <c r="LN44" s="177"/>
      <c r="LO44" s="177"/>
      <c r="LP44" s="177"/>
      <c r="LQ44" s="177"/>
      <c r="LR44" s="177"/>
      <c r="LS44" s="177"/>
      <c r="LT44" s="177"/>
      <c r="LU44" s="177"/>
      <c r="LV44" s="177"/>
      <c r="LW44" s="177"/>
      <c r="LX44" s="177"/>
      <c r="LY44" s="177"/>
      <c r="LZ44" s="177"/>
      <c r="MA44" s="177"/>
      <c r="MB44" s="177"/>
      <c r="MC44" s="177"/>
      <c r="MD44" s="177"/>
      <c r="ME44" s="177"/>
      <c r="MF44" s="177"/>
      <c r="MG44" s="177"/>
      <c r="MH44" s="177"/>
      <c r="MI44" s="177"/>
      <c r="MJ44" s="177"/>
      <c r="MK44" s="177"/>
      <c r="ML44" s="177"/>
      <c r="MM44" s="177"/>
      <c r="MN44" s="177"/>
      <c r="MO44" s="177"/>
      <c r="MP44" s="177"/>
      <c r="MQ44" s="177"/>
      <c r="MR44" s="177"/>
      <c r="MS44" s="177"/>
      <c r="MT44" s="177"/>
      <c r="MU44" s="177"/>
      <c r="MV44" s="177"/>
      <c r="MW44" s="177"/>
      <c r="MX44" s="177"/>
      <c r="MY44" s="177"/>
      <c r="MZ44" s="177"/>
      <c r="NA44" s="177"/>
      <c r="NB44" s="177"/>
      <c r="NC44" s="177"/>
      <c r="ND44" s="177"/>
      <c r="NE44" s="177"/>
      <c r="NF44" s="177"/>
      <c r="NG44" s="177"/>
      <c r="NH44" s="177"/>
      <c r="NI44" s="177"/>
      <c r="NJ44" s="177"/>
      <c r="NK44" s="177"/>
      <c r="NL44" s="177"/>
      <c r="NM44" s="177"/>
      <c r="NN44" s="177"/>
      <c r="NO44" s="177"/>
      <c r="NP44" s="177"/>
      <c r="NQ44" s="177"/>
      <c r="NR44" s="177"/>
      <c r="NS44" s="177"/>
      <c r="NT44" s="177"/>
      <c r="NU44" s="177"/>
      <c r="NV44" s="177"/>
      <c r="NW44" s="177"/>
      <c r="NX44" s="177"/>
      <c r="NY44" s="177"/>
      <c r="NZ44" s="177"/>
      <c r="OA44" s="177"/>
      <c r="OB44" s="177"/>
      <c r="OC44" s="177"/>
      <c r="OD44" s="177"/>
      <c r="OE44" s="177"/>
      <c r="OF44" s="177"/>
      <c r="OG44" s="177"/>
      <c r="OH44" s="177"/>
      <c r="OI44" s="177"/>
      <c r="OJ44" s="177"/>
      <c r="OK44" s="177"/>
      <c r="OL44" s="177"/>
      <c r="OM44" s="177"/>
      <c r="ON44" s="177"/>
      <c r="OO44" s="177"/>
      <c r="OP44" s="177"/>
      <c r="OQ44" s="177"/>
      <c r="OR44" s="177"/>
      <c r="OS44" s="177"/>
      <c r="OT44" s="177"/>
      <c r="OU44" s="177"/>
      <c r="OV44" s="177"/>
      <c r="OW44" s="177"/>
      <c r="OX44" s="177"/>
      <c r="OY44" s="177"/>
      <c r="OZ44" s="177"/>
      <c r="PA44" s="177"/>
      <c r="PB44" s="177"/>
      <c r="PC44" s="177"/>
      <c r="PD44" s="177"/>
      <c r="PE44" s="177"/>
      <c r="PF44" s="177"/>
      <c r="PG44" s="177"/>
      <c r="PH44" s="177"/>
      <c r="PI44" s="177"/>
      <c r="PJ44" s="177"/>
      <c r="PK44" s="177"/>
      <c r="PL44" s="177"/>
      <c r="PM44" s="177"/>
      <c r="PN44" s="177"/>
      <c r="PO44" s="177"/>
      <c r="PP44" s="177"/>
      <c r="PQ44" s="177"/>
      <c r="PR44" s="177"/>
      <c r="PS44" s="177"/>
      <c r="PT44" s="177"/>
      <c r="PU44" s="177"/>
      <c r="PV44" s="177"/>
      <c r="PW44" s="177"/>
      <c r="PX44" s="177"/>
      <c r="PY44" s="177"/>
      <c r="PZ44" s="177"/>
      <c r="QA44" s="177"/>
      <c r="QB44" s="177"/>
      <c r="QC44" s="177"/>
      <c r="QD44" s="177"/>
      <c r="QE44" s="177"/>
      <c r="QF44" s="177"/>
      <c r="QG44" s="177"/>
      <c r="QH44" s="177"/>
      <c r="QI44" s="177"/>
      <c r="QJ44" s="177"/>
      <c r="QK44" s="177"/>
      <c r="QL44" s="177"/>
      <c r="QM44" s="177"/>
      <c r="QN44" s="177"/>
      <c r="QO44" s="177"/>
      <c r="QP44" s="177"/>
      <c r="QQ44" s="177"/>
      <c r="QR44" s="177"/>
      <c r="QS44" s="177"/>
      <c r="QT44" s="177"/>
      <c r="QU44" s="177"/>
      <c r="QV44" s="177"/>
      <c r="QW44" s="177"/>
      <c r="QX44" s="177"/>
      <c r="QY44" s="177"/>
      <c r="QZ44" s="177"/>
      <c r="RA44" s="177"/>
      <c r="RB44" s="177"/>
      <c r="RC44" s="177"/>
      <c r="RD44" s="177"/>
      <c r="RE44" s="177"/>
      <c r="RF44" s="177"/>
      <c r="RG44" s="177"/>
      <c r="RH44" s="177"/>
      <c r="RI44" s="177"/>
      <c r="RJ44" s="177"/>
      <c r="RK44" s="177"/>
      <c r="RL44" s="177"/>
      <c r="RM44" s="177"/>
      <c r="RN44" s="177"/>
      <c r="RO44" s="177"/>
      <c r="RP44" s="177"/>
      <c r="RQ44" s="177"/>
      <c r="RR44" s="177"/>
      <c r="RS44" s="177"/>
      <c r="RT44" s="177"/>
      <c r="RU44" s="177"/>
      <c r="RV44" s="177"/>
      <c r="RW44" s="177"/>
      <c r="RX44" s="177"/>
      <c r="RY44" s="177"/>
      <c r="RZ44" s="177"/>
      <c r="SA44" s="177"/>
      <c r="SB44" s="177"/>
      <c r="SC44" s="177"/>
      <c r="SD44" s="177"/>
      <c r="SE44" s="177"/>
      <c r="SF44" s="177"/>
      <c r="SG44" s="177"/>
      <c r="SH44" s="177"/>
      <c r="SI44" s="177"/>
      <c r="SJ44" s="177"/>
      <c r="SK44" s="177"/>
      <c r="SL44" s="177"/>
      <c r="SM44" s="177"/>
      <c r="SN44" s="177"/>
      <c r="SO44" s="177"/>
      <c r="SP44" s="177"/>
      <c r="SQ44" s="177"/>
      <c r="SR44" s="177"/>
      <c r="SS44" s="177"/>
      <c r="ST44" s="177"/>
      <c r="SU44" s="177"/>
      <c r="SV44" s="177"/>
      <c r="SW44" s="177"/>
      <c r="SX44" s="177"/>
      <c r="SY44" s="177"/>
      <c r="SZ44" s="177"/>
      <c r="TA44" s="177"/>
      <c r="TB44" s="177"/>
      <c r="TC44" s="177"/>
      <c r="TD44" s="177"/>
      <c r="TE44" s="177"/>
      <c r="TF44" s="177"/>
      <c r="TG44" s="177"/>
      <c r="TH44" s="177"/>
      <c r="TI44" s="177"/>
      <c r="TJ44" s="177"/>
      <c r="TK44" s="177"/>
      <c r="TL44" s="177"/>
      <c r="TM44" s="177"/>
      <c r="TN44" s="177"/>
      <c r="TO44" s="177"/>
      <c r="TP44" s="177"/>
      <c r="TQ44" s="177"/>
      <c r="TR44" s="177"/>
      <c r="TS44" s="177"/>
      <c r="TT44" s="177"/>
      <c r="TU44" s="177"/>
      <c r="TV44" s="177"/>
      <c r="TW44" s="177"/>
      <c r="TX44" s="177"/>
      <c r="TY44" s="177"/>
      <c r="TZ44" s="177"/>
      <c r="UA44" s="177"/>
      <c r="UB44" s="177"/>
      <c r="UC44" s="177"/>
      <c r="UD44" s="177"/>
      <c r="UE44" s="177"/>
      <c r="UF44" s="177"/>
      <c r="UG44" s="177"/>
      <c r="UH44" s="177"/>
      <c r="UI44" s="177"/>
      <c r="UJ44" s="177"/>
      <c r="UK44" s="177"/>
      <c r="UL44" s="177"/>
      <c r="UM44" s="177"/>
      <c r="UN44" s="177"/>
      <c r="UO44" s="177"/>
      <c r="UP44" s="177"/>
      <c r="UQ44" s="177"/>
      <c r="UR44" s="177"/>
      <c r="US44" s="177"/>
      <c r="UT44" s="177"/>
      <c r="UU44" s="177"/>
      <c r="UV44" s="177"/>
      <c r="UW44" s="177"/>
      <c r="UX44" s="177"/>
      <c r="UY44" s="177"/>
      <c r="UZ44" s="177"/>
      <c r="VA44" s="177"/>
      <c r="VB44" s="177"/>
      <c r="VC44" s="177"/>
      <c r="VD44" s="177"/>
      <c r="VE44" s="177"/>
      <c r="VF44" s="177"/>
      <c r="VG44" s="177"/>
      <c r="VH44" s="177"/>
      <c r="VI44" s="177"/>
      <c r="VJ44" s="177"/>
      <c r="VK44" s="177"/>
      <c r="VL44" s="177"/>
      <c r="VM44" s="177"/>
      <c r="VN44" s="177"/>
      <c r="VO44" s="177"/>
      <c r="VP44" s="177"/>
      <c r="VQ44" s="177"/>
      <c r="VR44" s="177"/>
      <c r="VS44" s="177"/>
      <c r="VT44" s="177"/>
      <c r="VU44" s="177"/>
      <c r="VV44" s="177"/>
      <c r="VW44" s="177"/>
      <c r="VX44" s="177"/>
      <c r="VY44" s="177"/>
      <c r="VZ44" s="177"/>
      <c r="WA44" s="177"/>
      <c r="WB44" s="177"/>
      <c r="WC44" s="177"/>
      <c r="WD44" s="177"/>
      <c r="WE44" s="177"/>
      <c r="WF44" s="177"/>
      <c r="WG44" s="177"/>
      <c r="WH44" s="177"/>
      <c r="WI44" s="177"/>
      <c r="WJ44" s="177"/>
      <c r="WK44" s="177"/>
      <c r="WL44" s="177"/>
      <c r="WM44" s="177"/>
      <c r="WN44" s="177"/>
      <c r="WO44" s="177"/>
      <c r="WP44" s="177"/>
      <c r="WQ44" s="177"/>
      <c r="WR44" s="177"/>
      <c r="WS44" s="177"/>
      <c r="WT44" s="177"/>
      <c r="WU44" s="177"/>
      <c r="WV44" s="177"/>
      <c r="WW44" s="177"/>
      <c r="WX44" s="177"/>
      <c r="WY44" s="177"/>
      <c r="WZ44" s="177"/>
      <c r="XA44" s="177"/>
      <c r="XB44" s="177"/>
      <c r="XC44" s="177"/>
      <c r="XD44" s="177"/>
      <c r="XE44" s="177"/>
      <c r="XF44" s="177"/>
      <c r="XG44" s="177"/>
      <c r="XH44" s="177"/>
      <c r="XI44" s="177"/>
      <c r="XJ44" s="177"/>
      <c r="XK44" s="177"/>
      <c r="XL44" s="177"/>
      <c r="XM44" s="177"/>
      <c r="XN44" s="177"/>
      <c r="XO44" s="177"/>
      <c r="XP44" s="177"/>
      <c r="XQ44" s="177"/>
      <c r="XR44" s="177"/>
      <c r="XS44" s="177"/>
      <c r="XT44" s="177"/>
      <c r="XU44" s="177"/>
      <c r="XV44" s="177"/>
      <c r="XW44" s="177"/>
      <c r="XX44" s="177"/>
      <c r="XY44" s="177"/>
      <c r="XZ44" s="177"/>
      <c r="YA44" s="177"/>
      <c r="YB44" s="177"/>
      <c r="YC44" s="177"/>
      <c r="YD44" s="177"/>
      <c r="YE44" s="177"/>
      <c r="YF44" s="177"/>
      <c r="YG44" s="177"/>
      <c r="YH44" s="177"/>
      <c r="YI44" s="177"/>
      <c r="YJ44" s="177"/>
      <c r="YK44" s="177"/>
      <c r="YL44" s="177"/>
      <c r="YM44" s="177"/>
      <c r="YN44" s="177"/>
      <c r="YO44" s="177"/>
      <c r="YP44" s="177"/>
      <c r="YQ44" s="177"/>
      <c r="YR44" s="177"/>
      <c r="YS44" s="177"/>
      <c r="YT44" s="177"/>
      <c r="YU44" s="177"/>
      <c r="YV44" s="177"/>
      <c r="YW44" s="177"/>
      <c r="YX44" s="177"/>
      <c r="YY44" s="177"/>
      <c r="YZ44" s="177"/>
      <c r="ZA44" s="177"/>
      <c r="ZB44" s="177"/>
      <c r="ZC44" s="177"/>
      <c r="ZD44" s="177"/>
      <c r="ZE44" s="177"/>
      <c r="ZF44" s="177"/>
      <c r="ZG44" s="177"/>
      <c r="ZH44" s="177"/>
      <c r="ZI44" s="177"/>
      <c r="ZJ44" s="177"/>
      <c r="ZK44" s="177"/>
      <c r="ZL44" s="177"/>
      <c r="ZM44" s="177"/>
      <c r="ZN44" s="177"/>
      <c r="ZO44" s="177"/>
      <c r="ZP44" s="177"/>
      <c r="ZQ44" s="177"/>
      <c r="ZR44" s="177"/>
    </row>
    <row r="45" spans="1:694" ht="15.75" customHeight="1" x14ac:dyDescent="0.25">
      <c r="A45" s="142" t="s">
        <v>252</v>
      </c>
      <c r="B45" s="142" t="s">
        <v>273</v>
      </c>
      <c r="C45" s="142"/>
      <c r="D45" s="142"/>
      <c r="E45" s="142"/>
      <c r="F45" s="142" t="s">
        <v>254</v>
      </c>
      <c r="G45" s="142" t="s">
        <v>1405</v>
      </c>
      <c r="H45" s="142"/>
      <c r="I45" s="158" t="str">
        <f>IF(LEN(VLOOKUP($G45,Baseline!$G:$BH,3,0))=0,"",VLOOKUP($G45,Baseline!$G:$BH,3,0))</f>
        <v>Wurden bei Ihnen jemals erhöhte Blutfette oder erhöhte Cholesterinwerte von einem Arzt festgestellt?
Sollten Sie keine erhöhten Blutfettwerte haben, klicken Sie bei den folgenden Fragen bitte "Keine Angabe" an.</v>
      </c>
      <c r="J45" s="142" t="str">
        <f>IF(LEN(VLOOKUP($G45,Baseline!$G:$BH,4,0))=0,"",VLOOKUP($G45,Baseline!$G:$BH,4,0))</f>
        <v>0 = Nein</v>
      </c>
      <c r="K45" s="142" t="str">
        <f>IF(LEN(VLOOKUP($G45,Baseline!$G:$BH,5,0))=0,"",VLOOKUP($G45,Baseline!$G:$BH,5,0))</f>
        <v>1 = Ja</v>
      </c>
      <c r="L45" s="142" t="str">
        <f>IF(LEN(VLOOKUP($G45,Baseline!$G:$BH,6,0))=0,"",VLOOKUP($G45,Baseline!$G:$BH,6,0))</f>
        <v>99 = Keine Angabe</v>
      </c>
      <c r="M45" s="142" t="str">
        <f>IF(LEN(VLOOKUP($G45,Baseline!$G:$BH,7,0))=0,"",VLOOKUP($G45,Baseline!$G:$BH,7,0))</f>
        <v/>
      </c>
      <c r="N45" s="142" t="str">
        <f>IF(LEN(VLOOKUP($G45,Baseline!$G:$BH,8,0))=0,"",VLOOKUP($G45,Baseline!$G:$BH,8,0))</f>
        <v/>
      </c>
      <c r="O45" s="142" t="str">
        <f>IF(LEN(VLOOKUP($G45,Baseline!$G:$BH,9,0))=0,"",VLOOKUP($G45,Baseline!$G:$BH,9,0))</f>
        <v/>
      </c>
      <c r="P45" s="142" t="str">
        <f>IF(LEN(VLOOKUP($G45,Baseline!$G:$BH,10,0))=0,"",VLOOKUP($G45,Baseline!$G:$BH,10,0))</f>
        <v/>
      </c>
      <c r="Q45" s="142" t="str">
        <f>IF(LEN(VLOOKUP($G45,Baseline!$G:$BH,11,0))=0,"",VLOOKUP($G45,Baseline!$G:$BH,11,0))</f>
        <v/>
      </c>
      <c r="R45" s="142" t="str">
        <f>IF(LEN(VLOOKUP($G45,Baseline!$G:$BH,12,0))=0,"",VLOOKUP($G45,Baseline!$G:$BH,12,0))</f>
        <v/>
      </c>
      <c r="S45" s="142" t="str">
        <f>IF(LEN(VLOOKUP($G45,Baseline!$G:$BH,13,0))=0,"",VLOOKUP($G45,Baseline!$G:$BH,13,0))</f>
        <v/>
      </c>
      <c r="T45" s="142" t="str">
        <f>IF(LEN(VLOOKUP($G45,Baseline!$G:$BH,14,0))=0,"",VLOOKUP($G45,Baseline!$G:$BH,14,0))</f>
        <v/>
      </c>
      <c r="U45" s="142" t="str">
        <f>IF(LEN(VLOOKUP($G45,Baseline!$G:$BH,15,0))=0,"",VLOOKUP($G45,Baseline!$G:$BH,15,0))</f>
        <v/>
      </c>
      <c r="V45" s="142" t="str">
        <f>IF(LEN(VLOOKUP($G45,Baseline!$G:$BH,16,0))=0,"",VLOOKUP($G45,Baseline!$G:$BH,16,0))</f>
        <v/>
      </c>
      <c r="W45" s="142" t="str">
        <f>IF(LEN(VLOOKUP($G45,Baseline!$G:$BH,17,0))=0,"",VLOOKUP($G45,Baseline!$G:$BH,17,0))</f>
        <v/>
      </c>
      <c r="X45" s="142" t="str">
        <f>IF(LEN(VLOOKUP($G45,Baseline!$G:$BH,18,0))=0,"",VLOOKUP($G45,Baseline!$G:$BH,18,0))</f>
        <v/>
      </c>
      <c r="Y45" s="142" t="str">
        <f>IF(LEN(VLOOKUP($G45,Baseline!$G:$BH,19,0))=0,"",VLOOKUP($G45,Baseline!$G:$BH,19,0))</f>
        <v/>
      </c>
      <c r="Z45" s="142" t="str">
        <f>IF(LEN(VLOOKUP($G45,Baseline!$G:$BH,20,0))=0,"",VLOOKUP($G45,Baseline!$G:$BH,20,0))</f>
        <v/>
      </c>
      <c r="AA45" s="142" t="str">
        <f>IF(LEN(VLOOKUP($G45,Baseline!$G:$BH,21,0))=0,"",VLOOKUP($G45,Baseline!$G:$BH,21,0))</f>
        <v/>
      </c>
      <c r="AB45" s="142" t="str">
        <f>IF(LEN(VLOOKUP($G45,Baseline!$G:$BH,22,0))=0,"",VLOOKUP($G45,Baseline!$G:$BH,22,0))</f>
        <v/>
      </c>
      <c r="AC45" s="142" t="str">
        <f>IF(LEN(VLOOKUP($G45,Baseline!$G:$BH,23,0))=0,"",VLOOKUP($G45,Baseline!$G:$BH,23,0))</f>
        <v/>
      </c>
      <c r="AD45" s="142" t="str">
        <f>IF(LEN(VLOOKUP($G45,Baseline!$G:$BH,24,0))=0,"",VLOOKUP($G45,Baseline!$G:$BH,24,0))</f>
        <v/>
      </c>
      <c r="AE45" s="142" t="str">
        <f>IF(LEN(VLOOKUP($G45,Baseline!$G:$BH,25,0))=0,"",VLOOKUP($G45,Baseline!$G:$BH,25,0))</f>
        <v/>
      </c>
      <c r="AF45" s="142" t="str">
        <f>IF(LEN(VLOOKUP($G45,Baseline!$G:$BH,26,0))=0,"",VLOOKUP($G45,Baseline!$G:$BH,26,0))</f>
        <v/>
      </c>
      <c r="AG45" s="142"/>
      <c r="AH45" s="142"/>
      <c r="AI45" s="142"/>
      <c r="AJ45" s="155"/>
      <c r="AK45" s="142" t="str">
        <f>IF(LEN(VLOOKUP($G45,Baseline!$G:$BH,31,0))=0,"",VLOOKUP($G45,Baseline!$G:$BH,31,0))</f>
        <v>Have you ever been diagnosed with high blood lipids or high cholesterol by a physician?
If you do not have high blood lipids, please click "No response" in the following questions.</v>
      </c>
      <c r="AL45" s="142" t="str">
        <f>IF(LEN(VLOOKUP($G45,Baseline!$G:$BH,32,0))=0,"",VLOOKUP($G45,Baseline!$G:$BH,32,0))</f>
        <v>0 = No</v>
      </c>
      <c r="AM45" s="142" t="str">
        <f>IF(LEN(VLOOKUP($G45,Baseline!$G:$BH,33,0))=0,"",VLOOKUP($G45,Baseline!$G:$BH,33,0))</f>
        <v>1 = Yes</v>
      </c>
      <c r="AN45" s="142" t="str">
        <f>IF(LEN(VLOOKUP($G45,Baseline!$G:$BH,34,0))=0,"",VLOOKUP($G45,Baseline!$G:$BH,34,0))</f>
        <v>99 = No response</v>
      </c>
      <c r="AO45" s="142" t="str">
        <f>IF(LEN(VLOOKUP($G45,Baseline!$G:$BH,35,0))=0,"",VLOOKUP($G45,Baseline!$G:$BH,35,0))</f>
        <v/>
      </c>
      <c r="AP45" s="142" t="str">
        <f>IF(LEN(VLOOKUP($G45,Baseline!$G:$BH,36,0))=0,"",VLOOKUP($G45,Baseline!$G:$BH,36,0))</f>
        <v/>
      </c>
      <c r="AQ45" s="142" t="str">
        <f>IF(LEN(VLOOKUP($G45,Baseline!$G:$BH,37,0))=0,"",VLOOKUP($G45,Baseline!$G:$BH,37,0))</f>
        <v/>
      </c>
      <c r="AR45" s="142" t="str">
        <f>IF(LEN(VLOOKUP($G45,Baseline!$G:$BH,38,0))=0,"",VLOOKUP($G45,Baseline!$G:$BH,38,0))</f>
        <v/>
      </c>
      <c r="AS45" s="142" t="str">
        <f>IF(LEN(VLOOKUP($G45,Baseline!$G:$BH,39,0))=0,"",VLOOKUP($G45,Baseline!$G:$BH,39,0))</f>
        <v/>
      </c>
      <c r="AT45" s="142" t="str">
        <f>IF(LEN(VLOOKUP($G45,Baseline!$G:$BH,40,0))=0,"",VLOOKUP($G45,Baseline!$G:$BH,40,0))</f>
        <v/>
      </c>
      <c r="AU45" s="142" t="str">
        <f>IF(LEN(VLOOKUP($G45,Baseline!$G:$BH,41,0))=0,"",VLOOKUP($G45,Baseline!$G:$BH,41,0))</f>
        <v/>
      </c>
      <c r="AV45" s="142" t="str">
        <f>IF(LEN(VLOOKUP($G45,Baseline!$G:$BH,42,0))=0,"",VLOOKUP($G45,Baseline!$G:$BH,42,0))</f>
        <v/>
      </c>
      <c r="AW45" s="142" t="str">
        <f>IF(LEN(VLOOKUP($G45,Baseline!$G:$BH,43,0))=0,"",VLOOKUP($G45,Baseline!$G:$BH,43,0))</f>
        <v/>
      </c>
      <c r="AX45" s="142" t="str">
        <f>IF(LEN(VLOOKUP($G45,Baseline!$G:$BH,44,0))=0,"",VLOOKUP($G45,Baseline!$G:$BH,44,0))</f>
        <v/>
      </c>
      <c r="AY45" s="142" t="str">
        <f>IF(LEN(VLOOKUP($G45,Baseline!$G:$BH,45,0))=0,"",VLOOKUP($G45,Baseline!$G:$BH,45,0))</f>
        <v/>
      </c>
      <c r="AZ45" s="142" t="str">
        <f>IF(LEN(VLOOKUP($G45,Baseline!$G:$BH,46,0))=0,"",VLOOKUP($G45,Baseline!$G:$BH,46,0))</f>
        <v/>
      </c>
      <c r="BA45" s="142" t="str">
        <f>IF(LEN(VLOOKUP($G45,Baseline!$G:$BH,47,0))=0,"",VLOOKUP($G45,Baseline!$G:$BH,47,0))</f>
        <v/>
      </c>
      <c r="BB45" s="142" t="str">
        <f>IF(LEN(VLOOKUP($G45,Baseline!$G:$BH,48,0))=0,"",VLOOKUP($G45,Baseline!$G:$BH,48,0))</f>
        <v/>
      </c>
      <c r="BC45" s="142" t="str">
        <f>IF(LEN(VLOOKUP($G45,Baseline!$G:$BH,49,0))=0,"",VLOOKUP($G45,Baseline!$G:$BH,49,0))</f>
        <v/>
      </c>
      <c r="BD45" s="142" t="str">
        <f>IF(LEN(VLOOKUP($G45,Baseline!$G:$BH,50,0))=0,"",VLOOKUP($G45,Baseline!$G:$BH,50,0))</f>
        <v/>
      </c>
      <c r="BE45" s="142" t="str">
        <f>IF(LEN(VLOOKUP($G45,Baseline!$G:$BH,51,0))=0,"",VLOOKUP($G45,Baseline!$G:$BH,51,0))</f>
        <v/>
      </c>
      <c r="BF45" s="142" t="str">
        <f>IF(LEN(VLOOKUP($G45,Baseline!$G:$BH,52,0))=0,"",VLOOKUP($G45,Baseline!$G:$BH,52,0))</f>
        <v/>
      </c>
      <c r="BG45" s="142" t="str">
        <f>IF(LEN(VLOOKUP($G45,Baseline!$G:$BH,53,0))=0,"",VLOOKUP($G45,Baseline!$G:$BH,53,0))</f>
        <v/>
      </c>
      <c r="BH45" s="142" t="str">
        <f>IF(LEN(VLOOKUP($G45,Baseline!$G:$BH,54,0))=0,"",VLOOKUP($G45,Baseline!$G:$BH,54,0))</f>
        <v/>
      </c>
      <c r="BI45" s="142"/>
      <c r="BJ45" s="142"/>
      <c r="BK45" s="142"/>
      <c r="BL45" s="155"/>
      <c r="BM45" s="142" t="str">
        <f>IF(LEN(VLOOKUP($G45,Baseline!$G:$CJ,59,0))=0,"",VLOOKUP($G45,Baseline!$G:$CJ,59,0))</f>
        <v>¿Alguna vez le ha diagnosticado un médico niveles de colesterol demasiado altos? 
Si no tiene concentraciones de colesterol demasiado altos, haga click en "No hay datos" en las siguientes preguntas.</v>
      </c>
      <c r="BN45" s="139" t="str">
        <f>IF(LEN(VLOOKUP($G45,Baseline!$G:$CJ,60,0))=0,"",VLOOKUP($G45,Baseline!$G:$CJ,60,0))</f>
        <v>0 = No</v>
      </c>
      <c r="BO45" s="139" t="str">
        <f>IF(LEN(VLOOKUP($G45,Baseline!$G:$CJ,61,0))=0,"",VLOOKUP($G45,Baseline!$G:$CJ,61,0))</f>
        <v>1 = Sí</v>
      </c>
      <c r="BP45" s="139" t="str">
        <f>IF(LEN(VLOOKUP($G45,Baseline!$G:$CJ,62,0))=0,"",VLOOKUP($G45,Baseline!$G:$CJ,62,0))</f>
        <v>99 = No hay datos</v>
      </c>
      <c r="BQ45" s="139" t="str">
        <f>IF(LEN(VLOOKUP($G45,Baseline!$G:$CJ,63,0))=0,"",VLOOKUP($G45,Baseline!$G:$CJ,63,0))</f>
        <v/>
      </c>
      <c r="BR45" s="139" t="str">
        <f>IF(LEN(VLOOKUP($G45,Baseline!$G:$CJ,64,0))=0,"",VLOOKUP($G45,Baseline!$G:$CJ,64,0))</f>
        <v/>
      </c>
      <c r="BS45" s="139" t="str">
        <f>IF(LEN(VLOOKUP($G45,Baseline!$G:$CJ,65,0))=0,"",VLOOKUP($G45,Baseline!$G:$CJ,65,0))</f>
        <v/>
      </c>
      <c r="BT45" s="139" t="str">
        <f>IF(LEN(VLOOKUP($G45,Baseline!$G:$CJ,66,0))=0,"",VLOOKUP($G45,Baseline!$G:$CJ,66,0))</f>
        <v/>
      </c>
      <c r="BU45" s="139" t="str">
        <f>IF(LEN(VLOOKUP($G45,Baseline!$G:$CJ,67,0))=0,"",VLOOKUP($G45,Baseline!$G:$CJ,67,0))</f>
        <v/>
      </c>
      <c r="BV45" s="139" t="str">
        <f>IF(LEN(VLOOKUP($G45,Baseline!$G:$CJ,68,0))=0,"",VLOOKUP($G45,Baseline!$G:$CJ,68,0))</f>
        <v/>
      </c>
      <c r="BW45" s="139" t="str">
        <f>IF(LEN(VLOOKUP($G45,Baseline!$G:$CJ,69,0))=0,"",VLOOKUP($G45,Baseline!$G:$CJ,69,0))</f>
        <v/>
      </c>
      <c r="BX45" s="139" t="str">
        <f>IF(LEN(VLOOKUP($G45,Baseline!$G:$CJ,70,0))=0,"",VLOOKUP($G45,Baseline!$G:$CJ,70,0))</f>
        <v/>
      </c>
      <c r="BY45" s="139" t="str">
        <f>IF(LEN(VLOOKUP($G45,Baseline!$G:$CJ,71,0))=0,"",VLOOKUP($G45,Baseline!$G:$CJ,71,0))</f>
        <v/>
      </c>
      <c r="BZ45" s="139" t="str">
        <f>IF(LEN(VLOOKUP($G45,Baseline!$G:$CJ,72,0))=0,"",VLOOKUP($G45,Baseline!$G:$CJ,72,0))</f>
        <v/>
      </c>
      <c r="CA45" s="139" t="str">
        <f>IF(LEN(VLOOKUP($G45,Baseline!$G:$CJ,73,0))=0,"",VLOOKUP($G45,Baseline!$G:$CJ,73,0))</f>
        <v/>
      </c>
      <c r="CB45" s="139" t="str">
        <f>IF(LEN(VLOOKUP($G45,Baseline!$G:$CJ,74,0))=0,"",VLOOKUP($G45,Baseline!$G:$CJ,74,0))</f>
        <v/>
      </c>
      <c r="CC45" s="139" t="str">
        <f>IF(LEN(VLOOKUP($G45,Baseline!$G:$CJ,75,0))=0,"",VLOOKUP($G45,Baseline!$G:$CJ,75,0))</f>
        <v/>
      </c>
      <c r="CD45" s="139" t="str">
        <f>IF(LEN(VLOOKUP($G45,Baseline!$G:$CJ,76,0))=0,"",VLOOKUP($G45,Baseline!$G:$CJ,76,0))</f>
        <v/>
      </c>
      <c r="CE45" s="139" t="str">
        <f>IF(LEN(VLOOKUP($G45,Baseline!$G:$CJ,77,0))=0,"",VLOOKUP($G45,Baseline!$G:$CJ,77,0))</f>
        <v/>
      </c>
      <c r="CF45" s="139" t="str">
        <f>IF(LEN(VLOOKUP($G45,Baseline!$G:$CJ,78,0))=0,"",VLOOKUP($G45,Baseline!$G:$CJ,78,0))</f>
        <v/>
      </c>
      <c r="CG45" s="139" t="str">
        <f>IF(LEN(VLOOKUP($G45,Baseline!$G:$CJ,79,0))=0,"",VLOOKUP($G45,Baseline!$G:$CJ,79,0))</f>
        <v/>
      </c>
      <c r="CH45" s="139" t="str">
        <f>IF(LEN(VLOOKUP($G45,Baseline!$G:$CJ,80,0))=0,"",VLOOKUP($G45,Baseline!$G:$CJ,80,0))</f>
        <v/>
      </c>
      <c r="CI45" s="139" t="str">
        <f>IF(LEN(VLOOKUP($G45,Baseline!$G:$CJ,81,0))=0,"",VLOOKUP($G45,Baseline!$G:$CJ,81,0))</f>
        <v/>
      </c>
      <c r="CJ45" s="139" t="str">
        <f>IF(LEN(VLOOKUP($G45,Baseline!$G:$CJ,82,0))=0,"",VLOOKUP($G45,Baseline!$G:$CJ,82,0))</f>
        <v/>
      </c>
      <c r="CK45" s="142"/>
      <c r="CL45" s="142"/>
      <c r="CM45" s="142"/>
      <c r="CN45" s="155"/>
      <c r="CO45" s="139" t="str">
        <f>IF(LEN(VLOOKUP($G45,Baseline!$G:$DL,87,0))=0,"",VLOOKUP($G45,Baseline!$G:$DL,87,0))</f>
        <v>Des taux élevés de lipides sanguins ou de cholestérol vous ont-ils déjà été diagnostiqués par un médecin ?
Si vous n'avez pas un taux élevé de lipides sanguins, veuillez cliquer sur "pas de réponse" pour les questions suivantes.</v>
      </c>
      <c r="CP45" s="139" t="str">
        <f>IF(LEN(VLOOKUP($G45,Baseline!$G:$DL,88,0))=0,"",VLOOKUP($G45,Baseline!$G:$DL,88,0))</f>
        <v>0 = non</v>
      </c>
      <c r="CQ45" s="139" t="str">
        <f>IF(LEN(VLOOKUP($G45,Baseline!$G:$DL,89,0))=0,"",VLOOKUP($G45,Baseline!$G:$DL,89,0))</f>
        <v>1 = oui</v>
      </c>
      <c r="CR45" s="139" t="str">
        <f>IF(LEN(VLOOKUP($G45,Baseline!$G:$DL,90,0))=0,"",VLOOKUP($G45,Baseline!$G:$DL,90,0))</f>
        <v>99 = pas de réponse</v>
      </c>
      <c r="CS45" s="139" t="str">
        <f>IF(LEN(VLOOKUP($G45,Baseline!$G:$DL,91,0))=0,"",VLOOKUP($G45,Baseline!$G:$DL,91,0))</f>
        <v/>
      </c>
      <c r="CT45" s="139" t="str">
        <f>IF(LEN(VLOOKUP($G45,Baseline!$G:$DL,92,0))=0,"",VLOOKUP($G45,Baseline!$G:$DL,92,0))</f>
        <v/>
      </c>
      <c r="CU45" s="139" t="str">
        <f>IF(LEN(VLOOKUP($G45,Baseline!$G:$DL,93,0))=0,"",VLOOKUP($G45,Baseline!$G:$DL,93,0))</f>
        <v/>
      </c>
      <c r="CV45" s="139" t="str">
        <f>IF(LEN(VLOOKUP($G45,Baseline!$G:$DL,94,0))=0,"",VLOOKUP($G45,Baseline!$G:$DL,94,0))</f>
        <v/>
      </c>
      <c r="CW45" s="139" t="str">
        <f>IF(LEN(VLOOKUP($G45,Baseline!$G:$DL,95,0))=0,"",VLOOKUP($G45,Baseline!$G:$DL,95,0))</f>
        <v/>
      </c>
      <c r="CX45" s="139" t="str">
        <f>IF(LEN(VLOOKUP($G45,Baseline!$G:$DL,96,0))=0,"",VLOOKUP($G45,Baseline!$G:$DL,96,0))</f>
        <v/>
      </c>
      <c r="CY45" s="139" t="str">
        <f>IF(LEN(VLOOKUP($G45,Baseline!$G:$DL,97,0))=0,"",VLOOKUP($G45,Baseline!$G:$DL,97,0))</f>
        <v/>
      </c>
      <c r="CZ45" s="139" t="str">
        <f>IF(LEN(VLOOKUP($G45,Baseline!$G:$DL,98,0))=0,"",VLOOKUP($G45,Baseline!$G:$DL,98,0))</f>
        <v/>
      </c>
      <c r="DA45" s="139" t="str">
        <f>IF(LEN(VLOOKUP($G45,Baseline!$G:$DL,99,0))=0,"",VLOOKUP($G45,Baseline!$G:$DL,99,0))</f>
        <v/>
      </c>
      <c r="DB45" s="139" t="str">
        <f>IF(LEN(VLOOKUP($G45,Baseline!$G:$DL,100,0))=0,"",VLOOKUP($G45,Baseline!$G:$DL,100,0))</f>
        <v/>
      </c>
      <c r="DC45" s="139" t="str">
        <f>IF(LEN(VLOOKUP($G45,Baseline!$G:$DL,101,0))=0,"",VLOOKUP($G45,Baseline!$G:$DL,101,0))</f>
        <v/>
      </c>
      <c r="DD45" s="139" t="str">
        <f>IF(LEN(VLOOKUP($G45,Baseline!$G:$DL,102,0))=0,"",VLOOKUP($G45,Baseline!$G:$DL,102,0))</f>
        <v/>
      </c>
      <c r="DE45" s="139" t="str">
        <f>IF(LEN(VLOOKUP($G45,Baseline!$G:$DL,103,0))=0,"",VLOOKUP($G45,Baseline!$G:$DL,103,0))</f>
        <v/>
      </c>
      <c r="DF45" s="139" t="str">
        <f>IF(LEN(VLOOKUP($G45,Baseline!$G:$DL,104,0))=0,"",VLOOKUP($G45,Baseline!$G:$DL,104,0))</f>
        <v/>
      </c>
      <c r="DG45" s="139" t="str">
        <f>IF(LEN(VLOOKUP($G45,Baseline!$G:$DL,105,0))=0,"",VLOOKUP($G45,Baseline!$G:$DL,105,0))</f>
        <v/>
      </c>
      <c r="DH45" s="139" t="str">
        <f>IF(LEN(VLOOKUP($G45,Baseline!$G:$DL,106,0))=0,"",VLOOKUP($G45,Baseline!$G:$DL,106,0))</f>
        <v/>
      </c>
      <c r="DI45" s="139" t="str">
        <f>IF(LEN(VLOOKUP($G45,Baseline!$G:$DL,107,0))=0,"",VLOOKUP($G45,Baseline!$G:$DL,107,0))</f>
        <v/>
      </c>
      <c r="DJ45" s="139" t="str">
        <f>IF(LEN(VLOOKUP($G45,Baseline!$G:$DL,108,0))=0,"",VLOOKUP($G45,Baseline!$G:$DL,108,0))</f>
        <v/>
      </c>
      <c r="DK45" s="139" t="str">
        <f>IF(LEN(VLOOKUP($G45,Baseline!$G:$DL,109,0))=0,"",VLOOKUP($G45,Baseline!$G:$DL,109,0))</f>
        <v/>
      </c>
      <c r="DL45" s="139" t="str">
        <f>IF(LEN(VLOOKUP($G45,Baseline!$G:$DL,110,0))=0,"",VLOOKUP($G45,Baseline!$G:$DL,110,0))</f>
        <v/>
      </c>
      <c r="DM45" s="139"/>
      <c r="DN45" s="139"/>
      <c r="DO45" s="139"/>
      <c r="DP45" s="157"/>
      <c r="DQ45" s="142" t="str">
        <f>IF(LEN(VLOOKUP($G45,Baseline!$G:$EN,115,0))=0,"",VLOOKUP($G45,Baseline!$G:$EN,115,0))</f>
        <v>Találtak Önnél bármikor a normálisnál magasabb vérzsír vagy koleszterin értéket?
Ha az Ön vérzsírértéke a normálisnál nem magasabb, akkor a következő kérdéseknél kérjük, kattintson a "nincs válasz" gombra.</v>
      </c>
      <c r="DR45" s="142" t="str">
        <f>IF(LEN(VLOOKUP($G45,Baseline!$G:$EN,116,0))=0,"",VLOOKUP($G45,Baseline!$G:$EN,116,0))</f>
        <v>0 = nem</v>
      </c>
      <c r="DS45" s="142" t="str">
        <f>IF(LEN(VLOOKUP($G45,Baseline!$G:$EN,117,0))=0,"",VLOOKUP($G45,Baseline!$G:$EN,117,0))</f>
        <v>1 = igen</v>
      </c>
      <c r="DT45" s="142" t="str">
        <f>IF(LEN(VLOOKUP($G45,Baseline!$G:$EN,118,0))=0,"",VLOOKUP($G45,Baseline!$G:$EN,118,0))</f>
        <v>99 = nincs válasz</v>
      </c>
      <c r="DU45" s="142" t="str">
        <f>IF(LEN(VLOOKUP($G45,Baseline!$G:$EN,119,0))=0,"",VLOOKUP($G45,Baseline!$G:$EN,119,0))</f>
        <v/>
      </c>
      <c r="DV45" s="142" t="str">
        <f>IF(LEN(VLOOKUP($G45,Baseline!$G:$EN,120,0))=0,"",VLOOKUP($G45,Baseline!$G:$EN,120,0))</f>
        <v/>
      </c>
      <c r="DW45" s="142" t="str">
        <f>IF(LEN(VLOOKUP($G45,Baseline!$G:$EN,121,0))=0,"",VLOOKUP($G45,Baseline!$G:$EN,121,0))</f>
        <v/>
      </c>
      <c r="DX45" s="142" t="str">
        <f>IF(LEN(VLOOKUP($G45,Baseline!$G:$EN,122,0))=0,"",VLOOKUP($G45,Baseline!$G:$EN,122,0))</f>
        <v/>
      </c>
      <c r="DY45" s="142" t="str">
        <f>IF(LEN(VLOOKUP($G45,Baseline!$G:$EN,123,0))=0,"",VLOOKUP($G45,Baseline!$G:$EN,123,0))</f>
        <v/>
      </c>
      <c r="DZ45" s="142" t="str">
        <f>IF(LEN(VLOOKUP($G45,Baseline!$G:$EN,124,0))=0,"",VLOOKUP($G45,Baseline!$G:$EN,124,0))</f>
        <v/>
      </c>
      <c r="EA45" s="142" t="str">
        <f>IF(LEN(VLOOKUP($G45,Baseline!$G:$EN,125,0))=0,"",VLOOKUP($G45,Baseline!$G:$EN,125,0))</f>
        <v/>
      </c>
      <c r="EB45" s="142" t="str">
        <f>IF(LEN(VLOOKUP($G45,Baseline!$G:$EN,126,0))=0,"",VLOOKUP($G45,Baseline!$G:$EN,126,0))</f>
        <v/>
      </c>
      <c r="EC45" s="142" t="str">
        <f>IF(LEN(VLOOKUP($G45,Baseline!$G:$EN,127,0))=0,"",VLOOKUP($G45,Baseline!$G:$EN,127,0))</f>
        <v/>
      </c>
      <c r="ED45" s="142" t="str">
        <f>IF(LEN(VLOOKUP($G45,Baseline!$G:$EN,128,0))=0,"",VLOOKUP($G45,Baseline!$G:$EN,128,0))</f>
        <v/>
      </c>
      <c r="EE45" s="142" t="str">
        <f>IF(LEN(VLOOKUP($G45,Baseline!$G:$EN,129,0))=0,"",VLOOKUP($G45,Baseline!$G:$EN,129,0))</f>
        <v/>
      </c>
      <c r="EF45" s="142" t="str">
        <f>IF(LEN(VLOOKUP($G45,Baseline!$G:$EN,130,0))=0,"",VLOOKUP($G45,Baseline!$G:$EN,130,0))</f>
        <v/>
      </c>
      <c r="EG45" s="142" t="str">
        <f>IF(LEN(VLOOKUP($G45,Baseline!$G:$EN,131,0))=0,"",VLOOKUP($G45,Baseline!$G:$EN,131,0))</f>
        <v/>
      </c>
      <c r="EH45" s="142" t="str">
        <f>IF(LEN(VLOOKUP($G45,Baseline!$G:$EN,132,0))=0,"",VLOOKUP($G45,Baseline!$G:$EN,132,0))</f>
        <v/>
      </c>
      <c r="EI45" s="142" t="str">
        <f>IF(LEN(VLOOKUP($G45,Baseline!$G:$EN,133,0))=0,"",VLOOKUP($G45,Baseline!$G:$EN,133,0))</f>
        <v/>
      </c>
      <c r="EJ45" s="142" t="str">
        <f>IF(LEN(VLOOKUP($G45,Baseline!$G:$EN,134,0))=0,"",VLOOKUP($G45,Baseline!$G:$EN,134,0))</f>
        <v/>
      </c>
      <c r="EK45" s="142" t="str">
        <f>IF(LEN(VLOOKUP($G45,Baseline!$G:$EN,135,0))=0,"",VLOOKUP($G45,Baseline!$G:$EN,135,0))</f>
        <v/>
      </c>
      <c r="EL45" s="142" t="str">
        <f>IF(LEN(VLOOKUP($G45,Baseline!$G:$EN,136,0))=0,"",VLOOKUP($G45,Baseline!$G:$EN,136,0))</f>
        <v/>
      </c>
      <c r="EM45" s="142" t="str">
        <f>IF(LEN(VLOOKUP($G45,Baseline!$G:$EN,137,0))=0,"",VLOOKUP($G45,Baseline!$G:$EN,137,0))</f>
        <v/>
      </c>
      <c r="EN45" s="142" t="str">
        <f>IF(LEN(VLOOKUP($G45,Baseline!$G:$EN,138,0))=0,"",VLOOKUP($G45,Baseline!$G:$EN,138,0))</f>
        <v/>
      </c>
      <c r="EO45" s="142"/>
      <c r="EP45" s="142"/>
      <c r="EQ45" s="142"/>
      <c r="ER45" s="155"/>
      <c r="ES45" s="142" t="str">
        <f>IF(LEN(VLOOKUP($G45,Baseline!$G:$FP,143,0))=0,"",VLOOKUP($G45,Baseline!$G:$FP,143,0))</f>
        <v>Le è mai stato rilevato un alto contenuto di lipidi nel sangue o alti livelli di colesterolo da un medico?
Se non soffre di livelli di colesterolo alti, selezioni la risposta “nessuna risposta” nelle domande successive.</v>
      </c>
      <c r="ET45" s="142" t="str">
        <f>IF(LEN(VLOOKUP($G45,Baseline!$G:$FP,144,0))=0,"",VLOOKUP($G45,Baseline!$G:$FP,144,0))</f>
        <v>0 = no</v>
      </c>
      <c r="EU45" s="142" t="str">
        <f>IF(LEN(VLOOKUP($G45,Baseline!$G:$FP,145,0))=0,"",VLOOKUP($G45,Baseline!$G:$FP,145,0))</f>
        <v>1 = sì</v>
      </c>
      <c r="EV45" s="142" t="str">
        <f>IF(LEN(VLOOKUP($G45,Baseline!$G:$FP,146,0))=0,"",VLOOKUP($G45,Baseline!$G:$FP,146,0))</f>
        <v>99 = nessuna risposta</v>
      </c>
      <c r="EW45" s="142" t="str">
        <f>IF(LEN(VLOOKUP($G45,Baseline!$G:$FP,147,0))=0,"",VLOOKUP($G45,Baseline!$G:$FP,147,0))</f>
        <v/>
      </c>
      <c r="EX45" s="142" t="str">
        <f>IF(LEN(VLOOKUP($G45,Baseline!$G:$FP,148,0))=0,"",VLOOKUP($G45,Baseline!$G:$FP,148,0))</f>
        <v/>
      </c>
      <c r="EY45" s="142" t="str">
        <f>IF(LEN(VLOOKUP($G45,Baseline!$G:$FP,149,0))=0,"",VLOOKUP($G45,Baseline!$G:$FP,149,0))</f>
        <v/>
      </c>
      <c r="EZ45" s="142" t="str">
        <f>IF(LEN(VLOOKUP($G45,Baseline!$G:$FP,150,0))=0,"",VLOOKUP($G45,Baseline!$G:$FP,150,0))</f>
        <v/>
      </c>
      <c r="FA45" s="142" t="str">
        <f>IF(LEN(VLOOKUP($G45,Baseline!$G:$FP,151,0))=0,"",VLOOKUP($G45,Baseline!$G:$FP,151,0))</f>
        <v/>
      </c>
      <c r="FB45" s="142" t="str">
        <f>IF(LEN(VLOOKUP($G45,Baseline!$G:$FP,152,0))=0,"",VLOOKUP($G45,Baseline!$G:$FP,152,0))</f>
        <v/>
      </c>
      <c r="FC45" s="142" t="str">
        <f>IF(LEN(VLOOKUP($G45,Baseline!$G:$FP,153,0))=0,"",VLOOKUP($G45,Baseline!$G:$FP,153,0))</f>
        <v/>
      </c>
      <c r="FD45" s="142" t="str">
        <f>IF(LEN(VLOOKUP($G45,Baseline!$G:$FP,154,0))=0,"",VLOOKUP($G45,Baseline!$G:$FP,154,0))</f>
        <v/>
      </c>
      <c r="FE45" s="142" t="str">
        <f>IF(LEN(VLOOKUP($G45,Baseline!$G:$FP,155,0))=0,"",VLOOKUP($G45,Baseline!$G:$FP,155,0))</f>
        <v/>
      </c>
      <c r="FF45" s="142" t="str">
        <f>IF(LEN(VLOOKUP($G45,Baseline!$G:$FP,156,0))=0,"",VLOOKUP($G45,Baseline!$G:$FP,156,0))</f>
        <v/>
      </c>
      <c r="FG45" s="142" t="str">
        <f>IF(LEN(VLOOKUP($G45,Baseline!$G:$FP,157,0))=0,"",VLOOKUP($G45,Baseline!$G:$FP,157,0))</f>
        <v/>
      </c>
      <c r="FH45" s="142" t="str">
        <f>IF(LEN(VLOOKUP($G45,Baseline!$G:$FP,158,0))=0,"",VLOOKUP($G45,Baseline!$G:$FP,158,0))</f>
        <v/>
      </c>
      <c r="FI45" s="142" t="str">
        <f>IF(LEN(VLOOKUP($G45,Baseline!$G:$FP,159,0))=0,"",VLOOKUP($G45,Baseline!$G:$FP,159,0))</f>
        <v/>
      </c>
      <c r="FJ45" s="142" t="str">
        <f>IF(LEN(VLOOKUP($G45,Baseline!$G:$FP,160,0))=0,"",VLOOKUP($G45,Baseline!$G:$FP,160,0))</f>
        <v/>
      </c>
      <c r="FK45" s="142" t="str">
        <f>IF(LEN(VLOOKUP($G45,Baseline!$G:$FP,161,0))=0,"",VLOOKUP($G45,Baseline!$G:$FP,161,0))</f>
        <v/>
      </c>
      <c r="FL45" s="142" t="str">
        <f>IF(LEN(VLOOKUP($G45,Baseline!$G:$FP,162,0))=0,"",VLOOKUP($G45,Baseline!$G:$FP,162,0))</f>
        <v/>
      </c>
      <c r="FM45" s="142" t="str">
        <f>IF(LEN(VLOOKUP($G45,Baseline!$G:$FP,163,0))=0,"",VLOOKUP($G45,Baseline!$G:$FP,163,0))</f>
        <v/>
      </c>
      <c r="FN45" s="142" t="str">
        <f>IF(LEN(VLOOKUP($G45,Baseline!$G:$FP,164,0))=0,"",VLOOKUP($G45,Baseline!$G:$FP,164,0))</f>
        <v/>
      </c>
      <c r="FO45" s="142" t="str">
        <f>IF(LEN(VLOOKUP($G45,Baseline!$G:$FP,165,0))=0,"",VLOOKUP($G45,Baseline!$G:$FP,165,0))</f>
        <v/>
      </c>
      <c r="FP45" s="142" t="str">
        <f>IF(LEN(VLOOKUP($G45,Baseline!$G:$FP,166,0))=0,"",VLOOKUP($G45,Baseline!$G:$FP,166,0))</f>
        <v/>
      </c>
      <c r="FQ45" s="142"/>
      <c r="FR45" s="142"/>
      <c r="FS45" s="142"/>
      <c r="FT45" s="155"/>
      <c r="FU45" s="142" t="str">
        <f>IF(LEN(VLOOKUP($G45,Baseline!$G:$GR,171,0))=0,"",VLOOKUP($G45,Baseline!$G:$GR,171,0))</f>
        <v>Был ли у Вас обнаружен повышенный уровень жиров или холестерина в крови?
Если нет, отметьте в вопросах ниже вариант "нет ответа".</v>
      </c>
      <c r="FV45" s="142" t="str">
        <f>IF(LEN(VLOOKUP($G45,Baseline!$G:$GR,172,0))=0,"",VLOOKUP($G45,Baseline!$G:$GR,172,0))</f>
        <v>0 = нет</v>
      </c>
      <c r="FW45" s="142" t="str">
        <f>IF(LEN(VLOOKUP($G45,Baseline!$G:$GR,173,0))=0,"",VLOOKUP($G45,Baseline!$G:$GR,173,0))</f>
        <v>1 = да</v>
      </c>
      <c r="FX45" s="142" t="str">
        <f>IF(LEN(VLOOKUP($G45,Baseline!$G:$GR,174,0))=0,"",VLOOKUP($G45,Baseline!$G:$GR,174,0))</f>
        <v>99 = нет ответа</v>
      </c>
      <c r="FY45" s="142" t="str">
        <f>IF(LEN(VLOOKUP($G45,Baseline!$G:$GR,175,0))=0,"",VLOOKUP($G45,Baseline!$G:$GR,175,0))</f>
        <v/>
      </c>
      <c r="FZ45" s="142" t="str">
        <f>IF(LEN(VLOOKUP($G45,Baseline!$G:$GR,176,0))=0,"",VLOOKUP($G45,Baseline!$G:$GR,176,0))</f>
        <v/>
      </c>
      <c r="GA45" s="142" t="str">
        <f>IF(LEN(VLOOKUP($G45,Baseline!$G:$GR,177,0))=0,"",VLOOKUP($G45,Baseline!$G:$GR,177,0))</f>
        <v/>
      </c>
      <c r="GB45" s="142" t="str">
        <f>IF(LEN(VLOOKUP($G45,Baseline!$G:$GR,178,0))=0,"",VLOOKUP($G45,Baseline!$G:$GR,178,0))</f>
        <v/>
      </c>
      <c r="GC45" s="142" t="str">
        <f>IF(LEN(VLOOKUP($G45,Baseline!$G:$GR,179,0))=0,"",VLOOKUP($G45,Baseline!$G:$GR,179,0))</f>
        <v/>
      </c>
      <c r="GD45" s="142" t="str">
        <f>IF(LEN(VLOOKUP($G45,Baseline!$G:$GR,180,0))=0,"",VLOOKUP($G45,Baseline!$G:$GR,180,0))</f>
        <v/>
      </c>
      <c r="GE45" s="142" t="str">
        <f>IF(LEN(VLOOKUP($G45,Baseline!$G:$GR,181,0))=0,"",VLOOKUP($G45,Baseline!$G:$GR,181,0))</f>
        <v/>
      </c>
      <c r="GF45" s="142" t="str">
        <f>IF(LEN(VLOOKUP($G45,Baseline!$G:$GR,182,0))=0,"",VLOOKUP($G45,Baseline!$G:$GR,182,0))</f>
        <v/>
      </c>
      <c r="GG45" s="142" t="str">
        <f>IF(LEN(VLOOKUP($G45,Baseline!$G:$GR,183,0))=0,"",VLOOKUP($G45,Baseline!$G:$GR,183,0))</f>
        <v/>
      </c>
      <c r="GH45" s="142" t="str">
        <f>IF(LEN(VLOOKUP($G45,Baseline!$G:$GR,184,0))=0,"",VLOOKUP($G45,Baseline!$G:$GR,184,0))</f>
        <v/>
      </c>
      <c r="GI45" s="142" t="str">
        <f>IF(LEN(VLOOKUP($G45,Baseline!$G:$GR,185,0))=0,"",VLOOKUP($G45,Baseline!$G:$GR,185,0))</f>
        <v/>
      </c>
      <c r="GJ45" s="142" t="str">
        <f>IF(LEN(VLOOKUP($G45,Baseline!$G:$GR,186,0))=0,"",VLOOKUP($G45,Baseline!$G:$GR,186,0))</f>
        <v/>
      </c>
      <c r="GK45" s="142" t="str">
        <f>IF(LEN(VLOOKUP($G45,Baseline!$G:$GR,187,0))=0,"",VLOOKUP($G45,Baseline!$G:$GR,187,0))</f>
        <v/>
      </c>
      <c r="GL45" s="142" t="str">
        <f>IF(LEN(VLOOKUP($G45,Baseline!$G:$GR,188,0))=0,"",VLOOKUP($G45,Baseline!$G:$GR,188,0))</f>
        <v/>
      </c>
      <c r="GM45" s="142" t="str">
        <f>IF(LEN(VLOOKUP($G45,Baseline!$G:$GR,189,0))=0,"",VLOOKUP($G45,Baseline!$G:$GR,189,0))</f>
        <v/>
      </c>
      <c r="GN45" s="142" t="str">
        <f>IF(LEN(VLOOKUP($G45,Baseline!$G:$GR,190,0))=0,"",VLOOKUP($G45,Baseline!$G:$GR,190,0))</f>
        <v/>
      </c>
      <c r="GO45" s="142" t="str">
        <f>IF(LEN(VLOOKUP($G45,Baseline!$G:$GR,191,0))=0,"",VLOOKUP($G45,Baseline!$G:$GR,191,0))</f>
        <v/>
      </c>
      <c r="GP45" s="142" t="str">
        <f>IF(LEN(VLOOKUP($G45,Baseline!$G:$GR,192,0))=0,"",VLOOKUP($G45,Baseline!$G:$GR,192,0))</f>
        <v/>
      </c>
      <c r="GQ45" s="142" t="str">
        <f>IF(LEN(VLOOKUP($G45,Baseline!$G:$GR,193,0))=0,"",VLOOKUP($G45,Baseline!$G:$GR,193,0))</f>
        <v/>
      </c>
      <c r="GR45" s="142" t="str">
        <f>IF(LEN(VLOOKUP($G45,Baseline!$G:$GR,194,0))=0,"",VLOOKUP($G45,Baseline!$G:$GR,194,0))</f>
        <v/>
      </c>
      <c r="GS45" s="142"/>
      <c r="GT45" s="142"/>
      <c r="GU45" s="142"/>
      <c r="GV45" s="155"/>
      <c r="GW45" s="142" t="str">
        <f>IF(LEN(VLOOKUP($G45,Baseline!$G:$HT,199,0))=0,"",VLOOKUP($G45,Baseline!$G:$HT,199,0))</f>
        <v>Da li su vam je ikad lekar ustanovio da imate povećane vrednosti masti ili holesterola u krvi?
Ako nemate povećane vrednosti masti u krvi kliknite kod sledećih pitanja na "nema podataka".</v>
      </c>
      <c r="GX45" s="142" t="str">
        <f>IF(LEN(VLOOKUP($G45,Baseline!$G:$HT,200,0))=0,"",VLOOKUP($G45,Baseline!$G:$HT,200,0))</f>
        <v>0 = ne</v>
      </c>
      <c r="GY45" s="142" t="str">
        <f>IF(LEN(VLOOKUP($G45,Baseline!$G:$HT,201,0))=0,"",VLOOKUP($G45,Baseline!$G:$HT,201,0))</f>
        <v>1 = da</v>
      </c>
      <c r="GZ45" s="142" t="str">
        <f>IF(LEN(VLOOKUP($G45,Baseline!$G:$HT,202,0))=0,"",VLOOKUP($G45,Baseline!$G:$HT,202,0))</f>
        <v>99 = nema podataka</v>
      </c>
      <c r="HA45" s="142" t="str">
        <f>IF(LEN(VLOOKUP($G45,Baseline!$G:$HT,203,0))=0,"",VLOOKUP($G45,Baseline!$G:$HT,203,0))</f>
        <v/>
      </c>
      <c r="HB45" s="142" t="str">
        <f>IF(LEN(VLOOKUP($G45,Baseline!$G:$HT,204,0))=0,"",VLOOKUP($G45,Baseline!$G:$HT,204,0))</f>
        <v/>
      </c>
      <c r="HC45" s="142" t="str">
        <f>IF(LEN(VLOOKUP($G45,Baseline!$G:$HT,205,0))=0,"",VLOOKUP($G45,Baseline!$G:$HT,205,0))</f>
        <v/>
      </c>
      <c r="HD45" s="142" t="str">
        <f>IF(LEN(VLOOKUP($G45,Baseline!$G:$HT,206,0))=0,"",VLOOKUP($G45,Baseline!$G:$HT,206,0))</f>
        <v/>
      </c>
      <c r="HE45" s="142" t="str">
        <f>IF(LEN(VLOOKUP($G45,Baseline!$G:$HT,207,0))=0,"",VLOOKUP($G45,Baseline!$G:$HT,207,0))</f>
        <v/>
      </c>
      <c r="HF45" s="142" t="str">
        <f>IF(LEN(VLOOKUP($G45,Baseline!$G:$HT,208,0))=0,"",VLOOKUP($G45,Baseline!$G:$HT,208,0))</f>
        <v/>
      </c>
      <c r="HG45" s="142" t="str">
        <f>IF(LEN(VLOOKUP($G45,Baseline!$G:$HT,209,0))=0,"",VLOOKUP($G45,Baseline!$G:$HT,209,0))</f>
        <v/>
      </c>
      <c r="HH45" s="142" t="str">
        <f>IF(LEN(VLOOKUP($G45,Baseline!$G:$HT,210,0))=0,"",VLOOKUP($G45,Baseline!$G:$HT,210,0))</f>
        <v/>
      </c>
      <c r="HI45" s="142" t="str">
        <f>IF(LEN(VLOOKUP($G45,Baseline!$G:$HT,211,0))=0,"",VLOOKUP($G45,Baseline!$G:$HT,211,0))</f>
        <v/>
      </c>
      <c r="HJ45" s="142" t="str">
        <f>IF(LEN(VLOOKUP($G45,Baseline!$G:$HT,212,0))=0,"",VLOOKUP($G45,Baseline!$G:$HT,212,0))</f>
        <v/>
      </c>
      <c r="HK45" s="142" t="str">
        <f>IF(LEN(VLOOKUP($G45,Baseline!$G:$HT,213,0))=0,"",VLOOKUP($G45,Baseline!$G:$HT,213,0))</f>
        <v/>
      </c>
      <c r="HL45" s="142" t="str">
        <f>IF(LEN(VLOOKUP($G45,Baseline!$G:$HT,214,0))=0,"",VLOOKUP($G45,Baseline!$G:$HT,214,0))</f>
        <v/>
      </c>
      <c r="HM45" s="142" t="str">
        <f>IF(LEN(VLOOKUP($G45,Baseline!$G:$HT,215,0))=0,"",VLOOKUP($G45,Baseline!$G:$HT,215,0))</f>
        <v/>
      </c>
      <c r="HN45" s="142" t="str">
        <f>IF(LEN(VLOOKUP($G45,Baseline!$G:$HT,216,0))=0,"",VLOOKUP($G45,Baseline!$G:$HT,216,0))</f>
        <v/>
      </c>
      <c r="HO45" s="142" t="str">
        <f>IF(LEN(VLOOKUP($G45,Baseline!$G:$HT,217,0))=0,"",VLOOKUP($G45,Baseline!$G:$HT,217,0))</f>
        <v/>
      </c>
      <c r="HP45" s="142" t="str">
        <f>IF(LEN(VLOOKUP($G45,Baseline!$G:$HT,218,0))=0,"",VLOOKUP($G45,Baseline!$G:$HT,218,0))</f>
        <v/>
      </c>
      <c r="HQ45" s="142" t="str">
        <f>IF(LEN(VLOOKUP($G45,Baseline!$G:$HT,219,0))=0,"",VLOOKUP($G45,Baseline!$G:$HT,219,0))</f>
        <v/>
      </c>
      <c r="HR45" s="142" t="str">
        <f>IF(LEN(VLOOKUP($G45,Baseline!$G:$HT,220,0))=0,"",VLOOKUP($G45,Baseline!$G:$HT,220,0))</f>
        <v/>
      </c>
      <c r="HS45" s="142" t="str">
        <f>IF(LEN(VLOOKUP($G45,Baseline!$G:$HT,221,0))=0,"",VLOOKUP($G45,Baseline!$G:$HT,221,0))</f>
        <v/>
      </c>
      <c r="HT45" s="142" t="str">
        <f>IF(LEN(VLOOKUP($G45,Baseline!$G:$HT,222,0))=0,"",VLOOKUP($G45,Baseline!$G:$HT,222,0))</f>
        <v/>
      </c>
      <c r="HU45" s="142"/>
      <c r="HV45" s="142"/>
      <c r="HW45" s="142"/>
      <c r="HX45" s="155"/>
      <c r="HY45" s="142"/>
      <c r="HZ45" s="142"/>
      <c r="IA45" s="142"/>
      <c r="IB45" s="142"/>
      <c r="IC45" s="142"/>
      <c r="ID45" s="142"/>
      <c r="IE45" s="142"/>
      <c r="IF45" s="142"/>
      <c r="IG45" s="142"/>
      <c r="IH45" s="142"/>
      <c r="II45" s="142"/>
      <c r="IJ45" s="142"/>
      <c r="IK45" s="142"/>
      <c r="IL45" s="142"/>
      <c r="IM45" s="142"/>
      <c r="IN45" s="142"/>
      <c r="IO45" s="142"/>
      <c r="IP45" s="142"/>
      <c r="IQ45" s="142"/>
      <c r="IR45" s="142"/>
      <c r="IS45" s="142"/>
      <c r="IT45" s="142"/>
      <c r="IU45" s="142"/>
      <c r="IV45" s="142"/>
      <c r="IW45" s="142"/>
      <c r="IX45" s="142"/>
      <c r="IY45" s="142"/>
      <c r="IZ45" s="142"/>
      <c r="JA45" s="142"/>
      <c r="JB45" s="142"/>
      <c r="JC45" s="142"/>
      <c r="JD45" s="142"/>
      <c r="JE45" s="142"/>
      <c r="JF45" s="142"/>
      <c r="JG45" s="142"/>
      <c r="JH45" s="142"/>
      <c r="JI45" s="142"/>
      <c r="JJ45" s="142"/>
      <c r="JK45" s="142"/>
      <c r="JL45" s="142"/>
      <c r="JM45" s="142"/>
      <c r="JN45" s="142"/>
      <c r="JO45" s="142"/>
      <c r="JP45" s="142"/>
      <c r="JQ45" s="142"/>
      <c r="JR45" s="142"/>
      <c r="JS45" s="142"/>
      <c r="JT45" s="142"/>
      <c r="JU45" s="142"/>
      <c r="JV45" s="142"/>
      <c r="JW45" s="142"/>
      <c r="JX45" s="142"/>
      <c r="JY45" s="142"/>
      <c r="JZ45" s="142"/>
      <c r="KA45" s="142"/>
      <c r="KB45" s="142"/>
      <c r="KC45" s="142"/>
      <c r="KD45" s="142"/>
      <c r="KE45" s="142"/>
      <c r="KF45" s="142"/>
      <c r="KG45" s="142"/>
      <c r="KH45" s="142"/>
      <c r="KI45" s="142"/>
      <c r="KJ45" s="142"/>
      <c r="KK45" s="142"/>
      <c r="KL45" s="142"/>
      <c r="KM45" s="142"/>
      <c r="KN45" s="142"/>
      <c r="KO45" s="142"/>
      <c r="KP45" s="142"/>
      <c r="KQ45" s="142"/>
      <c r="KR45" s="142"/>
      <c r="KS45" s="142"/>
      <c r="KT45" s="142"/>
      <c r="KU45" s="142"/>
      <c r="KV45" s="142"/>
      <c r="KW45" s="142"/>
      <c r="KX45" s="142"/>
      <c r="KY45" s="142"/>
      <c r="KZ45" s="142"/>
      <c r="LA45" s="142"/>
      <c r="LB45" s="142"/>
      <c r="LC45" s="142"/>
      <c r="LD45" s="142"/>
      <c r="LE45" s="142"/>
      <c r="LF45" s="142"/>
      <c r="LG45" s="142"/>
      <c r="LH45" s="142"/>
      <c r="LI45" s="142"/>
      <c r="LJ45" s="142"/>
      <c r="LK45" s="142"/>
      <c r="LL45" s="142"/>
      <c r="LM45" s="142"/>
      <c r="LN45" s="142"/>
      <c r="LO45" s="142"/>
      <c r="LP45" s="142"/>
      <c r="LQ45" s="142"/>
      <c r="LR45" s="142"/>
      <c r="LS45" s="142"/>
      <c r="LT45" s="142"/>
      <c r="LU45" s="142"/>
      <c r="LV45" s="142"/>
      <c r="LW45" s="142"/>
      <c r="LX45" s="142"/>
      <c r="LY45" s="142"/>
      <c r="LZ45" s="142"/>
      <c r="MA45" s="142"/>
      <c r="MB45" s="142"/>
      <c r="MC45" s="142"/>
      <c r="MD45" s="142"/>
      <c r="ME45" s="142"/>
      <c r="MF45" s="142"/>
      <c r="MG45" s="142"/>
      <c r="MH45" s="142"/>
      <c r="MI45" s="142"/>
      <c r="MJ45" s="142"/>
      <c r="MK45" s="142"/>
      <c r="ML45" s="142"/>
      <c r="MM45" s="142"/>
      <c r="MN45" s="142"/>
      <c r="MO45" s="142"/>
      <c r="MP45" s="142"/>
      <c r="MQ45" s="142"/>
      <c r="MR45" s="142"/>
      <c r="MS45" s="142"/>
      <c r="MT45" s="142"/>
      <c r="MU45" s="142"/>
      <c r="MV45" s="142"/>
      <c r="MW45" s="142"/>
      <c r="MX45" s="142"/>
      <c r="MY45" s="142"/>
      <c r="MZ45" s="142"/>
      <c r="NA45" s="142"/>
      <c r="NB45" s="142"/>
      <c r="NC45" s="142"/>
      <c r="ND45" s="142"/>
      <c r="NE45" s="142"/>
      <c r="NF45" s="142"/>
      <c r="NG45" s="142"/>
      <c r="NH45" s="142"/>
      <c r="NI45" s="142"/>
      <c r="NJ45" s="142"/>
      <c r="NK45" s="142"/>
      <c r="NL45" s="142"/>
      <c r="NM45" s="142"/>
      <c r="NN45" s="142"/>
      <c r="NO45" s="142"/>
      <c r="NP45" s="142"/>
      <c r="NQ45" s="142"/>
      <c r="NR45" s="142"/>
      <c r="NS45" s="142"/>
      <c r="NT45" s="142"/>
      <c r="NU45" s="142"/>
      <c r="NV45" s="142"/>
      <c r="NW45" s="142"/>
      <c r="NX45" s="142"/>
      <c r="NY45" s="142"/>
      <c r="NZ45" s="142"/>
      <c r="OA45" s="142"/>
      <c r="OB45" s="142"/>
      <c r="OC45" s="142"/>
      <c r="OD45" s="142"/>
      <c r="OE45" s="142"/>
      <c r="OF45" s="142"/>
      <c r="OG45" s="142"/>
      <c r="OH45" s="142"/>
      <c r="OI45" s="142"/>
      <c r="OJ45" s="142"/>
      <c r="OK45" s="142"/>
      <c r="OL45" s="142"/>
      <c r="OM45" s="142"/>
      <c r="ON45" s="142"/>
      <c r="OO45" s="142"/>
      <c r="OP45" s="142"/>
      <c r="OQ45" s="142"/>
      <c r="OR45" s="142"/>
      <c r="OS45" s="142"/>
      <c r="OT45" s="142"/>
      <c r="OU45" s="142"/>
      <c r="OV45" s="142"/>
      <c r="OW45" s="142"/>
      <c r="OX45" s="142"/>
      <c r="OY45" s="142"/>
      <c r="OZ45" s="142"/>
      <c r="PA45" s="142"/>
      <c r="PB45" s="142"/>
      <c r="PC45" s="142"/>
      <c r="PD45" s="142"/>
      <c r="PE45" s="142"/>
      <c r="PF45" s="142"/>
      <c r="PG45" s="142"/>
      <c r="PH45" s="142"/>
      <c r="PI45" s="142"/>
      <c r="PJ45" s="142"/>
      <c r="PK45" s="142"/>
      <c r="PL45" s="142"/>
      <c r="PM45" s="142"/>
      <c r="PN45" s="142"/>
      <c r="PO45" s="142"/>
      <c r="PP45" s="142"/>
      <c r="PQ45" s="142"/>
      <c r="PR45" s="142"/>
      <c r="PS45" s="142"/>
      <c r="PT45" s="142"/>
      <c r="PU45" s="142"/>
      <c r="PV45" s="142"/>
      <c r="PW45" s="142"/>
      <c r="PX45" s="142"/>
      <c r="PY45" s="142"/>
      <c r="PZ45" s="142"/>
      <c r="QA45" s="142"/>
      <c r="QB45" s="142"/>
      <c r="QC45" s="142"/>
      <c r="QD45" s="142"/>
      <c r="QE45" s="142"/>
      <c r="QF45" s="142"/>
      <c r="QG45" s="142"/>
      <c r="QH45" s="142"/>
      <c r="QI45" s="142"/>
      <c r="QJ45" s="142"/>
      <c r="QK45" s="142"/>
      <c r="QL45" s="142"/>
      <c r="QM45" s="142"/>
      <c r="QN45" s="142"/>
      <c r="QO45" s="142"/>
      <c r="QP45" s="142"/>
      <c r="QQ45" s="142"/>
      <c r="QR45" s="142"/>
      <c r="QS45" s="142"/>
      <c r="QT45" s="142"/>
      <c r="QU45" s="142"/>
      <c r="QV45" s="142"/>
      <c r="QW45" s="142"/>
      <c r="QX45" s="142"/>
      <c r="QY45" s="142"/>
      <c r="QZ45" s="142"/>
      <c r="RA45" s="142"/>
      <c r="RB45" s="142"/>
      <c r="RC45" s="142"/>
      <c r="RD45" s="142"/>
      <c r="RE45" s="142"/>
      <c r="RF45" s="142"/>
      <c r="RG45" s="142"/>
      <c r="RH45" s="142"/>
      <c r="RI45" s="142"/>
      <c r="RJ45" s="142"/>
      <c r="RK45" s="142"/>
      <c r="RL45" s="142"/>
      <c r="RM45" s="142"/>
      <c r="RN45" s="142"/>
      <c r="RO45" s="142"/>
      <c r="RP45" s="142"/>
      <c r="RQ45" s="142"/>
      <c r="RR45" s="142"/>
      <c r="RS45" s="142"/>
      <c r="RT45" s="142"/>
      <c r="RU45" s="142"/>
      <c r="RV45" s="142"/>
      <c r="RW45" s="142"/>
      <c r="RX45" s="142"/>
      <c r="RY45" s="142"/>
      <c r="RZ45" s="142"/>
      <c r="SA45" s="142"/>
      <c r="SB45" s="142"/>
      <c r="SC45" s="142"/>
      <c r="SD45" s="142"/>
      <c r="SE45" s="142"/>
      <c r="SF45" s="142"/>
      <c r="SG45" s="142"/>
      <c r="SH45" s="142"/>
      <c r="SI45" s="142"/>
      <c r="SJ45" s="142"/>
      <c r="SK45" s="142"/>
      <c r="SL45" s="142"/>
      <c r="SM45" s="142"/>
      <c r="SN45" s="142"/>
      <c r="SO45" s="142"/>
      <c r="SP45" s="142"/>
      <c r="SQ45" s="142"/>
      <c r="SR45" s="142"/>
      <c r="SS45" s="142"/>
      <c r="ST45" s="142"/>
      <c r="SU45" s="142"/>
      <c r="SV45" s="142"/>
      <c r="SW45" s="142"/>
      <c r="SX45" s="142"/>
      <c r="SY45" s="142"/>
      <c r="SZ45" s="142"/>
      <c r="TA45" s="142"/>
      <c r="TB45" s="142"/>
      <c r="TC45" s="142"/>
      <c r="TD45" s="142"/>
      <c r="TE45" s="142"/>
      <c r="TF45" s="142"/>
      <c r="TG45" s="142"/>
      <c r="TH45" s="142"/>
      <c r="TI45" s="142"/>
      <c r="TJ45" s="142"/>
      <c r="TK45" s="142"/>
      <c r="TL45" s="142"/>
      <c r="TM45" s="142"/>
      <c r="TN45" s="142"/>
      <c r="TO45" s="142"/>
      <c r="TP45" s="142"/>
      <c r="TQ45" s="142"/>
      <c r="TR45" s="142"/>
      <c r="TS45" s="142"/>
      <c r="TT45" s="142"/>
      <c r="TU45" s="142"/>
      <c r="TV45" s="142"/>
      <c r="TW45" s="142"/>
      <c r="TX45" s="142"/>
      <c r="TY45" s="142"/>
      <c r="TZ45" s="142"/>
      <c r="UA45" s="142"/>
      <c r="UB45" s="142"/>
      <c r="UC45" s="142"/>
      <c r="UD45" s="142"/>
      <c r="UE45" s="142"/>
      <c r="UF45" s="142"/>
      <c r="UG45" s="142"/>
      <c r="UH45" s="142"/>
      <c r="UI45" s="142"/>
      <c r="UJ45" s="142"/>
      <c r="UK45" s="142"/>
      <c r="UL45" s="142"/>
      <c r="UM45" s="142"/>
      <c r="UN45" s="142"/>
      <c r="UO45" s="142"/>
      <c r="UP45" s="142"/>
      <c r="UQ45" s="142"/>
      <c r="UR45" s="142"/>
      <c r="US45" s="142"/>
      <c r="UT45" s="142"/>
      <c r="UU45" s="142"/>
      <c r="UV45" s="142"/>
      <c r="UW45" s="142"/>
      <c r="UX45" s="142"/>
      <c r="UY45" s="142"/>
      <c r="UZ45" s="142"/>
      <c r="VA45" s="142"/>
      <c r="VB45" s="142"/>
      <c r="VC45" s="142"/>
      <c r="VD45" s="142"/>
      <c r="VE45" s="142"/>
      <c r="VF45" s="142"/>
      <c r="VG45" s="142"/>
      <c r="VH45" s="142"/>
      <c r="VI45" s="142"/>
      <c r="VJ45" s="142"/>
      <c r="VK45" s="142"/>
      <c r="VL45" s="142"/>
      <c r="VM45" s="142"/>
      <c r="VN45" s="142"/>
      <c r="VO45" s="142"/>
      <c r="VP45" s="142"/>
      <c r="VQ45" s="142"/>
      <c r="VR45" s="142"/>
      <c r="VS45" s="142"/>
      <c r="VT45" s="142"/>
      <c r="VU45" s="142"/>
      <c r="VV45" s="142"/>
      <c r="VW45" s="142"/>
      <c r="VX45" s="142"/>
      <c r="VY45" s="142"/>
      <c r="VZ45" s="142"/>
      <c r="WA45" s="142"/>
      <c r="WB45" s="142"/>
      <c r="WC45" s="142"/>
      <c r="WD45" s="142"/>
      <c r="WE45" s="142"/>
      <c r="WF45" s="142"/>
      <c r="WG45" s="142"/>
      <c r="WH45" s="142"/>
      <c r="WI45" s="142"/>
      <c r="WJ45" s="142"/>
      <c r="WK45" s="142"/>
      <c r="WL45" s="142"/>
      <c r="WM45" s="142"/>
      <c r="WN45" s="142"/>
      <c r="WO45" s="142"/>
      <c r="WP45" s="142"/>
      <c r="WQ45" s="142"/>
      <c r="WR45" s="142"/>
      <c r="WS45" s="142"/>
      <c r="WT45" s="142"/>
      <c r="WU45" s="142"/>
      <c r="WV45" s="142"/>
      <c r="WW45" s="142"/>
      <c r="WX45" s="142"/>
      <c r="WY45" s="142"/>
      <c r="WZ45" s="142"/>
      <c r="XA45" s="142"/>
      <c r="XB45" s="142"/>
      <c r="XC45" s="142"/>
      <c r="XD45" s="142"/>
      <c r="XE45" s="142"/>
      <c r="XF45" s="142"/>
      <c r="XG45" s="142"/>
      <c r="XH45" s="142"/>
      <c r="XI45" s="142"/>
      <c r="XJ45" s="142"/>
      <c r="XK45" s="142"/>
      <c r="XL45" s="142"/>
      <c r="XM45" s="142"/>
      <c r="XN45" s="142"/>
      <c r="XO45" s="142"/>
      <c r="XP45" s="142"/>
      <c r="XQ45" s="142"/>
      <c r="XR45" s="142"/>
      <c r="XS45" s="142"/>
      <c r="XT45" s="142"/>
      <c r="XU45" s="142"/>
      <c r="XV45" s="142"/>
      <c r="XW45" s="142"/>
      <c r="XX45" s="142"/>
      <c r="XY45" s="142"/>
      <c r="XZ45" s="142"/>
      <c r="YA45" s="142"/>
      <c r="YB45" s="142"/>
      <c r="YC45" s="142"/>
      <c r="YD45" s="142"/>
      <c r="YE45" s="142"/>
      <c r="YF45" s="142"/>
      <c r="YG45" s="142"/>
      <c r="YH45" s="142"/>
      <c r="YI45" s="142"/>
      <c r="YJ45" s="142"/>
      <c r="YK45" s="142"/>
      <c r="YL45" s="142"/>
      <c r="YM45" s="142"/>
      <c r="YN45" s="142"/>
      <c r="YO45" s="142"/>
      <c r="YP45" s="142"/>
      <c r="YQ45" s="142"/>
      <c r="YR45" s="142"/>
      <c r="YS45" s="142"/>
      <c r="YT45" s="142"/>
      <c r="YU45" s="142"/>
      <c r="YV45" s="142"/>
      <c r="YW45" s="142"/>
      <c r="YX45" s="142"/>
      <c r="YY45" s="142"/>
      <c r="YZ45" s="142"/>
      <c r="ZA45" s="142"/>
      <c r="ZB45" s="142"/>
      <c r="ZC45" s="142"/>
      <c r="ZD45" s="142"/>
      <c r="ZE45" s="142"/>
      <c r="ZF45" s="142"/>
      <c r="ZG45" s="142"/>
      <c r="ZH45" s="142"/>
      <c r="ZI45" s="142"/>
      <c r="ZJ45" s="142"/>
      <c r="ZK45" s="142"/>
      <c r="ZL45" s="142"/>
      <c r="ZM45" s="142"/>
      <c r="ZN45" s="142"/>
      <c r="ZO45" s="142"/>
      <c r="ZP45" s="142"/>
      <c r="ZQ45" s="142"/>
      <c r="ZR45" s="142"/>
    </row>
    <row r="46" spans="1:694" ht="15.75" customHeight="1" x14ac:dyDescent="0.25">
      <c r="A46" s="167" t="s">
        <v>252</v>
      </c>
      <c r="B46" s="167" t="s">
        <v>273</v>
      </c>
      <c r="C46" s="167"/>
      <c r="D46" s="167"/>
      <c r="E46" s="167"/>
      <c r="F46" s="142" t="s">
        <v>254</v>
      </c>
      <c r="G46" s="167" t="s">
        <v>1414</v>
      </c>
      <c r="H46" s="167"/>
      <c r="I46" s="158" t="str">
        <f>IF(LEN(VLOOKUP($G46,Baseline!$G:$BH,3,0))=0,"",VLOOKUP($G46,Baseline!$G:$BH,3,0))</f>
        <v>Nehmen Sie derzeit Medikamente gegen erhöhtes Cholesterin ein?</v>
      </c>
      <c r="J46" s="142" t="str">
        <f>IF(LEN(VLOOKUP($G46,Baseline!$G:$BH,4,0))=0,"",VLOOKUP($G46,Baseline!$G:$BH,4,0))</f>
        <v>0 = Nein</v>
      </c>
      <c r="K46" s="142" t="str">
        <f>IF(LEN(VLOOKUP($G46,Baseline!$G:$BH,5,0))=0,"",VLOOKUP($G46,Baseline!$G:$BH,5,0))</f>
        <v>1 = Ja</v>
      </c>
      <c r="L46" s="142" t="str">
        <f>IF(LEN(VLOOKUP($G46,Baseline!$G:$BH,6,0))=0,"",VLOOKUP($G46,Baseline!$G:$BH,6,0))</f>
        <v>99 = Keine Angabe</v>
      </c>
      <c r="M46" s="142" t="str">
        <f>IF(LEN(VLOOKUP($G46,Baseline!$G:$BH,7,0))=0,"",VLOOKUP($G46,Baseline!$G:$BH,7,0))</f>
        <v/>
      </c>
      <c r="N46" s="142" t="str">
        <f>IF(LEN(VLOOKUP($G46,Baseline!$G:$BH,8,0))=0,"",VLOOKUP($G46,Baseline!$G:$BH,8,0))</f>
        <v/>
      </c>
      <c r="O46" s="142" t="str">
        <f>IF(LEN(VLOOKUP($G46,Baseline!$G:$BH,9,0))=0,"",VLOOKUP($G46,Baseline!$G:$BH,9,0))</f>
        <v/>
      </c>
      <c r="P46" s="142" t="str">
        <f>IF(LEN(VLOOKUP($G46,Baseline!$G:$BH,10,0))=0,"",VLOOKUP($G46,Baseline!$G:$BH,10,0))</f>
        <v/>
      </c>
      <c r="Q46" s="142" t="str">
        <f>IF(LEN(VLOOKUP($G46,Baseline!$G:$BH,11,0))=0,"",VLOOKUP($G46,Baseline!$G:$BH,11,0))</f>
        <v/>
      </c>
      <c r="R46" s="142" t="str">
        <f>IF(LEN(VLOOKUP($G46,Baseline!$G:$BH,12,0))=0,"",VLOOKUP($G46,Baseline!$G:$BH,12,0))</f>
        <v/>
      </c>
      <c r="S46" s="142" t="str">
        <f>IF(LEN(VLOOKUP($G46,Baseline!$G:$BH,13,0))=0,"",VLOOKUP($G46,Baseline!$G:$BH,13,0))</f>
        <v/>
      </c>
      <c r="T46" s="142" t="str">
        <f>IF(LEN(VLOOKUP($G46,Baseline!$G:$BH,14,0))=0,"",VLOOKUP($G46,Baseline!$G:$BH,14,0))</f>
        <v/>
      </c>
      <c r="U46" s="142" t="str">
        <f>IF(LEN(VLOOKUP($G46,Baseline!$G:$BH,15,0))=0,"",VLOOKUP($G46,Baseline!$G:$BH,15,0))</f>
        <v/>
      </c>
      <c r="V46" s="142" t="str">
        <f>IF(LEN(VLOOKUP($G46,Baseline!$G:$BH,16,0))=0,"",VLOOKUP($G46,Baseline!$G:$BH,16,0))</f>
        <v/>
      </c>
      <c r="W46" s="142" t="str">
        <f>IF(LEN(VLOOKUP($G46,Baseline!$G:$BH,17,0))=0,"",VLOOKUP($G46,Baseline!$G:$BH,17,0))</f>
        <v/>
      </c>
      <c r="X46" s="142" t="str">
        <f>IF(LEN(VLOOKUP($G46,Baseline!$G:$BH,18,0))=0,"",VLOOKUP($G46,Baseline!$G:$BH,18,0))</f>
        <v/>
      </c>
      <c r="Y46" s="142" t="str">
        <f>IF(LEN(VLOOKUP($G46,Baseline!$G:$BH,19,0))=0,"",VLOOKUP($G46,Baseline!$G:$BH,19,0))</f>
        <v/>
      </c>
      <c r="Z46" s="142" t="str">
        <f>IF(LEN(VLOOKUP($G46,Baseline!$G:$BH,20,0))=0,"",VLOOKUP($G46,Baseline!$G:$BH,20,0))</f>
        <v/>
      </c>
      <c r="AA46" s="142" t="str">
        <f>IF(LEN(VLOOKUP($G46,Baseline!$G:$BH,21,0))=0,"",VLOOKUP($G46,Baseline!$G:$BH,21,0))</f>
        <v/>
      </c>
      <c r="AB46" s="142" t="str">
        <f>IF(LEN(VLOOKUP($G46,Baseline!$G:$BH,22,0))=0,"",VLOOKUP($G46,Baseline!$G:$BH,22,0))</f>
        <v/>
      </c>
      <c r="AC46" s="142" t="str">
        <f>IF(LEN(VLOOKUP($G46,Baseline!$G:$BH,23,0))=0,"",VLOOKUP($G46,Baseline!$G:$BH,23,0))</f>
        <v/>
      </c>
      <c r="AD46" s="142" t="str">
        <f>IF(LEN(VLOOKUP($G46,Baseline!$G:$BH,24,0))=0,"",VLOOKUP($G46,Baseline!$G:$BH,24,0))</f>
        <v/>
      </c>
      <c r="AE46" s="142" t="str">
        <f>IF(LEN(VLOOKUP($G46,Baseline!$G:$BH,25,0))=0,"",VLOOKUP($G46,Baseline!$G:$BH,25,0))</f>
        <v/>
      </c>
      <c r="AF46" s="142" t="str">
        <f>IF(LEN(VLOOKUP($G46,Baseline!$G:$BH,26,0))=0,"",VLOOKUP($G46,Baseline!$G:$BH,26,0))</f>
        <v/>
      </c>
      <c r="AG46" s="167"/>
      <c r="AH46" s="167"/>
      <c r="AI46" s="167"/>
      <c r="AJ46" s="167"/>
      <c r="AK46" s="142" t="str">
        <f>IF(LEN(VLOOKUP($G46,Baseline!$G:$BH,31,0))=0,"",VLOOKUP($G46,Baseline!$G:$BH,31,0))</f>
        <v>Are you currently taking medication for high cholesterol?</v>
      </c>
      <c r="AL46" s="142" t="str">
        <f>IF(LEN(VLOOKUP($G46,Baseline!$G:$BH,32,0))=0,"",VLOOKUP($G46,Baseline!$G:$BH,32,0))</f>
        <v>0 = No</v>
      </c>
      <c r="AM46" s="142" t="str">
        <f>IF(LEN(VLOOKUP($G46,Baseline!$G:$BH,33,0))=0,"",VLOOKUP($G46,Baseline!$G:$BH,33,0))</f>
        <v>1 = Yes</v>
      </c>
      <c r="AN46" s="142" t="str">
        <f>IF(LEN(VLOOKUP($G46,Baseline!$G:$BH,34,0))=0,"",VLOOKUP($G46,Baseline!$G:$BH,34,0))</f>
        <v>99 = No response</v>
      </c>
      <c r="AO46" s="142" t="str">
        <f>IF(LEN(VLOOKUP($G46,Baseline!$G:$BH,35,0))=0,"",VLOOKUP($G46,Baseline!$G:$BH,35,0))</f>
        <v/>
      </c>
      <c r="AP46" s="142" t="str">
        <f>IF(LEN(VLOOKUP($G46,Baseline!$G:$BH,36,0))=0,"",VLOOKUP($G46,Baseline!$G:$BH,36,0))</f>
        <v/>
      </c>
      <c r="AQ46" s="142" t="str">
        <f>IF(LEN(VLOOKUP($G46,Baseline!$G:$BH,37,0))=0,"",VLOOKUP($G46,Baseline!$G:$BH,37,0))</f>
        <v/>
      </c>
      <c r="AR46" s="142" t="str">
        <f>IF(LEN(VLOOKUP($G46,Baseline!$G:$BH,38,0))=0,"",VLOOKUP($G46,Baseline!$G:$BH,38,0))</f>
        <v/>
      </c>
      <c r="AS46" s="142" t="str">
        <f>IF(LEN(VLOOKUP($G46,Baseline!$G:$BH,39,0))=0,"",VLOOKUP($G46,Baseline!$G:$BH,39,0))</f>
        <v/>
      </c>
      <c r="AT46" s="142" t="str">
        <f>IF(LEN(VLOOKUP($G46,Baseline!$G:$BH,40,0))=0,"",VLOOKUP($G46,Baseline!$G:$BH,40,0))</f>
        <v/>
      </c>
      <c r="AU46" s="142" t="str">
        <f>IF(LEN(VLOOKUP($G46,Baseline!$G:$BH,41,0))=0,"",VLOOKUP($G46,Baseline!$G:$BH,41,0))</f>
        <v/>
      </c>
      <c r="AV46" s="142" t="str">
        <f>IF(LEN(VLOOKUP($G46,Baseline!$G:$BH,42,0))=0,"",VLOOKUP($G46,Baseline!$G:$BH,42,0))</f>
        <v/>
      </c>
      <c r="AW46" s="142" t="str">
        <f>IF(LEN(VLOOKUP($G46,Baseline!$G:$BH,43,0))=0,"",VLOOKUP($G46,Baseline!$G:$BH,43,0))</f>
        <v/>
      </c>
      <c r="AX46" s="142" t="str">
        <f>IF(LEN(VLOOKUP($G46,Baseline!$G:$BH,44,0))=0,"",VLOOKUP($G46,Baseline!$G:$BH,44,0))</f>
        <v/>
      </c>
      <c r="AY46" s="142" t="str">
        <f>IF(LEN(VLOOKUP($G46,Baseline!$G:$BH,45,0))=0,"",VLOOKUP($G46,Baseline!$G:$BH,45,0))</f>
        <v/>
      </c>
      <c r="AZ46" s="142" t="str">
        <f>IF(LEN(VLOOKUP($G46,Baseline!$G:$BH,46,0))=0,"",VLOOKUP($G46,Baseline!$G:$BH,46,0))</f>
        <v/>
      </c>
      <c r="BA46" s="142" t="str">
        <f>IF(LEN(VLOOKUP($G46,Baseline!$G:$BH,47,0))=0,"",VLOOKUP($G46,Baseline!$G:$BH,47,0))</f>
        <v/>
      </c>
      <c r="BB46" s="142" t="str">
        <f>IF(LEN(VLOOKUP($G46,Baseline!$G:$BH,48,0))=0,"",VLOOKUP($G46,Baseline!$G:$BH,48,0))</f>
        <v/>
      </c>
      <c r="BC46" s="142" t="str">
        <f>IF(LEN(VLOOKUP($G46,Baseline!$G:$BH,49,0))=0,"",VLOOKUP($G46,Baseline!$G:$BH,49,0))</f>
        <v/>
      </c>
      <c r="BD46" s="142" t="str">
        <f>IF(LEN(VLOOKUP($G46,Baseline!$G:$BH,50,0))=0,"",VLOOKUP($G46,Baseline!$G:$BH,50,0))</f>
        <v/>
      </c>
      <c r="BE46" s="142" t="str">
        <f>IF(LEN(VLOOKUP($G46,Baseline!$G:$BH,51,0))=0,"",VLOOKUP($G46,Baseline!$G:$BH,51,0))</f>
        <v/>
      </c>
      <c r="BF46" s="142" t="str">
        <f>IF(LEN(VLOOKUP($G46,Baseline!$G:$BH,52,0))=0,"",VLOOKUP($G46,Baseline!$G:$BH,52,0))</f>
        <v/>
      </c>
      <c r="BG46" s="142" t="str">
        <f>IF(LEN(VLOOKUP($G46,Baseline!$G:$BH,53,0))=0,"",VLOOKUP($G46,Baseline!$G:$BH,53,0))</f>
        <v/>
      </c>
      <c r="BH46" s="142" t="str">
        <f>IF(LEN(VLOOKUP($G46,Baseline!$G:$BH,54,0))=0,"",VLOOKUP($G46,Baseline!$G:$BH,54,0))</f>
        <v/>
      </c>
      <c r="BI46" s="167"/>
      <c r="BJ46" s="167"/>
      <c r="BK46" s="167"/>
      <c r="BL46" s="167"/>
      <c r="BM46" s="142" t="str">
        <f>IF(LEN(VLOOKUP($G46,Baseline!$G:$CJ,59,0))=0,"",VLOOKUP($G46,Baseline!$G:$CJ,59,0))</f>
        <v>¿Actualmente está tomando medicamentos para reducir el nivel de colesterol en sangre?</v>
      </c>
      <c r="BN46" s="139" t="str">
        <f>IF(LEN(VLOOKUP($G46,Baseline!$G:$CJ,60,0))=0,"",VLOOKUP($G46,Baseline!$G:$CJ,60,0))</f>
        <v>0 = No</v>
      </c>
      <c r="BO46" s="139" t="str">
        <f>IF(LEN(VLOOKUP($G46,Baseline!$G:$CJ,61,0))=0,"",VLOOKUP($G46,Baseline!$G:$CJ,61,0))</f>
        <v>1 = Sí</v>
      </c>
      <c r="BP46" s="139" t="str">
        <f>IF(LEN(VLOOKUP($G46,Baseline!$G:$CJ,62,0))=0,"",VLOOKUP($G46,Baseline!$G:$CJ,62,0))</f>
        <v>99 = No hay datos</v>
      </c>
      <c r="BQ46" s="139" t="str">
        <f>IF(LEN(VLOOKUP($G46,Baseline!$G:$CJ,63,0))=0,"",VLOOKUP($G46,Baseline!$G:$CJ,63,0))</f>
        <v/>
      </c>
      <c r="BR46" s="139" t="str">
        <f>IF(LEN(VLOOKUP($G46,Baseline!$G:$CJ,64,0))=0,"",VLOOKUP($G46,Baseline!$G:$CJ,64,0))</f>
        <v/>
      </c>
      <c r="BS46" s="139" t="str">
        <f>IF(LEN(VLOOKUP($G46,Baseline!$G:$CJ,65,0))=0,"",VLOOKUP($G46,Baseline!$G:$CJ,65,0))</f>
        <v/>
      </c>
      <c r="BT46" s="139" t="str">
        <f>IF(LEN(VLOOKUP($G46,Baseline!$G:$CJ,66,0))=0,"",VLOOKUP($G46,Baseline!$G:$CJ,66,0))</f>
        <v/>
      </c>
      <c r="BU46" s="139" t="str">
        <f>IF(LEN(VLOOKUP($G46,Baseline!$G:$CJ,67,0))=0,"",VLOOKUP($G46,Baseline!$G:$CJ,67,0))</f>
        <v/>
      </c>
      <c r="BV46" s="139" t="str">
        <f>IF(LEN(VLOOKUP($G46,Baseline!$G:$CJ,68,0))=0,"",VLOOKUP($G46,Baseline!$G:$CJ,68,0))</f>
        <v/>
      </c>
      <c r="BW46" s="139" t="str">
        <f>IF(LEN(VLOOKUP($G46,Baseline!$G:$CJ,69,0))=0,"",VLOOKUP($G46,Baseline!$G:$CJ,69,0))</f>
        <v/>
      </c>
      <c r="BX46" s="139" t="str">
        <f>IF(LEN(VLOOKUP($G46,Baseline!$G:$CJ,70,0))=0,"",VLOOKUP($G46,Baseline!$G:$CJ,70,0))</f>
        <v/>
      </c>
      <c r="BY46" s="139" t="str">
        <f>IF(LEN(VLOOKUP($G46,Baseline!$G:$CJ,71,0))=0,"",VLOOKUP($G46,Baseline!$G:$CJ,71,0))</f>
        <v/>
      </c>
      <c r="BZ46" s="139" t="str">
        <f>IF(LEN(VLOOKUP($G46,Baseline!$G:$CJ,72,0))=0,"",VLOOKUP($G46,Baseline!$G:$CJ,72,0))</f>
        <v/>
      </c>
      <c r="CA46" s="139" t="str">
        <f>IF(LEN(VLOOKUP($G46,Baseline!$G:$CJ,73,0))=0,"",VLOOKUP($G46,Baseline!$G:$CJ,73,0))</f>
        <v/>
      </c>
      <c r="CB46" s="139" t="str">
        <f>IF(LEN(VLOOKUP($G46,Baseline!$G:$CJ,74,0))=0,"",VLOOKUP($G46,Baseline!$G:$CJ,74,0))</f>
        <v/>
      </c>
      <c r="CC46" s="139" t="str">
        <f>IF(LEN(VLOOKUP($G46,Baseline!$G:$CJ,75,0))=0,"",VLOOKUP($G46,Baseline!$G:$CJ,75,0))</f>
        <v/>
      </c>
      <c r="CD46" s="139" t="str">
        <f>IF(LEN(VLOOKUP($G46,Baseline!$G:$CJ,76,0))=0,"",VLOOKUP($G46,Baseline!$G:$CJ,76,0))</f>
        <v/>
      </c>
      <c r="CE46" s="139" t="str">
        <f>IF(LEN(VLOOKUP($G46,Baseline!$G:$CJ,77,0))=0,"",VLOOKUP($G46,Baseline!$G:$CJ,77,0))</f>
        <v/>
      </c>
      <c r="CF46" s="139" t="str">
        <f>IF(LEN(VLOOKUP($G46,Baseline!$G:$CJ,78,0))=0,"",VLOOKUP($G46,Baseline!$G:$CJ,78,0))</f>
        <v/>
      </c>
      <c r="CG46" s="139" t="str">
        <f>IF(LEN(VLOOKUP($G46,Baseline!$G:$CJ,79,0))=0,"",VLOOKUP($G46,Baseline!$G:$CJ,79,0))</f>
        <v/>
      </c>
      <c r="CH46" s="139" t="str">
        <f>IF(LEN(VLOOKUP($G46,Baseline!$G:$CJ,80,0))=0,"",VLOOKUP($G46,Baseline!$G:$CJ,80,0))</f>
        <v/>
      </c>
      <c r="CI46" s="139" t="str">
        <f>IF(LEN(VLOOKUP($G46,Baseline!$G:$CJ,81,0))=0,"",VLOOKUP($G46,Baseline!$G:$CJ,81,0))</f>
        <v/>
      </c>
      <c r="CJ46" s="139" t="str">
        <f>IF(LEN(VLOOKUP($G46,Baseline!$G:$CJ,82,0))=0,"",VLOOKUP($G46,Baseline!$G:$CJ,82,0))</f>
        <v/>
      </c>
      <c r="CK46" s="167"/>
      <c r="CL46" s="167"/>
      <c r="CM46" s="167"/>
      <c r="CN46" s="167"/>
      <c r="CO46" s="139" t="str">
        <f>IF(LEN(VLOOKUP($G46,Baseline!$G:$DL,87,0))=0,"",VLOOKUP($G46,Baseline!$G:$DL,87,0))</f>
        <v>Prenez-vous actuellement des médicaments contre l'hypercholestérolémie ?</v>
      </c>
      <c r="CP46" s="139" t="str">
        <f>IF(LEN(VLOOKUP($G46,Baseline!$G:$DL,88,0))=0,"",VLOOKUP($G46,Baseline!$G:$DL,88,0))</f>
        <v>0 = non</v>
      </c>
      <c r="CQ46" s="139" t="str">
        <f>IF(LEN(VLOOKUP($G46,Baseline!$G:$DL,89,0))=0,"",VLOOKUP($G46,Baseline!$G:$DL,89,0))</f>
        <v>1 = oui</v>
      </c>
      <c r="CR46" s="139" t="str">
        <f>IF(LEN(VLOOKUP($G46,Baseline!$G:$DL,90,0))=0,"",VLOOKUP($G46,Baseline!$G:$DL,90,0))</f>
        <v>99 = pas de réponse</v>
      </c>
      <c r="CS46" s="139" t="str">
        <f>IF(LEN(VLOOKUP($G46,Baseline!$G:$DL,91,0))=0,"",VLOOKUP($G46,Baseline!$G:$DL,91,0))</f>
        <v/>
      </c>
      <c r="CT46" s="139" t="str">
        <f>IF(LEN(VLOOKUP($G46,Baseline!$G:$DL,92,0))=0,"",VLOOKUP($G46,Baseline!$G:$DL,92,0))</f>
        <v/>
      </c>
      <c r="CU46" s="139" t="str">
        <f>IF(LEN(VLOOKUP($G46,Baseline!$G:$DL,93,0))=0,"",VLOOKUP($G46,Baseline!$G:$DL,93,0))</f>
        <v/>
      </c>
      <c r="CV46" s="139" t="str">
        <f>IF(LEN(VLOOKUP($G46,Baseline!$G:$DL,94,0))=0,"",VLOOKUP($G46,Baseline!$G:$DL,94,0))</f>
        <v/>
      </c>
      <c r="CW46" s="139" t="str">
        <f>IF(LEN(VLOOKUP($G46,Baseline!$G:$DL,95,0))=0,"",VLOOKUP($G46,Baseline!$G:$DL,95,0))</f>
        <v/>
      </c>
      <c r="CX46" s="139" t="str">
        <f>IF(LEN(VLOOKUP($G46,Baseline!$G:$DL,96,0))=0,"",VLOOKUP($G46,Baseline!$G:$DL,96,0))</f>
        <v/>
      </c>
      <c r="CY46" s="139" t="str">
        <f>IF(LEN(VLOOKUP($G46,Baseline!$G:$DL,97,0))=0,"",VLOOKUP($G46,Baseline!$G:$DL,97,0))</f>
        <v/>
      </c>
      <c r="CZ46" s="139" t="str">
        <f>IF(LEN(VLOOKUP($G46,Baseline!$G:$DL,98,0))=0,"",VLOOKUP($G46,Baseline!$G:$DL,98,0))</f>
        <v/>
      </c>
      <c r="DA46" s="139" t="str">
        <f>IF(LEN(VLOOKUP($G46,Baseline!$G:$DL,99,0))=0,"",VLOOKUP($G46,Baseline!$G:$DL,99,0))</f>
        <v/>
      </c>
      <c r="DB46" s="139" t="str">
        <f>IF(LEN(VLOOKUP($G46,Baseline!$G:$DL,100,0))=0,"",VLOOKUP($G46,Baseline!$G:$DL,100,0))</f>
        <v/>
      </c>
      <c r="DC46" s="139" t="str">
        <f>IF(LEN(VLOOKUP($G46,Baseline!$G:$DL,101,0))=0,"",VLOOKUP($G46,Baseline!$G:$DL,101,0))</f>
        <v/>
      </c>
      <c r="DD46" s="139" t="str">
        <f>IF(LEN(VLOOKUP($G46,Baseline!$G:$DL,102,0))=0,"",VLOOKUP($G46,Baseline!$G:$DL,102,0))</f>
        <v/>
      </c>
      <c r="DE46" s="139" t="str">
        <f>IF(LEN(VLOOKUP($G46,Baseline!$G:$DL,103,0))=0,"",VLOOKUP($G46,Baseline!$G:$DL,103,0))</f>
        <v/>
      </c>
      <c r="DF46" s="139" t="str">
        <f>IF(LEN(VLOOKUP($G46,Baseline!$G:$DL,104,0))=0,"",VLOOKUP($G46,Baseline!$G:$DL,104,0))</f>
        <v/>
      </c>
      <c r="DG46" s="139" t="str">
        <f>IF(LEN(VLOOKUP($G46,Baseline!$G:$DL,105,0))=0,"",VLOOKUP($G46,Baseline!$G:$DL,105,0))</f>
        <v/>
      </c>
      <c r="DH46" s="139" t="str">
        <f>IF(LEN(VLOOKUP($G46,Baseline!$G:$DL,106,0))=0,"",VLOOKUP($G46,Baseline!$G:$DL,106,0))</f>
        <v/>
      </c>
      <c r="DI46" s="139" t="str">
        <f>IF(LEN(VLOOKUP($G46,Baseline!$G:$DL,107,0))=0,"",VLOOKUP($G46,Baseline!$G:$DL,107,0))</f>
        <v/>
      </c>
      <c r="DJ46" s="139" t="str">
        <f>IF(LEN(VLOOKUP($G46,Baseline!$G:$DL,108,0))=0,"",VLOOKUP($G46,Baseline!$G:$DL,108,0))</f>
        <v/>
      </c>
      <c r="DK46" s="139" t="str">
        <f>IF(LEN(VLOOKUP($G46,Baseline!$G:$DL,109,0))=0,"",VLOOKUP($G46,Baseline!$G:$DL,109,0))</f>
        <v/>
      </c>
      <c r="DL46" s="139" t="str">
        <f>IF(LEN(VLOOKUP($G46,Baseline!$G:$DL,110,0))=0,"",VLOOKUP($G46,Baseline!$G:$DL,110,0))</f>
        <v/>
      </c>
      <c r="DM46" s="173"/>
      <c r="DN46" s="173"/>
      <c r="DO46" s="173"/>
      <c r="DP46" s="173"/>
      <c r="DQ46" s="142" t="str">
        <f>IF(LEN(VLOOKUP($G46,Baseline!$G:$EN,115,0))=0,"",VLOOKUP($G46,Baseline!$G:$EN,115,0))</f>
        <v>Szed jelenleg gyógyszert magas koleszterin ellen?</v>
      </c>
      <c r="DR46" s="142" t="str">
        <f>IF(LEN(VLOOKUP($G46,Baseline!$G:$EN,116,0))=0,"",VLOOKUP($G46,Baseline!$G:$EN,116,0))</f>
        <v>0 = nem</v>
      </c>
      <c r="DS46" s="142" t="str">
        <f>IF(LEN(VLOOKUP($G46,Baseline!$G:$EN,117,0))=0,"",VLOOKUP($G46,Baseline!$G:$EN,117,0))</f>
        <v>1 = igen</v>
      </c>
      <c r="DT46" s="142" t="str">
        <f>IF(LEN(VLOOKUP($G46,Baseline!$G:$EN,118,0))=0,"",VLOOKUP($G46,Baseline!$G:$EN,118,0))</f>
        <v>99 = nincs válasz</v>
      </c>
      <c r="DU46" s="142" t="str">
        <f>IF(LEN(VLOOKUP($G46,Baseline!$G:$EN,119,0))=0,"",VLOOKUP($G46,Baseline!$G:$EN,119,0))</f>
        <v/>
      </c>
      <c r="DV46" s="142" t="str">
        <f>IF(LEN(VLOOKUP($G46,Baseline!$G:$EN,120,0))=0,"",VLOOKUP($G46,Baseline!$G:$EN,120,0))</f>
        <v/>
      </c>
      <c r="DW46" s="142" t="str">
        <f>IF(LEN(VLOOKUP($G46,Baseline!$G:$EN,121,0))=0,"",VLOOKUP($G46,Baseline!$G:$EN,121,0))</f>
        <v/>
      </c>
      <c r="DX46" s="142" t="str">
        <f>IF(LEN(VLOOKUP($G46,Baseline!$G:$EN,122,0))=0,"",VLOOKUP($G46,Baseline!$G:$EN,122,0))</f>
        <v/>
      </c>
      <c r="DY46" s="142" t="str">
        <f>IF(LEN(VLOOKUP($G46,Baseline!$G:$EN,123,0))=0,"",VLOOKUP($G46,Baseline!$G:$EN,123,0))</f>
        <v/>
      </c>
      <c r="DZ46" s="142" t="str">
        <f>IF(LEN(VLOOKUP($G46,Baseline!$G:$EN,124,0))=0,"",VLOOKUP($G46,Baseline!$G:$EN,124,0))</f>
        <v/>
      </c>
      <c r="EA46" s="142" t="str">
        <f>IF(LEN(VLOOKUP($G46,Baseline!$G:$EN,125,0))=0,"",VLOOKUP($G46,Baseline!$G:$EN,125,0))</f>
        <v/>
      </c>
      <c r="EB46" s="142" t="str">
        <f>IF(LEN(VLOOKUP($G46,Baseline!$G:$EN,126,0))=0,"",VLOOKUP($G46,Baseline!$G:$EN,126,0))</f>
        <v/>
      </c>
      <c r="EC46" s="142" t="str">
        <f>IF(LEN(VLOOKUP($G46,Baseline!$G:$EN,127,0))=0,"",VLOOKUP($G46,Baseline!$G:$EN,127,0))</f>
        <v/>
      </c>
      <c r="ED46" s="142" t="str">
        <f>IF(LEN(VLOOKUP($G46,Baseline!$G:$EN,128,0))=0,"",VLOOKUP($G46,Baseline!$G:$EN,128,0))</f>
        <v/>
      </c>
      <c r="EE46" s="142" t="str">
        <f>IF(LEN(VLOOKUP($G46,Baseline!$G:$EN,129,0))=0,"",VLOOKUP($G46,Baseline!$G:$EN,129,0))</f>
        <v/>
      </c>
      <c r="EF46" s="142" t="str">
        <f>IF(LEN(VLOOKUP($G46,Baseline!$G:$EN,130,0))=0,"",VLOOKUP($G46,Baseline!$G:$EN,130,0))</f>
        <v/>
      </c>
      <c r="EG46" s="142" t="str">
        <f>IF(LEN(VLOOKUP($G46,Baseline!$G:$EN,131,0))=0,"",VLOOKUP($G46,Baseline!$G:$EN,131,0))</f>
        <v/>
      </c>
      <c r="EH46" s="142" t="str">
        <f>IF(LEN(VLOOKUP($G46,Baseline!$G:$EN,132,0))=0,"",VLOOKUP($G46,Baseline!$G:$EN,132,0))</f>
        <v/>
      </c>
      <c r="EI46" s="142" t="str">
        <f>IF(LEN(VLOOKUP($G46,Baseline!$G:$EN,133,0))=0,"",VLOOKUP($G46,Baseline!$G:$EN,133,0))</f>
        <v/>
      </c>
      <c r="EJ46" s="142" t="str">
        <f>IF(LEN(VLOOKUP($G46,Baseline!$G:$EN,134,0))=0,"",VLOOKUP($G46,Baseline!$G:$EN,134,0))</f>
        <v/>
      </c>
      <c r="EK46" s="142" t="str">
        <f>IF(LEN(VLOOKUP($G46,Baseline!$G:$EN,135,0))=0,"",VLOOKUP($G46,Baseline!$G:$EN,135,0))</f>
        <v/>
      </c>
      <c r="EL46" s="142" t="str">
        <f>IF(LEN(VLOOKUP($G46,Baseline!$G:$EN,136,0))=0,"",VLOOKUP($G46,Baseline!$G:$EN,136,0))</f>
        <v/>
      </c>
      <c r="EM46" s="142" t="str">
        <f>IF(LEN(VLOOKUP($G46,Baseline!$G:$EN,137,0))=0,"",VLOOKUP($G46,Baseline!$G:$EN,137,0))</f>
        <v/>
      </c>
      <c r="EN46" s="142" t="str">
        <f>IF(LEN(VLOOKUP($G46,Baseline!$G:$EN,138,0))=0,"",VLOOKUP($G46,Baseline!$G:$EN,138,0))</f>
        <v/>
      </c>
      <c r="EO46" s="167"/>
      <c r="EP46" s="167"/>
      <c r="EQ46" s="167"/>
      <c r="ER46" s="167"/>
      <c r="ES46" s="142" t="str">
        <f>IF(LEN(VLOOKUP($G46,Baseline!$G:$FP,143,0))=0,"",VLOOKUP($G46,Baseline!$G:$FP,143,0))</f>
        <v>Al momento assume farmaci per ridurre il livello di colesterolo elevato?</v>
      </c>
      <c r="ET46" s="142" t="str">
        <f>IF(LEN(VLOOKUP($G46,Baseline!$G:$FP,144,0))=0,"",VLOOKUP($G46,Baseline!$G:$FP,144,0))</f>
        <v>0 = no</v>
      </c>
      <c r="EU46" s="142" t="str">
        <f>IF(LEN(VLOOKUP($G46,Baseline!$G:$FP,145,0))=0,"",VLOOKUP($G46,Baseline!$G:$FP,145,0))</f>
        <v>1 = sì</v>
      </c>
      <c r="EV46" s="142" t="str">
        <f>IF(LEN(VLOOKUP($G46,Baseline!$G:$FP,146,0))=0,"",VLOOKUP($G46,Baseline!$G:$FP,146,0))</f>
        <v>99 = nessuna risposta</v>
      </c>
      <c r="EW46" s="142" t="str">
        <f>IF(LEN(VLOOKUP($G46,Baseline!$G:$FP,147,0))=0,"",VLOOKUP($G46,Baseline!$G:$FP,147,0))</f>
        <v/>
      </c>
      <c r="EX46" s="142" t="str">
        <f>IF(LEN(VLOOKUP($G46,Baseline!$G:$FP,148,0))=0,"",VLOOKUP($G46,Baseline!$G:$FP,148,0))</f>
        <v/>
      </c>
      <c r="EY46" s="142" t="str">
        <f>IF(LEN(VLOOKUP($G46,Baseline!$G:$FP,149,0))=0,"",VLOOKUP($G46,Baseline!$G:$FP,149,0))</f>
        <v/>
      </c>
      <c r="EZ46" s="142" t="str">
        <f>IF(LEN(VLOOKUP($G46,Baseline!$G:$FP,150,0))=0,"",VLOOKUP($G46,Baseline!$G:$FP,150,0))</f>
        <v/>
      </c>
      <c r="FA46" s="142" t="str">
        <f>IF(LEN(VLOOKUP($G46,Baseline!$G:$FP,151,0))=0,"",VLOOKUP($G46,Baseline!$G:$FP,151,0))</f>
        <v/>
      </c>
      <c r="FB46" s="142" t="str">
        <f>IF(LEN(VLOOKUP($G46,Baseline!$G:$FP,152,0))=0,"",VLOOKUP($G46,Baseline!$G:$FP,152,0))</f>
        <v/>
      </c>
      <c r="FC46" s="142" t="str">
        <f>IF(LEN(VLOOKUP($G46,Baseline!$G:$FP,153,0))=0,"",VLOOKUP($G46,Baseline!$G:$FP,153,0))</f>
        <v/>
      </c>
      <c r="FD46" s="142" t="str">
        <f>IF(LEN(VLOOKUP($G46,Baseline!$G:$FP,154,0))=0,"",VLOOKUP($G46,Baseline!$G:$FP,154,0))</f>
        <v/>
      </c>
      <c r="FE46" s="142" t="str">
        <f>IF(LEN(VLOOKUP($G46,Baseline!$G:$FP,155,0))=0,"",VLOOKUP($G46,Baseline!$G:$FP,155,0))</f>
        <v/>
      </c>
      <c r="FF46" s="142" t="str">
        <f>IF(LEN(VLOOKUP($G46,Baseline!$G:$FP,156,0))=0,"",VLOOKUP($G46,Baseline!$G:$FP,156,0))</f>
        <v/>
      </c>
      <c r="FG46" s="142" t="str">
        <f>IF(LEN(VLOOKUP($G46,Baseline!$G:$FP,157,0))=0,"",VLOOKUP($G46,Baseline!$G:$FP,157,0))</f>
        <v/>
      </c>
      <c r="FH46" s="142" t="str">
        <f>IF(LEN(VLOOKUP($G46,Baseline!$G:$FP,158,0))=0,"",VLOOKUP($G46,Baseline!$G:$FP,158,0))</f>
        <v/>
      </c>
      <c r="FI46" s="142" t="str">
        <f>IF(LEN(VLOOKUP($G46,Baseline!$G:$FP,159,0))=0,"",VLOOKUP($G46,Baseline!$G:$FP,159,0))</f>
        <v/>
      </c>
      <c r="FJ46" s="142" t="str">
        <f>IF(LEN(VLOOKUP($G46,Baseline!$G:$FP,160,0))=0,"",VLOOKUP($G46,Baseline!$G:$FP,160,0))</f>
        <v/>
      </c>
      <c r="FK46" s="142" t="str">
        <f>IF(LEN(VLOOKUP($G46,Baseline!$G:$FP,161,0))=0,"",VLOOKUP($G46,Baseline!$G:$FP,161,0))</f>
        <v/>
      </c>
      <c r="FL46" s="142" t="str">
        <f>IF(LEN(VLOOKUP($G46,Baseline!$G:$FP,162,0))=0,"",VLOOKUP($G46,Baseline!$G:$FP,162,0))</f>
        <v/>
      </c>
      <c r="FM46" s="142" t="str">
        <f>IF(LEN(VLOOKUP($G46,Baseline!$G:$FP,163,0))=0,"",VLOOKUP($G46,Baseline!$G:$FP,163,0))</f>
        <v/>
      </c>
      <c r="FN46" s="142" t="str">
        <f>IF(LEN(VLOOKUP($G46,Baseline!$G:$FP,164,0))=0,"",VLOOKUP($G46,Baseline!$G:$FP,164,0))</f>
        <v/>
      </c>
      <c r="FO46" s="142" t="str">
        <f>IF(LEN(VLOOKUP($G46,Baseline!$G:$FP,165,0))=0,"",VLOOKUP($G46,Baseline!$G:$FP,165,0))</f>
        <v/>
      </c>
      <c r="FP46" s="142" t="str">
        <f>IF(LEN(VLOOKUP($G46,Baseline!$G:$FP,166,0))=0,"",VLOOKUP($G46,Baseline!$G:$FP,166,0))</f>
        <v/>
      </c>
      <c r="FQ46" s="142"/>
      <c r="FR46" s="167"/>
      <c r="FS46" s="167"/>
      <c r="FT46" s="167"/>
      <c r="FU46" s="142" t="str">
        <f>IF(LEN(VLOOKUP($G46,Baseline!$G:$GR,171,0))=0,"",VLOOKUP($G46,Baseline!$G:$GR,171,0))</f>
        <v>Принимаете ли Вы сейчас лекарства для снижения холестерина?</v>
      </c>
      <c r="FV46" s="142" t="str">
        <f>IF(LEN(VLOOKUP($G46,Baseline!$G:$GR,172,0))=0,"",VLOOKUP($G46,Baseline!$G:$GR,172,0))</f>
        <v>0 = нет</v>
      </c>
      <c r="FW46" s="142" t="str">
        <f>IF(LEN(VLOOKUP($G46,Baseline!$G:$GR,173,0))=0,"",VLOOKUP($G46,Baseline!$G:$GR,173,0))</f>
        <v>1 = да</v>
      </c>
      <c r="FX46" s="142" t="str">
        <f>IF(LEN(VLOOKUP($G46,Baseline!$G:$GR,174,0))=0,"",VLOOKUP($G46,Baseline!$G:$GR,174,0))</f>
        <v>99 = нет ответа</v>
      </c>
      <c r="FY46" s="142" t="str">
        <f>IF(LEN(VLOOKUP($G46,Baseline!$G:$GR,175,0))=0,"",VLOOKUP($G46,Baseline!$G:$GR,175,0))</f>
        <v/>
      </c>
      <c r="FZ46" s="142" t="str">
        <f>IF(LEN(VLOOKUP($G46,Baseline!$G:$GR,176,0))=0,"",VLOOKUP($G46,Baseline!$G:$GR,176,0))</f>
        <v/>
      </c>
      <c r="GA46" s="142" t="str">
        <f>IF(LEN(VLOOKUP($G46,Baseline!$G:$GR,177,0))=0,"",VLOOKUP($G46,Baseline!$G:$GR,177,0))</f>
        <v/>
      </c>
      <c r="GB46" s="142" t="str">
        <f>IF(LEN(VLOOKUP($G46,Baseline!$G:$GR,178,0))=0,"",VLOOKUP($G46,Baseline!$G:$GR,178,0))</f>
        <v/>
      </c>
      <c r="GC46" s="142" t="str">
        <f>IF(LEN(VLOOKUP($G46,Baseline!$G:$GR,179,0))=0,"",VLOOKUP($G46,Baseline!$G:$GR,179,0))</f>
        <v/>
      </c>
      <c r="GD46" s="142" t="str">
        <f>IF(LEN(VLOOKUP($G46,Baseline!$G:$GR,180,0))=0,"",VLOOKUP($G46,Baseline!$G:$GR,180,0))</f>
        <v/>
      </c>
      <c r="GE46" s="142" t="str">
        <f>IF(LEN(VLOOKUP($G46,Baseline!$G:$GR,181,0))=0,"",VLOOKUP($G46,Baseline!$G:$GR,181,0))</f>
        <v/>
      </c>
      <c r="GF46" s="142" t="str">
        <f>IF(LEN(VLOOKUP($G46,Baseline!$G:$GR,182,0))=0,"",VLOOKUP($G46,Baseline!$G:$GR,182,0))</f>
        <v/>
      </c>
      <c r="GG46" s="142" t="str">
        <f>IF(LEN(VLOOKUP($G46,Baseline!$G:$GR,183,0))=0,"",VLOOKUP($G46,Baseline!$G:$GR,183,0))</f>
        <v/>
      </c>
      <c r="GH46" s="142" t="str">
        <f>IF(LEN(VLOOKUP($G46,Baseline!$G:$GR,184,0))=0,"",VLOOKUP($G46,Baseline!$G:$GR,184,0))</f>
        <v/>
      </c>
      <c r="GI46" s="142" t="str">
        <f>IF(LEN(VLOOKUP($G46,Baseline!$G:$GR,185,0))=0,"",VLOOKUP($G46,Baseline!$G:$GR,185,0))</f>
        <v/>
      </c>
      <c r="GJ46" s="142" t="str">
        <f>IF(LEN(VLOOKUP($G46,Baseline!$G:$GR,186,0))=0,"",VLOOKUP($G46,Baseline!$G:$GR,186,0))</f>
        <v/>
      </c>
      <c r="GK46" s="142" t="str">
        <f>IF(LEN(VLOOKUP($G46,Baseline!$G:$GR,187,0))=0,"",VLOOKUP($G46,Baseline!$G:$GR,187,0))</f>
        <v/>
      </c>
      <c r="GL46" s="142" t="str">
        <f>IF(LEN(VLOOKUP($G46,Baseline!$G:$GR,188,0))=0,"",VLOOKUP($G46,Baseline!$G:$GR,188,0))</f>
        <v/>
      </c>
      <c r="GM46" s="142" t="str">
        <f>IF(LEN(VLOOKUP($G46,Baseline!$G:$GR,189,0))=0,"",VLOOKUP($G46,Baseline!$G:$GR,189,0))</f>
        <v/>
      </c>
      <c r="GN46" s="142" t="str">
        <f>IF(LEN(VLOOKUP($G46,Baseline!$G:$GR,190,0))=0,"",VLOOKUP($G46,Baseline!$G:$GR,190,0))</f>
        <v/>
      </c>
      <c r="GO46" s="142" t="str">
        <f>IF(LEN(VLOOKUP($G46,Baseline!$G:$GR,191,0))=0,"",VLOOKUP($G46,Baseline!$G:$GR,191,0))</f>
        <v/>
      </c>
      <c r="GP46" s="142" t="str">
        <f>IF(LEN(VLOOKUP($G46,Baseline!$G:$GR,192,0))=0,"",VLOOKUP($G46,Baseline!$G:$GR,192,0))</f>
        <v/>
      </c>
      <c r="GQ46" s="142" t="str">
        <f>IF(LEN(VLOOKUP($G46,Baseline!$G:$GR,193,0))=0,"",VLOOKUP($G46,Baseline!$G:$GR,193,0))</f>
        <v/>
      </c>
      <c r="GR46" s="142" t="str">
        <f>IF(LEN(VLOOKUP($G46,Baseline!$G:$GR,194,0))=0,"",VLOOKUP($G46,Baseline!$G:$GR,194,0))</f>
        <v/>
      </c>
      <c r="GS46" s="167"/>
      <c r="GT46" s="167"/>
      <c r="GU46" s="167"/>
      <c r="GV46" s="167"/>
      <c r="GW46" s="142" t="str">
        <f>IF(LEN(VLOOKUP($G46,Baseline!$G:$HT,199,0))=0,"",VLOOKUP($G46,Baseline!$G:$HT,199,0))</f>
        <v>Da li trenutno uzimate lekove zbog povećanog holesterola?</v>
      </c>
      <c r="GX46" s="142" t="str">
        <f>IF(LEN(VLOOKUP($G46,Baseline!$G:$HT,200,0))=0,"",VLOOKUP($G46,Baseline!$G:$HT,200,0))</f>
        <v>0 = ne</v>
      </c>
      <c r="GY46" s="142" t="str">
        <f>IF(LEN(VLOOKUP($G46,Baseline!$G:$HT,201,0))=0,"",VLOOKUP($G46,Baseline!$G:$HT,201,0))</f>
        <v>1 = da</v>
      </c>
      <c r="GZ46" s="142" t="str">
        <f>IF(LEN(VLOOKUP($G46,Baseline!$G:$HT,202,0))=0,"",VLOOKUP($G46,Baseline!$G:$HT,202,0))</f>
        <v>99 = nema podataka</v>
      </c>
      <c r="HA46" s="142" t="str">
        <f>IF(LEN(VLOOKUP($G46,Baseline!$G:$HT,203,0))=0,"",VLOOKUP($G46,Baseline!$G:$HT,203,0))</f>
        <v/>
      </c>
      <c r="HB46" s="142" t="str">
        <f>IF(LEN(VLOOKUP($G46,Baseline!$G:$HT,204,0))=0,"",VLOOKUP($G46,Baseline!$G:$HT,204,0))</f>
        <v/>
      </c>
      <c r="HC46" s="142" t="str">
        <f>IF(LEN(VLOOKUP($G46,Baseline!$G:$HT,205,0))=0,"",VLOOKUP($G46,Baseline!$G:$HT,205,0))</f>
        <v/>
      </c>
      <c r="HD46" s="142" t="str">
        <f>IF(LEN(VLOOKUP($G46,Baseline!$G:$HT,206,0))=0,"",VLOOKUP($G46,Baseline!$G:$HT,206,0))</f>
        <v/>
      </c>
      <c r="HE46" s="142" t="str">
        <f>IF(LEN(VLOOKUP($G46,Baseline!$G:$HT,207,0))=0,"",VLOOKUP($G46,Baseline!$G:$HT,207,0))</f>
        <v/>
      </c>
      <c r="HF46" s="142" t="str">
        <f>IF(LEN(VLOOKUP($G46,Baseline!$G:$HT,208,0))=0,"",VLOOKUP($G46,Baseline!$G:$HT,208,0))</f>
        <v/>
      </c>
      <c r="HG46" s="142" t="str">
        <f>IF(LEN(VLOOKUP($G46,Baseline!$G:$HT,209,0))=0,"",VLOOKUP($G46,Baseline!$G:$HT,209,0))</f>
        <v/>
      </c>
      <c r="HH46" s="142" t="str">
        <f>IF(LEN(VLOOKUP($G46,Baseline!$G:$HT,210,0))=0,"",VLOOKUP($G46,Baseline!$G:$HT,210,0))</f>
        <v/>
      </c>
      <c r="HI46" s="142" t="str">
        <f>IF(LEN(VLOOKUP($G46,Baseline!$G:$HT,211,0))=0,"",VLOOKUP($G46,Baseline!$G:$HT,211,0))</f>
        <v/>
      </c>
      <c r="HJ46" s="142" t="str">
        <f>IF(LEN(VLOOKUP($G46,Baseline!$G:$HT,212,0))=0,"",VLOOKUP($G46,Baseline!$G:$HT,212,0))</f>
        <v/>
      </c>
      <c r="HK46" s="142" t="str">
        <f>IF(LEN(VLOOKUP($G46,Baseline!$G:$HT,213,0))=0,"",VLOOKUP($G46,Baseline!$G:$HT,213,0))</f>
        <v/>
      </c>
      <c r="HL46" s="142" t="str">
        <f>IF(LEN(VLOOKUP($G46,Baseline!$G:$HT,214,0))=0,"",VLOOKUP($G46,Baseline!$G:$HT,214,0))</f>
        <v/>
      </c>
      <c r="HM46" s="142" t="str">
        <f>IF(LEN(VLOOKUP($G46,Baseline!$G:$HT,215,0))=0,"",VLOOKUP($G46,Baseline!$G:$HT,215,0))</f>
        <v/>
      </c>
      <c r="HN46" s="142" t="str">
        <f>IF(LEN(VLOOKUP($G46,Baseline!$G:$HT,216,0))=0,"",VLOOKUP($G46,Baseline!$G:$HT,216,0))</f>
        <v/>
      </c>
      <c r="HO46" s="142" t="str">
        <f>IF(LEN(VLOOKUP($G46,Baseline!$G:$HT,217,0))=0,"",VLOOKUP($G46,Baseline!$G:$HT,217,0))</f>
        <v/>
      </c>
      <c r="HP46" s="142" t="str">
        <f>IF(LEN(VLOOKUP($G46,Baseline!$G:$HT,218,0))=0,"",VLOOKUP($G46,Baseline!$G:$HT,218,0))</f>
        <v/>
      </c>
      <c r="HQ46" s="142" t="str">
        <f>IF(LEN(VLOOKUP($G46,Baseline!$G:$HT,219,0))=0,"",VLOOKUP($G46,Baseline!$G:$HT,219,0))</f>
        <v/>
      </c>
      <c r="HR46" s="142" t="str">
        <f>IF(LEN(VLOOKUP($G46,Baseline!$G:$HT,220,0))=0,"",VLOOKUP($G46,Baseline!$G:$HT,220,0))</f>
        <v/>
      </c>
      <c r="HS46" s="142" t="str">
        <f>IF(LEN(VLOOKUP($G46,Baseline!$G:$HT,221,0))=0,"",VLOOKUP($G46,Baseline!$G:$HT,221,0))</f>
        <v/>
      </c>
      <c r="HT46" s="142" t="str">
        <f>IF(LEN(VLOOKUP($G46,Baseline!$G:$HT,222,0))=0,"",VLOOKUP($G46,Baseline!$G:$HT,222,0))</f>
        <v/>
      </c>
      <c r="HU46" s="167"/>
      <c r="HV46" s="167"/>
      <c r="HW46" s="167"/>
      <c r="HX46" s="167"/>
      <c r="HY46" s="177"/>
      <c r="HZ46" s="177"/>
      <c r="IA46" s="177"/>
      <c r="IB46" s="177"/>
      <c r="IC46" s="177"/>
      <c r="ID46" s="177"/>
      <c r="IE46" s="177"/>
      <c r="IF46" s="177"/>
      <c r="IG46" s="177"/>
      <c r="IH46" s="177"/>
      <c r="II46" s="177"/>
      <c r="IJ46" s="177"/>
      <c r="IK46" s="177"/>
      <c r="IL46" s="177"/>
      <c r="IM46" s="177"/>
      <c r="IN46" s="177"/>
      <c r="IO46" s="177"/>
      <c r="IP46" s="177"/>
      <c r="IQ46" s="177"/>
      <c r="IR46" s="177"/>
      <c r="IS46" s="177"/>
      <c r="IT46" s="177"/>
      <c r="IU46" s="177"/>
      <c r="IV46" s="177"/>
      <c r="IW46" s="177"/>
      <c r="IX46" s="177"/>
      <c r="IY46" s="177"/>
      <c r="IZ46" s="177"/>
      <c r="JA46" s="177"/>
      <c r="JB46" s="177"/>
      <c r="JC46" s="177"/>
      <c r="JD46" s="177"/>
      <c r="JE46" s="177"/>
      <c r="JF46" s="177"/>
      <c r="JG46" s="177"/>
      <c r="JH46" s="177"/>
      <c r="JI46" s="177"/>
      <c r="JJ46" s="177"/>
      <c r="JK46" s="177"/>
      <c r="JL46" s="177"/>
      <c r="JM46" s="177"/>
      <c r="JN46" s="177"/>
      <c r="JO46" s="177"/>
      <c r="JP46" s="177"/>
      <c r="JQ46" s="177"/>
      <c r="JR46" s="177"/>
      <c r="JS46" s="177"/>
      <c r="JT46" s="177"/>
      <c r="JU46" s="177"/>
      <c r="JV46" s="177"/>
      <c r="JW46" s="177"/>
      <c r="JX46" s="177"/>
      <c r="JY46" s="177"/>
      <c r="JZ46" s="177"/>
      <c r="KA46" s="177"/>
      <c r="KB46" s="177"/>
      <c r="KC46" s="177"/>
      <c r="KD46" s="177"/>
      <c r="KE46" s="177"/>
      <c r="KF46" s="177"/>
      <c r="KG46" s="177"/>
      <c r="KH46" s="177"/>
      <c r="KI46" s="177"/>
      <c r="KJ46" s="177"/>
      <c r="KK46" s="177"/>
      <c r="KL46" s="177"/>
      <c r="KM46" s="177"/>
      <c r="KN46" s="177"/>
      <c r="KO46" s="177"/>
      <c r="KP46" s="177"/>
      <c r="KQ46" s="177"/>
      <c r="KR46" s="177"/>
      <c r="KS46" s="177"/>
      <c r="KT46" s="177"/>
      <c r="KU46" s="177"/>
      <c r="KV46" s="177"/>
      <c r="KW46" s="177"/>
      <c r="KX46" s="177"/>
      <c r="KY46" s="177"/>
      <c r="KZ46" s="177"/>
      <c r="LA46" s="177"/>
      <c r="LB46" s="177"/>
      <c r="LC46" s="177"/>
      <c r="LD46" s="177"/>
      <c r="LE46" s="177"/>
      <c r="LF46" s="177"/>
      <c r="LG46" s="177"/>
      <c r="LH46" s="177"/>
      <c r="LI46" s="177"/>
      <c r="LJ46" s="177"/>
      <c r="LK46" s="177"/>
      <c r="LL46" s="177"/>
      <c r="LM46" s="177"/>
      <c r="LN46" s="177"/>
      <c r="LO46" s="177"/>
      <c r="LP46" s="177"/>
      <c r="LQ46" s="177"/>
      <c r="LR46" s="177"/>
      <c r="LS46" s="177"/>
      <c r="LT46" s="177"/>
      <c r="LU46" s="177"/>
      <c r="LV46" s="177"/>
      <c r="LW46" s="177"/>
      <c r="LX46" s="177"/>
      <c r="LY46" s="177"/>
      <c r="LZ46" s="177"/>
      <c r="MA46" s="177"/>
      <c r="MB46" s="177"/>
      <c r="MC46" s="177"/>
      <c r="MD46" s="177"/>
      <c r="ME46" s="177"/>
      <c r="MF46" s="177"/>
      <c r="MG46" s="177"/>
      <c r="MH46" s="177"/>
      <c r="MI46" s="177"/>
      <c r="MJ46" s="177"/>
      <c r="MK46" s="177"/>
      <c r="ML46" s="177"/>
      <c r="MM46" s="177"/>
      <c r="MN46" s="177"/>
      <c r="MO46" s="177"/>
      <c r="MP46" s="177"/>
      <c r="MQ46" s="177"/>
      <c r="MR46" s="177"/>
      <c r="MS46" s="177"/>
      <c r="MT46" s="177"/>
      <c r="MU46" s="177"/>
      <c r="MV46" s="177"/>
      <c r="MW46" s="177"/>
      <c r="MX46" s="177"/>
      <c r="MY46" s="177"/>
      <c r="MZ46" s="177"/>
      <c r="NA46" s="177"/>
      <c r="NB46" s="177"/>
      <c r="NC46" s="177"/>
      <c r="ND46" s="177"/>
      <c r="NE46" s="177"/>
      <c r="NF46" s="177"/>
      <c r="NG46" s="177"/>
      <c r="NH46" s="177"/>
      <c r="NI46" s="177"/>
      <c r="NJ46" s="177"/>
      <c r="NK46" s="177"/>
      <c r="NL46" s="177"/>
      <c r="NM46" s="177"/>
      <c r="NN46" s="177"/>
      <c r="NO46" s="177"/>
      <c r="NP46" s="177"/>
      <c r="NQ46" s="177"/>
      <c r="NR46" s="177"/>
      <c r="NS46" s="177"/>
      <c r="NT46" s="177"/>
      <c r="NU46" s="177"/>
      <c r="NV46" s="177"/>
      <c r="NW46" s="177"/>
      <c r="NX46" s="177"/>
      <c r="NY46" s="177"/>
      <c r="NZ46" s="177"/>
      <c r="OA46" s="177"/>
      <c r="OB46" s="177"/>
      <c r="OC46" s="177"/>
      <c r="OD46" s="177"/>
      <c r="OE46" s="177"/>
      <c r="OF46" s="177"/>
      <c r="OG46" s="177"/>
      <c r="OH46" s="177"/>
      <c r="OI46" s="177"/>
      <c r="OJ46" s="177"/>
      <c r="OK46" s="177"/>
      <c r="OL46" s="177"/>
      <c r="OM46" s="177"/>
      <c r="ON46" s="177"/>
      <c r="OO46" s="177"/>
      <c r="OP46" s="177"/>
      <c r="OQ46" s="177"/>
      <c r="OR46" s="177"/>
      <c r="OS46" s="177"/>
      <c r="OT46" s="177"/>
      <c r="OU46" s="177"/>
      <c r="OV46" s="177"/>
      <c r="OW46" s="177"/>
      <c r="OX46" s="177"/>
      <c r="OY46" s="177"/>
      <c r="OZ46" s="177"/>
      <c r="PA46" s="177"/>
      <c r="PB46" s="177"/>
      <c r="PC46" s="177"/>
      <c r="PD46" s="177"/>
      <c r="PE46" s="177"/>
      <c r="PF46" s="177"/>
      <c r="PG46" s="177"/>
      <c r="PH46" s="177"/>
      <c r="PI46" s="177"/>
      <c r="PJ46" s="177"/>
      <c r="PK46" s="177"/>
      <c r="PL46" s="177"/>
      <c r="PM46" s="177"/>
      <c r="PN46" s="177"/>
      <c r="PO46" s="177"/>
      <c r="PP46" s="177"/>
      <c r="PQ46" s="177"/>
      <c r="PR46" s="177"/>
      <c r="PS46" s="177"/>
      <c r="PT46" s="177"/>
      <c r="PU46" s="177"/>
      <c r="PV46" s="177"/>
      <c r="PW46" s="177"/>
      <c r="PX46" s="177"/>
      <c r="PY46" s="177"/>
      <c r="PZ46" s="177"/>
      <c r="QA46" s="177"/>
      <c r="QB46" s="177"/>
      <c r="QC46" s="177"/>
      <c r="QD46" s="177"/>
      <c r="QE46" s="177"/>
      <c r="QF46" s="177"/>
      <c r="QG46" s="177"/>
      <c r="QH46" s="177"/>
      <c r="QI46" s="177"/>
      <c r="QJ46" s="177"/>
      <c r="QK46" s="177"/>
      <c r="QL46" s="177"/>
      <c r="QM46" s="177"/>
      <c r="QN46" s="177"/>
      <c r="QO46" s="177"/>
      <c r="QP46" s="177"/>
      <c r="QQ46" s="177"/>
      <c r="QR46" s="177"/>
      <c r="QS46" s="177"/>
      <c r="QT46" s="177"/>
      <c r="QU46" s="177"/>
      <c r="QV46" s="177"/>
      <c r="QW46" s="177"/>
      <c r="QX46" s="177"/>
      <c r="QY46" s="177"/>
      <c r="QZ46" s="177"/>
      <c r="RA46" s="177"/>
      <c r="RB46" s="177"/>
      <c r="RC46" s="177"/>
      <c r="RD46" s="177"/>
      <c r="RE46" s="177"/>
      <c r="RF46" s="177"/>
      <c r="RG46" s="177"/>
      <c r="RH46" s="177"/>
      <c r="RI46" s="177"/>
      <c r="RJ46" s="177"/>
      <c r="RK46" s="177"/>
      <c r="RL46" s="177"/>
      <c r="RM46" s="177"/>
      <c r="RN46" s="177"/>
      <c r="RO46" s="177"/>
      <c r="RP46" s="177"/>
      <c r="RQ46" s="177"/>
      <c r="RR46" s="177"/>
      <c r="RS46" s="177"/>
      <c r="RT46" s="177"/>
      <c r="RU46" s="177"/>
      <c r="RV46" s="177"/>
      <c r="RW46" s="177"/>
      <c r="RX46" s="177"/>
      <c r="RY46" s="177"/>
      <c r="RZ46" s="177"/>
      <c r="SA46" s="177"/>
      <c r="SB46" s="177"/>
      <c r="SC46" s="177"/>
      <c r="SD46" s="177"/>
      <c r="SE46" s="177"/>
      <c r="SF46" s="177"/>
      <c r="SG46" s="177"/>
      <c r="SH46" s="177"/>
      <c r="SI46" s="177"/>
      <c r="SJ46" s="177"/>
      <c r="SK46" s="177"/>
      <c r="SL46" s="177"/>
      <c r="SM46" s="177"/>
      <c r="SN46" s="177"/>
      <c r="SO46" s="177"/>
      <c r="SP46" s="177"/>
      <c r="SQ46" s="177"/>
      <c r="SR46" s="177"/>
      <c r="SS46" s="177"/>
      <c r="ST46" s="177"/>
      <c r="SU46" s="177"/>
      <c r="SV46" s="177"/>
      <c r="SW46" s="177"/>
      <c r="SX46" s="177"/>
      <c r="SY46" s="177"/>
      <c r="SZ46" s="177"/>
      <c r="TA46" s="177"/>
      <c r="TB46" s="177"/>
      <c r="TC46" s="177"/>
      <c r="TD46" s="177"/>
      <c r="TE46" s="177"/>
      <c r="TF46" s="177"/>
      <c r="TG46" s="177"/>
      <c r="TH46" s="177"/>
      <c r="TI46" s="177"/>
      <c r="TJ46" s="177"/>
      <c r="TK46" s="177"/>
      <c r="TL46" s="177"/>
      <c r="TM46" s="177"/>
      <c r="TN46" s="177"/>
      <c r="TO46" s="177"/>
      <c r="TP46" s="177"/>
      <c r="TQ46" s="177"/>
      <c r="TR46" s="177"/>
      <c r="TS46" s="177"/>
      <c r="TT46" s="177"/>
      <c r="TU46" s="177"/>
      <c r="TV46" s="177"/>
      <c r="TW46" s="177"/>
      <c r="TX46" s="177"/>
      <c r="TY46" s="177"/>
      <c r="TZ46" s="177"/>
      <c r="UA46" s="177"/>
      <c r="UB46" s="177"/>
      <c r="UC46" s="177"/>
      <c r="UD46" s="177"/>
      <c r="UE46" s="177"/>
      <c r="UF46" s="177"/>
      <c r="UG46" s="177"/>
      <c r="UH46" s="177"/>
      <c r="UI46" s="177"/>
      <c r="UJ46" s="177"/>
      <c r="UK46" s="177"/>
      <c r="UL46" s="177"/>
      <c r="UM46" s="177"/>
      <c r="UN46" s="177"/>
      <c r="UO46" s="177"/>
      <c r="UP46" s="177"/>
      <c r="UQ46" s="177"/>
      <c r="UR46" s="177"/>
      <c r="US46" s="177"/>
      <c r="UT46" s="177"/>
      <c r="UU46" s="177"/>
      <c r="UV46" s="177"/>
      <c r="UW46" s="177"/>
      <c r="UX46" s="177"/>
      <c r="UY46" s="177"/>
      <c r="UZ46" s="177"/>
      <c r="VA46" s="177"/>
      <c r="VB46" s="177"/>
      <c r="VC46" s="177"/>
      <c r="VD46" s="177"/>
      <c r="VE46" s="177"/>
      <c r="VF46" s="177"/>
      <c r="VG46" s="177"/>
      <c r="VH46" s="177"/>
      <c r="VI46" s="177"/>
      <c r="VJ46" s="177"/>
      <c r="VK46" s="177"/>
      <c r="VL46" s="177"/>
      <c r="VM46" s="177"/>
      <c r="VN46" s="177"/>
      <c r="VO46" s="177"/>
      <c r="VP46" s="177"/>
      <c r="VQ46" s="177"/>
      <c r="VR46" s="177"/>
      <c r="VS46" s="177"/>
      <c r="VT46" s="177"/>
      <c r="VU46" s="177"/>
      <c r="VV46" s="177"/>
      <c r="VW46" s="177"/>
      <c r="VX46" s="177"/>
      <c r="VY46" s="177"/>
      <c r="VZ46" s="177"/>
      <c r="WA46" s="177"/>
      <c r="WB46" s="177"/>
      <c r="WC46" s="177"/>
      <c r="WD46" s="177"/>
      <c r="WE46" s="177"/>
      <c r="WF46" s="177"/>
      <c r="WG46" s="177"/>
      <c r="WH46" s="177"/>
      <c r="WI46" s="177"/>
      <c r="WJ46" s="177"/>
      <c r="WK46" s="177"/>
      <c r="WL46" s="177"/>
      <c r="WM46" s="177"/>
      <c r="WN46" s="177"/>
      <c r="WO46" s="177"/>
      <c r="WP46" s="177"/>
      <c r="WQ46" s="177"/>
      <c r="WR46" s="177"/>
      <c r="WS46" s="177"/>
      <c r="WT46" s="177"/>
      <c r="WU46" s="177"/>
      <c r="WV46" s="177"/>
      <c r="WW46" s="177"/>
      <c r="WX46" s="177"/>
      <c r="WY46" s="177"/>
      <c r="WZ46" s="177"/>
      <c r="XA46" s="177"/>
      <c r="XB46" s="177"/>
      <c r="XC46" s="177"/>
      <c r="XD46" s="177"/>
      <c r="XE46" s="177"/>
      <c r="XF46" s="177"/>
      <c r="XG46" s="177"/>
      <c r="XH46" s="177"/>
      <c r="XI46" s="177"/>
      <c r="XJ46" s="177"/>
      <c r="XK46" s="177"/>
      <c r="XL46" s="177"/>
      <c r="XM46" s="177"/>
      <c r="XN46" s="177"/>
      <c r="XO46" s="177"/>
      <c r="XP46" s="177"/>
      <c r="XQ46" s="177"/>
      <c r="XR46" s="177"/>
      <c r="XS46" s="177"/>
      <c r="XT46" s="177"/>
      <c r="XU46" s="177"/>
      <c r="XV46" s="177"/>
      <c r="XW46" s="177"/>
      <c r="XX46" s="177"/>
      <c r="XY46" s="177"/>
      <c r="XZ46" s="177"/>
      <c r="YA46" s="177"/>
      <c r="YB46" s="177"/>
      <c r="YC46" s="177"/>
      <c r="YD46" s="177"/>
      <c r="YE46" s="177"/>
      <c r="YF46" s="177"/>
      <c r="YG46" s="177"/>
      <c r="YH46" s="177"/>
      <c r="YI46" s="177"/>
      <c r="YJ46" s="177"/>
      <c r="YK46" s="177"/>
      <c r="YL46" s="177"/>
      <c r="YM46" s="177"/>
      <c r="YN46" s="177"/>
      <c r="YO46" s="177"/>
      <c r="YP46" s="177"/>
      <c r="YQ46" s="177"/>
      <c r="YR46" s="177"/>
      <c r="YS46" s="177"/>
      <c r="YT46" s="177"/>
      <c r="YU46" s="177"/>
      <c r="YV46" s="177"/>
      <c r="YW46" s="177"/>
      <c r="YX46" s="177"/>
      <c r="YY46" s="177"/>
      <c r="YZ46" s="177"/>
      <c r="ZA46" s="177"/>
      <c r="ZB46" s="177"/>
      <c r="ZC46" s="177"/>
      <c r="ZD46" s="177"/>
      <c r="ZE46" s="177"/>
      <c r="ZF46" s="177"/>
      <c r="ZG46" s="177"/>
      <c r="ZH46" s="177"/>
      <c r="ZI46" s="177"/>
      <c r="ZJ46" s="177"/>
      <c r="ZK46" s="177"/>
      <c r="ZL46" s="177"/>
      <c r="ZM46" s="177"/>
      <c r="ZN46" s="177"/>
      <c r="ZO46" s="177"/>
      <c r="ZP46" s="177"/>
      <c r="ZQ46" s="177"/>
      <c r="ZR46" s="177"/>
    </row>
    <row r="47" spans="1:694" ht="15.75" customHeight="1" x14ac:dyDescent="0.25">
      <c r="A47" s="135" t="s">
        <v>252</v>
      </c>
      <c r="B47" s="135" t="s">
        <v>273</v>
      </c>
      <c r="C47" s="135"/>
      <c r="D47" s="135"/>
      <c r="E47" s="135"/>
      <c r="F47" s="135" t="s">
        <v>254</v>
      </c>
      <c r="G47" s="135" t="s">
        <v>1423</v>
      </c>
      <c r="H47" s="135"/>
      <c r="I47" s="178" t="s">
        <v>1773</v>
      </c>
      <c r="J47" s="135" t="str">
        <f>IF(LEN(VLOOKUP($G47,Baseline!$G:$BH,4,0))=0,"",VLOOKUP($G47,Baseline!$G:$BH,4,0))</f>
        <v>1 = Erhöht</v>
      </c>
      <c r="K47" s="135" t="str">
        <f>IF(LEN(VLOOKUP($G47,Baseline!$G:$BH,5,0))=0,"",VLOOKUP($G47,Baseline!$G:$BH,5,0))</f>
        <v>2 = Erniedrigt</v>
      </c>
      <c r="L47" s="135" t="str">
        <f>IF(LEN(VLOOKUP($G47,Baseline!$G:$BH,6,0))=0,"",VLOOKUP($G47,Baseline!$G:$BH,6,0))</f>
        <v>3 = Unverändert</v>
      </c>
      <c r="M47" s="135" t="str">
        <f>IF(LEN(VLOOKUP($G47,Baseline!$G:$BH,7,0))=0,"",VLOOKUP($G47,Baseline!$G:$BH,7,0))</f>
        <v>77 = Weiß nicht</v>
      </c>
      <c r="N47" s="135" t="str">
        <f>IF(LEN(VLOOKUP($G47,Baseline!$G:$BH,8,0))=0,"",VLOOKUP($G47,Baseline!$G:$BH,8,0))</f>
        <v>99 = Keine Angabe</v>
      </c>
      <c r="O47" s="135" t="str">
        <f>IF(LEN(VLOOKUP($G47,Baseline!$G:$BH,9,0))=0,"",VLOOKUP($G47,Baseline!$G:$BH,9,0))</f>
        <v/>
      </c>
      <c r="P47" s="135" t="str">
        <f>IF(LEN(VLOOKUP($G47,Baseline!$G:$BH,10,0))=0,"",VLOOKUP($G47,Baseline!$G:$BH,10,0))</f>
        <v/>
      </c>
      <c r="Q47" s="135" t="str">
        <f>IF(LEN(VLOOKUP($G47,Baseline!$G:$BH,11,0))=0,"",VLOOKUP($G47,Baseline!$G:$BH,11,0))</f>
        <v/>
      </c>
      <c r="R47" s="135" t="str">
        <f>IF(LEN(VLOOKUP($G47,Baseline!$G:$BH,12,0))=0,"",VLOOKUP($G47,Baseline!$G:$BH,12,0))</f>
        <v/>
      </c>
      <c r="S47" s="135" t="str">
        <f>IF(LEN(VLOOKUP($G47,Baseline!$G:$BH,13,0))=0,"",VLOOKUP($G47,Baseline!$G:$BH,13,0))</f>
        <v/>
      </c>
      <c r="T47" s="135" t="str">
        <f>IF(LEN(VLOOKUP($G47,Baseline!$G:$BH,14,0))=0,"",VLOOKUP($G47,Baseline!$G:$BH,14,0))</f>
        <v/>
      </c>
      <c r="U47" s="135" t="str">
        <f>IF(LEN(VLOOKUP($G47,Baseline!$G:$BH,15,0))=0,"",VLOOKUP($G47,Baseline!$G:$BH,15,0))</f>
        <v/>
      </c>
      <c r="V47" s="135" t="str">
        <f>IF(LEN(VLOOKUP($G47,Baseline!$G:$BH,16,0))=0,"",VLOOKUP($G47,Baseline!$G:$BH,16,0))</f>
        <v/>
      </c>
      <c r="W47" s="135" t="str">
        <f>IF(LEN(VLOOKUP($G47,Baseline!$G:$BH,17,0))=0,"",VLOOKUP($G47,Baseline!$G:$BH,17,0))</f>
        <v/>
      </c>
      <c r="X47" s="135" t="str">
        <f>IF(LEN(VLOOKUP($G47,Baseline!$G:$BH,18,0))=0,"",VLOOKUP($G47,Baseline!$G:$BH,18,0))</f>
        <v/>
      </c>
      <c r="Y47" s="135" t="str">
        <f>IF(LEN(VLOOKUP($G47,Baseline!$G:$BH,19,0))=0,"",VLOOKUP($G47,Baseline!$G:$BH,19,0))</f>
        <v/>
      </c>
      <c r="Z47" s="135" t="str">
        <f>IF(LEN(VLOOKUP($G47,Baseline!$G:$BH,20,0))=0,"",VLOOKUP($G47,Baseline!$G:$BH,20,0))</f>
        <v/>
      </c>
      <c r="AA47" s="135" t="str">
        <f>IF(LEN(VLOOKUP($G47,Baseline!$G:$BH,21,0))=0,"",VLOOKUP($G47,Baseline!$G:$BH,21,0))</f>
        <v/>
      </c>
      <c r="AB47" s="135" t="str">
        <f>IF(LEN(VLOOKUP($G47,Baseline!$G:$BH,22,0))=0,"",VLOOKUP($G47,Baseline!$G:$BH,22,0))</f>
        <v/>
      </c>
      <c r="AC47" s="135" t="str">
        <f>IF(LEN(VLOOKUP($G47,Baseline!$G:$BH,23,0))=0,"",VLOOKUP($G47,Baseline!$G:$BH,23,0))</f>
        <v/>
      </c>
      <c r="AD47" s="135" t="str">
        <f>IF(LEN(VLOOKUP($G47,Baseline!$G:$BH,24,0))=0,"",VLOOKUP($G47,Baseline!$G:$BH,24,0))</f>
        <v/>
      </c>
      <c r="AE47" s="135" t="str">
        <f>IF(LEN(VLOOKUP($G47,Baseline!$G:$BH,25,0))=0,"",VLOOKUP($G47,Baseline!$G:$BH,25,0))</f>
        <v/>
      </c>
      <c r="AF47" s="135" t="str">
        <f>IF(LEN(VLOOKUP($G47,Baseline!$G:$BH,26,0))=0,"",VLOOKUP($G47,Baseline!$G:$BH,26,0))</f>
        <v/>
      </c>
      <c r="AG47" s="135"/>
      <c r="AH47" s="135"/>
      <c r="AI47" s="135"/>
      <c r="AJ47" s="135"/>
      <c r="AK47" s="178" t="s">
        <v>1774</v>
      </c>
      <c r="AL47" s="135" t="str">
        <f>IF(LEN(VLOOKUP($G47,Baseline!$G:$BH,32,0))=0,"",VLOOKUP($G47,Baseline!$G:$BH,32,0))</f>
        <v>1 = Increased</v>
      </c>
      <c r="AM47" s="135" t="str">
        <f>IF(LEN(VLOOKUP($G47,Baseline!$G:$BH,33,0))=0,"",VLOOKUP($G47,Baseline!$G:$BH,33,0))</f>
        <v>2 = Decreased</v>
      </c>
      <c r="AN47" s="135" t="str">
        <f>IF(LEN(VLOOKUP($G47,Baseline!$G:$BH,34,0))=0,"",VLOOKUP($G47,Baseline!$G:$BH,34,0))</f>
        <v>3 = Unchanged</v>
      </c>
      <c r="AO47" s="135" t="str">
        <f>IF(LEN(VLOOKUP($G47,Baseline!$G:$BH,35,0))=0,"",VLOOKUP($G47,Baseline!$G:$BH,35,0))</f>
        <v>77 = I don't know</v>
      </c>
      <c r="AP47" s="135" t="str">
        <f>IF(LEN(VLOOKUP($G47,Baseline!$G:$BH,36,0))=0,"",VLOOKUP($G47,Baseline!$G:$BH,36,0))</f>
        <v>99 = No response</v>
      </c>
      <c r="AQ47" s="135" t="str">
        <f>IF(LEN(VLOOKUP($G47,Baseline!$G:$BH,37,0))=0,"",VLOOKUP($G47,Baseline!$G:$BH,37,0))</f>
        <v/>
      </c>
      <c r="AR47" s="135" t="str">
        <f>IF(LEN(VLOOKUP($G47,Baseline!$G:$BH,38,0))=0,"",VLOOKUP($G47,Baseline!$G:$BH,38,0))</f>
        <v/>
      </c>
      <c r="AS47" s="135" t="str">
        <f>IF(LEN(VLOOKUP($G47,Baseline!$G:$BH,39,0))=0,"",VLOOKUP($G47,Baseline!$G:$BH,39,0))</f>
        <v/>
      </c>
      <c r="AT47" s="135" t="str">
        <f>IF(LEN(VLOOKUP($G47,Baseline!$G:$BH,40,0))=0,"",VLOOKUP($G47,Baseline!$G:$BH,40,0))</f>
        <v/>
      </c>
      <c r="AU47" s="135" t="str">
        <f>IF(LEN(VLOOKUP($G47,Baseline!$G:$BH,41,0))=0,"",VLOOKUP($G47,Baseline!$G:$BH,41,0))</f>
        <v/>
      </c>
      <c r="AV47" s="135" t="str">
        <f>IF(LEN(VLOOKUP($G47,Baseline!$G:$BH,42,0))=0,"",VLOOKUP($G47,Baseline!$G:$BH,42,0))</f>
        <v/>
      </c>
      <c r="AW47" s="135" t="str">
        <f>IF(LEN(VLOOKUP($G47,Baseline!$G:$BH,43,0))=0,"",VLOOKUP($G47,Baseline!$G:$BH,43,0))</f>
        <v/>
      </c>
      <c r="AX47" s="135" t="str">
        <f>IF(LEN(VLOOKUP($G47,Baseline!$G:$BH,44,0))=0,"",VLOOKUP($G47,Baseline!$G:$BH,44,0))</f>
        <v/>
      </c>
      <c r="AY47" s="135" t="str">
        <f>IF(LEN(VLOOKUP($G47,Baseline!$G:$BH,45,0))=0,"",VLOOKUP($G47,Baseline!$G:$BH,45,0))</f>
        <v/>
      </c>
      <c r="AZ47" s="135" t="str">
        <f>IF(LEN(VLOOKUP($G47,Baseline!$G:$BH,46,0))=0,"",VLOOKUP($G47,Baseline!$G:$BH,46,0))</f>
        <v/>
      </c>
      <c r="BA47" s="135" t="str">
        <f>IF(LEN(VLOOKUP($G47,Baseline!$G:$BH,47,0))=0,"",VLOOKUP($G47,Baseline!$G:$BH,47,0))</f>
        <v/>
      </c>
      <c r="BB47" s="135" t="str">
        <f>IF(LEN(VLOOKUP($G47,Baseline!$G:$BH,48,0))=0,"",VLOOKUP($G47,Baseline!$G:$BH,48,0))</f>
        <v/>
      </c>
      <c r="BC47" s="135" t="str">
        <f>IF(LEN(VLOOKUP($G47,Baseline!$G:$BH,49,0))=0,"",VLOOKUP($G47,Baseline!$G:$BH,49,0))</f>
        <v/>
      </c>
      <c r="BD47" s="135" t="str">
        <f>IF(LEN(VLOOKUP($G47,Baseline!$G:$BH,50,0))=0,"",VLOOKUP($G47,Baseline!$G:$BH,50,0))</f>
        <v/>
      </c>
      <c r="BE47" s="135" t="str">
        <f>IF(LEN(VLOOKUP($G47,Baseline!$G:$BH,51,0))=0,"",VLOOKUP($G47,Baseline!$G:$BH,51,0))</f>
        <v/>
      </c>
      <c r="BF47" s="135" t="str">
        <f>IF(LEN(VLOOKUP($G47,Baseline!$G:$BH,52,0))=0,"",VLOOKUP($G47,Baseline!$G:$BH,52,0))</f>
        <v/>
      </c>
      <c r="BG47" s="135" t="str">
        <f>IF(LEN(VLOOKUP($G47,Baseline!$G:$BH,53,0))=0,"",VLOOKUP($G47,Baseline!$G:$BH,53,0))</f>
        <v/>
      </c>
      <c r="BH47" s="135" t="str">
        <f>IF(LEN(VLOOKUP($G47,Baseline!$G:$BH,54,0))=0,"",VLOOKUP($G47,Baseline!$G:$BH,54,0))</f>
        <v/>
      </c>
      <c r="BI47" s="135"/>
      <c r="BJ47" s="135"/>
      <c r="BK47" s="135"/>
      <c r="BL47" s="135"/>
      <c r="BM47" s="178" t="s">
        <v>1775</v>
      </c>
      <c r="BN47" s="139" t="str">
        <f>IF(LEN(VLOOKUP($G47,Baseline!$G:$CJ,60,0))=0,"",VLOOKUP($G47,Baseline!$G:$CJ,60,0))</f>
        <v>1 = más</v>
      </c>
      <c r="BO47" s="139" t="str">
        <f>IF(LEN(VLOOKUP($G47,Baseline!$G:$CJ,61,0))=0,"",VLOOKUP($G47,Baseline!$G:$CJ,61,0))</f>
        <v>2 = menos</v>
      </c>
      <c r="BP47" s="139" t="str">
        <f>IF(LEN(VLOOKUP($G47,Baseline!$G:$CJ,62,0))=0,"",VLOOKUP($G47,Baseline!$G:$CJ,62,0))</f>
        <v>3 = igual</v>
      </c>
      <c r="BQ47" s="139" t="str">
        <f>IF(LEN(VLOOKUP($G47,Baseline!$G:$CJ,63,0))=0,"",VLOOKUP($G47,Baseline!$G:$CJ,63,0))</f>
        <v>77 = No lo sé</v>
      </c>
      <c r="BR47" s="139" t="str">
        <f>IF(LEN(VLOOKUP($G47,Baseline!$G:$CJ,64,0))=0,"",VLOOKUP($G47,Baseline!$G:$CJ,64,0))</f>
        <v>99 = No hay datos</v>
      </c>
      <c r="BS47" s="139" t="str">
        <f>IF(LEN(VLOOKUP($G47,Baseline!$G:$CJ,65,0))=0,"",VLOOKUP($G47,Baseline!$G:$CJ,65,0))</f>
        <v/>
      </c>
      <c r="BT47" s="139" t="str">
        <f>IF(LEN(VLOOKUP($G47,Baseline!$G:$CJ,66,0))=0,"",VLOOKUP($G47,Baseline!$G:$CJ,66,0))</f>
        <v/>
      </c>
      <c r="BU47" s="139" t="str">
        <f>IF(LEN(VLOOKUP($G47,Baseline!$G:$CJ,67,0))=0,"",VLOOKUP($G47,Baseline!$G:$CJ,67,0))</f>
        <v/>
      </c>
      <c r="BV47" s="139" t="str">
        <f>IF(LEN(VLOOKUP($G47,Baseline!$G:$CJ,68,0))=0,"",VLOOKUP($G47,Baseline!$G:$CJ,68,0))</f>
        <v/>
      </c>
      <c r="BW47" s="139" t="str">
        <f>IF(LEN(VLOOKUP($G47,Baseline!$G:$CJ,69,0))=0,"",VLOOKUP($G47,Baseline!$G:$CJ,69,0))</f>
        <v/>
      </c>
      <c r="BX47" s="139" t="str">
        <f>IF(LEN(VLOOKUP($G47,Baseline!$G:$CJ,70,0))=0,"",VLOOKUP($G47,Baseline!$G:$CJ,70,0))</f>
        <v/>
      </c>
      <c r="BY47" s="139" t="str">
        <f>IF(LEN(VLOOKUP($G47,Baseline!$G:$CJ,71,0))=0,"",VLOOKUP($G47,Baseline!$G:$CJ,71,0))</f>
        <v/>
      </c>
      <c r="BZ47" s="139" t="str">
        <f>IF(LEN(VLOOKUP($G47,Baseline!$G:$CJ,72,0))=0,"",VLOOKUP($G47,Baseline!$G:$CJ,72,0))</f>
        <v/>
      </c>
      <c r="CA47" s="139" t="str">
        <f>IF(LEN(VLOOKUP($G47,Baseline!$G:$CJ,73,0))=0,"",VLOOKUP($G47,Baseline!$G:$CJ,73,0))</f>
        <v/>
      </c>
      <c r="CB47" s="139" t="str">
        <f>IF(LEN(VLOOKUP($G47,Baseline!$G:$CJ,74,0))=0,"",VLOOKUP($G47,Baseline!$G:$CJ,74,0))</f>
        <v/>
      </c>
      <c r="CC47" s="139" t="str">
        <f>IF(LEN(VLOOKUP($G47,Baseline!$G:$CJ,75,0))=0,"",VLOOKUP($G47,Baseline!$G:$CJ,75,0))</f>
        <v/>
      </c>
      <c r="CD47" s="139" t="str">
        <f>IF(LEN(VLOOKUP($G47,Baseline!$G:$CJ,76,0))=0,"",VLOOKUP($G47,Baseline!$G:$CJ,76,0))</f>
        <v/>
      </c>
      <c r="CE47" s="139" t="str">
        <f>IF(LEN(VLOOKUP($G47,Baseline!$G:$CJ,77,0))=0,"",VLOOKUP($G47,Baseline!$G:$CJ,77,0))</f>
        <v/>
      </c>
      <c r="CF47" s="139" t="str">
        <f>IF(LEN(VLOOKUP($G47,Baseline!$G:$CJ,78,0))=0,"",VLOOKUP($G47,Baseline!$G:$CJ,78,0))</f>
        <v/>
      </c>
      <c r="CG47" s="139" t="str">
        <f>IF(LEN(VLOOKUP($G47,Baseline!$G:$CJ,79,0))=0,"",VLOOKUP($G47,Baseline!$G:$CJ,79,0))</f>
        <v/>
      </c>
      <c r="CH47" s="139" t="str">
        <f>IF(LEN(VLOOKUP($G47,Baseline!$G:$CJ,80,0))=0,"",VLOOKUP($G47,Baseline!$G:$CJ,80,0))</f>
        <v/>
      </c>
      <c r="CI47" s="139" t="str">
        <f>IF(LEN(VLOOKUP($G47,Baseline!$G:$CJ,81,0))=0,"",VLOOKUP($G47,Baseline!$G:$CJ,81,0))</f>
        <v/>
      </c>
      <c r="CJ47" s="139" t="str">
        <f>IF(LEN(VLOOKUP($G47,Baseline!$G:$CJ,82,0))=0,"",VLOOKUP($G47,Baseline!$G:$CJ,82,0))</f>
        <v/>
      </c>
      <c r="CK47" s="135"/>
      <c r="CL47" s="135"/>
      <c r="CM47" s="135"/>
      <c r="CN47" s="135"/>
      <c r="CO47" s="179" t="s">
        <v>1776</v>
      </c>
      <c r="CP47" s="139" t="str">
        <f>IF(LEN(VLOOKUP($G47,Baseline!$G:$DL,88,0))=0,"",VLOOKUP($G47,Baseline!$G:$DL,88,0))</f>
        <v>1 = augmenté</v>
      </c>
      <c r="CQ47" s="139" t="str">
        <f>IF(LEN(VLOOKUP($G47,Baseline!$G:$DL,89,0))=0,"",VLOOKUP($G47,Baseline!$G:$DL,89,0))</f>
        <v>2 = diminué</v>
      </c>
      <c r="CR47" s="139" t="str">
        <f>IF(LEN(VLOOKUP($G47,Baseline!$G:$DL,90,0))=0,"",VLOOKUP($G47,Baseline!$G:$DL,90,0))</f>
        <v>3 = inchangé</v>
      </c>
      <c r="CS47" s="139" t="str">
        <f>IF(LEN(VLOOKUP($G47,Baseline!$G:$DL,91,0))=0,"",VLOOKUP($G47,Baseline!$G:$DL,91,0))</f>
        <v>77 = je ne sais pas</v>
      </c>
      <c r="CT47" s="139" t="str">
        <f>IF(LEN(VLOOKUP($G47,Baseline!$G:$DL,92,0))=0,"",VLOOKUP($G47,Baseline!$G:$DL,92,0))</f>
        <v>99 = pas de réponse</v>
      </c>
      <c r="CU47" s="139" t="str">
        <f>IF(LEN(VLOOKUP($G47,Baseline!$G:$DL,93,0))=0,"",VLOOKUP($G47,Baseline!$G:$DL,93,0))</f>
        <v/>
      </c>
      <c r="CV47" s="139" t="str">
        <f>IF(LEN(VLOOKUP($G47,Baseline!$G:$DL,94,0))=0,"",VLOOKUP($G47,Baseline!$G:$DL,94,0))</f>
        <v/>
      </c>
      <c r="CW47" s="139" t="str">
        <f>IF(LEN(VLOOKUP($G47,Baseline!$G:$DL,95,0))=0,"",VLOOKUP($G47,Baseline!$G:$DL,95,0))</f>
        <v/>
      </c>
      <c r="CX47" s="139" t="str">
        <f>IF(LEN(VLOOKUP($G47,Baseline!$G:$DL,96,0))=0,"",VLOOKUP($G47,Baseline!$G:$DL,96,0))</f>
        <v/>
      </c>
      <c r="CY47" s="139" t="str">
        <f>IF(LEN(VLOOKUP($G47,Baseline!$G:$DL,97,0))=0,"",VLOOKUP($G47,Baseline!$G:$DL,97,0))</f>
        <v/>
      </c>
      <c r="CZ47" s="139" t="str">
        <f>IF(LEN(VLOOKUP($G47,Baseline!$G:$DL,98,0))=0,"",VLOOKUP($G47,Baseline!$G:$DL,98,0))</f>
        <v/>
      </c>
      <c r="DA47" s="139" t="str">
        <f>IF(LEN(VLOOKUP($G47,Baseline!$G:$DL,99,0))=0,"",VLOOKUP($G47,Baseline!$G:$DL,99,0))</f>
        <v/>
      </c>
      <c r="DB47" s="139" t="str">
        <f>IF(LEN(VLOOKUP($G47,Baseline!$G:$DL,100,0))=0,"",VLOOKUP($G47,Baseline!$G:$DL,100,0))</f>
        <v/>
      </c>
      <c r="DC47" s="139" t="str">
        <f>IF(LEN(VLOOKUP($G47,Baseline!$G:$DL,101,0))=0,"",VLOOKUP($G47,Baseline!$G:$DL,101,0))</f>
        <v/>
      </c>
      <c r="DD47" s="139" t="str">
        <f>IF(LEN(VLOOKUP($G47,Baseline!$G:$DL,102,0))=0,"",VLOOKUP($G47,Baseline!$G:$DL,102,0))</f>
        <v/>
      </c>
      <c r="DE47" s="139" t="str">
        <f>IF(LEN(VLOOKUP($G47,Baseline!$G:$DL,103,0))=0,"",VLOOKUP($G47,Baseline!$G:$DL,103,0))</f>
        <v/>
      </c>
      <c r="DF47" s="139" t="str">
        <f>IF(LEN(VLOOKUP($G47,Baseline!$G:$DL,104,0))=0,"",VLOOKUP($G47,Baseline!$G:$DL,104,0))</f>
        <v/>
      </c>
      <c r="DG47" s="139" t="str">
        <f>IF(LEN(VLOOKUP($G47,Baseline!$G:$DL,105,0))=0,"",VLOOKUP($G47,Baseline!$G:$DL,105,0))</f>
        <v/>
      </c>
      <c r="DH47" s="139" t="str">
        <f>IF(LEN(VLOOKUP($G47,Baseline!$G:$DL,106,0))=0,"",VLOOKUP($G47,Baseline!$G:$DL,106,0))</f>
        <v/>
      </c>
      <c r="DI47" s="139" t="str">
        <f>IF(LEN(VLOOKUP($G47,Baseline!$G:$DL,107,0))=0,"",VLOOKUP($G47,Baseline!$G:$DL,107,0))</f>
        <v/>
      </c>
      <c r="DJ47" s="139" t="str">
        <f>IF(LEN(VLOOKUP($G47,Baseline!$G:$DL,108,0))=0,"",VLOOKUP($G47,Baseline!$G:$DL,108,0))</f>
        <v/>
      </c>
      <c r="DK47" s="139" t="str">
        <f>IF(LEN(VLOOKUP($G47,Baseline!$G:$DL,109,0))=0,"",VLOOKUP($G47,Baseline!$G:$DL,109,0))</f>
        <v/>
      </c>
      <c r="DL47" s="139" t="str">
        <f>IF(LEN(VLOOKUP($G47,Baseline!$G:$DL,110,0))=0,"",VLOOKUP($G47,Baseline!$G:$DL,110,0))</f>
        <v/>
      </c>
      <c r="DM47" s="140"/>
      <c r="DN47" s="140"/>
      <c r="DO47" s="140"/>
      <c r="DP47" s="140"/>
      <c r="DQ47" s="178" t="s">
        <v>1777</v>
      </c>
      <c r="DR47" s="142" t="str">
        <f>IF(LEN(VLOOKUP($G47,Baseline!$G:$EN,116,0))=0,"",VLOOKUP($G47,Baseline!$G:$EN,116,0))</f>
        <v>1 = növekedett</v>
      </c>
      <c r="DS47" s="142" t="str">
        <f>IF(LEN(VLOOKUP($G47,Baseline!$G:$EN,117,0))=0,"",VLOOKUP($G47,Baseline!$G:$EN,117,0))</f>
        <v>2 = csökkent</v>
      </c>
      <c r="DT47" s="142" t="str">
        <f>IF(LEN(VLOOKUP($G47,Baseline!$G:$EN,118,0))=0,"",VLOOKUP($G47,Baseline!$G:$EN,118,0))</f>
        <v>3 = változatlan</v>
      </c>
      <c r="DU47" s="142" t="str">
        <f>IF(LEN(VLOOKUP($G47,Baseline!$G:$EN,119,0))=0,"",VLOOKUP($G47,Baseline!$G:$EN,119,0))</f>
        <v>77 = nem tudom</v>
      </c>
      <c r="DV47" s="142" t="str">
        <f>IF(LEN(VLOOKUP($G47,Baseline!$G:$EN,120,0))=0,"",VLOOKUP($G47,Baseline!$G:$EN,120,0))</f>
        <v>99 = nincs válasz</v>
      </c>
      <c r="DW47" s="142" t="str">
        <f>IF(LEN(VLOOKUP($G47,Baseline!$G:$EN,121,0))=0,"",VLOOKUP($G47,Baseline!$G:$EN,121,0))</f>
        <v/>
      </c>
      <c r="DX47" s="142" t="str">
        <f>IF(LEN(VLOOKUP($G47,Baseline!$G:$EN,122,0))=0,"",VLOOKUP($G47,Baseline!$G:$EN,122,0))</f>
        <v/>
      </c>
      <c r="DY47" s="142" t="str">
        <f>IF(LEN(VLOOKUP($G47,Baseline!$G:$EN,123,0))=0,"",VLOOKUP($G47,Baseline!$G:$EN,123,0))</f>
        <v/>
      </c>
      <c r="DZ47" s="142" t="str">
        <f>IF(LEN(VLOOKUP($G47,Baseline!$G:$EN,124,0))=0,"",VLOOKUP($G47,Baseline!$G:$EN,124,0))</f>
        <v/>
      </c>
      <c r="EA47" s="142" t="str">
        <f>IF(LEN(VLOOKUP($G47,Baseline!$G:$EN,125,0))=0,"",VLOOKUP($G47,Baseline!$G:$EN,125,0))</f>
        <v/>
      </c>
      <c r="EB47" s="142" t="str">
        <f>IF(LEN(VLOOKUP($G47,Baseline!$G:$EN,126,0))=0,"",VLOOKUP($G47,Baseline!$G:$EN,126,0))</f>
        <v/>
      </c>
      <c r="EC47" s="142" t="str">
        <f>IF(LEN(VLOOKUP($G47,Baseline!$G:$EN,127,0))=0,"",VLOOKUP($G47,Baseline!$G:$EN,127,0))</f>
        <v/>
      </c>
      <c r="ED47" s="142" t="str">
        <f>IF(LEN(VLOOKUP($G47,Baseline!$G:$EN,128,0))=0,"",VLOOKUP($G47,Baseline!$G:$EN,128,0))</f>
        <v/>
      </c>
      <c r="EE47" s="142" t="str">
        <f>IF(LEN(VLOOKUP($G47,Baseline!$G:$EN,129,0))=0,"",VLOOKUP($G47,Baseline!$G:$EN,129,0))</f>
        <v/>
      </c>
      <c r="EF47" s="142" t="str">
        <f>IF(LEN(VLOOKUP($G47,Baseline!$G:$EN,130,0))=0,"",VLOOKUP($G47,Baseline!$G:$EN,130,0))</f>
        <v/>
      </c>
      <c r="EG47" s="142" t="str">
        <f>IF(LEN(VLOOKUP($G47,Baseline!$G:$EN,131,0))=0,"",VLOOKUP($G47,Baseline!$G:$EN,131,0))</f>
        <v/>
      </c>
      <c r="EH47" s="142" t="str">
        <f>IF(LEN(VLOOKUP($G47,Baseline!$G:$EN,132,0))=0,"",VLOOKUP($G47,Baseline!$G:$EN,132,0))</f>
        <v/>
      </c>
      <c r="EI47" s="142" t="str">
        <f>IF(LEN(VLOOKUP($G47,Baseline!$G:$EN,133,0))=0,"",VLOOKUP($G47,Baseline!$G:$EN,133,0))</f>
        <v/>
      </c>
      <c r="EJ47" s="142" t="str">
        <f>IF(LEN(VLOOKUP($G47,Baseline!$G:$EN,134,0))=0,"",VLOOKUP($G47,Baseline!$G:$EN,134,0))</f>
        <v/>
      </c>
      <c r="EK47" s="142" t="str">
        <f>IF(LEN(VLOOKUP($G47,Baseline!$G:$EN,135,0))=0,"",VLOOKUP($G47,Baseline!$G:$EN,135,0))</f>
        <v/>
      </c>
      <c r="EL47" s="142" t="str">
        <f>IF(LEN(VLOOKUP($G47,Baseline!$G:$EN,136,0))=0,"",VLOOKUP($G47,Baseline!$G:$EN,136,0))</f>
        <v/>
      </c>
      <c r="EM47" s="142" t="str">
        <f>IF(LEN(VLOOKUP($G47,Baseline!$G:$EN,137,0))=0,"",VLOOKUP($G47,Baseline!$G:$EN,137,0))</f>
        <v/>
      </c>
      <c r="EN47" s="142" t="str">
        <f>IF(LEN(VLOOKUP($G47,Baseline!$G:$EN,138,0))=0,"",VLOOKUP($G47,Baseline!$G:$EN,138,0))</f>
        <v/>
      </c>
      <c r="EO47" s="135"/>
      <c r="EP47" s="135"/>
      <c r="EQ47" s="135"/>
      <c r="ER47" s="135"/>
      <c r="ES47" s="178" t="s">
        <v>1778</v>
      </c>
      <c r="ET47" s="142" t="str">
        <f>IF(LEN(VLOOKUP($G47,Baseline!$G:$FP,144,0))=0,"",VLOOKUP($G47,Baseline!$G:$FP,144,0))</f>
        <v>1 = sono aumentati</v>
      </c>
      <c r="EU47" s="142" t="str">
        <f>IF(LEN(VLOOKUP($G47,Baseline!$G:$FP,145,0))=0,"",VLOOKUP($G47,Baseline!$G:$FP,145,0))</f>
        <v>2 = sono diminuiti</v>
      </c>
      <c r="EV47" s="142" t="str">
        <f>IF(LEN(VLOOKUP($G47,Baseline!$G:$FP,146,0))=0,"",VLOOKUP($G47,Baseline!$G:$FP,146,0))</f>
        <v>3 = sono rimasti invariati</v>
      </c>
      <c r="EW47" s="142" t="str">
        <f>IF(LEN(VLOOKUP($G47,Baseline!$G:$FP,147,0))=0,"",VLOOKUP($G47,Baseline!$G:$FP,147,0))</f>
        <v>77 = non lo so</v>
      </c>
      <c r="EX47" s="142" t="str">
        <f>IF(LEN(VLOOKUP($G47,Baseline!$G:$FP,148,0))=0,"",VLOOKUP($G47,Baseline!$G:$FP,148,0))</f>
        <v>99 = nessuna risposta</v>
      </c>
      <c r="EY47" s="142" t="str">
        <f>IF(LEN(VLOOKUP($G47,Baseline!$G:$FP,149,0))=0,"",VLOOKUP($G47,Baseline!$G:$FP,149,0))</f>
        <v/>
      </c>
      <c r="EZ47" s="142" t="str">
        <f>IF(LEN(VLOOKUP($G47,Baseline!$G:$FP,150,0))=0,"",VLOOKUP($G47,Baseline!$G:$FP,150,0))</f>
        <v/>
      </c>
      <c r="FA47" s="142" t="str">
        <f>IF(LEN(VLOOKUP($G47,Baseline!$G:$FP,151,0))=0,"",VLOOKUP($G47,Baseline!$G:$FP,151,0))</f>
        <v/>
      </c>
      <c r="FB47" s="142" t="str">
        <f>IF(LEN(VLOOKUP($G47,Baseline!$G:$FP,152,0))=0,"",VLOOKUP($G47,Baseline!$G:$FP,152,0))</f>
        <v/>
      </c>
      <c r="FC47" s="142" t="str">
        <f>IF(LEN(VLOOKUP($G47,Baseline!$G:$FP,153,0))=0,"",VLOOKUP($G47,Baseline!$G:$FP,153,0))</f>
        <v/>
      </c>
      <c r="FD47" s="142" t="str">
        <f>IF(LEN(VLOOKUP($G47,Baseline!$G:$FP,154,0))=0,"",VLOOKUP($G47,Baseline!$G:$FP,154,0))</f>
        <v/>
      </c>
      <c r="FE47" s="142" t="str">
        <f>IF(LEN(VLOOKUP($G47,Baseline!$G:$FP,155,0))=0,"",VLOOKUP($G47,Baseline!$G:$FP,155,0))</f>
        <v/>
      </c>
      <c r="FF47" s="142" t="str">
        <f>IF(LEN(VLOOKUP($G47,Baseline!$G:$FP,156,0))=0,"",VLOOKUP($G47,Baseline!$G:$FP,156,0))</f>
        <v/>
      </c>
      <c r="FG47" s="142" t="str">
        <f>IF(LEN(VLOOKUP($G47,Baseline!$G:$FP,157,0))=0,"",VLOOKUP($G47,Baseline!$G:$FP,157,0))</f>
        <v/>
      </c>
      <c r="FH47" s="142" t="str">
        <f>IF(LEN(VLOOKUP($G47,Baseline!$G:$FP,158,0))=0,"",VLOOKUP($G47,Baseline!$G:$FP,158,0))</f>
        <v/>
      </c>
      <c r="FI47" s="142" t="str">
        <f>IF(LEN(VLOOKUP($G47,Baseline!$G:$FP,159,0))=0,"",VLOOKUP($G47,Baseline!$G:$FP,159,0))</f>
        <v/>
      </c>
      <c r="FJ47" s="142" t="str">
        <f>IF(LEN(VLOOKUP($G47,Baseline!$G:$FP,160,0))=0,"",VLOOKUP($G47,Baseline!$G:$FP,160,0))</f>
        <v/>
      </c>
      <c r="FK47" s="142" t="str">
        <f>IF(LEN(VLOOKUP($G47,Baseline!$G:$FP,161,0))=0,"",VLOOKUP($G47,Baseline!$G:$FP,161,0))</f>
        <v/>
      </c>
      <c r="FL47" s="142" t="str">
        <f>IF(LEN(VLOOKUP($G47,Baseline!$G:$FP,162,0))=0,"",VLOOKUP($G47,Baseline!$G:$FP,162,0))</f>
        <v/>
      </c>
      <c r="FM47" s="142" t="str">
        <f>IF(LEN(VLOOKUP($G47,Baseline!$G:$FP,163,0))=0,"",VLOOKUP($G47,Baseline!$G:$FP,163,0))</f>
        <v/>
      </c>
      <c r="FN47" s="142" t="str">
        <f>IF(LEN(VLOOKUP($G47,Baseline!$G:$FP,164,0))=0,"",VLOOKUP($G47,Baseline!$G:$FP,164,0))</f>
        <v/>
      </c>
      <c r="FO47" s="142" t="str">
        <f>IF(LEN(VLOOKUP($G47,Baseline!$G:$FP,165,0))=0,"",VLOOKUP($G47,Baseline!$G:$FP,165,0))</f>
        <v/>
      </c>
      <c r="FP47" s="142" t="str">
        <f>IF(LEN(VLOOKUP($G47,Baseline!$G:$FP,166,0))=0,"",VLOOKUP($G47,Baseline!$G:$FP,166,0))</f>
        <v/>
      </c>
      <c r="FQ47" s="135"/>
      <c r="FR47" s="135"/>
      <c r="FS47" s="135"/>
      <c r="FT47" s="135"/>
      <c r="FU47" s="178" t="s">
        <v>1779</v>
      </c>
      <c r="FV47" s="142" t="str">
        <f>IF(LEN(VLOOKUP($G47,Baseline!$G:$GR,172,0))=0,"",VLOOKUP($G47,Baseline!$G:$GR,172,0))</f>
        <v>1 = увеличение</v>
      </c>
      <c r="FW47" s="142" t="str">
        <f>IF(LEN(VLOOKUP($G47,Baseline!$G:$GR,173,0))=0,"",VLOOKUP($G47,Baseline!$G:$GR,173,0))</f>
        <v>2 = снижение</v>
      </c>
      <c r="FX47" s="142" t="str">
        <f>IF(LEN(VLOOKUP($G47,Baseline!$G:$GR,174,0))=0,"",VLOOKUP($G47,Baseline!$G:$GR,174,0))</f>
        <v>3 = без изменений</v>
      </c>
      <c r="FY47" s="142" t="str">
        <f>IF(LEN(VLOOKUP($G47,Baseline!$G:$GR,175,0))=0,"",VLOOKUP($G47,Baseline!$G:$GR,175,0))</f>
        <v>77 = я не знаю</v>
      </c>
      <c r="FZ47" s="142" t="str">
        <f>IF(LEN(VLOOKUP($G47,Baseline!$G:$GR,176,0))=0,"",VLOOKUP($G47,Baseline!$G:$GR,176,0))</f>
        <v>99 = нет ответа</v>
      </c>
      <c r="GA47" s="142" t="str">
        <f>IF(LEN(VLOOKUP($G47,Baseline!$G:$GR,177,0))=0,"",VLOOKUP($G47,Baseline!$G:$GR,177,0))</f>
        <v/>
      </c>
      <c r="GB47" s="142" t="str">
        <f>IF(LEN(VLOOKUP($G47,Baseline!$G:$GR,178,0))=0,"",VLOOKUP($G47,Baseline!$G:$GR,178,0))</f>
        <v/>
      </c>
      <c r="GC47" s="142" t="str">
        <f>IF(LEN(VLOOKUP($G47,Baseline!$G:$GR,179,0))=0,"",VLOOKUP($G47,Baseline!$G:$GR,179,0))</f>
        <v/>
      </c>
      <c r="GD47" s="142" t="str">
        <f>IF(LEN(VLOOKUP($G47,Baseline!$G:$GR,180,0))=0,"",VLOOKUP($G47,Baseline!$G:$GR,180,0))</f>
        <v/>
      </c>
      <c r="GE47" s="142" t="str">
        <f>IF(LEN(VLOOKUP($G47,Baseline!$G:$GR,181,0))=0,"",VLOOKUP($G47,Baseline!$G:$GR,181,0))</f>
        <v/>
      </c>
      <c r="GF47" s="142" t="str">
        <f>IF(LEN(VLOOKUP($G47,Baseline!$G:$GR,182,0))=0,"",VLOOKUP($G47,Baseline!$G:$GR,182,0))</f>
        <v/>
      </c>
      <c r="GG47" s="142" t="str">
        <f>IF(LEN(VLOOKUP($G47,Baseline!$G:$GR,183,0))=0,"",VLOOKUP($G47,Baseline!$G:$GR,183,0))</f>
        <v/>
      </c>
      <c r="GH47" s="142" t="str">
        <f>IF(LEN(VLOOKUP($G47,Baseline!$G:$GR,184,0))=0,"",VLOOKUP($G47,Baseline!$G:$GR,184,0))</f>
        <v/>
      </c>
      <c r="GI47" s="142" t="str">
        <f>IF(LEN(VLOOKUP($G47,Baseline!$G:$GR,185,0))=0,"",VLOOKUP($G47,Baseline!$G:$GR,185,0))</f>
        <v/>
      </c>
      <c r="GJ47" s="142" t="str">
        <f>IF(LEN(VLOOKUP($G47,Baseline!$G:$GR,186,0))=0,"",VLOOKUP($G47,Baseline!$G:$GR,186,0))</f>
        <v/>
      </c>
      <c r="GK47" s="142" t="str">
        <f>IF(LEN(VLOOKUP($G47,Baseline!$G:$GR,187,0))=0,"",VLOOKUP($G47,Baseline!$G:$GR,187,0))</f>
        <v/>
      </c>
      <c r="GL47" s="142" t="str">
        <f>IF(LEN(VLOOKUP($G47,Baseline!$G:$GR,188,0))=0,"",VLOOKUP($G47,Baseline!$G:$GR,188,0))</f>
        <v/>
      </c>
      <c r="GM47" s="142" t="str">
        <f>IF(LEN(VLOOKUP($G47,Baseline!$G:$GR,189,0))=0,"",VLOOKUP($G47,Baseline!$G:$GR,189,0))</f>
        <v/>
      </c>
      <c r="GN47" s="142" t="str">
        <f>IF(LEN(VLOOKUP($G47,Baseline!$G:$GR,190,0))=0,"",VLOOKUP($G47,Baseline!$G:$GR,190,0))</f>
        <v/>
      </c>
      <c r="GO47" s="142" t="str">
        <f>IF(LEN(VLOOKUP($G47,Baseline!$G:$GR,191,0))=0,"",VLOOKUP($G47,Baseline!$G:$GR,191,0))</f>
        <v/>
      </c>
      <c r="GP47" s="142" t="str">
        <f>IF(LEN(VLOOKUP($G47,Baseline!$G:$GR,192,0))=0,"",VLOOKUP($G47,Baseline!$G:$GR,192,0))</f>
        <v/>
      </c>
      <c r="GQ47" s="142" t="str">
        <f>IF(LEN(VLOOKUP($G47,Baseline!$G:$GR,193,0))=0,"",VLOOKUP($G47,Baseline!$G:$GR,193,0))</f>
        <v/>
      </c>
      <c r="GR47" s="142" t="str">
        <f>IF(LEN(VLOOKUP($G47,Baseline!$G:$GR,194,0))=0,"",VLOOKUP($G47,Baseline!$G:$GR,194,0))</f>
        <v/>
      </c>
      <c r="GS47" s="135"/>
      <c r="GT47" s="135"/>
      <c r="GU47" s="135"/>
      <c r="GV47" s="135"/>
      <c r="GW47" s="178" t="s">
        <v>1780</v>
      </c>
      <c r="GX47" s="142" t="str">
        <f>IF(LEN(VLOOKUP($G47,Baseline!$G:$HT,200,0))=0,"",VLOOKUP($G47,Baseline!$G:$HT,200,0))</f>
        <v>1 = povećale se</v>
      </c>
      <c r="GY47" s="142" t="str">
        <f>IF(LEN(VLOOKUP($G47,Baseline!$G:$HT,201,0))=0,"",VLOOKUP($G47,Baseline!$G:$HT,201,0))</f>
        <v>2 = smanjile se</v>
      </c>
      <c r="GZ47" s="142" t="str">
        <f>IF(LEN(VLOOKUP($G47,Baseline!$G:$HT,202,0))=0,"",VLOOKUP($G47,Baseline!$G:$HT,202,0))</f>
        <v>3 = iste su</v>
      </c>
      <c r="HA47" s="142" t="str">
        <f>IF(LEN(VLOOKUP($G47,Baseline!$G:$HT,203,0))=0,"",VLOOKUP($G47,Baseline!$G:$HT,203,0))</f>
        <v>77 = ne znam</v>
      </c>
      <c r="HB47" s="142" t="str">
        <f>IF(LEN(VLOOKUP($G47,Baseline!$G:$HT,204,0))=0,"",VLOOKUP($G47,Baseline!$G:$HT,204,0))</f>
        <v>99 = nema podataka</v>
      </c>
      <c r="HC47" s="142" t="str">
        <f>IF(LEN(VLOOKUP($G47,Baseline!$G:$HT,205,0))=0,"",VLOOKUP($G47,Baseline!$G:$HT,205,0))</f>
        <v/>
      </c>
      <c r="HD47" s="142" t="str">
        <f>IF(LEN(VLOOKUP($G47,Baseline!$G:$HT,206,0))=0,"",VLOOKUP($G47,Baseline!$G:$HT,206,0))</f>
        <v/>
      </c>
      <c r="HE47" s="142" t="str">
        <f>IF(LEN(VLOOKUP($G47,Baseline!$G:$HT,207,0))=0,"",VLOOKUP($G47,Baseline!$G:$HT,207,0))</f>
        <v/>
      </c>
      <c r="HF47" s="142" t="str">
        <f>IF(LEN(VLOOKUP($G47,Baseline!$G:$HT,208,0))=0,"",VLOOKUP($G47,Baseline!$G:$HT,208,0))</f>
        <v/>
      </c>
      <c r="HG47" s="142" t="str">
        <f>IF(LEN(VLOOKUP($G47,Baseline!$G:$HT,209,0))=0,"",VLOOKUP($G47,Baseline!$G:$HT,209,0))</f>
        <v/>
      </c>
      <c r="HH47" s="142" t="str">
        <f>IF(LEN(VLOOKUP($G47,Baseline!$G:$HT,210,0))=0,"",VLOOKUP($G47,Baseline!$G:$HT,210,0))</f>
        <v/>
      </c>
      <c r="HI47" s="142" t="str">
        <f>IF(LEN(VLOOKUP($G47,Baseline!$G:$HT,211,0))=0,"",VLOOKUP($G47,Baseline!$G:$HT,211,0))</f>
        <v/>
      </c>
      <c r="HJ47" s="142" t="str">
        <f>IF(LEN(VLOOKUP($G47,Baseline!$G:$HT,212,0))=0,"",VLOOKUP($G47,Baseline!$G:$HT,212,0))</f>
        <v/>
      </c>
      <c r="HK47" s="142" t="str">
        <f>IF(LEN(VLOOKUP($G47,Baseline!$G:$HT,213,0))=0,"",VLOOKUP($G47,Baseline!$G:$HT,213,0))</f>
        <v/>
      </c>
      <c r="HL47" s="142" t="str">
        <f>IF(LEN(VLOOKUP($G47,Baseline!$G:$HT,214,0))=0,"",VLOOKUP($G47,Baseline!$G:$HT,214,0))</f>
        <v/>
      </c>
      <c r="HM47" s="142" t="str">
        <f>IF(LEN(VLOOKUP($G47,Baseline!$G:$HT,215,0))=0,"",VLOOKUP($G47,Baseline!$G:$HT,215,0))</f>
        <v/>
      </c>
      <c r="HN47" s="142" t="str">
        <f>IF(LEN(VLOOKUP($G47,Baseline!$G:$HT,216,0))=0,"",VLOOKUP($G47,Baseline!$G:$HT,216,0))</f>
        <v/>
      </c>
      <c r="HO47" s="142" t="str">
        <f>IF(LEN(VLOOKUP($G47,Baseline!$G:$HT,217,0))=0,"",VLOOKUP($G47,Baseline!$G:$HT,217,0))</f>
        <v/>
      </c>
      <c r="HP47" s="142" t="str">
        <f>IF(LEN(VLOOKUP($G47,Baseline!$G:$HT,218,0))=0,"",VLOOKUP($G47,Baseline!$G:$HT,218,0))</f>
        <v/>
      </c>
      <c r="HQ47" s="142" t="str">
        <f>IF(LEN(VLOOKUP($G47,Baseline!$G:$HT,219,0))=0,"",VLOOKUP($G47,Baseline!$G:$HT,219,0))</f>
        <v/>
      </c>
      <c r="HR47" s="142" t="str">
        <f>IF(LEN(VLOOKUP($G47,Baseline!$G:$HT,220,0))=0,"",VLOOKUP($G47,Baseline!$G:$HT,220,0))</f>
        <v/>
      </c>
      <c r="HS47" s="142" t="str">
        <f>IF(LEN(VLOOKUP($G47,Baseline!$G:$HT,221,0))=0,"",VLOOKUP($G47,Baseline!$G:$HT,221,0))</f>
        <v/>
      </c>
      <c r="HT47" s="142" t="str">
        <f>IF(LEN(VLOOKUP($G47,Baseline!$G:$HT,222,0))=0,"",VLOOKUP($G47,Baseline!$G:$HT,222,0))</f>
        <v/>
      </c>
      <c r="HU47" s="135"/>
      <c r="HV47" s="135"/>
      <c r="HW47" s="135"/>
      <c r="HX47" s="135"/>
      <c r="HY47" s="143"/>
      <c r="HZ47" s="143"/>
      <c r="IA47" s="143"/>
      <c r="IB47" s="143"/>
      <c r="IC47" s="143"/>
      <c r="ID47" s="143"/>
      <c r="IE47" s="143"/>
      <c r="IF47" s="143"/>
      <c r="IG47" s="143"/>
      <c r="IH47" s="143"/>
      <c r="II47" s="143"/>
      <c r="IJ47" s="143"/>
      <c r="IK47" s="143"/>
      <c r="IL47" s="143"/>
      <c r="IM47" s="143"/>
      <c r="IN47" s="143"/>
      <c r="IO47" s="143"/>
      <c r="IP47" s="143"/>
      <c r="IQ47" s="143"/>
      <c r="IR47" s="143"/>
      <c r="IS47" s="143"/>
      <c r="IT47" s="143"/>
      <c r="IU47" s="143"/>
      <c r="IV47" s="143"/>
      <c r="IW47" s="143"/>
      <c r="IX47" s="143"/>
      <c r="IY47" s="143"/>
      <c r="IZ47" s="143"/>
      <c r="JA47" s="143"/>
      <c r="JB47" s="143"/>
      <c r="JC47" s="143"/>
      <c r="JD47" s="143"/>
      <c r="JE47" s="143"/>
      <c r="JF47" s="143"/>
      <c r="JG47" s="143"/>
      <c r="JH47" s="143"/>
      <c r="JI47" s="143"/>
      <c r="JJ47" s="143"/>
      <c r="JK47" s="143"/>
      <c r="JL47" s="143"/>
      <c r="JM47" s="143"/>
      <c r="JN47" s="143"/>
      <c r="JO47" s="143"/>
      <c r="JP47" s="143"/>
      <c r="JQ47" s="143"/>
      <c r="JR47" s="143"/>
      <c r="JS47" s="143"/>
      <c r="JT47" s="143"/>
      <c r="JU47" s="143"/>
      <c r="JV47" s="143"/>
      <c r="JW47" s="143"/>
      <c r="JX47" s="143"/>
      <c r="JY47" s="143"/>
      <c r="JZ47" s="143"/>
      <c r="KA47" s="143"/>
      <c r="KB47" s="143"/>
      <c r="KC47" s="143"/>
      <c r="KD47" s="143"/>
      <c r="KE47" s="143"/>
      <c r="KF47" s="143"/>
      <c r="KG47" s="143"/>
      <c r="KH47" s="143"/>
      <c r="KI47" s="143"/>
      <c r="KJ47" s="143"/>
      <c r="KK47" s="143"/>
      <c r="KL47" s="143"/>
      <c r="KM47" s="143"/>
      <c r="KN47" s="143"/>
      <c r="KO47" s="143"/>
      <c r="KP47" s="143"/>
      <c r="KQ47" s="143"/>
      <c r="KR47" s="143"/>
      <c r="KS47" s="143"/>
      <c r="KT47" s="143"/>
      <c r="KU47" s="143"/>
      <c r="KV47" s="143"/>
      <c r="KW47" s="143"/>
      <c r="KX47" s="143"/>
      <c r="KY47" s="143"/>
      <c r="KZ47" s="143"/>
      <c r="LA47" s="143"/>
      <c r="LB47" s="143"/>
      <c r="LC47" s="143"/>
      <c r="LD47" s="143"/>
      <c r="LE47" s="143"/>
      <c r="LF47" s="143"/>
      <c r="LG47" s="143"/>
      <c r="LH47" s="143"/>
      <c r="LI47" s="143"/>
      <c r="LJ47" s="143"/>
      <c r="LK47" s="143"/>
      <c r="LL47" s="143"/>
      <c r="LM47" s="143"/>
      <c r="LN47" s="143"/>
      <c r="LO47" s="143"/>
      <c r="LP47" s="143"/>
      <c r="LQ47" s="143"/>
      <c r="LR47" s="143"/>
      <c r="LS47" s="143"/>
      <c r="LT47" s="143"/>
      <c r="LU47" s="143"/>
      <c r="LV47" s="143"/>
      <c r="LW47" s="143"/>
      <c r="LX47" s="143"/>
      <c r="LY47" s="143"/>
      <c r="LZ47" s="143"/>
      <c r="MA47" s="143"/>
      <c r="MB47" s="143"/>
      <c r="MC47" s="143"/>
      <c r="MD47" s="143"/>
      <c r="ME47" s="143"/>
      <c r="MF47" s="143"/>
      <c r="MG47" s="143"/>
      <c r="MH47" s="143"/>
      <c r="MI47" s="143"/>
      <c r="MJ47" s="143"/>
      <c r="MK47" s="143"/>
      <c r="ML47" s="143"/>
      <c r="MM47" s="143"/>
      <c r="MN47" s="143"/>
      <c r="MO47" s="143"/>
      <c r="MP47" s="143"/>
      <c r="MQ47" s="143"/>
      <c r="MR47" s="143"/>
      <c r="MS47" s="143"/>
      <c r="MT47" s="143"/>
      <c r="MU47" s="143"/>
      <c r="MV47" s="143"/>
      <c r="MW47" s="143"/>
      <c r="MX47" s="143"/>
      <c r="MY47" s="143"/>
      <c r="MZ47" s="143"/>
      <c r="NA47" s="143"/>
      <c r="NB47" s="143"/>
      <c r="NC47" s="143"/>
      <c r="ND47" s="143"/>
      <c r="NE47" s="143"/>
      <c r="NF47" s="143"/>
      <c r="NG47" s="143"/>
      <c r="NH47" s="143"/>
      <c r="NI47" s="143"/>
      <c r="NJ47" s="143"/>
      <c r="NK47" s="143"/>
      <c r="NL47" s="143"/>
      <c r="NM47" s="143"/>
      <c r="NN47" s="143"/>
      <c r="NO47" s="143"/>
      <c r="NP47" s="143"/>
      <c r="NQ47" s="143"/>
      <c r="NR47" s="143"/>
      <c r="NS47" s="143"/>
      <c r="NT47" s="143"/>
      <c r="NU47" s="143"/>
      <c r="NV47" s="143"/>
      <c r="NW47" s="143"/>
      <c r="NX47" s="143"/>
      <c r="NY47" s="143"/>
      <c r="NZ47" s="143"/>
      <c r="OA47" s="143"/>
      <c r="OB47" s="143"/>
      <c r="OC47" s="143"/>
      <c r="OD47" s="143"/>
      <c r="OE47" s="143"/>
      <c r="OF47" s="143"/>
      <c r="OG47" s="143"/>
      <c r="OH47" s="143"/>
      <c r="OI47" s="143"/>
      <c r="OJ47" s="143"/>
      <c r="OK47" s="143"/>
      <c r="OL47" s="143"/>
      <c r="OM47" s="143"/>
      <c r="ON47" s="143"/>
      <c r="OO47" s="143"/>
      <c r="OP47" s="143"/>
      <c r="OQ47" s="143"/>
      <c r="OR47" s="143"/>
      <c r="OS47" s="143"/>
      <c r="OT47" s="143"/>
      <c r="OU47" s="143"/>
      <c r="OV47" s="143"/>
      <c r="OW47" s="143"/>
      <c r="OX47" s="143"/>
      <c r="OY47" s="143"/>
      <c r="OZ47" s="143"/>
      <c r="PA47" s="143"/>
      <c r="PB47" s="143"/>
      <c r="PC47" s="143"/>
      <c r="PD47" s="143"/>
      <c r="PE47" s="143"/>
      <c r="PF47" s="143"/>
      <c r="PG47" s="143"/>
      <c r="PH47" s="143"/>
      <c r="PI47" s="143"/>
      <c r="PJ47" s="143"/>
      <c r="PK47" s="143"/>
      <c r="PL47" s="143"/>
      <c r="PM47" s="143"/>
      <c r="PN47" s="143"/>
      <c r="PO47" s="143"/>
      <c r="PP47" s="143"/>
      <c r="PQ47" s="143"/>
      <c r="PR47" s="143"/>
      <c r="PS47" s="143"/>
      <c r="PT47" s="143"/>
      <c r="PU47" s="143"/>
      <c r="PV47" s="143"/>
      <c r="PW47" s="143"/>
      <c r="PX47" s="143"/>
      <c r="PY47" s="143"/>
      <c r="PZ47" s="143"/>
      <c r="QA47" s="143"/>
      <c r="QB47" s="143"/>
      <c r="QC47" s="143"/>
      <c r="QD47" s="143"/>
      <c r="QE47" s="143"/>
      <c r="QF47" s="143"/>
      <c r="QG47" s="143"/>
      <c r="QH47" s="143"/>
      <c r="QI47" s="143"/>
      <c r="QJ47" s="143"/>
      <c r="QK47" s="143"/>
      <c r="QL47" s="143"/>
      <c r="QM47" s="143"/>
      <c r="QN47" s="143"/>
      <c r="QO47" s="143"/>
      <c r="QP47" s="143"/>
      <c r="QQ47" s="143"/>
      <c r="QR47" s="143"/>
      <c r="QS47" s="143"/>
      <c r="QT47" s="143"/>
      <c r="QU47" s="143"/>
      <c r="QV47" s="143"/>
      <c r="QW47" s="143"/>
      <c r="QX47" s="143"/>
      <c r="QY47" s="143"/>
      <c r="QZ47" s="143"/>
      <c r="RA47" s="143"/>
      <c r="RB47" s="143"/>
      <c r="RC47" s="143"/>
      <c r="RD47" s="143"/>
      <c r="RE47" s="143"/>
      <c r="RF47" s="143"/>
      <c r="RG47" s="143"/>
      <c r="RH47" s="143"/>
      <c r="RI47" s="143"/>
      <c r="RJ47" s="143"/>
      <c r="RK47" s="143"/>
      <c r="RL47" s="143"/>
      <c r="RM47" s="143"/>
      <c r="RN47" s="143"/>
      <c r="RO47" s="143"/>
      <c r="RP47" s="143"/>
      <c r="RQ47" s="143"/>
      <c r="RR47" s="143"/>
      <c r="RS47" s="143"/>
      <c r="RT47" s="143"/>
      <c r="RU47" s="143"/>
      <c r="RV47" s="143"/>
      <c r="RW47" s="143"/>
      <c r="RX47" s="143"/>
      <c r="RY47" s="143"/>
      <c r="RZ47" s="143"/>
      <c r="SA47" s="143"/>
      <c r="SB47" s="143"/>
      <c r="SC47" s="143"/>
      <c r="SD47" s="143"/>
      <c r="SE47" s="143"/>
      <c r="SF47" s="143"/>
      <c r="SG47" s="143"/>
      <c r="SH47" s="143"/>
      <c r="SI47" s="143"/>
      <c r="SJ47" s="143"/>
      <c r="SK47" s="143"/>
      <c r="SL47" s="143"/>
      <c r="SM47" s="143"/>
      <c r="SN47" s="143"/>
      <c r="SO47" s="143"/>
      <c r="SP47" s="143"/>
      <c r="SQ47" s="143"/>
      <c r="SR47" s="143"/>
      <c r="SS47" s="143"/>
      <c r="ST47" s="143"/>
      <c r="SU47" s="143"/>
      <c r="SV47" s="143"/>
      <c r="SW47" s="143"/>
      <c r="SX47" s="143"/>
      <c r="SY47" s="143"/>
      <c r="SZ47" s="143"/>
      <c r="TA47" s="143"/>
      <c r="TB47" s="143"/>
      <c r="TC47" s="143"/>
      <c r="TD47" s="143"/>
      <c r="TE47" s="143"/>
      <c r="TF47" s="143"/>
      <c r="TG47" s="143"/>
      <c r="TH47" s="143"/>
      <c r="TI47" s="143"/>
      <c r="TJ47" s="143"/>
      <c r="TK47" s="143"/>
      <c r="TL47" s="143"/>
      <c r="TM47" s="143"/>
      <c r="TN47" s="143"/>
      <c r="TO47" s="143"/>
      <c r="TP47" s="143"/>
      <c r="TQ47" s="143"/>
      <c r="TR47" s="143"/>
      <c r="TS47" s="143"/>
      <c r="TT47" s="143"/>
      <c r="TU47" s="143"/>
      <c r="TV47" s="143"/>
      <c r="TW47" s="143"/>
      <c r="TX47" s="143"/>
      <c r="TY47" s="143"/>
      <c r="TZ47" s="143"/>
      <c r="UA47" s="143"/>
      <c r="UB47" s="143"/>
      <c r="UC47" s="143"/>
      <c r="UD47" s="143"/>
      <c r="UE47" s="143"/>
      <c r="UF47" s="143"/>
      <c r="UG47" s="143"/>
      <c r="UH47" s="143"/>
      <c r="UI47" s="143"/>
      <c r="UJ47" s="143"/>
      <c r="UK47" s="143"/>
      <c r="UL47" s="143"/>
      <c r="UM47" s="143"/>
      <c r="UN47" s="143"/>
      <c r="UO47" s="143"/>
      <c r="UP47" s="143"/>
      <c r="UQ47" s="143"/>
      <c r="UR47" s="143"/>
      <c r="US47" s="143"/>
      <c r="UT47" s="143"/>
      <c r="UU47" s="143"/>
      <c r="UV47" s="143"/>
      <c r="UW47" s="143"/>
      <c r="UX47" s="143"/>
      <c r="UY47" s="143"/>
      <c r="UZ47" s="143"/>
      <c r="VA47" s="143"/>
      <c r="VB47" s="143"/>
      <c r="VC47" s="143"/>
      <c r="VD47" s="143"/>
      <c r="VE47" s="143"/>
      <c r="VF47" s="143"/>
      <c r="VG47" s="143"/>
      <c r="VH47" s="143"/>
      <c r="VI47" s="143"/>
      <c r="VJ47" s="143"/>
      <c r="VK47" s="143"/>
      <c r="VL47" s="143"/>
      <c r="VM47" s="143"/>
      <c r="VN47" s="143"/>
      <c r="VO47" s="143"/>
      <c r="VP47" s="143"/>
      <c r="VQ47" s="143"/>
      <c r="VR47" s="143"/>
      <c r="VS47" s="143"/>
      <c r="VT47" s="143"/>
      <c r="VU47" s="143"/>
      <c r="VV47" s="143"/>
      <c r="VW47" s="143"/>
      <c r="VX47" s="143"/>
      <c r="VY47" s="143"/>
      <c r="VZ47" s="143"/>
      <c r="WA47" s="143"/>
      <c r="WB47" s="143"/>
      <c r="WC47" s="143"/>
      <c r="WD47" s="143"/>
      <c r="WE47" s="143"/>
      <c r="WF47" s="143"/>
      <c r="WG47" s="143"/>
      <c r="WH47" s="143"/>
      <c r="WI47" s="143"/>
      <c r="WJ47" s="143"/>
      <c r="WK47" s="143"/>
      <c r="WL47" s="143"/>
      <c r="WM47" s="143"/>
      <c r="WN47" s="143"/>
      <c r="WO47" s="143"/>
      <c r="WP47" s="143"/>
      <c r="WQ47" s="143"/>
      <c r="WR47" s="143"/>
      <c r="WS47" s="143"/>
      <c r="WT47" s="143"/>
      <c r="WU47" s="143"/>
      <c r="WV47" s="143"/>
      <c r="WW47" s="143"/>
      <c r="WX47" s="143"/>
      <c r="WY47" s="143"/>
      <c r="WZ47" s="143"/>
      <c r="XA47" s="143"/>
      <c r="XB47" s="143"/>
      <c r="XC47" s="143"/>
      <c r="XD47" s="143"/>
      <c r="XE47" s="143"/>
      <c r="XF47" s="143"/>
      <c r="XG47" s="143"/>
      <c r="XH47" s="143"/>
      <c r="XI47" s="143"/>
      <c r="XJ47" s="143"/>
      <c r="XK47" s="143"/>
      <c r="XL47" s="143"/>
      <c r="XM47" s="143"/>
      <c r="XN47" s="143"/>
      <c r="XO47" s="143"/>
      <c r="XP47" s="143"/>
      <c r="XQ47" s="143"/>
      <c r="XR47" s="143"/>
      <c r="XS47" s="143"/>
      <c r="XT47" s="143"/>
      <c r="XU47" s="143"/>
      <c r="XV47" s="143"/>
      <c r="XW47" s="143"/>
      <c r="XX47" s="143"/>
      <c r="XY47" s="143"/>
      <c r="XZ47" s="143"/>
      <c r="YA47" s="143"/>
      <c r="YB47" s="143"/>
      <c r="YC47" s="143"/>
      <c r="YD47" s="143"/>
      <c r="YE47" s="143"/>
      <c r="YF47" s="143"/>
      <c r="YG47" s="143"/>
      <c r="YH47" s="143"/>
      <c r="YI47" s="143"/>
      <c r="YJ47" s="143"/>
      <c r="YK47" s="143"/>
      <c r="YL47" s="143"/>
      <c r="YM47" s="143"/>
      <c r="YN47" s="143"/>
      <c r="YO47" s="143"/>
      <c r="YP47" s="143"/>
      <c r="YQ47" s="143"/>
      <c r="YR47" s="143"/>
      <c r="YS47" s="143"/>
      <c r="YT47" s="143"/>
      <c r="YU47" s="143"/>
      <c r="YV47" s="143"/>
      <c r="YW47" s="143"/>
      <c r="YX47" s="143"/>
      <c r="YY47" s="143"/>
      <c r="YZ47" s="143"/>
      <c r="ZA47" s="143"/>
      <c r="ZB47" s="143"/>
      <c r="ZC47" s="143"/>
      <c r="ZD47" s="143"/>
      <c r="ZE47" s="143"/>
      <c r="ZF47" s="143"/>
      <c r="ZG47" s="143"/>
      <c r="ZH47" s="143"/>
      <c r="ZI47" s="143"/>
      <c r="ZJ47" s="143"/>
      <c r="ZK47" s="143"/>
      <c r="ZL47" s="143"/>
      <c r="ZM47" s="143"/>
      <c r="ZN47" s="143"/>
      <c r="ZO47" s="143"/>
      <c r="ZP47" s="143"/>
      <c r="ZQ47" s="143"/>
      <c r="ZR47" s="143"/>
    </row>
    <row r="48" spans="1:694" ht="15.75" customHeight="1" x14ac:dyDescent="0.25">
      <c r="A48" s="201" t="s">
        <v>251</v>
      </c>
      <c r="B48" s="202"/>
      <c r="C48" s="202"/>
      <c r="D48" s="202"/>
      <c r="E48" s="202"/>
      <c r="F48" s="202"/>
      <c r="G48" s="203"/>
      <c r="H48" s="202"/>
      <c r="I48" s="204"/>
      <c r="J48" s="205"/>
      <c r="K48" s="205"/>
      <c r="L48" s="205"/>
      <c r="M48" s="205"/>
      <c r="N48" s="202"/>
      <c r="O48" s="202"/>
      <c r="P48" s="202"/>
      <c r="Q48" s="202"/>
      <c r="R48" s="202"/>
      <c r="S48" s="202"/>
      <c r="T48" s="202"/>
      <c r="U48" s="202"/>
      <c r="V48" s="202"/>
      <c r="W48" s="202"/>
      <c r="X48" s="202"/>
      <c r="Y48" s="202"/>
      <c r="Z48" s="202"/>
      <c r="AA48" s="202"/>
      <c r="AB48" s="202"/>
      <c r="AC48" s="202"/>
      <c r="AD48" s="202"/>
      <c r="AE48" s="202"/>
      <c r="AF48" s="202"/>
      <c r="AG48" s="202"/>
      <c r="AH48" s="202"/>
      <c r="AI48" s="202"/>
      <c r="AJ48" s="206"/>
      <c r="AK48" s="204"/>
      <c r="AL48" s="205" t="str">
        <f>IFERROR(VLOOKUP($G48,Baseline!$G:$BH,32,0),"")</f>
        <v/>
      </c>
      <c r="AM48" s="205" t="str">
        <f>IFERROR(VLOOKUP($G48,Baseline!$G:$BH,33,0),"")</f>
        <v/>
      </c>
      <c r="AN48" s="205" t="str">
        <f>IFERROR(VLOOKUP($G48,Baseline!$G:$BH,34,0),"")</f>
        <v/>
      </c>
      <c r="AO48" s="205" t="str">
        <f>IFERROR(VLOOKUP($G48,Baseline!$G:$BH,35,0),"")</f>
        <v/>
      </c>
      <c r="AP48" s="202"/>
      <c r="AQ48" s="202" t="str">
        <f>IFERROR(VLOOKUP($G48,Baseline!$G:$BH,37,0),"")</f>
        <v/>
      </c>
      <c r="AR48" s="202" t="str">
        <f>IFERROR(VLOOKUP($G48,Baseline!$G:$BH,38,0),"")</f>
        <v/>
      </c>
      <c r="AS48" s="202"/>
      <c r="AT48" s="202"/>
      <c r="AU48" s="202"/>
      <c r="AV48" s="202"/>
      <c r="AW48" s="202"/>
      <c r="AX48" s="202"/>
      <c r="AY48" s="202"/>
      <c r="AZ48" s="202"/>
      <c r="BA48" s="202"/>
      <c r="BB48" s="202"/>
      <c r="BC48" s="202"/>
      <c r="BD48" s="202"/>
      <c r="BE48" s="202"/>
      <c r="BF48" s="202"/>
      <c r="BG48" s="202"/>
      <c r="BH48" s="202"/>
      <c r="BI48" s="202"/>
      <c r="BJ48" s="202"/>
      <c r="BK48" s="202"/>
      <c r="BL48" s="206"/>
      <c r="BM48" s="204"/>
      <c r="BN48" s="175"/>
      <c r="BO48" s="175"/>
      <c r="BP48" s="175"/>
      <c r="BQ48" s="175"/>
      <c r="BR48" s="207"/>
      <c r="BS48" s="207"/>
      <c r="BT48" s="207"/>
      <c r="BU48" s="175"/>
      <c r="BV48" s="175"/>
      <c r="BW48" s="175"/>
      <c r="BX48" s="175"/>
      <c r="BY48" s="175"/>
      <c r="BZ48" s="175"/>
      <c r="CA48" s="175"/>
      <c r="CB48" s="175"/>
      <c r="CC48" s="175"/>
      <c r="CD48" s="175"/>
      <c r="CE48" s="175"/>
      <c r="CF48" s="175"/>
      <c r="CG48" s="175"/>
      <c r="CH48" s="175"/>
      <c r="CI48" s="175"/>
      <c r="CJ48" s="175"/>
      <c r="CK48" s="202"/>
      <c r="CL48" s="202"/>
      <c r="CM48" s="202"/>
      <c r="CN48" s="206"/>
      <c r="CO48" s="204"/>
      <c r="CP48" s="205"/>
      <c r="CQ48" s="205"/>
      <c r="CR48" s="205"/>
      <c r="CS48" s="205"/>
      <c r="CT48" s="202"/>
      <c r="CU48" s="202"/>
      <c r="CV48" s="202"/>
      <c r="CW48" s="202"/>
      <c r="CX48" s="202"/>
      <c r="CY48" s="202"/>
      <c r="CZ48" s="202"/>
      <c r="DA48" s="202"/>
      <c r="DB48" s="202"/>
      <c r="DC48" s="202"/>
      <c r="DD48" s="202"/>
      <c r="DE48" s="202"/>
      <c r="DF48" s="202"/>
      <c r="DG48" s="202"/>
      <c r="DH48" s="202"/>
      <c r="DI48" s="202"/>
      <c r="DJ48" s="202"/>
      <c r="DK48" s="202"/>
      <c r="DL48" s="202"/>
      <c r="DM48" s="202"/>
      <c r="DN48" s="202"/>
      <c r="DO48" s="202"/>
      <c r="DP48" s="206"/>
      <c r="DQ48" s="204"/>
      <c r="DR48" s="205"/>
      <c r="DS48" s="205"/>
      <c r="DT48" s="205"/>
      <c r="DU48" s="205"/>
      <c r="DV48" s="202"/>
      <c r="DW48" s="202"/>
      <c r="DX48" s="202"/>
      <c r="DY48" s="202"/>
      <c r="DZ48" s="202"/>
      <c r="EA48" s="202"/>
      <c r="EB48" s="202"/>
      <c r="EC48" s="202"/>
      <c r="ED48" s="202"/>
      <c r="EE48" s="202"/>
      <c r="EF48" s="202"/>
      <c r="EG48" s="202"/>
      <c r="EH48" s="202"/>
      <c r="EI48" s="202"/>
      <c r="EJ48" s="202"/>
      <c r="EK48" s="202"/>
      <c r="EL48" s="202"/>
      <c r="EM48" s="202"/>
      <c r="EN48" s="202"/>
      <c r="EO48" s="202"/>
      <c r="EP48" s="202"/>
      <c r="EQ48" s="202"/>
      <c r="ER48" s="206"/>
      <c r="ES48" s="204"/>
      <c r="ET48" s="205"/>
      <c r="EU48" s="205"/>
      <c r="EV48" s="205"/>
      <c r="EW48" s="205"/>
      <c r="EX48" s="202"/>
      <c r="EY48" s="202"/>
      <c r="EZ48" s="202"/>
      <c r="FA48" s="202"/>
      <c r="FB48" s="202"/>
      <c r="FC48" s="202"/>
      <c r="FD48" s="202"/>
      <c r="FE48" s="202"/>
      <c r="FF48" s="202"/>
      <c r="FG48" s="202"/>
      <c r="FH48" s="202"/>
      <c r="FI48" s="202"/>
      <c r="FJ48" s="202"/>
      <c r="FK48" s="202"/>
      <c r="FL48" s="202"/>
      <c r="FM48" s="202"/>
      <c r="FN48" s="202"/>
      <c r="FO48" s="202"/>
      <c r="FP48" s="202"/>
      <c r="FQ48" s="202"/>
      <c r="FR48" s="202"/>
      <c r="FS48" s="202"/>
      <c r="FT48" s="206"/>
      <c r="FU48" s="204"/>
      <c r="FV48" s="205"/>
      <c r="FW48" s="205"/>
      <c r="FX48" s="205"/>
      <c r="FY48" s="205"/>
      <c r="FZ48" s="202"/>
      <c r="GA48" s="202"/>
      <c r="GB48" s="202"/>
      <c r="GC48" s="202"/>
      <c r="GD48" s="202"/>
      <c r="GE48" s="202"/>
      <c r="GF48" s="202"/>
      <c r="GG48" s="202"/>
      <c r="GH48" s="202"/>
      <c r="GI48" s="202"/>
      <c r="GJ48" s="202"/>
      <c r="GK48" s="202"/>
      <c r="GL48" s="202"/>
      <c r="GM48" s="202"/>
      <c r="GN48" s="202"/>
      <c r="GO48" s="202"/>
      <c r="GP48" s="202"/>
      <c r="GQ48" s="202"/>
      <c r="GR48" s="202"/>
      <c r="GS48" s="202"/>
      <c r="GT48" s="202"/>
      <c r="GU48" s="202"/>
      <c r="GV48" s="206"/>
      <c r="GW48" s="204"/>
      <c r="GX48" s="205"/>
      <c r="GY48" s="205"/>
      <c r="GZ48" s="205"/>
      <c r="HA48" s="205"/>
      <c r="HB48" s="202"/>
      <c r="HC48" s="202"/>
      <c r="HD48" s="202"/>
      <c r="HE48" s="202"/>
      <c r="HF48" s="202"/>
      <c r="HG48" s="202"/>
      <c r="HH48" s="202"/>
      <c r="HI48" s="202"/>
      <c r="HJ48" s="202"/>
      <c r="HK48" s="202"/>
      <c r="HL48" s="202"/>
      <c r="HM48" s="202"/>
      <c r="HN48" s="202"/>
      <c r="HO48" s="202"/>
      <c r="HP48" s="202"/>
      <c r="HQ48" s="202"/>
      <c r="HR48" s="202"/>
      <c r="HS48" s="202"/>
      <c r="HT48" s="202"/>
      <c r="HU48" s="202"/>
      <c r="HV48" s="202"/>
      <c r="HW48" s="202"/>
      <c r="HX48" s="206"/>
      <c r="HY48" s="177"/>
      <c r="HZ48" s="177"/>
      <c r="IA48" s="177"/>
      <c r="IB48" s="177"/>
      <c r="IC48" s="177"/>
      <c r="ID48" s="177"/>
      <c r="IE48" s="177"/>
      <c r="IF48" s="177"/>
      <c r="IG48" s="177"/>
      <c r="IH48" s="177"/>
      <c r="II48" s="177"/>
      <c r="IJ48" s="177"/>
      <c r="IK48" s="177"/>
      <c r="IL48" s="177"/>
      <c r="IM48" s="177"/>
      <c r="IN48" s="177"/>
      <c r="IO48" s="177"/>
      <c r="IP48" s="177"/>
      <c r="IQ48" s="177"/>
      <c r="IR48" s="177"/>
      <c r="IS48" s="177"/>
      <c r="IT48" s="177"/>
      <c r="IU48" s="177"/>
      <c r="IV48" s="177"/>
      <c r="IW48" s="177"/>
      <c r="IX48" s="177"/>
      <c r="IY48" s="177"/>
      <c r="IZ48" s="177"/>
      <c r="JA48" s="177"/>
      <c r="JB48" s="177"/>
      <c r="JC48" s="177"/>
      <c r="JD48" s="177"/>
      <c r="JE48" s="177"/>
      <c r="JF48" s="177"/>
      <c r="JG48" s="177"/>
      <c r="JH48" s="177"/>
      <c r="JI48" s="177"/>
      <c r="JJ48" s="177"/>
      <c r="JK48" s="177"/>
      <c r="JL48" s="177"/>
      <c r="JM48" s="177"/>
      <c r="JN48" s="177"/>
      <c r="JO48" s="177"/>
      <c r="JP48" s="177"/>
      <c r="JQ48" s="177"/>
      <c r="JR48" s="177"/>
      <c r="JS48" s="177"/>
      <c r="JT48" s="177"/>
      <c r="JU48" s="177"/>
      <c r="JV48" s="177"/>
      <c r="JW48" s="177"/>
      <c r="JX48" s="177"/>
      <c r="JY48" s="177"/>
      <c r="JZ48" s="177"/>
      <c r="KA48" s="177"/>
      <c r="KB48" s="177"/>
      <c r="KC48" s="177"/>
      <c r="KD48" s="177"/>
      <c r="KE48" s="177"/>
      <c r="KF48" s="177"/>
      <c r="KG48" s="177"/>
      <c r="KH48" s="177"/>
      <c r="KI48" s="177"/>
      <c r="KJ48" s="177"/>
      <c r="KK48" s="177"/>
      <c r="KL48" s="177"/>
      <c r="KM48" s="177"/>
      <c r="KN48" s="177"/>
      <c r="KO48" s="177"/>
      <c r="KP48" s="177"/>
      <c r="KQ48" s="177"/>
      <c r="KR48" s="177"/>
      <c r="KS48" s="177"/>
      <c r="KT48" s="177"/>
      <c r="KU48" s="177"/>
      <c r="KV48" s="177"/>
      <c r="KW48" s="177"/>
      <c r="KX48" s="177"/>
      <c r="KY48" s="177"/>
      <c r="KZ48" s="177"/>
      <c r="LA48" s="177"/>
      <c r="LB48" s="177"/>
      <c r="LC48" s="177"/>
      <c r="LD48" s="177"/>
      <c r="LE48" s="177"/>
      <c r="LF48" s="177"/>
      <c r="LG48" s="177"/>
      <c r="LH48" s="177"/>
      <c r="LI48" s="177"/>
      <c r="LJ48" s="177"/>
      <c r="LK48" s="177"/>
      <c r="LL48" s="177"/>
      <c r="LM48" s="177"/>
      <c r="LN48" s="177"/>
      <c r="LO48" s="177"/>
      <c r="LP48" s="177"/>
      <c r="LQ48" s="177"/>
      <c r="LR48" s="177"/>
      <c r="LS48" s="177"/>
      <c r="LT48" s="177"/>
      <c r="LU48" s="177"/>
      <c r="LV48" s="177"/>
      <c r="LW48" s="177"/>
      <c r="LX48" s="177"/>
      <c r="LY48" s="177"/>
      <c r="LZ48" s="177"/>
      <c r="MA48" s="177"/>
      <c r="MB48" s="177"/>
      <c r="MC48" s="177"/>
      <c r="MD48" s="177"/>
      <c r="ME48" s="177"/>
      <c r="MF48" s="177"/>
      <c r="MG48" s="177"/>
      <c r="MH48" s="177"/>
      <c r="MI48" s="177"/>
      <c r="MJ48" s="177"/>
      <c r="MK48" s="177"/>
      <c r="ML48" s="177"/>
      <c r="MM48" s="177"/>
      <c r="MN48" s="177"/>
      <c r="MO48" s="177"/>
      <c r="MP48" s="177"/>
      <c r="MQ48" s="177"/>
      <c r="MR48" s="177"/>
      <c r="MS48" s="177"/>
      <c r="MT48" s="177"/>
      <c r="MU48" s="177"/>
      <c r="MV48" s="177"/>
      <c r="MW48" s="177"/>
      <c r="MX48" s="177"/>
      <c r="MY48" s="177"/>
      <c r="MZ48" s="177"/>
      <c r="NA48" s="177"/>
      <c r="NB48" s="177"/>
      <c r="NC48" s="177"/>
      <c r="ND48" s="177"/>
      <c r="NE48" s="177"/>
      <c r="NF48" s="177"/>
      <c r="NG48" s="177"/>
      <c r="NH48" s="177"/>
      <c r="NI48" s="177"/>
      <c r="NJ48" s="177"/>
      <c r="NK48" s="177"/>
      <c r="NL48" s="177"/>
      <c r="NM48" s="177"/>
      <c r="NN48" s="177"/>
      <c r="NO48" s="177"/>
      <c r="NP48" s="177"/>
      <c r="NQ48" s="177"/>
      <c r="NR48" s="177"/>
      <c r="NS48" s="177"/>
      <c r="NT48" s="177"/>
      <c r="NU48" s="177"/>
      <c r="NV48" s="177"/>
      <c r="NW48" s="177"/>
      <c r="NX48" s="177"/>
      <c r="NY48" s="177"/>
      <c r="NZ48" s="177"/>
      <c r="OA48" s="177"/>
      <c r="OB48" s="177"/>
      <c r="OC48" s="177"/>
      <c r="OD48" s="177"/>
      <c r="OE48" s="177"/>
      <c r="OF48" s="177"/>
      <c r="OG48" s="177"/>
      <c r="OH48" s="177"/>
      <c r="OI48" s="177"/>
      <c r="OJ48" s="177"/>
      <c r="OK48" s="177"/>
      <c r="OL48" s="177"/>
      <c r="OM48" s="177"/>
      <c r="ON48" s="177"/>
      <c r="OO48" s="177"/>
      <c r="OP48" s="177"/>
      <c r="OQ48" s="177"/>
      <c r="OR48" s="177"/>
      <c r="OS48" s="177"/>
      <c r="OT48" s="177"/>
      <c r="OU48" s="177"/>
      <c r="OV48" s="177"/>
      <c r="OW48" s="177"/>
      <c r="OX48" s="177"/>
      <c r="OY48" s="177"/>
      <c r="OZ48" s="177"/>
      <c r="PA48" s="177"/>
      <c r="PB48" s="177"/>
      <c r="PC48" s="177"/>
      <c r="PD48" s="177"/>
      <c r="PE48" s="177"/>
      <c r="PF48" s="177"/>
      <c r="PG48" s="177"/>
      <c r="PH48" s="177"/>
      <c r="PI48" s="177"/>
      <c r="PJ48" s="177"/>
      <c r="PK48" s="177"/>
      <c r="PL48" s="177"/>
      <c r="PM48" s="177"/>
      <c r="PN48" s="177"/>
      <c r="PO48" s="177"/>
      <c r="PP48" s="177"/>
      <c r="PQ48" s="177"/>
      <c r="PR48" s="177"/>
      <c r="PS48" s="177"/>
      <c r="PT48" s="177"/>
      <c r="PU48" s="177"/>
      <c r="PV48" s="177"/>
      <c r="PW48" s="177"/>
      <c r="PX48" s="177"/>
      <c r="PY48" s="177"/>
      <c r="PZ48" s="177"/>
      <c r="QA48" s="177"/>
      <c r="QB48" s="177"/>
      <c r="QC48" s="177"/>
      <c r="QD48" s="177"/>
      <c r="QE48" s="177"/>
      <c r="QF48" s="177"/>
      <c r="QG48" s="177"/>
      <c r="QH48" s="177"/>
      <c r="QI48" s="177"/>
      <c r="QJ48" s="177"/>
      <c r="QK48" s="177"/>
      <c r="QL48" s="177"/>
      <c r="QM48" s="177"/>
      <c r="QN48" s="177"/>
      <c r="QO48" s="177"/>
      <c r="QP48" s="177"/>
      <c r="QQ48" s="177"/>
      <c r="QR48" s="177"/>
      <c r="QS48" s="177"/>
      <c r="QT48" s="177"/>
      <c r="QU48" s="177"/>
      <c r="QV48" s="177"/>
      <c r="QW48" s="177"/>
      <c r="QX48" s="177"/>
      <c r="QY48" s="177"/>
      <c r="QZ48" s="177"/>
      <c r="RA48" s="177"/>
      <c r="RB48" s="177"/>
      <c r="RC48" s="177"/>
      <c r="RD48" s="177"/>
      <c r="RE48" s="177"/>
      <c r="RF48" s="177"/>
      <c r="RG48" s="177"/>
      <c r="RH48" s="177"/>
      <c r="RI48" s="177"/>
      <c r="RJ48" s="177"/>
      <c r="RK48" s="177"/>
      <c r="RL48" s="177"/>
      <c r="RM48" s="177"/>
      <c r="RN48" s="177"/>
      <c r="RO48" s="177"/>
      <c r="RP48" s="177"/>
      <c r="RQ48" s="177"/>
      <c r="RR48" s="177"/>
      <c r="RS48" s="177"/>
      <c r="RT48" s="177"/>
      <c r="RU48" s="177"/>
      <c r="RV48" s="177"/>
      <c r="RW48" s="177"/>
      <c r="RX48" s="177"/>
      <c r="RY48" s="177"/>
      <c r="RZ48" s="177"/>
      <c r="SA48" s="177"/>
      <c r="SB48" s="177"/>
      <c r="SC48" s="177"/>
      <c r="SD48" s="177"/>
      <c r="SE48" s="177"/>
      <c r="SF48" s="177"/>
      <c r="SG48" s="177"/>
      <c r="SH48" s="177"/>
      <c r="SI48" s="177"/>
      <c r="SJ48" s="177"/>
      <c r="SK48" s="177"/>
      <c r="SL48" s="177"/>
      <c r="SM48" s="177"/>
      <c r="SN48" s="177"/>
      <c r="SO48" s="177"/>
      <c r="SP48" s="177"/>
      <c r="SQ48" s="177"/>
      <c r="SR48" s="177"/>
      <c r="SS48" s="177"/>
      <c r="ST48" s="177"/>
      <c r="SU48" s="177"/>
      <c r="SV48" s="177"/>
      <c r="SW48" s="177"/>
      <c r="SX48" s="177"/>
      <c r="SY48" s="177"/>
      <c r="SZ48" s="177"/>
      <c r="TA48" s="177"/>
      <c r="TB48" s="177"/>
      <c r="TC48" s="177"/>
      <c r="TD48" s="177"/>
      <c r="TE48" s="177"/>
      <c r="TF48" s="177"/>
      <c r="TG48" s="177"/>
      <c r="TH48" s="177"/>
      <c r="TI48" s="177"/>
      <c r="TJ48" s="177"/>
      <c r="TK48" s="177"/>
      <c r="TL48" s="177"/>
      <c r="TM48" s="177"/>
      <c r="TN48" s="177"/>
      <c r="TO48" s="177"/>
      <c r="TP48" s="177"/>
      <c r="TQ48" s="177"/>
      <c r="TR48" s="177"/>
      <c r="TS48" s="177"/>
      <c r="TT48" s="177"/>
      <c r="TU48" s="177"/>
      <c r="TV48" s="177"/>
      <c r="TW48" s="177"/>
      <c r="TX48" s="177"/>
      <c r="TY48" s="177"/>
      <c r="TZ48" s="177"/>
      <c r="UA48" s="177"/>
      <c r="UB48" s="177"/>
      <c r="UC48" s="177"/>
      <c r="UD48" s="177"/>
      <c r="UE48" s="177"/>
      <c r="UF48" s="177"/>
      <c r="UG48" s="177"/>
      <c r="UH48" s="177"/>
      <c r="UI48" s="177"/>
      <c r="UJ48" s="177"/>
      <c r="UK48" s="177"/>
      <c r="UL48" s="177"/>
      <c r="UM48" s="177"/>
      <c r="UN48" s="177"/>
      <c r="UO48" s="177"/>
      <c r="UP48" s="177"/>
      <c r="UQ48" s="177"/>
      <c r="UR48" s="177"/>
      <c r="US48" s="177"/>
      <c r="UT48" s="177"/>
      <c r="UU48" s="177"/>
      <c r="UV48" s="177"/>
      <c r="UW48" s="177"/>
      <c r="UX48" s="177"/>
      <c r="UY48" s="177"/>
      <c r="UZ48" s="177"/>
      <c r="VA48" s="177"/>
      <c r="VB48" s="177"/>
      <c r="VC48" s="177"/>
      <c r="VD48" s="177"/>
      <c r="VE48" s="177"/>
      <c r="VF48" s="177"/>
      <c r="VG48" s="177"/>
      <c r="VH48" s="177"/>
      <c r="VI48" s="177"/>
      <c r="VJ48" s="177"/>
      <c r="VK48" s="177"/>
      <c r="VL48" s="177"/>
      <c r="VM48" s="177"/>
      <c r="VN48" s="177"/>
      <c r="VO48" s="177"/>
      <c r="VP48" s="177"/>
      <c r="VQ48" s="177"/>
      <c r="VR48" s="177"/>
      <c r="VS48" s="177"/>
      <c r="VT48" s="177"/>
      <c r="VU48" s="177"/>
      <c r="VV48" s="177"/>
      <c r="VW48" s="177"/>
      <c r="VX48" s="177"/>
      <c r="VY48" s="177"/>
      <c r="VZ48" s="177"/>
      <c r="WA48" s="177"/>
      <c r="WB48" s="177"/>
      <c r="WC48" s="177"/>
      <c r="WD48" s="177"/>
      <c r="WE48" s="177"/>
      <c r="WF48" s="177"/>
      <c r="WG48" s="177"/>
      <c r="WH48" s="177"/>
      <c r="WI48" s="177"/>
      <c r="WJ48" s="177"/>
      <c r="WK48" s="177"/>
      <c r="WL48" s="177"/>
      <c r="WM48" s="177"/>
      <c r="WN48" s="177"/>
      <c r="WO48" s="177"/>
      <c r="WP48" s="177"/>
      <c r="WQ48" s="177"/>
      <c r="WR48" s="177"/>
      <c r="WS48" s="177"/>
      <c r="WT48" s="177"/>
      <c r="WU48" s="177"/>
      <c r="WV48" s="177"/>
      <c r="WW48" s="177"/>
      <c r="WX48" s="177"/>
      <c r="WY48" s="177"/>
      <c r="WZ48" s="177"/>
      <c r="XA48" s="177"/>
      <c r="XB48" s="177"/>
      <c r="XC48" s="177"/>
      <c r="XD48" s="177"/>
      <c r="XE48" s="177"/>
      <c r="XF48" s="177"/>
      <c r="XG48" s="177"/>
      <c r="XH48" s="177"/>
      <c r="XI48" s="177"/>
      <c r="XJ48" s="177"/>
      <c r="XK48" s="177"/>
      <c r="XL48" s="177"/>
      <c r="XM48" s="177"/>
      <c r="XN48" s="177"/>
      <c r="XO48" s="177"/>
      <c r="XP48" s="177"/>
      <c r="XQ48" s="177"/>
      <c r="XR48" s="177"/>
      <c r="XS48" s="177"/>
      <c r="XT48" s="177"/>
      <c r="XU48" s="177"/>
      <c r="XV48" s="177"/>
      <c r="XW48" s="177"/>
      <c r="XX48" s="177"/>
      <c r="XY48" s="177"/>
      <c r="XZ48" s="177"/>
      <c r="YA48" s="177"/>
      <c r="YB48" s="177"/>
      <c r="YC48" s="177"/>
      <c r="YD48" s="177"/>
      <c r="YE48" s="177"/>
      <c r="YF48" s="177"/>
      <c r="YG48" s="177"/>
      <c r="YH48" s="177"/>
      <c r="YI48" s="177"/>
      <c r="YJ48" s="177"/>
      <c r="YK48" s="177"/>
      <c r="YL48" s="177"/>
      <c r="YM48" s="177"/>
      <c r="YN48" s="177"/>
      <c r="YO48" s="177"/>
      <c r="YP48" s="177"/>
      <c r="YQ48" s="177"/>
      <c r="YR48" s="177"/>
      <c r="YS48" s="177"/>
      <c r="YT48" s="177"/>
      <c r="YU48" s="177"/>
      <c r="YV48" s="177"/>
      <c r="YW48" s="177"/>
      <c r="YX48" s="177"/>
      <c r="YY48" s="177"/>
      <c r="YZ48" s="177"/>
      <c r="ZA48" s="177"/>
      <c r="ZB48" s="177"/>
      <c r="ZC48" s="177"/>
      <c r="ZD48" s="177"/>
      <c r="ZE48" s="177"/>
      <c r="ZF48" s="177"/>
      <c r="ZG48" s="177"/>
      <c r="ZH48" s="177"/>
      <c r="ZI48" s="177"/>
      <c r="ZJ48" s="177"/>
      <c r="ZK48" s="177"/>
      <c r="ZL48" s="177"/>
      <c r="ZM48" s="177"/>
      <c r="ZN48" s="177"/>
      <c r="ZO48" s="177"/>
      <c r="ZP48" s="177"/>
      <c r="ZQ48" s="177"/>
      <c r="ZR48" s="177"/>
    </row>
    <row r="49" spans="1:694" ht="15.75" customHeight="1" x14ac:dyDescent="0.25">
      <c r="A49" s="208" t="s">
        <v>240</v>
      </c>
      <c r="B49" s="208"/>
      <c r="C49" s="208"/>
      <c r="D49" s="208"/>
      <c r="E49" s="208"/>
      <c r="F49" s="208"/>
      <c r="G49" s="208"/>
      <c r="H49" s="208"/>
      <c r="I49" s="208" t="s">
        <v>1781</v>
      </c>
      <c r="J49" s="208"/>
      <c r="K49" s="208"/>
      <c r="L49" s="208"/>
      <c r="M49" s="208"/>
      <c r="N49" s="135"/>
      <c r="O49" s="135"/>
      <c r="P49" s="135"/>
      <c r="Q49" s="135"/>
      <c r="R49" s="135"/>
      <c r="S49" s="135"/>
      <c r="T49" s="135"/>
      <c r="U49" s="135"/>
      <c r="V49" s="135"/>
      <c r="W49" s="135"/>
      <c r="X49" s="135"/>
      <c r="Y49" s="135"/>
      <c r="Z49" s="135"/>
      <c r="AA49" s="135"/>
      <c r="AB49" s="135"/>
      <c r="AC49" s="135"/>
      <c r="AD49" s="135"/>
      <c r="AE49" s="135"/>
      <c r="AF49" s="135"/>
      <c r="AG49" s="135"/>
      <c r="AH49" s="135"/>
      <c r="AI49" s="135"/>
      <c r="AJ49" s="138"/>
      <c r="AK49" s="178" t="s">
        <v>1782</v>
      </c>
      <c r="AL49" s="208"/>
      <c r="AM49" s="208"/>
      <c r="AN49" s="208"/>
      <c r="AO49" s="208"/>
      <c r="AP49" s="135"/>
      <c r="AQ49" s="135"/>
      <c r="AR49" s="135"/>
      <c r="AS49" s="135"/>
      <c r="AT49" s="135"/>
      <c r="AU49" s="135"/>
      <c r="AV49" s="135"/>
      <c r="AW49" s="135"/>
      <c r="AX49" s="135"/>
      <c r="AY49" s="135"/>
      <c r="AZ49" s="135"/>
      <c r="BA49" s="135"/>
      <c r="BB49" s="135"/>
      <c r="BC49" s="135"/>
      <c r="BD49" s="135"/>
      <c r="BE49" s="135"/>
      <c r="BF49" s="135"/>
      <c r="BG49" s="135"/>
      <c r="BH49" s="135"/>
      <c r="BI49" s="135"/>
      <c r="BJ49" s="135"/>
      <c r="BK49" s="135"/>
      <c r="BL49" s="138"/>
      <c r="BM49" s="178" t="s">
        <v>1783</v>
      </c>
      <c r="BN49" s="209"/>
      <c r="BO49" s="209"/>
      <c r="BP49" s="209"/>
      <c r="BQ49" s="209"/>
      <c r="BR49" s="139"/>
      <c r="BS49" s="139"/>
      <c r="BT49" s="139"/>
      <c r="BU49" s="139"/>
      <c r="BV49" s="139"/>
      <c r="BW49" s="139"/>
      <c r="BX49" s="139"/>
      <c r="BY49" s="139"/>
      <c r="BZ49" s="139"/>
      <c r="CA49" s="139"/>
      <c r="CB49" s="139"/>
      <c r="CC49" s="139"/>
      <c r="CD49" s="139"/>
      <c r="CE49" s="139"/>
      <c r="CF49" s="139"/>
      <c r="CG49" s="139"/>
      <c r="CH49" s="139"/>
      <c r="CI49" s="139"/>
      <c r="CJ49" s="139"/>
      <c r="CK49" s="135"/>
      <c r="CL49" s="135"/>
      <c r="CM49" s="135"/>
      <c r="CN49" s="138"/>
      <c r="CO49" s="178" t="s">
        <v>1784</v>
      </c>
      <c r="CP49" s="208"/>
      <c r="CQ49" s="208"/>
      <c r="CR49" s="208"/>
      <c r="CS49" s="208"/>
      <c r="CT49" s="135"/>
      <c r="CU49" s="135"/>
      <c r="CV49" s="135"/>
      <c r="CW49" s="135"/>
      <c r="CX49" s="135"/>
      <c r="CY49" s="135"/>
      <c r="CZ49" s="135"/>
      <c r="DA49" s="135"/>
      <c r="DB49" s="135"/>
      <c r="DC49" s="135"/>
      <c r="DD49" s="135"/>
      <c r="DE49" s="135"/>
      <c r="DF49" s="135"/>
      <c r="DG49" s="135"/>
      <c r="DH49" s="135"/>
      <c r="DI49" s="135"/>
      <c r="DJ49" s="135"/>
      <c r="DK49" s="135"/>
      <c r="DL49" s="135"/>
      <c r="DM49" s="135"/>
      <c r="DN49" s="135"/>
      <c r="DO49" s="135"/>
      <c r="DP49" s="138"/>
      <c r="DQ49" s="178" t="s">
        <v>1785</v>
      </c>
      <c r="DR49" s="208"/>
      <c r="DS49" s="208"/>
      <c r="DT49" s="208"/>
      <c r="DU49" s="208"/>
      <c r="DV49" s="135"/>
      <c r="DW49" s="135"/>
      <c r="DX49" s="135"/>
      <c r="DY49" s="135"/>
      <c r="DZ49" s="135"/>
      <c r="EA49" s="135"/>
      <c r="EB49" s="135"/>
      <c r="EC49" s="135"/>
      <c r="ED49" s="135"/>
      <c r="EE49" s="135"/>
      <c r="EF49" s="135"/>
      <c r="EG49" s="135"/>
      <c r="EH49" s="135"/>
      <c r="EI49" s="135"/>
      <c r="EJ49" s="135"/>
      <c r="EK49" s="135"/>
      <c r="EL49" s="135"/>
      <c r="EM49" s="135"/>
      <c r="EN49" s="135"/>
      <c r="EO49" s="135"/>
      <c r="EP49" s="135"/>
      <c r="EQ49" s="135"/>
      <c r="ER49" s="138"/>
      <c r="ES49" s="178" t="s">
        <v>1786</v>
      </c>
      <c r="ET49" s="208"/>
      <c r="EU49" s="208"/>
      <c r="EV49" s="208"/>
      <c r="EW49" s="208"/>
      <c r="EX49" s="135"/>
      <c r="EY49" s="135"/>
      <c r="EZ49" s="135"/>
      <c r="FA49" s="135"/>
      <c r="FB49" s="135"/>
      <c r="FC49" s="135"/>
      <c r="FD49" s="135"/>
      <c r="FE49" s="135"/>
      <c r="FF49" s="135"/>
      <c r="FG49" s="135"/>
      <c r="FH49" s="135"/>
      <c r="FI49" s="135"/>
      <c r="FJ49" s="135"/>
      <c r="FK49" s="135"/>
      <c r="FL49" s="135"/>
      <c r="FM49" s="135"/>
      <c r="FN49" s="135"/>
      <c r="FO49" s="135"/>
      <c r="FP49" s="135"/>
      <c r="FQ49" s="135"/>
      <c r="FR49" s="135"/>
      <c r="FS49" s="135"/>
      <c r="FT49" s="138"/>
      <c r="FU49" s="178" t="s">
        <v>1283</v>
      </c>
      <c r="FV49" s="208"/>
      <c r="FW49" s="208"/>
      <c r="FX49" s="208"/>
      <c r="FY49" s="208"/>
      <c r="FZ49" s="135"/>
      <c r="GA49" s="135"/>
      <c r="GB49" s="135"/>
      <c r="GC49" s="135"/>
      <c r="GD49" s="135"/>
      <c r="GE49" s="135"/>
      <c r="GF49" s="135"/>
      <c r="GG49" s="135"/>
      <c r="GH49" s="135"/>
      <c r="GI49" s="135"/>
      <c r="GJ49" s="135"/>
      <c r="GK49" s="135"/>
      <c r="GL49" s="135"/>
      <c r="GM49" s="135"/>
      <c r="GN49" s="135"/>
      <c r="GO49" s="135"/>
      <c r="GP49" s="135"/>
      <c r="GQ49" s="135"/>
      <c r="GR49" s="135"/>
      <c r="GS49" s="135"/>
      <c r="GT49" s="135"/>
      <c r="GU49" s="135"/>
      <c r="GV49" s="138"/>
      <c r="GW49" s="178" t="s">
        <v>1284</v>
      </c>
      <c r="GX49" s="208"/>
      <c r="GY49" s="208"/>
      <c r="GZ49" s="208"/>
      <c r="HA49" s="208"/>
      <c r="HB49" s="135"/>
      <c r="HC49" s="135"/>
      <c r="HD49" s="135"/>
      <c r="HE49" s="135"/>
      <c r="HF49" s="135"/>
      <c r="HG49" s="135"/>
      <c r="HH49" s="135"/>
      <c r="HI49" s="135"/>
      <c r="HJ49" s="135"/>
      <c r="HK49" s="135"/>
      <c r="HL49" s="135"/>
      <c r="HM49" s="135"/>
      <c r="HN49" s="135"/>
      <c r="HO49" s="135"/>
      <c r="HP49" s="135"/>
      <c r="HQ49" s="135"/>
      <c r="HR49" s="135"/>
      <c r="HS49" s="135"/>
      <c r="HT49" s="135"/>
      <c r="HU49" s="135"/>
      <c r="HV49" s="135"/>
      <c r="HW49" s="135"/>
      <c r="HX49" s="138"/>
      <c r="HY49" s="135"/>
      <c r="HZ49" s="135"/>
      <c r="IA49" s="135"/>
      <c r="IB49" s="135"/>
      <c r="IC49" s="135"/>
      <c r="ID49" s="135"/>
      <c r="IE49" s="135"/>
      <c r="IF49" s="135"/>
      <c r="IG49" s="135"/>
      <c r="IH49" s="135"/>
      <c r="II49" s="135"/>
      <c r="IJ49" s="135"/>
      <c r="IK49" s="135"/>
      <c r="IL49" s="135"/>
      <c r="IM49" s="135"/>
      <c r="IN49" s="135"/>
      <c r="IO49" s="135"/>
      <c r="IP49" s="135"/>
      <c r="IQ49" s="135"/>
      <c r="IR49" s="135"/>
      <c r="IS49" s="135"/>
      <c r="IT49" s="135"/>
      <c r="IU49" s="135"/>
      <c r="IV49" s="135"/>
      <c r="IW49" s="135"/>
      <c r="IX49" s="135"/>
      <c r="IY49" s="135"/>
      <c r="IZ49" s="135"/>
      <c r="JA49" s="135"/>
      <c r="JB49" s="135"/>
      <c r="JC49" s="135"/>
      <c r="JD49" s="135"/>
      <c r="JE49" s="135"/>
      <c r="JF49" s="135"/>
      <c r="JG49" s="135"/>
      <c r="JH49" s="135"/>
      <c r="JI49" s="135"/>
      <c r="JJ49" s="135"/>
      <c r="JK49" s="135"/>
      <c r="JL49" s="135"/>
      <c r="JM49" s="135"/>
      <c r="JN49" s="135"/>
      <c r="JO49" s="135"/>
      <c r="JP49" s="135"/>
      <c r="JQ49" s="135"/>
      <c r="JR49" s="135"/>
      <c r="JS49" s="135"/>
      <c r="JT49" s="135"/>
      <c r="JU49" s="135"/>
      <c r="JV49" s="135"/>
      <c r="JW49" s="135"/>
      <c r="JX49" s="135"/>
      <c r="JY49" s="135"/>
      <c r="JZ49" s="135"/>
      <c r="KA49" s="135"/>
      <c r="KB49" s="135"/>
      <c r="KC49" s="135"/>
      <c r="KD49" s="135"/>
      <c r="KE49" s="135"/>
      <c r="KF49" s="135"/>
      <c r="KG49" s="135"/>
      <c r="KH49" s="135"/>
      <c r="KI49" s="135"/>
      <c r="KJ49" s="135"/>
      <c r="KK49" s="135"/>
      <c r="KL49" s="135"/>
      <c r="KM49" s="135"/>
      <c r="KN49" s="135"/>
      <c r="KO49" s="135"/>
      <c r="KP49" s="135"/>
      <c r="KQ49" s="135"/>
      <c r="KR49" s="135"/>
      <c r="KS49" s="135"/>
      <c r="KT49" s="135"/>
      <c r="KU49" s="135"/>
      <c r="KV49" s="135"/>
      <c r="KW49" s="135"/>
      <c r="KX49" s="135"/>
      <c r="KY49" s="135"/>
      <c r="KZ49" s="135"/>
      <c r="LA49" s="135"/>
      <c r="LB49" s="135"/>
      <c r="LC49" s="135"/>
      <c r="LD49" s="135"/>
      <c r="LE49" s="135"/>
      <c r="LF49" s="135"/>
      <c r="LG49" s="135"/>
      <c r="LH49" s="135"/>
      <c r="LI49" s="135"/>
      <c r="LJ49" s="135"/>
      <c r="LK49" s="135"/>
      <c r="LL49" s="135"/>
      <c r="LM49" s="135"/>
      <c r="LN49" s="135"/>
      <c r="LO49" s="135"/>
      <c r="LP49" s="135"/>
      <c r="LQ49" s="135"/>
      <c r="LR49" s="135"/>
      <c r="LS49" s="135"/>
      <c r="LT49" s="135"/>
      <c r="LU49" s="135"/>
      <c r="LV49" s="135"/>
      <c r="LW49" s="135"/>
      <c r="LX49" s="135"/>
      <c r="LY49" s="135"/>
      <c r="LZ49" s="135"/>
      <c r="MA49" s="135"/>
      <c r="MB49" s="135"/>
      <c r="MC49" s="135"/>
      <c r="MD49" s="135"/>
      <c r="ME49" s="135"/>
      <c r="MF49" s="135"/>
      <c r="MG49" s="135"/>
      <c r="MH49" s="135"/>
      <c r="MI49" s="135"/>
      <c r="MJ49" s="135"/>
      <c r="MK49" s="135"/>
      <c r="ML49" s="135"/>
      <c r="MM49" s="135"/>
      <c r="MN49" s="135"/>
      <c r="MO49" s="135"/>
      <c r="MP49" s="135"/>
      <c r="MQ49" s="135"/>
      <c r="MR49" s="135"/>
      <c r="MS49" s="135"/>
      <c r="MT49" s="135"/>
      <c r="MU49" s="135"/>
      <c r="MV49" s="135"/>
      <c r="MW49" s="135"/>
      <c r="MX49" s="135"/>
      <c r="MY49" s="135"/>
      <c r="MZ49" s="135"/>
      <c r="NA49" s="135"/>
      <c r="NB49" s="135"/>
      <c r="NC49" s="135"/>
      <c r="ND49" s="135"/>
      <c r="NE49" s="135"/>
      <c r="NF49" s="135"/>
      <c r="NG49" s="135"/>
      <c r="NH49" s="135"/>
      <c r="NI49" s="135"/>
      <c r="NJ49" s="135"/>
      <c r="NK49" s="135"/>
      <c r="NL49" s="135"/>
      <c r="NM49" s="135"/>
      <c r="NN49" s="135"/>
      <c r="NO49" s="135"/>
      <c r="NP49" s="135"/>
      <c r="NQ49" s="135"/>
      <c r="NR49" s="135"/>
      <c r="NS49" s="135"/>
      <c r="NT49" s="135"/>
      <c r="NU49" s="135"/>
      <c r="NV49" s="135"/>
      <c r="NW49" s="135"/>
      <c r="NX49" s="135"/>
      <c r="NY49" s="135"/>
      <c r="NZ49" s="135"/>
      <c r="OA49" s="135"/>
      <c r="OB49" s="135"/>
      <c r="OC49" s="135"/>
      <c r="OD49" s="135"/>
      <c r="OE49" s="135"/>
      <c r="OF49" s="135"/>
      <c r="OG49" s="135"/>
      <c r="OH49" s="135"/>
      <c r="OI49" s="135"/>
      <c r="OJ49" s="135"/>
      <c r="OK49" s="135"/>
      <c r="OL49" s="135"/>
      <c r="OM49" s="135"/>
      <c r="ON49" s="135"/>
      <c r="OO49" s="135"/>
      <c r="OP49" s="135"/>
      <c r="OQ49" s="135"/>
      <c r="OR49" s="135"/>
      <c r="OS49" s="135"/>
      <c r="OT49" s="135"/>
      <c r="OU49" s="135"/>
      <c r="OV49" s="135"/>
      <c r="OW49" s="135"/>
      <c r="OX49" s="135"/>
      <c r="OY49" s="135"/>
      <c r="OZ49" s="135"/>
      <c r="PA49" s="135"/>
      <c r="PB49" s="135"/>
      <c r="PC49" s="135"/>
      <c r="PD49" s="135"/>
      <c r="PE49" s="135"/>
      <c r="PF49" s="135"/>
      <c r="PG49" s="135"/>
      <c r="PH49" s="135"/>
      <c r="PI49" s="135"/>
      <c r="PJ49" s="135"/>
      <c r="PK49" s="135"/>
      <c r="PL49" s="135"/>
      <c r="PM49" s="135"/>
      <c r="PN49" s="135"/>
      <c r="PO49" s="135"/>
      <c r="PP49" s="135"/>
      <c r="PQ49" s="135"/>
      <c r="PR49" s="135"/>
      <c r="PS49" s="135"/>
      <c r="PT49" s="135"/>
      <c r="PU49" s="135"/>
      <c r="PV49" s="135"/>
      <c r="PW49" s="135"/>
      <c r="PX49" s="135"/>
      <c r="PY49" s="135"/>
      <c r="PZ49" s="135"/>
      <c r="QA49" s="135"/>
      <c r="QB49" s="135"/>
      <c r="QC49" s="135"/>
      <c r="QD49" s="135"/>
      <c r="QE49" s="135"/>
      <c r="QF49" s="135"/>
      <c r="QG49" s="135"/>
      <c r="QH49" s="135"/>
      <c r="QI49" s="135"/>
      <c r="QJ49" s="135"/>
      <c r="QK49" s="135"/>
      <c r="QL49" s="135"/>
      <c r="QM49" s="135"/>
      <c r="QN49" s="135"/>
      <c r="QO49" s="135"/>
      <c r="QP49" s="135"/>
      <c r="QQ49" s="135"/>
      <c r="QR49" s="135"/>
      <c r="QS49" s="135"/>
      <c r="QT49" s="135"/>
      <c r="QU49" s="135"/>
      <c r="QV49" s="135"/>
      <c r="QW49" s="135"/>
      <c r="QX49" s="135"/>
      <c r="QY49" s="135"/>
      <c r="QZ49" s="135"/>
      <c r="RA49" s="135"/>
      <c r="RB49" s="135"/>
      <c r="RC49" s="135"/>
      <c r="RD49" s="135"/>
      <c r="RE49" s="135"/>
      <c r="RF49" s="135"/>
      <c r="RG49" s="135"/>
      <c r="RH49" s="135"/>
      <c r="RI49" s="135"/>
      <c r="RJ49" s="135"/>
      <c r="RK49" s="135"/>
      <c r="RL49" s="135"/>
      <c r="RM49" s="135"/>
      <c r="RN49" s="135"/>
      <c r="RO49" s="135"/>
      <c r="RP49" s="135"/>
      <c r="RQ49" s="135"/>
      <c r="RR49" s="135"/>
      <c r="RS49" s="135"/>
      <c r="RT49" s="135"/>
      <c r="RU49" s="135"/>
      <c r="RV49" s="135"/>
      <c r="RW49" s="135"/>
      <c r="RX49" s="135"/>
      <c r="RY49" s="135"/>
      <c r="RZ49" s="135"/>
      <c r="SA49" s="135"/>
      <c r="SB49" s="135"/>
      <c r="SC49" s="135"/>
      <c r="SD49" s="135"/>
      <c r="SE49" s="135"/>
      <c r="SF49" s="135"/>
      <c r="SG49" s="135"/>
      <c r="SH49" s="135"/>
      <c r="SI49" s="135"/>
      <c r="SJ49" s="135"/>
      <c r="SK49" s="135"/>
      <c r="SL49" s="135"/>
      <c r="SM49" s="135"/>
      <c r="SN49" s="135"/>
      <c r="SO49" s="135"/>
      <c r="SP49" s="135"/>
      <c r="SQ49" s="135"/>
      <c r="SR49" s="135"/>
      <c r="SS49" s="135"/>
      <c r="ST49" s="135"/>
      <c r="SU49" s="135"/>
      <c r="SV49" s="135"/>
      <c r="SW49" s="135"/>
      <c r="SX49" s="135"/>
      <c r="SY49" s="135"/>
      <c r="SZ49" s="135"/>
      <c r="TA49" s="135"/>
      <c r="TB49" s="135"/>
      <c r="TC49" s="135"/>
      <c r="TD49" s="135"/>
      <c r="TE49" s="135"/>
      <c r="TF49" s="135"/>
      <c r="TG49" s="135"/>
      <c r="TH49" s="135"/>
      <c r="TI49" s="135"/>
      <c r="TJ49" s="135"/>
      <c r="TK49" s="135"/>
      <c r="TL49" s="135"/>
      <c r="TM49" s="135"/>
      <c r="TN49" s="135"/>
      <c r="TO49" s="135"/>
      <c r="TP49" s="135"/>
      <c r="TQ49" s="135"/>
      <c r="TR49" s="135"/>
      <c r="TS49" s="135"/>
      <c r="TT49" s="135"/>
      <c r="TU49" s="135"/>
      <c r="TV49" s="135"/>
      <c r="TW49" s="135"/>
      <c r="TX49" s="135"/>
      <c r="TY49" s="135"/>
      <c r="TZ49" s="135"/>
      <c r="UA49" s="135"/>
      <c r="UB49" s="135"/>
      <c r="UC49" s="135"/>
      <c r="UD49" s="135"/>
      <c r="UE49" s="135"/>
      <c r="UF49" s="135"/>
      <c r="UG49" s="135"/>
      <c r="UH49" s="135"/>
      <c r="UI49" s="135"/>
      <c r="UJ49" s="135"/>
      <c r="UK49" s="135"/>
      <c r="UL49" s="135"/>
      <c r="UM49" s="135"/>
      <c r="UN49" s="135"/>
      <c r="UO49" s="135"/>
      <c r="UP49" s="135"/>
      <c r="UQ49" s="135"/>
      <c r="UR49" s="135"/>
      <c r="US49" s="135"/>
      <c r="UT49" s="135"/>
      <c r="UU49" s="135"/>
      <c r="UV49" s="135"/>
      <c r="UW49" s="135"/>
      <c r="UX49" s="135"/>
      <c r="UY49" s="135"/>
      <c r="UZ49" s="135"/>
      <c r="VA49" s="135"/>
      <c r="VB49" s="135"/>
      <c r="VC49" s="135"/>
      <c r="VD49" s="135"/>
      <c r="VE49" s="135"/>
      <c r="VF49" s="135"/>
      <c r="VG49" s="135"/>
      <c r="VH49" s="135"/>
      <c r="VI49" s="135"/>
      <c r="VJ49" s="135"/>
      <c r="VK49" s="135"/>
      <c r="VL49" s="135"/>
      <c r="VM49" s="135"/>
      <c r="VN49" s="135"/>
      <c r="VO49" s="135"/>
      <c r="VP49" s="135"/>
      <c r="VQ49" s="135"/>
      <c r="VR49" s="135"/>
      <c r="VS49" s="135"/>
      <c r="VT49" s="135"/>
      <c r="VU49" s="135"/>
      <c r="VV49" s="135"/>
      <c r="VW49" s="135"/>
      <c r="VX49" s="135"/>
      <c r="VY49" s="135"/>
      <c r="VZ49" s="135"/>
      <c r="WA49" s="135"/>
      <c r="WB49" s="135"/>
      <c r="WC49" s="135"/>
      <c r="WD49" s="135"/>
      <c r="WE49" s="135"/>
      <c r="WF49" s="135"/>
      <c r="WG49" s="135"/>
      <c r="WH49" s="135"/>
      <c r="WI49" s="135"/>
      <c r="WJ49" s="135"/>
      <c r="WK49" s="135"/>
      <c r="WL49" s="135"/>
      <c r="WM49" s="135"/>
      <c r="WN49" s="135"/>
      <c r="WO49" s="135"/>
      <c r="WP49" s="135"/>
      <c r="WQ49" s="135"/>
      <c r="WR49" s="135"/>
      <c r="WS49" s="135"/>
      <c r="WT49" s="135"/>
      <c r="WU49" s="135"/>
      <c r="WV49" s="135"/>
      <c r="WW49" s="135"/>
      <c r="WX49" s="135"/>
      <c r="WY49" s="135"/>
      <c r="WZ49" s="135"/>
      <c r="XA49" s="135"/>
      <c r="XB49" s="135"/>
      <c r="XC49" s="135"/>
      <c r="XD49" s="135"/>
      <c r="XE49" s="135"/>
      <c r="XF49" s="135"/>
      <c r="XG49" s="135"/>
      <c r="XH49" s="135"/>
      <c r="XI49" s="135"/>
      <c r="XJ49" s="135"/>
      <c r="XK49" s="135"/>
      <c r="XL49" s="135"/>
      <c r="XM49" s="135"/>
      <c r="XN49" s="135"/>
      <c r="XO49" s="135"/>
      <c r="XP49" s="135"/>
      <c r="XQ49" s="135"/>
      <c r="XR49" s="135"/>
      <c r="XS49" s="135"/>
      <c r="XT49" s="135"/>
      <c r="XU49" s="135"/>
      <c r="XV49" s="135"/>
      <c r="XW49" s="135"/>
      <c r="XX49" s="135"/>
      <c r="XY49" s="135"/>
      <c r="XZ49" s="135"/>
      <c r="YA49" s="135"/>
      <c r="YB49" s="135"/>
      <c r="YC49" s="135"/>
      <c r="YD49" s="135"/>
      <c r="YE49" s="135"/>
      <c r="YF49" s="135"/>
      <c r="YG49" s="135"/>
      <c r="YH49" s="135"/>
      <c r="YI49" s="135"/>
      <c r="YJ49" s="135"/>
      <c r="YK49" s="135"/>
      <c r="YL49" s="135"/>
      <c r="YM49" s="135"/>
      <c r="YN49" s="135"/>
      <c r="YO49" s="135"/>
      <c r="YP49" s="135"/>
      <c r="YQ49" s="135"/>
      <c r="YR49" s="135"/>
      <c r="YS49" s="135"/>
      <c r="YT49" s="135"/>
      <c r="YU49" s="135"/>
      <c r="YV49" s="135"/>
      <c r="YW49" s="135"/>
      <c r="YX49" s="135"/>
      <c r="YY49" s="135"/>
      <c r="YZ49" s="135"/>
      <c r="ZA49" s="135"/>
      <c r="ZB49" s="135"/>
      <c r="ZC49" s="135"/>
      <c r="ZD49" s="135"/>
      <c r="ZE49" s="135"/>
      <c r="ZF49" s="135"/>
      <c r="ZG49" s="135"/>
      <c r="ZH49" s="135"/>
      <c r="ZI49" s="135"/>
      <c r="ZJ49" s="135"/>
      <c r="ZK49" s="135"/>
      <c r="ZL49" s="135"/>
      <c r="ZM49" s="135"/>
      <c r="ZN49" s="135"/>
      <c r="ZO49" s="135"/>
      <c r="ZP49" s="135"/>
      <c r="ZQ49" s="135"/>
      <c r="ZR49" s="135"/>
    </row>
    <row r="50" spans="1:694" ht="15.75" customHeight="1" x14ac:dyDescent="0.25">
      <c r="A50" s="188" t="s">
        <v>240</v>
      </c>
      <c r="B50" s="189"/>
      <c r="C50" s="189"/>
      <c r="D50" s="189"/>
      <c r="E50" s="189"/>
      <c r="F50" s="189"/>
      <c r="G50" s="190"/>
      <c r="H50" s="189"/>
      <c r="I50" s="191" t="s">
        <v>1787</v>
      </c>
      <c r="J50" s="192"/>
      <c r="K50" s="192"/>
      <c r="L50" s="192"/>
      <c r="M50" s="192"/>
      <c r="N50" s="189"/>
      <c r="O50" s="189"/>
      <c r="P50" s="189"/>
      <c r="Q50" s="189"/>
      <c r="R50" s="189"/>
      <c r="S50" s="189"/>
      <c r="T50" s="189"/>
      <c r="U50" s="189"/>
      <c r="V50" s="189"/>
      <c r="W50" s="189"/>
      <c r="X50" s="189"/>
      <c r="Y50" s="189"/>
      <c r="Z50" s="189"/>
      <c r="AA50" s="189"/>
      <c r="AB50" s="189"/>
      <c r="AC50" s="189"/>
      <c r="AD50" s="189"/>
      <c r="AE50" s="189"/>
      <c r="AF50" s="189"/>
      <c r="AG50" s="189"/>
      <c r="AH50" s="189"/>
      <c r="AI50" s="189"/>
      <c r="AJ50" s="193"/>
      <c r="AK50" s="210" t="s">
        <v>1436</v>
      </c>
      <c r="AL50" s="192"/>
      <c r="AM50" s="192"/>
      <c r="AN50" s="192"/>
      <c r="AO50" s="192"/>
      <c r="AP50" s="189"/>
      <c r="AQ50" s="189"/>
      <c r="AR50" s="189"/>
      <c r="AS50" s="189"/>
      <c r="AT50" s="189"/>
      <c r="AU50" s="189"/>
      <c r="AV50" s="189"/>
      <c r="AW50" s="189"/>
      <c r="AX50" s="189"/>
      <c r="AY50" s="189"/>
      <c r="AZ50" s="189"/>
      <c r="BA50" s="189"/>
      <c r="BB50" s="189"/>
      <c r="BC50" s="189"/>
      <c r="BD50" s="189"/>
      <c r="BE50" s="189"/>
      <c r="BF50" s="189"/>
      <c r="BG50" s="189"/>
      <c r="BH50" s="189"/>
      <c r="BI50" s="189"/>
      <c r="BJ50" s="189"/>
      <c r="BK50" s="189"/>
      <c r="BL50" s="193"/>
      <c r="BM50" s="210" t="s">
        <v>1437</v>
      </c>
      <c r="BN50" s="174"/>
      <c r="BO50" s="174"/>
      <c r="BP50" s="174"/>
      <c r="BQ50" s="174"/>
      <c r="BR50" s="174"/>
      <c r="BS50" s="174"/>
      <c r="BT50" s="174"/>
      <c r="BU50" s="175"/>
      <c r="BV50" s="175"/>
      <c r="BW50" s="175"/>
      <c r="BX50" s="175"/>
      <c r="BY50" s="175"/>
      <c r="BZ50" s="175"/>
      <c r="CA50" s="175"/>
      <c r="CB50" s="175"/>
      <c r="CC50" s="175"/>
      <c r="CD50" s="175"/>
      <c r="CE50" s="175"/>
      <c r="CF50" s="175"/>
      <c r="CG50" s="175"/>
      <c r="CH50" s="175"/>
      <c r="CI50" s="175"/>
      <c r="CJ50" s="175"/>
      <c r="CK50" s="189"/>
      <c r="CL50" s="189"/>
      <c r="CM50" s="189"/>
      <c r="CN50" s="193"/>
      <c r="CO50" s="210" t="s">
        <v>1788</v>
      </c>
      <c r="CP50" s="192"/>
      <c r="CQ50" s="192"/>
      <c r="CR50" s="192"/>
      <c r="CS50" s="192"/>
      <c r="CT50" s="189"/>
      <c r="CU50" s="189"/>
      <c r="CV50" s="189"/>
      <c r="CW50" s="189"/>
      <c r="CX50" s="189"/>
      <c r="CY50" s="189"/>
      <c r="CZ50" s="189"/>
      <c r="DA50" s="189"/>
      <c r="DB50" s="189"/>
      <c r="DC50" s="189"/>
      <c r="DD50" s="189"/>
      <c r="DE50" s="189"/>
      <c r="DF50" s="189"/>
      <c r="DG50" s="189"/>
      <c r="DH50" s="189"/>
      <c r="DI50" s="189"/>
      <c r="DJ50" s="189"/>
      <c r="DK50" s="189"/>
      <c r="DL50" s="189"/>
      <c r="DM50" s="189"/>
      <c r="DN50" s="189"/>
      <c r="DO50" s="189"/>
      <c r="DP50" s="193"/>
      <c r="DQ50" s="210" t="s">
        <v>1789</v>
      </c>
      <c r="DR50" s="192"/>
      <c r="DS50" s="192"/>
      <c r="DT50" s="192"/>
      <c r="DU50" s="192"/>
      <c r="DV50" s="189"/>
      <c r="DW50" s="189"/>
      <c r="DX50" s="189"/>
      <c r="DY50" s="189"/>
      <c r="DZ50" s="189"/>
      <c r="EA50" s="189"/>
      <c r="EB50" s="189"/>
      <c r="EC50" s="189"/>
      <c r="ED50" s="189"/>
      <c r="EE50" s="189"/>
      <c r="EF50" s="189"/>
      <c r="EG50" s="189"/>
      <c r="EH50" s="189"/>
      <c r="EI50" s="189"/>
      <c r="EJ50" s="189"/>
      <c r="EK50" s="189"/>
      <c r="EL50" s="189"/>
      <c r="EM50" s="189"/>
      <c r="EN50" s="189"/>
      <c r="EO50" s="189"/>
      <c r="EP50" s="189"/>
      <c r="EQ50" s="189"/>
      <c r="ER50" s="193"/>
      <c r="ES50" s="210" t="s">
        <v>1790</v>
      </c>
      <c r="ET50" s="192"/>
      <c r="EU50" s="192"/>
      <c r="EV50" s="192"/>
      <c r="EW50" s="192"/>
      <c r="EX50" s="189"/>
      <c r="EY50" s="189"/>
      <c r="EZ50" s="189"/>
      <c r="FA50" s="189"/>
      <c r="FB50" s="189"/>
      <c r="FC50" s="189"/>
      <c r="FD50" s="189"/>
      <c r="FE50" s="189"/>
      <c r="FF50" s="189"/>
      <c r="FG50" s="189"/>
      <c r="FH50" s="189"/>
      <c r="FI50" s="189"/>
      <c r="FJ50" s="189"/>
      <c r="FK50" s="189"/>
      <c r="FL50" s="189"/>
      <c r="FM50" s="189"/>
      <c r="FN50" s="189"/>
      <c r="FO50" s="189"/>
      <c r="FP50" s="189"/>
      <c r="FQ50" s="189"/>
      <c r="FR50" s="189"/>
      <c r="FS50" s="189"/>
      <c r="FT50" s="193"/>
      <c r="FU50" s="161" t="s">
        <v>1791</v>
      </c>
      <c r="FV50" s="192"/>
      <c r="FW50" s="192"/>
      <c r="FX50" s="192"/>
      <c r="FY50" s="192"/>
      <c r="FZ50" s="189"/>
      <c r="GA50" s="189"/>
      <c r="GB50" s="189"/>
      <c r="GC50" s="189"/>
      <c r="GD50" s="189"/>
      <c r="GE50" s="189"/>
      <c r="GF50" s="189"/>
      <c r="GG50" s="189"/>
      <c r="GH50" s="189"/>
      <c r="GI50" s="189"/>
      <c r="GJ50" s="189"/>
      <c r="GK50" s="189"/>
      <c r="GL50" s="189"/>
      <c r="GM50" s="189"/>
      <c r="GN50" s="189"/>
      <c r="GO50" s="189"/>
      <c r="GP50" s="189"/>
      <c r="GQ50" s="189"/>
      <c r="GR50" s="189"/>
      <c r="GS50" s="189"/>
      <c r="GT50" s="189"/>
      <c r="GU50" s="189"/>
      <c r="GV50" s="193"/>
      <c r="GW50" s="210" t="s">
        <v>1792</v>
      </c>
      <c r="GX50" s="192"/>
      <c r="GY50" s="192"/>
      <c r="GZ50" s="192"/>
      <c r="HA50" s="192"/>
      <c r="HB50" s="189"/>
      <c r="HC50" s="189"/>
      <c r="HD50" s="189"/>
      <c r="HE50" s="189"/>
      <c r="HF50" s="189"/>
      <c r="HG50" s="189"/>
      <c r="HH50" s="189"/>
      <c r="HI50" s="189"/>
      <c r="HJ50" s="189"/>
      <c r="HK50" s="189"/>
      <c r="HL50" s="189"/>
      <c r="HM50" s="189"/>
      <c r="HN50" s="189"/>
      <c r="HO50" s="189"/>
      <c r="HP50" s="189"/>
      <c r="HQ50" s="189"/>
      <c r="HR50" s="189"/>
      <c r="HS50" s="189"/>
      <c r="HT50" s="189"/>
      <c r="HU50" s="189"/>
      <c r="HV50" s="189"/>
      <c r="HW50" s="189"/>
      <c r="HX50" s="193"/>
      <c r="HY50" s="143"/>
      <c r="HZ50" s="143"/>
      <c r="IA50" s="143"/>
      <c r="IB50" s="143"/>
      <c r="IC50" s="143"/>
      <c r="ID50" s="143"/>
      <c r="IE50" s="143"/>
      <c r="IF50" s="143"/>
      <c r="IG50" s="143"/>
      <c r="IH50" s="143"/>
      <c r="II50" s="143"/>
      <c r="IJ50" s="143"/>
      <c r="IK50" s="143"/>
      <c r="IL50" s="143"/>
      <c r="IM50" s="143"/>
      <c r="IN50" s="143"/>
      <c r="IO50" s="143"/>
      <c r="IP50" s="143"/>
      <c r="IQ50" s="143"/>
      <c r="IR50" s="143"/>
      <c r="IS50" s="143"/>
      <c r="IT50" s="143"/>
      <c r="IU50" s="143"/>
      <c r="IV50" s="143"/>
      <c r="IW50" s="143"/>
      <c r="IX50" s="143"/>
      <c r="IY50" s="143"/>
      <c r="IZ50" s="143"/>
      <c r="JA50" s="143"/>
      <c r="JB50" s="143"/>
      <c r="JC50" s="143"/>
      <c r="JD50" s="143"/>
      <c r="JE50" s="143"/>
      <c r="JF50" s="143"/>
      <c r="JG50" s="143"/>
      <c r="JH50" s="143"/>
      <c r="JI50" s="143"/>
      <c r="JJ50" s="143"/>
      <c r="JK50" s="143"/>
      <c r="JL50" s="143"/>
      <c r="JM50" s="143"/>
      <c r="JN50" s="143"/>
      <c r="JO50" s="143"/>
      <c r="JP50" s="143"/>
      <c r="JQ50" s="143"/>
      <c r="JR50" s="143"/>
      <c r="JS50" s="143"/>
      <c r="JT50" s="143"/>
      <c r="JU50" s="143"/>
      <c r="JV50" s="143"/>
      <c r="JW50" s="143"/>
      <c r="JX50" s="143"/>
      <c r="JY50" s="143"/>
      <c r="JZ50" s="143"/>
      <c r="KA50" s="143"/>
      <c r="KB50" s="143"/>
      <c r="KC50" s="143"/>
      <c r="KD50" s="143"/>
      <c r="KE50" s="143"/>
      <c r="KF50" s="143"/>
      <c r="KG50" s="143"/>
      <c r="KH50" s="143"/>
      <c r="KI50" s="143"/>
      <c r="KJ50" s="143"/>
      <c r="KK50" s="143"/>
      <c r="KL50" s="143"/>
      <c r="KM50" s="143"/>
      <c r="KN50" s="143"/>
      <c r="KO50" s="143"/>
      <c r="KP50" s="143"/>
      <c r="KQ50" s="143"/>
      <c r="KR50" s="143"/>
      <c r="KS50" s="143"/>
      <c r="KT50" s="143"/>
      <c r="KU50" s="143"/>
      <c r="KV50" s="143"/>
      <c r="KW50" s="143"/>
      <c r="KX50" s="143"/>
      <c r="KY50" s="143"/>
      <c r="KZ50" s="143"/>
      <c r="LA50" s="143"/>
      <c r="LB50" s="143"/>
      <c r="LC50" s="143"/>
      <c r="LD50" s="143"/>
      <c r="LE50" s="143"/>
      <c r="LF50" s="143"/>
      <c r="LG50" s="143"/>
      <c r="LH50" s="143"/>
      <c r="LI50" s="143"/>
      <c r="LJ50" s="143"/>
      <c r="LK50" s="143"/>
      <c r="LL50" s="143"/>
      <c r="LM50" s="143"/>
      <c r="LN50" s="143"/>
      <c r="LO50" s="143"/>
      <c r="LP50" s="143"/>
      <c r="LQ50" s="143"/>
      <c r="LR50" s="143"/>
      <c r="LS50" s="143"/>
      <c r="LT50" s="143"/>
      <c r="LU50" s="143"/>
      <c r="LV50" s="143"/>
      <c r="LW50" s="143"/>
      <c r="LX50" s="143"/>
      <c r="LY50" s="143"/>
      <c r="LZ50" s="143"/>
      <c r="MA50" s="143"/>
      <c r="MB50" s="143"/>
      <c r="MC50" s="143"/>
      <c r="MD50" s="143"/>
      <c r="ME50" s="143"/>
      <c r="MF50" s="143"/>
      <c r="MG50" s="143"/>
      <c r="MH50" s="143"/>
      <c r="MI50" s="143"/>
      <c r="MJ50" s="143"/>
      <c r="MK50" s="143"/>
      <c r="ML50" s="143"/>
      <c r="MM50" s="143"/>
      <c r="MN50" s="143"/>
      <c r="MO50" s="143"/>
      <c r="MP50" s="143"/>
      <c r="MQ50" s="143"/>
      <c r="MR50" s="143"/>
      <c r="MS50" s="143"/>
      <c r="MT50" s="143"/>
      <c r="MU50" s="143"/>
      <c r="MV50" s="143"/>
      <c r="MW50" s="143"/>
      <c r="MX50" s="143"/>
      <c r="MY50" s="143"/>
      <c r="MZ50" s="143"/>
      <c r="NA50" s="143"/>
      <c r="NB50" s="143"/>
      <c r="NC50" s="143"/>
      <c r="ND50" s="143"/>
      <c r="NE50" s="143"/>
      <c r="NF50" s="143"/>
      <c r="NG50" s="143"/>
      <c r="NH50" s="143"/>
      <c r="NI50" s="143"/>
      <c r="NJ50" s="143"/>
      <c r="NK50" s="143"/>
      <c r="NL50" s="143"/>
      <c r="NM50" s="143"/>
      <c r="NN50" s="143"/>
      <c r="NO50" s="143"/>
      <c r="NP50" s="143"/>
      <c r="NQ50" s="143"/>
      <c r="NR50" s="143"/>
      <c r="NS50" s="143"/>
      <c r="NT50" s="143"/>
      <c r="NU50" s="143"/>
      <c r="NV50" s="143"/>
      <c r="NW50" s="143"/>
      <c r="NX50" s="143"/>
      <c r="NY50" s="143"/>
      <c r="NZ50" s="143"/>
      <c r="OA50" s="143"/>
      <c r="OB50" s="143"/>
      <c r="OC50" s="143"/>
      <c r="OD50" s="143"/>
      <c r="OE50" s="143"/>
      <c r="OF50" s="143"/>
      <c r="OG50" s="143"/>
      <c r="OH50" s="143"/>
      <c r="OI50" s="143"/>
      <c r="OJ50" s="143"/>
      <c r="OK50" s="143"/>
      <c r="OL50" s="143"/>
      <c r="OM50" s="143"/>
      <c r="ON50" s="143"/>
      <c r="OO50" s="143"/>
      <c r="OP50" s="143"/>
      <c r="OQ50" s="143"/>
      <c r="OR50" s="143"/>
      <c r="OS50" s="143"/>
      <c r="OT50" s="143"/>
      <c r="OU50" s="143"/>
      <c r="OV50" s="143"/>
      <c r="OW50" s="143"/>
      <c r="OX50" s="143"/>
      <c r="OY50" s="143"/>
      <c r="OZ50" s="143"/>
      <c r="PA50" s="143"/>
      <c r="PB50" s="143"/>
      <c r="PC50" s="143"/>
      <c r="PD50" s="143"/>
      <c r="PE50" s="143"/>
      <c r="PF50" s="143"/>
      <c r="PG50" s="143"/>
      <c r="PH50" s="143"/>
      <c r="PI50" s="143"/>
      <c r="PJ50" s="143"/>
      <c r="PK50" s="143"/>
      <c r="PL50" s="143"/>
      <c r="PM50" s="143"/>
      <c r="PN50" s="143"/>
      <c r="PO50" s="143"/>
      <c r="PP50" s="143"/>
      <c r="PQ50" s="143"/>
      <c r="PR50" s="143"/>
      <c r="PS50" s="143"/>
      <c r="PT50" s="143"/>
      <c r="PU50" s="143"/>
      <c r="PV50" s="143"/>
      <c r="PW50" s="143"/>
      <c r="PX50" s="143"/>
      <c r="PY50" s="143"/>
      <c r="PZ50" s="143"/>
      <c r="QA50" s="143"/>
      <c r="QB50" s="143"/>
      <c r="QC50" s="143"/>
      <c r="QD50" s="143"/>
      <c r="QE50" s="143"/>
      <c r="QF50" s="143"/>
      <c r="QG50" s="143"/>
      <c r="QH50" s="143"/>
      <c r="QI50" s="143"/>
      <c r="QJ50" s="143"/>
      <c r="QK50" s="143"/>
      <c r="QL50" s="143"/>
      <c r="QM50" s="143"/>
      <c r="QN50" s="143"/>
      <c r="QO50" s="143"/>
      <c r="QP50" s="143"/>
      <c r="QQ50" s="143"/>
      <c r="QR50" s="143"/>
      <c r="QS50" s="143"/>
      <c r="QT50" s="143"/>
      <c r="QU50" s="143"/>
      <c r="QV50" s="143"/>
      <c r="QW50" s="143"/>
      <c r="QX50" s="143"/>
      <c r="QY50" s="143"/>
      <c r="QZ50" s="143"/>
      <c r="RA50" s="143"/>
      <c r="RB50" s="143"/>
      <c r="RC50" s="143"/>
      <c r="RD50" s="143"/>
      <c r="RE50" s="143"/>
      <c r="RF50" s="143"/>
      <c r="RG50" s="143"/>
      <c r="RH50" s="143"/>
      <c r="RI50" s="143"/>
      <c r="RJ50" s="143"/>
      <c r="RK50" s="143"/>
      <c r="RL50" s="143"/>
      <c r="RM50" s="143"/>
      <c r="RN50" s="143"/>
      <c r="RO50" s="143"/>
      <c r="RP50" s="143"/>
      <c r="RQ50" s="143"/>
      <c r="RR50" s="143"/>
      <c r="RS50" s="143"/>
      <c r="RT50" s="143"/>
      <c r="RU50" s="143"/>
      <c r="RV50" s="143"/>
      <c r="RW50" s="143"/>
      <c r="RX50" s="143"/>
      <c r="RY50" s="143"/>
      <c r="RZ50" s="143"/>
      <c r="SA50" s="143"/>
      <c r="SB50" s="143"/>
      <c r="SC50" s="143"/>
      <c r="SD50" s="143"/>
      <c r="SE50" s="143"/>
      <c r="SF50" s="143"/>
      <c r="SG50" s="143"/>
      <c r="SH50" s="143"/>
      <c r="SI50" s="143"/>
      <c r="SJ50" s="143"/>
      <c r="SK50" s="143"/>
      <c r="SL50" s="143"/>
      <c r="SM50" s="143"/>
      <c r="SN50" s="143"/>
      <c r="SO50" s="143"/>
      <c r="SP50" s="143"/>
      <c r="SQ50" s="143"/>
      <c r="SR50" s="143"/>
      <c r="SS50" s="143"/>
      <c r="ST50" s="143"/>
      <c r="SU50" s="143"/>
      <c r="SV50" s="143"/>
      <c r="SW50" s="143"/>
      <c r="SX50" s="143"/>
      <c r="SY50" s="143"/>
      <c r="SZ50" s="143"/>
      <c r="TA50" s="143"/>
      <c r="TB50" s="143"/>
      <c r="TC50" s="143"/>
      <c r="TD50" s="143"/>
      <c r="TE50" s="143"/>
      <c r="TF50" s="143"/>
      <c r="TG50" s="143"/>
      <c r="TH50" s="143"/>
      <c r="TI50" s="143"/>
      <c r="TJ50" s="143"/>
      <c r="TK50" s="143"/>
      <c r="TL50" s="143"/>
      <c r="TM50" s="143"/>
      <c r="TN50" s="143"/>
      <c r="TO50" s="143"/>
      <c r="TP50" s="143"/>
      <c r="TQ50" s="143"/>
      <c r="TR50" s="143"/>
      <c r="TS50" s="143"/>
      <c r="TT50" s="143"/>
      <c r="TU50" s="143"/>
      <c r="TV50" s="143"/>
      <c r="TW50" s="143"/>
      <c r="TX50" s="143"/>
      <c r="TY50" s="143"/>
      <c r="TZ50" s="143"/>
      <c r="UA50" s="143"/>
      <c r="UB50" s="143"/>
      <c r="UC50" s="143"/>
      <c r="UD50" s="143"/>
      <c r="UE50" s="143"/>
      <c r="UF50" s="143"/>
      <c r="UG50" s="143"/>
      <c r="UH50" s="143"/>
      <c r="UI50" s="143"/>
      <c r="UJ50" s="143"/>
      <c r="UK50" s="143"/>
      <c r="UL50" s="143"/>
      <c r="UM50" s="143"/>
      <c r="UN50" s="143"/>
      <c r="UO50" s="143"/>
      <c r="UP50" s="143"/>
      <c r="UQ50" s="143"/>
      <c r="UR50" s="143"/>
      <c r="US50" s="143"/>
      <c r="UT50" s="143"/>
      <c r="UU50" s="143"/>
      <c r="UV50" s="143"/>
      <c r="UW50" s="143"/>
      <c r="UX50" s="143"/>
      <c r="UY50" s="143"/>
      <c r="UZ50" s="143"/>
      <c r="VA50" s="143"/>
      <c r="VB50" s="143"/>
      <c r="VC50" s="143"/>
      <c r="VD50" s="143"/>
      <c r="VE50" s="143"/>
      <c r="VF50" s="143"/>
      <c r="VG50" s="143"/>
      <c r="VH50" s="143"/>
      <c r="VI50" s="143"/>
      <c r="VJ50" s="143"/>
      <c r="VK50" s="143"/>
      <c r="VL50" s="143"/>
      <c r="VM50" s="143"/>
      <c r="VN50" s="143"/>
      <c r="VO50" s="143"/>
      <c r="VP50" s="143"/>
      <c r="VQ50" s="143"/>
      <c r="VR50" s="143"/>
      <c r="VS50" s="143"/>
      <c r="VT50" s="143"/>
      <c r="VU50" s="143"/>
      <c r="VV50" s="143"/>
      <c r="VW50" s="143"/>
      <c r="VX50" s="143"/>
      <c r="VY50" s="143"/>
      <c r="VZ50" s="143"/>
      <c r="WA50" s="143"/>
      <c r="WB50" s="143"/>
      <c r="WC50" s="143"/>
      <c r="WD50" s="143"/>
      <c r="WE50" s="143"/>
      <c r="WF50" s="143"/>
      <c r="WG50" s="143"/>
      <c r="WH50" s="143"/>
      <c r="WI50" s="143"/>
      <c r="WJ50" s="143"/>
      <c r="WK50" s="143"/>
      <c r="WL50" s="143"/>
      <c r="WM50" s="143"/>
      <c r="WN50" s="143"/>
      <c r="WO50" s="143"/>
      <c r="WP50" s="143"/>
      <c r="WQ50" s="143"/>
      <c r="WR50" s="143"/>
      <c r="WS50" s="143"/>
      <c r="WT50" s="143"/>
      <c r="WU50" s="143"/>
      <c r="WV50" s="143"/>
      <c r="WW50" s="143"/>
      <c r="WX50" s="143"/>
      <c r="WY50" s="143"/>
      <c r="WZ50" s="143"/>
      <c r="XA50" s="143"/>
      <c r="XB50" s="143"/>
      <c r="XC50" s="143"/>
      <c r="XD50" s="143"/>
      <c r="XE50" s="143"/>
      <c r="XF50" s="143"/>
      <c r="XG50" s="143"/>
      <c r="XH50" s="143"/>
      <c r="XI50" s="143"/>
      <c r="XJ50" s="143"/>
      <c r="XK50" s="143"/>
      <c r="XL50" s="143"/>
      <c r="XM50" s="143"/>
      <c r="XN50" s="143"/>
      <c r="XO50" s="143"/>
      <c r="XP50" s="143"/>
      <c r="XQ50" s="143"/>
      <c r="XR50" s="143"/>
      <c r="XS50" s="143"/>
      <c r="XT50" s="143"/>
      <c r="XU50" s="143"/>
      <c r="XV50" s="143"/>
      <c r="XW50" s="143"/>
      <c r="XX50" s="143"/>
      <c r="XY50" s="143"/>
      <c r="XZ50" s="143"/>
      <c r="YA50" s="143"/>
      <c r="YB50" s="143"/>
      <c r="YC50" s="143"/>
      <c r="YD50" s="143"/>
      <c r="YE50" s="143"/>
      <c r="YF50" s="143"/>
      <c r="YG50" s="143"/>
      <c r="YH50" s="143"/>
      <c r="YI50" s="143"/>
      <c r="YJ50" s="143"/>
      <c r="YK50" s="143"/>
      <c r="YL50" s="143"/>
      <c r="YM50" s="143"/>
      <c r="YN50" s="143"/>
      <c r="YO50" s="143"/>
      <c r="YP50" s="143"/>
      <c r="YQ50" s="143"/>
      <c r="YR50" s="143"/>
      <c r="YS50" s="143"/>
      <c r="YT50" s="143"/>
      <c r="YU50" s="143"/>
      <c r="YV50" s="143"/>
      <c r="YW50" s="143"/>
      <c r="YX50" s="143"/>
      <c r="YY50" s="143"/>
      <c r="YZ50" s="143"/>
      <c r="ZA50" s="143"/>
      <c r="ZB50" s="143"/>
      <c r="ZC50" s="143"/>
      <c r="ZD50" s="143"/>
      <c r="ZE50" s="143"/>
      <c r="ZF50" s="143"/>
      <c r="ZG50" s="143"/>
      <c r="ZH50" s="143"/>
      <c r="ZI50" s="143"/>
      <c r="ZJ50" s="143"/>
      <c r="ZK50" s="143"/>
      <c r="ZL50" s="143"/>
      <c r="ZM50" s="143"/>
      <c r="ZN50" s="143"/>
      <c r="ZO50" s="143"/>
      <c r="ZP50" s="143"/>
      <c r="ZQ50" s="143"/>
      <c r="ZR50" s="143"/>
    </row>
    <row r="51" spans="1:694" ht="15.75" customHeight="1" x14ac:dyDescent="0.25">
      <c r="A51" s="135" t="s">
        <v>252</v>
      </c>
      <c r="B51" s="135" t="s">
        <v>273</v>
      </c>
      <c r="C51" s="135"/>
      <c r="D51" s="135"/>
      <c r="E51" s="135"/>
      <c r="F51" s="135" t="s">
        <v>254</v>
      </c>
      <c r="G51" s="135" t="s">
        <v>1443</v>
      </c>
      <c r="H51" s="135"/>
      <c r="I51" s="137" t="s">
        <v>1793</v>
      </c>
      <c r="J51" s="135" t="str">
        <f>IF(LEN(VLOOKUP($G51,Baseline!$G:$BH,4,0))=0,"",VLOOKUP($G51,Baseline!$G:$BH,4,0))</f>
        <v>0 = Nein</v>
      </c>
      <c r="K51" s="135" t="str">
        <f>IF(LEN(VLOOKUP($G51,Baseline!$G:$BH,5,0))=0,"",VLOOKUP($G51,Baseline!$G:$BH,5,0))</f>
        <v>1 = Ja</v>
      </c>
      <c r="L51" s="135" t="str">
        <f>IF(LEN(VLOOKUP($G51,Baseline!$G:$BH,6,0))=0,"",VLOOKUP($G51,Baseline!$G:$BH,6,0))</f>
        <v>3 = Es waren keine Termine vereinbart</v>
      </c>
      <c r="M51" s="135" t="str">
        <f>IF(LEN(VLOOKUP($G51,Baseline!$G:$BH,7,0))=0,"",VLOOKUP($G51,Baseline!$G:$BH,7,0))</f>
        <v>77 = Weiß nicht</v>
      </c>
      <c r="N51" s="135" t="str">
        <f>IF(LEN(VLOOKUP($G51,Baseline!$G:$BH,8,0))=0,"",VLOOKUP($G51,Baseline!$G:$BH,8,0))</f>
        <v/>
      </c>
      <c r="O51" s="135" t="str">
        <f>IF(LEN(VLOOKUP($G51,Baseline!$G:$BH,9,0))=0,"",VLOOKUP($G51,Baseline!$G:$BH,9,0))</f>
        <v/>
      </c>
      <c r="P51" s="135" t="str">
        <f>IF(LEN(VLOOKUP($G51,Baseline!$G:$BH,10,0))=0,"",VLOOKUP($G51,Baseline!$G:$BH,10,0))</f>
        <v/>
      </c>
      <c r="Q51" s="135" t="str">
        <f>IF(LEN(VLOOKUP($G51,Baseline!$G:$BH,11,0))=0,"",VLOOKUP($G51,Baseline!$G:$BH,11,0))</f>
        <v/>
      </c>
      <c r="R51" s="135" t="str">
        <f>IF(LEN(VLOOKUP($G51,Baseline!$G:$BH,12,0))=0,"",VLOOKUP($G51,Baseline!$G:$BH,12,0))</f>
        <v/>
      </c>
      <c r="S51" s="135" t="str">
        <f>IF(LEN(VLOOKUP($G51,Baseline!$G:$BH,13,0))=0,"",VLOOKUP($G51,Baseline!$G:$BH,13,0))</f>
        <v/>
      </c>
      <c r="T51" s="135" t="str">
        <f>IF(LEN(VLOOKUP($G51,Baseline!$G:$BH,14,0))=0,"",VLOOKUP($G51,Baseline!$G:$BH,14,0))</f>
        <v/>
      </c>
      <c r="U51" s="135" t="str">
        <f>IF(LEN(VLOOKUP($G51,Baseline!$G:$BH,15,0))=0,"",VLOOKUP($G51,Baseline!$G:$BH,15,0))</f>
        <v/>
      </c>
      <c r="V51" s="135" t="str">
        <f>IF(LEN(VLOOKUP($G51,Baseline!$G:$BH,16,0))=0,"",VLOOKUP($G51,Baseline!$G:$BH,16,0))</f>
        <v/>
      </c>
      <c r="W51" s="135" t="str">
        <f>IF(LEN(VLOOKUP($G51,Baseline!$G:$BH,17,0))=0,"",VLOOKUP($G51,Baseline!$G:$BH,17,0))</f>
        <v/>
      </c>
      <c r="X51" s="135" t="str">
        <f>IF(LEN(VLOOKUP($G51,Baseline!$G:$BH,18,0))=0,"",VLOOKUP($G51,Baseline!$G:$BH,18,0))</f>
        <v/>
      </c>
      <c r="Y51" s="135" t="str">
        <f>IF(LEN(VLOOKUP($G51,Baseline!$G:$BH,19,0))=0,"",VLOOKUP($G51,Baseline!$G:$BH,19,0))</f>
        <v/>
      </c>
      <c r="Z51" s="135" t="str">
        <f>IF(LEN(VLOOKUP($G51,Baseline!$G:$BH,20,0))=0,"",VLOOKUP($G51,Baseline!$G:$BH,20,0))</f>
        <v/>
      </c>
      <c r="AA51" s="135" t="str">
        <f>IF(LEN(VLOOKUP($G51,Baseline!$G:$BH,21,0))=0,"",VLOOKUP($G51,Baseline!$G:$BH,21,0))</f>
        <v/>
      </c>
      <c r="AB51" s="135" t="str">
        <f>IF(LEN(VLOOKUP($G51,Baseline!$G:$BH,22,0))=0,"",VLOOKUP($G51,Baseline!$G:$BH,22,0))</f>
        <v/>
      </c>
      <c r="AC51" s="135" t="str">
        <f>IF(LEN(VLOOKUP($G51,Baseline!$G:$BH,23,0))=0,"",VLOOKUP($G51,Baseline!$G:$BH,23,0))</f>
        <v/>
      </c>
      <c r="AD51" s="135" t="str">
        <f>IF(LEN(VLOOKUP($G51,Baseline!$G:$BH,24,0))=0,"",VLOOKUP($G51,Baseline!$G:$BH,24,0))</f>
        <v/>
      </c>
      <c r="AE51" s="135" t="str">
        <f>IF(LEN(VLOOKUP($G51,Baseline!$G:$BH,25,0))=0,"",VLOOKUP($G51,Baseline!$G:$BH,25,0))</f>
        <v/>
      </c>
      <c r="AF51" s="135" t="str">
        <f>IF(LEN(VLOOKUP($G51,Baseline!$G:$BH,26,0))=0,"",VLOOKUP($G51,Baseline!$G:$BH,26,0))</f>
        <v/>
      </c>
      <c r="AG51" s="135"/>
      <c r="AH51" s="135"/>
      <c r="AI51" s="135"/>
      <c r="AJ51" s="135"/>
      <c r="AK51" s="137" t="s">
        <v>1794</v>
      </c>
      <c r="AL51" s="135" t="str">
        <f>IF(LEN(VLOOKUP($G51,Baseline!$G:$BH,32,0))=0,"",VLOOKUP($G51,Baseline!$G:$BH,32,0))</f>
        <v>0 = No</v>
      </c>
      <c r="AM51" s="135" t="str">
        <f>IF(LEN(VLOOKUP($G51,Baseline!$G:$BH,33,0))=0,"",VLOOKUP($G51,Baseline!$G:$BH,33,0))</f>
        <v>1 = Yes</v>
      </c>
      <c r="AN51" s="135" t="str">
        <f>IF(LEN(VLOOKUP($G51,Baseline!$G:$BH,34,0))=0,"",VLOOKUP($G51,Baseline!$G:$BH,34,0))</f>
        <v>3 = No appointments were scheduled</v>
      </c>
      <c r="AO51" s="135" t="str">
        <f>IF(LEN(VLOOKUP($G51,Baseline!$G:$BH,35,0))=0,"",VLOOKUP($G51,Baseline!$G:$BH,35,0))</f>
        <v>77 = I don't know</v>
      </c>
      <c r="AP51" s="135" t="str">
        <f>IF(LEN(VLOOKUP($G51,Baseline!$G:$BH,36,0))=0,"",VLOOKUP($G51,Baseline!$G:$BH,36,0))</f>
        <v/>
      </c>
      <c r="AQ51" s="135" t="str">
        <f>IF(LEN(VLOOKUP($G51,Baseline!$G:$BH,37,0))=0,"",VLOOKUP($G51,Baseline!$G:$BH,37,0))</f>
        <v/>
      </c>
      <c r="AR51" s="135" t="str">
        <f>IF(LEN(VLOOKUP($G51,Baseline!$G:$BH,38,0))=0,"",VLOOKUP($G51,Baseline!$G:$BH,38,0))</f>
        <v/>
      </c>
      <c r="AS51" s="135" t="str">
        <f>IF(LEN(VLOOKUP($G51,Baseline!$G:$BH,39,0))=0,"",VLOOKUP($G51,Baseline!$G:$BH,39,0))</f>
        <v/>
      </c>
      <c r="AT51" s="135" t="str">
        <f>IF(LEN(VLOOKUP($G51,Baseline!$G:$BH,40,0))=0,"",VLOOKUP($G51,Baseline!$G:$BH,40,0))</f>
        <v/>
      </c>
      <c r="AU51" s="135" t="str">
        <f>IF(LEN(VLOOKUP($G51,Baseline!$G:$BH,41,0))=0,"",VLOOKUP($G51,Baseline!$G:$BH,41,0))</f>
        <v/>
      </c>
      <c r="AV51" s="135" t="str">
        <f>IF(LEN(VLOOKUP($G51,Baseline!$G:$BH,42,0))=0,"",VLOOKUP($G51,Baseline!$G:$BH,42,0))</f>
        <v/>
      </c>
      <c r="AW51" s="135" t="str">
        <f>IF(LEN(VLOOKUP($G51,Baseline!$G:$BH,43,0))=0,"",VLOOKUP($G51,Baseline!$G:$BH,43,0))</f>
        <v/>
      </c>
      <c r="AX51" s="135" t="str">
        <f>IF(LEN(VLOOKUP($G51,Baseline!$G:$BH,44,0))=0,"",VLOOKUP($G51,Baseline!$G:$BH,44,0))</f>
        <v/>
      </c>
      <c r="AY51" s="135" t="str">
        <f>IF(LEN(VLOOKUP($G51,Baseline!$G:$BH,45,0))=0,"",VLOOKUP($G51,Baseline!$G:$BH,45,0))</f>
        <v/>
      </c>
      <c r="AZ51" s="135" t="str">
        <f>IF(LEN(VLOOKUP($G51,Baseline!$G:$BH,46,0))=0,"",VLOOKUP($G51,Baseline!$G:$BH,46,0))</f>
        <v/>
      </c>
      <c r="BA51" s="135" t="str">
        <f>IF(LEN(VLOOKUP($G51,Baseline!$G:$BH,47,0))=0,"",VLOOKUP($G51,Baseline!$G:$BH,47,0))</f>
        <v/>
      </c>
      <c r="BB51" s="135" t="str">
        <f>IF(LEN(VLOOKUP($G51,Baseline!$G:$BH,48,0))=0,"",VLOOKUP($G51,Baseline!$G:$BH,48,0))</f>
        <v/>
      </c>
      <c r="BC51" s="135" t="str">
        <f>IF(LEN(VLOOKUP($G51,Baseline!$G:$BH,49,0))=0,"",VLOOKUP($G51,Baseline!$G:$BH,49,0))</f>
        <v/>
      </c>
      <c r="BD51" s="135" t="str">
        <f>IF(LEN(VLOOKUP($G51,Baseline!$G:$BH,50,0))=0,"",VLOOKUP($G51,Baseline!$G:$BH,50,0))</f>
        <v/>
      </c>
      <c r="BE51" s="135" t="str">
        <f>IF(LEN(VLOOKUP($G51,Baseline!$G:$BH,51,0))=0,"",VLOOKUP($G51,Baseline!$G:$BH,51,0))</f>
        <v/>
      </c>
      <c r="BF51" s="135" t="str">
        <f>IF(LEN(VLOOKUP($G51,Baseline!$G:$BH,52,0))=0,"",VLOOKUP($G51,Baseline!$G:$BH,52,0))</f>
        <v/>
      </c>
      <c r="BG51" s="135" t="str">
        <f>IF(LEN(VLOOKUP($G51,Baseline!$G:$BH,53,0))=0,"",VLOOKUP($G51,Baseline!$G:$BH,53,0))</f>
        <v/>
      </c>
      <c r="BH51" s="135" t="str">
        <f>IF(LEN(VLOOKUP($G51,Baseline!$G:$BH,54,0))=0,"",VLOOKUP($G51,Baseline!$G:$BH,54,0))</f>
        <v/>
      </c>
      <c r="BI51" s="135"/>
      <c r="BJ51" s="135"/>
      <c r="BK51" s="135"/>
      <c r="BL51" s="135"/>
      <c r="BM51" s="137" t="s">
        <v>1795</v>
      </c>
      <c r="BN51" s="139" t="str">
        <f>IF(LEN(VLOOKUP($G51,Baseline!$G:$CJ,60,0))=0,"",VLOOKUP($G51,Baseline!$G:$CJ,60,0))</f>
        <v>0 = No</v>
      </c>
      <c r="BO51" s="139" t="str">
        <f>IF(LEN(VLOOKUP($G51,Baseline!$G:$CJ,61,0))=0,"",VLOOKUP($G51,Baseline!$G:$CJ,61,0))</f>
        <v>1 = Sí</v>
      </c>
      <c r="BP51" s="139" t="str">
        <f>IF(LEN(VLOOKUP($G51,Baseline!$G:$CJ,62,0))=0,"",VLOOKUP($G51,Baseline!$G:$CJ,62,0))</f>
        <v>3 = No tenía citas acordadas</v>
      </c>
      <c r="BQ51" s="139" t="str">
        <f>IF(LEN(VLOOKUP($G51,Baseline!$G:$CJ,63,0))=0,"",VLOOKUP($G51,Baseline!$G:$CJ,63,0))</f>
        <v>77 = No lo sé</v>
      </c>
      <c r="BR51" s="139" t="str">
        <f>IF(LEN(VLOOKUP($G51,Baseline!$G:$CJ,64,0))=0,"",VLOOKUP($G51,Baseline!$G:$CJ,64,0))</f>
        <v/>
      </c>
      <c r="BS51" s="139" t="str">
        <f>IF(LEN(VLOOKUP($G51,Baseline!$G:$CJ,65,0))=0,"",VLOOKUP($G51,Baseline!$G:$CJ,65,0))</f>
        <v/>
      </c>
      <c r="BT51" s="139" t="str">
        <f>IF(LEN(VLOOKUP($G51,Baseline!$G:$CJ,66,0))=0,"",VLOOKUP($G51,Baseline!$G:$CJ,66,0))</f>
        <v/>
      </c>
      <c r="BU51" s="139" t="str">
        <f>IF(LEN(VLOOKUP($G51,Baseline!$G:$CJ,67,0))=0,"",VLOOKUP($G51,Baseline!$G:$CJ,67,0))</f>
        <v/>
      </c>
      <c r="BV51" s="139" t="str">
        <f>IF(LEN(VLOOKUP($G51,Baseline!$G:$CJ,68,0))=0,"",VLOOKUP($G51,Baseline!$G:$CJ,68,0))</f>
        <v/>
      </c>
      <c r="BW51" s="139" t="str">
        <f>IF(LEN(VLOOKUP($G51,Baseline!$G:$CJ,69,0))=0,"",VLOOKUP($G51,Baseline!$G:$CJ,69,0))</f>
        <v/>
      </c>
      <c r="BX51" s="139" t="str">
        <f>IF(LEN(VLOOKUP($G51,Baseline!$G:$CJ,70,0))=0,"",VLOOKUP($G51,Baseline!$G:$CJ,70,0))</f>
        <v/>
      </c>
      <c r="BY51" s="139" t="str">
        <f>IF(LEN(VLOOKUP($G51,Baseline!$G:$CJ,71,0))=0,"",VLOOKUP($G51,Baseline!$G:$CJ,71,0))</f>
        <v/>
      </c>
      <c r="BZ51" s="139" t="str">
        <f>IF(LEN(VLOOKUP($G51,Baseline!$G:$CJ,72,0))=0,"",VLOOKUP($G51,Baseline!$G:$CJ,72,0))</f>
        <v/>
      </c>
      <c r="CA51" s="139" t="str">
        <f>IF(LEN(VLOOKUP($G51,Baseline!$G:$CJ,73,0))=0,"",VLOOKUP($G51,Baseline!$G:$CJ,73,0))</f>
        <v/>
      </c>
      <c r="CB51" s="139" t="str">
        <f>IF(LEN(VLOOKUP($G51,Baseline!$G:$CJ,74,0))=0,"",VLOOKUP($G51,Baseline!$G:$CJ,74,0))</f>
        <v/>
      </c>
      <c r="CC51" s="139" t="str">
        <f>IF(LEN(VLOOKUP($G51,Baseline!$G:$CJ,75,0))=0,"",VLOOKUP($G51,Baseline!$G:$CJ,75,0))</f>
        <v/>
      </c>
      <c r="CD51" s="139" t="str">
        <f>IF(LEN(VLOOKUP($G51,Baseline!$G:$CJ,76,0))=0,"",VLOOKUP($G51,Baseline!$G:$CJ,76,0))</f>
        <v/>
      </c>
      <c r="CE51" s="139" t="str">
        <f>IF(LEN(VLOOKUP($G51,Baseline!$G:$CJ,77,0))=0,"",VLOOKUP($G51,Baseline!$G:$CJ,77,0))</f>
        <v/>
      </c>
      <c r="CF51" s="139" t="str">
        <f>IF(LEN(VLOOKUP($G51,Baseline!$G:$CJ,78,0))=0,"",VLOOKUP($G51,Baseline!$G:$CJ,78,0))</f>
        <v/>
      </c>
      <c r="CG51" s="139" t="str">
        <f>IF(LEN(VLOOKUP($G51,Baseline!$G:$CJ,79,0))=0,"",VLOOKUP($G51,Baseline!$G:$CJ,79,0))</f>
        <v/>
      </c>
      <c r="CH51" s="139" t="str">
        <f>IF(LEN(VLOOKUP($G51,Baseline!$G:$CJ,80,0))=0,"",VLOOKUP($G51,Baseline!$G:$CJ,80,0))</f>
        <v/>
      </c>
      <c r="CI51" s="139" t="str">
        <f>IF(LEN(VLOOKUP($G51,Baseline!$G:$CJ,81,0))=0,"",VLOOKUP($G51,Baseline!$G:$CJ,81,0))</f>
        <v/>
      </c>
      <c r="CJ51" s="139" t="str">
        <f>IF(LEN(VLOOKUP($G51,Baseline!$G:$CJ,82,0))=0,"",VLOOKUP($G51,Baseline!$G:$CJ,82,0))</f>
        <v/>
      </c>
      <c r="CK51" s="135"/>
      <c r="CL51" s="135"/>
      <c r="CM51" s="135"/>
      <c r="CN51" s="135"/>
      <c r="CO51" s="181" t="s">
        <v>1796</v>
      </c>
      <c r="CP51" s="139" t="str">
        <f>IF(LEN(VLOOKUP($G51,Baseline!$G:$DL,88,0))=0,"",VLOOKUP($G51,Baseline!$G:$DL,88,0))</f>
        <v>0 = non</v>
      </c>
      <c r="CQ51" s="139" t="str">
        <f>IF(LEN(VLOOKUP($G51,Baseline!$G:$DL,89,0))=0,"",VLOOKUP($G51,Baseline!$G:$DL,89,0))</f>
        <v>1 = oui</v>
      </c>
      <c r="CR51" s="139" t="str">
        <f>IF(LEN(VLOOKUP($G51,Baseline!$G:$DL,90,0))=0,"",VLOOKUP($G51,Baseline!$G:$DL,90,0))</f>
        <v>3 = je n'avais aucun rendez-vous fixé</v>
      </c>
      <c r="CS51" s="139" t="str">
        <f>IF(LEN(VLOOKUP($G51,Baseline!$G:$DL,91,0))=0,"",VLOOKUP($G51,Baseline!$G:$DL,91,0))</f>
        <v>77 = je ne sais pas</v>
      </c>
      <c r="CT51" s="139" t="str">
        <f>IF(LEN(VLOOKUP($G51,Baseline!$G:$DL,92,0))=0,"",VLOOKUP($G51,Baseline!$G:$DL,92,0))</f>
        <v/>
      </c>
      <c r="CU51" s="139" t="str">
        <f>IF(LEN(VLOOKUP($G51,Baseline!$G:$DL,93,0))=0,"",VLOOKUP($G51,Baseline!$G:$DL,93,0))</f>
        <v/>
      </c>
      <c r="CV51" s="139" t="str">
        <f>IF(LEN(VLOOKUP($G51,Baseline!$G:$DL,94,0))=0,"",VLOOKUP($G51,Baseline!$G:$DL,94,0))</f>
        <v/>
      </c>
      <c r="CW51" s="139" t="str">
        <f>IF(LEN(VLOOKUP($G51,Baseline!$G:$DL,95,0))=0,"",VLOOKUP($G51,Baseline!$G:$DL,95,0))</f>
        <v/>
      </c>
      <c r="CX51" s="139" t="str">
        <f>IF(LEN(VLOOKUP($G51,Baseline!$G:$DL,96,0))=0,"",VLOOKUP($G51,Baseline!$G:$DL,96,0))</f>
        <v/>
      </c>
      <c r="CY51" s="139" t="str">
        <f>IF(LEN(VLOOKUP($G51,Baseline!$G:$DL,97,0))=0,"",VLOOKUP($G51,Baseline!$G:$DL,97,0))</f>
        <v/>
      </c>
      <c r="CZ51" s="139" t="str">
        <f>IF(LEN(VLOOKUP($G51,Baseline!$G:$DL,98,0))=0,"",VLOOKUP($G51,Baseline!$G:$DL,98,0))</f>
        <v/>
      </c>
      <c r="DA51" s="139" t="str">
        <f>IF(LEN(VLOOKUP($G51,Baseline!$G:$DL,99,0))=0,"",VLOOKUP($G51,Baseline!$G:$DL,99,0))</f>
        <v/>
      </c>
      <c r="DB51" s="139" t="str">
        <f>IF(LEN(VLOOKUP($G51,Baseline!$G:$DL,100,0))=0,"",VLOOKUP($G51,Baseline!$G:$DL,100,0))</f>
        <v/>
      </c>
      <c r="DC51" s="139" t="str">
        <f>IF(LEN(VLOOKUP($G51,Baseline!$G:$DL,101,0))=0,"",VLOOKUP($G51,Baseline!$G:$DL,101,0))</f>
        <v/>
      </c>
      <c r="DD51" s="139" t="str">
        <f>IF(LEN(VLOOKUP($G51,Baseline!$G:$DL,102,0))=0,"",VLOOKUP($G51,Baseline!$G:$DL,102,0))</f>
        <v/>
      </c>
      <c r="DE51" s="139" t="str">
        <f>IF(LEN(VLOOKUP($G51,Baseline!$G:$DL,103,0))=0,"",VLOOKUP($G51,Baseline!$G:$DL,103,0))</f>
        <v/>
      </c>
      <c r="DF51" s="139" t="str">
        <f>IF(LEN(VLOOKUP($G51,Baseline!$G:$DL,104,0))=0,"",VLOOKUP($G51,Baseline!$G:$DL,104,0))</f>
        <v/>
      </c>
      <c r="DG51" s="139" t="str">
        <f>IF(LEN(VLOOKUP($G51,Baseline!$G:$DL,105,0))=0,"",VLOOKUP($G51,Baseline!$G:$DL,105,0))</f>
        <v/>
      </c>
      <c r="DH51" s="139" t="str">
        <f>IF(LEN(VLOOKUP($G51,Baseline!$G:$DL,106,0))=0,"",VLOOKUP($G51,Baseline!$G:$DL,106,0))</f>
        <v/>
      </c>
      <c r="DI51" s="139" t="str">
        <f>IF(LEN(VLOOKUP($G51,Baseline!$G:$DL,107,0))=0,"",VLOOKUP($G51,Baseline!$G:$DL,107,0))</f>
        <v/>
      </c>
      <c r="DJ51" s="139" t="str">
        <f>IF(LEN(VLOOKUP($G51,Baseline!$G:$DL,108,0))=0,"",VLOOKUP($G51,Baseline!$G:$DL,108,0))</f>
        <v/>
      </c>
      <c r="DK51" s="139" t="str">
        <f>IF(LEN(VLOOKUP($G51,Baseline!$G:$DL,109,0))=0,"",VLOOKUP($G51,Baseline!$G:$DL,109,0))</f>
        <v/>
      </c>
      <c r="DL51" s="139" t="str">
        <f>IF(LEN(VLOOKUP($G51,Baseline!$G:$DL,110,0))=0,"",VLOOKUP($G51,Baseline!$G:$DL,110,0))</f>
        <v/>
      </c>
      <c r="DM51" s="140"/>
      <c r="DN51" s="140"/>
      <c r="DO51" s="140"/>
      <c r="DP51" s="140"/>
      <c r="DQ51" s="137" t="s">
        <v>1797</v>
      </c>
      <c r="DR51" s="142" t="str">
        <f>IF(LEN(VLOOKUP($G51,Baseline!$G:$EN,116,0))=0,"",VLOOKUP($G51,Baseline!$G:$EN,116,0))</f>
        <v>0 = nem</v>
      </c>
      <c r="DS51" s="142" t="str">
        <f>IF(LEN(VLOOKUP($G51,Baseline!$G:$EN,117,0))=0,"",VLOOKUP($G51,Baseline!$G:$EN,117,0))</f>
        <v>1 = igen</v>
      </c>
      <c r="DT51" s="142" t="str">
        <f>IF(LEN(VLOOKUP($G51,Baseline!$G:$EN,118,0))=0,"",VLOOKUP($G51,Baseline!$G:$EN,118,0))</f>
        <v>3 = nem voltak tervezett vizsgálatok</v>
      </c>
      <c r="DU51" s="142" t="str">
        <f>IF(LEN(VLOOKUP($G51,Baseline!$G:$EN,119,0))=0,"",VLOOKUP($G51,Baseline!$G:$EN,119,0))</f>
        <v>77 = nem tudom</v>
      </c>
      <c r="DV51" s="142" t="str">
        <f>IF(LEN(VLOOKUP($G51,Baseline!$G:$EN,120,0))=0,"",VLOOKUP($G51,Baseline!$G:$EN,120,0))</f>
        <v/>
      </c>
      <c r="DW51" s="142" t="str">
        <f>IF(LEN(VLOOKUP($G51,Baseline!$G:$EN,121,0))=0,"",VLOOKUP($G51,Baseline!$G:$EN,121,0))</f>
        <v/>
      </c>
      <c r="DX51" s="142" t="str">
        <f>IF(LEN(VLOOKUP($G51,Baseline!$G:$EN,122,0))=0,"",VLOOKUP($G51,Baseline!$G:$EN,122,0))</f>
        <v/>
      </c>
      <c r="DY51" s="142" t="str">
        <f>IF(LEN(VLOOKUP($G51,Baseline!$G:$EN,123,0))=0,"",VLOOKUP($G51,Baseline!$G:$EN,123,0))</f>
        <v/>
      </c>
      <c r="DZ51" s="142" t="str">
        <f>IF(LEN(VLOOKUP($G51,Baseline!$G:$EN,124,0))=0,"",VLOOKUP($G51,Baseline!$G:$EN,124,0))</f>
        <v/>
      </c>
      <c r="EA51" s="142" t="str">
        <f>IF(LEN(VLOOKUP($G51,Baseline!$G:$EN,125,0))=0,"",VLOOKUP($G51,Baseline!$G:$EN,125,0))</f>
        <v/>
      </c>
      <c r="EB51" s="142" t="str">
        <f>IF(LEN(VLOOKUP($G51,Baseline!$G:$EN,126,0))=0,"",VLOOKUP($G51,Baseline!$G:$EN,126,0))</f>
        <v/>
      </c>
      <c r="EC51" s="142" t="str">
        <f>IF(LEN(VLOOKUP($G51,Baseline!$G:$EN,127,0))=0,"",VLOOKUP($G51,Baseline!$G:$EN,127,0))</f>
        <v/>
      </c>
      <c r="ED51" s="142" t="str">
        <f>IF(LEN(VLOOKUP($G51,Baseline!$G:$EN,128,0))=0,"",VLOOKUP($G51,Baseline!$G:$EN,128,0))</f>
        <v/>
      </c>
      <c r="EE51" s="142" t="str">
        <f>IF(LEN(VLOOKUP($G51,Baseline!$G:$EN,129,0))=0,"",VLOOKUP($G51,Baseline!$G:$EN,129,0))</f>
        <v/>
      </c>
      <c r="EF51" s="142" t="str">
        <f>IF(LEN(VLOOKUP($G51,Baseline!$G:$EN,130,0))=0,"",VLOOKUP($G51,Baseline!$G:$EN,130,0))</f>
        <v/>
      </c>
      <c r="EG51" s="142" t="str">
        <f>IF(LEN(VLOOKUP($G51,Baseline!$G:$EN,131,0))=0,"",VLOOKUP($G51,Baseline!$G:$EN,131,0))</f>
        <v/>
      </c>
      <c r="EH51" s="142" t="str">
        <f>IF(LEN(VLOOKUP($G51,Baseline!$G:$EN,132,0))=0,"",VLOOKUP($G51,Baseline!$G:$EN,132,0))</f>
        <v/>
      </c>
      <c r="EI51" s="142" t="str">
        <f>IF(LEN(VLOOKUP($G51,Baseline!$G:$EN,133,0))=0,"",VLOOKUP($G51,Baseline!$G:$EN,133,0))</f>
        <v/>
      </c>
      <c r="EJ51" s="142" t="str">
        <f>IF(LEN(VLOOKUP($G51,Baseline!$G:$EN,134,0))=0,"",VLOOKUP($G51,Baseline!$G:$EN,134,0))</f>
        <v/>
      </c>
      <c r="EK51" s="142" t="str">
        <f>IF(LEN(VLOOKUP($G51,Baseline!$G:$EN,135,0))=0,"",VLOOKUP($G51,Baseline!$G:$EN,135,0))</f>
        <v/>
      </c>
      <c r="EL51" s="142" t="str">
        <f>IF(LEN(VLOOKUP($G51,Baseline!$G:$EN,136,0))=0,"",VLOOKUP($G51,Baseline!$G:$EN,136,0))</f>
        <v/>
      </c>
      <c r="EM51" s="142" t="str">
        <f>IF(LEN(VLOOKUP($G51,Baseline!$G:$EN,137,0))=0,"",VLOOKUP($G51,Baseline!$G:$EN,137,0))</f>
        <v/>
      </c>
      <c r="EN51" s="142" t="str">
        <f>IF(LEN(VLOOKUP($G51,Baseline!$G:$EN,138,0))=0,"",VLOOKUP($G51,Baseline!$G:$EN,138,0))</f>
        <v/>
      </c>
      <c r="EO51" s="135"/>
      <c r="EP51" s="135"/>
      <c r="EQ51" s="135"/>
      <c r="ER51" s="135"/>
      <c r="ES51" s="137" t="s">
        <v>1798</v>
      </c>
      <c r="ET51" s="142" t="str">
        <f>IF(LEN(VLOOKUP($G51,Baseline!$G:$FP,144,0))=0,"",VLOOKUP($G51,Baseline!$G:$FP,144,0))</f>
        <v>0 = no</v>
      </c>
      <c r="EU51" s="142" t="str">
        <f>IF(LEN(VLOOKUP($G51,Baseline!$G:$FP,145,0))=0,"",VLOOKUP($G51,Baseline!$G:$FP,145,0))</f>
        <v>1 = sì</v>
      </c>
      <c r="EV51" s="142" t="str">
        <f>IF(LEN(VLOOKUP($G51,Baseline!$G:$FP,146,0))=0,"",VLOOKUP($G51,Baseline!$G:$FP,146,0))</f>
        <v>3 = non avevo programmato visite</v>
      </c>
      <c r="EW51" s="142" t="str">
        <f>IF(LEN(VLOOKUP($G51,Baseline!$G:$FP,147,0))=0,"",VLOOKUP($G51,Baseline!$G:$FP,147,0))</f>
        <v>77 = non lo so</v>
      </c>
      <c r="EX51" s="142" t="str">
        <f>IF(LEN(VLOOKUP($G51,Baseline!$G:$FP,148,0))=0,"",VLOOKUP($G51,Baseline!$G:$FP,148,0))</f>
        <v/>
      </c>
      <c r="EY51" s="142" t="str">
        <f>IF(LEN(VLOOKUP($G51,Baseline!$G:$FP,149,0))=0,"",VLOOKUP($G51,Baseline!$G:$FP,149,0))</f>
        <v/>
      </c>
      <c r="EZ51" s="142" t="str">
        <f>IF(LEN(VLOOKUP($G51,Baseline!$G:$FP,150,0))=0,"",VLOOKUP($G51,Baseline!$G:$FP,150,0))</f>
        <v/>
      </c>
      <c r="FA51" s="142" t="str">
        <f>IF(LEN(VLOOKUP($G51,Baseline!$G:$FP,151,0))=0,"",VLOOKUP($G51,Baseline!$G:$FP,151,0))</f>
        <v/>
      </c>
      <c r="FB51" s="142" t="str">
        <f>IF(LEN(VLOOKUP($G51,Baseline!$G:$FP,152,0))=0,"",VLOOKUP($G51,Baseline!$G:$FP,152,0))</f>
        <v/>
      </c>
      <c r="FC51" s="142" t="str">
        <f>IF(LEN(VLOOKUP($G51,Baseline!$G:$FP,153,0))=0,"",VLOOKUP($G51,Baseline!$G:$FP,153,0))</f>
        <v/>
      </c>
      <c r="FD51" s="142" t="str">
        <f>IF(LEN(VLOOKUP($G51,Baseline!$G:$FP,154,0))=0,"",VLOOKUP($G51,Baseline!$G:$FP,154,0))</f>
        <v/>
      </c>
      <c r="FE51" s="142" t="str">
        <f>IF(LEN(VLOOKUP($G51,Baseline!$G:$FP,155,0))=0,"",VLOOKUP($G51,Baseline!$G:$FP,155,0))</f>
        <v/>
      </c>
      <c r="FF51" s="142" t="str">
        <f>IF(LEN(VLOOKUP($G51,Baseline!$G:$FP,156,0))=0,"",VLOOKUP($G51,Baseline!$G:$FP,156,0))</f>
        <v/>
      </c>
      <c r="FG51" s="142" t="str">
        <f>IF(LEN(VLOOKUP($G51,Baseline!$G:$FP,157,0))=0,"",VLOOKUP($G51,Baseline!$G:$FP,157,0))</f>
        <v/>
      </c>
      <c r="FH51" s="142" t="str">
        <f>IF(LEN(VLOOKUP($G51,Baseline!$G:$FP,158,0))=0,"",VLOOKUP($G51,Baseline!$G:$FP,158,0))</f>
        <v/>
      </c>
      <c r="FI51" s="142" t="str">
        <f>IF(LEN(VLOOKUP($G51,Baseline!$G:$FP,159,0))=0,"",VLOOKUP($G51,Baseline!$G:$FP,159,0))</f>
        <v/>
      </c>
      <c r="FJ51" s="142" t="str">
        <f>IF(LEN(VLOOKUP($G51,Baseline!$G:$FP,160,0))=0,"",VLOOKUP($G51,Baseline!$G:$FP,160,0))</f>
        <v/>
      </c>
      <c r="FK51" s="142" t="str">
        <f>IF(LEN(VLOOKUP($G51,Baseline!$G:$FP,161,0))=0,"",VLOOKUP($G51,Baseline!$G:$FP,161,0))</f>
        <v/>
      </c>
      <c r="FL51" s="142" t="str">
        <f>IF(LEN(VLOOKUP($G51,Baseline!$G:$FP,162,0))=0,"",VLOOKUP($G51,Baseline!$G:$FP,162,0))</f>
        <v/>
      </c>
      <c r="FM51" s="142" t="str">
        <f>IF(LEN(VLOOKUP($G51,Baseline!$G:$FP,163,0))=0,"",VLOOKUP($G51,Baseline!$G:$FP,163,0))</f>
        <v/>
      </c>
      <c r="FN51" s="142" t="str">
        <f>IF(LEN(VLOOKUP($G51,Baseline!$G:$FP,164,0))=0,"",VLOOKUP($G51,Baseline!$G:$FP,164,0))</f>
        <v/>
      </c>
      <c r="FO51" s="142" t="str">
        <f>IF(LEN(VLOOKUP($G51,Baseline!$G:$FP,165,0))=0,"",VLOOKUP($G51,Baseline!$G:$FP,165,0))</f>
        <v/>
      </c>
      <c r="FP51" s="142" t="str">
        <f>IF(LEN(VLOOKUP($G51,Baseline!$G:$FP,166,0))=0,"",VLOOKUP($G51,Baseline!$G:$FP,166,0))</f>
        <v/>
      </c>
      <c r="FQ51" s="135"/>
      <c r="FR51" s="135"/>
      <c r="FS51" s="135"/>
      <c r="FT51" s="135"/>
      <c r="FU51" s="137" t="s">
        <v>1799</v>
      </c>
      <c r="FV51" s="142" t="str">
        <f>IF(LEN(VLOOKUP($G51,Baseline!$G:$GR,172,0))=0,"",VLOOKUP($G51,Baseline!$G:$GR,172,0))</f>
        <v>0 = нет</v>
      </c>
      <c r="FW51" s="142" t="str">
        <f>IF(LEN(VLOOKUP($G51,Baseline!$G:$GR,173,0))=0,"",VLOOKUP($G51,Baseline!$G:$GR,173,0))</f>
        <v>1 = да</v>
      </c>
      <c r="FX51" s="142" t="str">
        <f>IF(LEN(VLOOKUP($G51,Baseline!$G:$GR,174,0))=0,"",VLOOKUP($G51,Baseline!$G:$GR,174,0))</f>
        <v>3 = запланированных посещений не было</v>
      </c>
      <c r="FY51" s="142" t="str">
        <f>IF(LEN(VLOOKUP($G51,Baseline!$G:$GR,175,0))=0,"",VLOOKUP($G51,Baseline!$G:$GR,175,0))</f>
        <v>77 = я не знаю</v>
      </c>
      <c r="FZ51" s="142" t="str">
        <f>IF(LEN(VLOOKUP($G51,Baseline!$G:$GR,176,0))=0,"",VLOOKUP($G51,Baseline!$G:$GR,176,0))</f>
        <v/>
      </c>
      <c r="GA51" s="142" t="str">
        <f>IF(LEN(VLOOKUP($G51,Baseline!$G:$GR,177,0))=0,"",VLOOKUP($G51,Baseline!$G:$GR,177,0))</f>
        <v/>
      </c>
      <c r="GB51" s="142" t="str">
        <f>IF(LEN(VLOOKUP($G51,Baseline!$G:$GR,178,0))=0,"",VLOOKUP($G51,Baseline!$G:$GR,178,0))</f>
        <v/>
      </c>
      <c r="GC51" s="142" t="str">
        <f>IF(LEN(VLOOKUP($G51,Baseline!$G:$GR,179,0))=0,"",VLOOKUP($G51,Baseline!$G:$GR,179,0))</f>
        <v/>
      </c>
      <c r="GD51" s="142" t="str">
        <f>IF(LEN(VLOOKUP($G51,Baseline!$G:$GR,180,0))=0,"",VLOOKUP($G51,Baseline!$G:$GR,180,0))</f>
        <v/>
      </c>
      <c r="GE51" s="142" t="str">
        <f>IF(LEN(VLOOKUP($G51,Baseline!$G:$GR,181,0))=0,"",VLOOKUP($G51,Baseline!$G:$GR,181,0))</f>
        <v/>
      </c>
      <c r="GF51" s="142" t="str">
        <f>IF(LEN(VLOOKUP($G51,Baseline!$G:$GR,182,0))=0,"",VLOOKUP($G51,Baseline!$G:$GR,182,0))</f>
        <v/>
      </c>
      <c r="GG51" s="142" t="str">
        <f>IF(LEN(VLOOKUP($G51,Baseline!$G:$GR,183,0))=0,"",VLOOKUP($G51,Baseline!$G:$GR,183,0))</f>
        <v/>
      </c>
      <c r="GH51" s="142" t="str">
        <f>IF(LEN(VLOOKUP($G51,Baseline!$G:$GR,184,0))=0,"",VLOOKUP($G51,Baseline!$G:$GR,184,0))</f>
        <v/>
      </c>
      <c r="GI51" s="142" t="str">
        <f>IF(LEN(VLOOKUP($G51,Baseline!$G:$GR,185,0))=0,"",VLOOKUP($G51,Baseline!$G:$GR,185,0))</f>
        <v/>
      </c>
      <c r="GJ51" s="142" t="str">
        <f>IF(LEN(VLOOKUP($G51,Baseline!$G:$GR,186,0))=0,"",VLOOKUP($G51,Baseline!$G:$GR,186,0))</f>
        <v/>
      </c>
      <c r="GK51" s="142" t="str">
        <f>IF(LEN(VLOOKUP($G51,Baseline!$G:$GR,187,0))=0,"",VLOOKUP($G51,Baseline!$G:$GR,187,0))</f>
        <v/>
      </c>
      <c r="GL51" s="142" t="str">
        <f>IF(LEN(VLOOKUP($G51,Baseline!$G:$GR,188,0))=0,"",VLOOKUP($G51,Baseline!$G:$GR,188,0))</f>
        <v/>
      </c>
      <c r="GM51" s="142" t="str">
        <f>IF(LEN(VLOOKUP($G51,Baseline!$G:$GR,189,0))=0,"",VLOOKUP($G51,Baseline!$G:$GR,189,0))</f>
        <v/>
      </c>
      <c r="GN51" s="142" t="str">
        <f>IF(LEN(VLOOKUP($G51,Baseline!$G:$GR,190,0))=0,"",VLOOKUP($G51,Baseline!$G:$GR,190,0))</f>
        <v/>
      </c>
      <c r="GO51" s="142" t="str">
        <f>IF(LEN(VLOOKUP($G51,Baseline!$G:$GR,191,0))=0,"",VLOOKUP($G51,Baseline!$G:$GR,191,0))</f>
        <v/>
      </c>
      <c r="GP51" s="142" t="str">
        <f>IF(LEN(VLOOKUP($G51,Baseline!$G:$GR,192,0))=0,"",VLOOKUP($G51,Baseline!$G:$GR,192,0))</f>
        <v/>
      </c>
      <c r="GQ51" s="142" t="str">
        <f>IF(LEN(VLOOKUP($G51,Baseline!$G:$GR,193,0))=0,"",VLOOKUP($G51,Baseline!$G:$GR,193,0))</f>
        <v/>
      </c>
      <c r="GR51" s="142" t="str">
        <f>IF(LEN(VLOOKUP($G51,Baseline!$G:$GR,194,0))=0,"",VLOOKUP($G51,Baseline!$G:$GR,194,0))</f>
        <v/>
      </c>
      <c r="GS51" s="135"/>
      <c r="GT51" s="135"/>
      <c r="GU51" s="135"/>
      <c r="GV51" s="135"/>
      <c r="GW51" s="137" t="s">
        <v>1800</v>
      </c>
      <c r="GX51" s="142" t="str">
        <f>IF(LEN(VLOOKUP($G51,Baseline!$G:$HT,200,0))=0,"",VLOOKUP($G51,Baseline!$G:$HT,200,0))</f>
        <v>0 = ne</v>
      </c>
      <c r="GY51" s="142" t="str">
        <f>IF(LEN(VLOOKUP($G51,Baseline!$G:$HT,201,0))=0,"",VLOOKUP($G51,Baseline!$G:$HT,201,0))</f>
        <v>1 = da</v>
      </c>
      <c r="GZ51" s="142" t="str">
        <f>IF(LEN(VLOOKUP($G51,Baseline!$G:$HT,202,0))=0,"",VLOOKUP($G51,Baseline!$G:$HT,202,0))</f>
        <v>3 = nije bilo zakazanih termina</v>
      </c>
      <c r="HA51" s="142" t="str">
        <f>IF(LEN(VLOOKUP($G51,Baseline!$G:$HT,203,0))=0,"",VLOOKUP($G51,Baseline!$G:$HT,203,0))</f>
        <v>77 = ne znam</v>
      </c>
      <c r="HB51" s="142" t="str">
        <f>IF(LEN(VLOOKUP($G51,Baseline!$G:$HT,204,0))=0,"",VLOOKUP($G51,Baseline!$G:$HT,204,0))</f>
        <v/>
      </c>
      <c r="HC51" s="142" t="str">
        <f>IF(LEN(VLOOKUP($G51,Baseline!$G:$HT,205,0))=0,"",VLOOKUP($G51,Baseline!$G:$HT,205,0))</f>
        <v/>
      </c>
      <c r="HD51" s="142" t="str">
        <f>IF(LEN(VLOOKUP($G51,Baseline!$G:$HT,206,0))=0,"",VLOOKUP($G51,Baseline!$G:$HT,206,0))</f>
        <v/>
      </c>
      <c r="HE51" s="142" t="str">
        <f>IF(LEN(VLOOKUP($G51,Baseline!$G:$HT,207,0))=0,"",VLOOKUP($G51,Baseline!$G:$HT,207,0))</f>
        <v/>
      </c>
      <c r="HF51" s="142" t="str">
        <f>IF(LEN(VLOOKUP($G51,Baseline!$G:$HT,208,0))=0,"",VLOOKUP($G51,Baseline!$G:$HT,208,0))</f>
        <v/>
      </c>
      <c r="HG51" s="142" t="str">
        <f>IF(LEN(VLOOKUP($G51,Baseline!$G:$HT,209,0))=0,"",VLOOKUP($G51,Baseline!$G:$HT,209,0))</f>
        <v/>
      </c>
      <c r="HH51" s="142" t="str">
        <f>IF(LEN(VLOOKUP($G51,Baseline!$G:$HT,210,0))=0,"",VLOOKUP($G51,Baseline!$G:$HT,210,0))</f>
        <v/>
      </c>
      <c r="HI51" s="142" t="str">
        <f>IF(LEN(VLOOKUP($G51,Baseline!$G:$HT,211,0))=0,"",VLOOKUP($G51,Baseline!$G:$HT,211,0))</f>
        <v/>
      </c>
      <c r="HJ51" s="142" t="str">
        <f>IF(LEN(VLOOKUP($G51,Baseline!$G:$HT,212,0))=0,"",VLOOKUP($G51,Baseline!$G:$HT,212,0))</f>
        <v/>
      </c>
      <c r="HK51" s="142" t="str">
        <f>IF(LEN(VLOOKUP($G51,Baseline!$G:$HT,213,0))=0,"",VLOOKUP($G51,Baseline!$G:$HT,213,0))</f>
        <v/>
      </c>
      <c r="HL51" s="142" t="str">
        <f>IF(LEN(VLOOKUP($G51,Baseline!$G:$HT,214,0))=0,"",VLOOKUP($G51,Baseline!$G:$HT,214,0))</f>
        <v/>
      </c>
      <c r="HM51" s="142" t="str">
        <f>IF(LEN(VLOOKUP($G51,Baseline!$G:$HT,215,0))=0,"",VLOOKUP($G51,Baseline!$G:$HT,215,0))</f>
        <v/>
      </c>
      <c r="HN51" s="142" t="str">
        <f>IF(LEN(VLOOKUP($G51,Baseline!$G:$HT,216,0))=0,"",VLOOKUP($G51,Baseline!$G:$HT,216,0))</f>
        <v/>
      </c>
      <c r="HO51" s="142" t="str">
        <f>IF(LEN(VLOOKUP($G51,Baseline!$G:$HT,217,0))=0,"",VLOOKUP($G51,Baseline!$G:$HT,217,0))</f>
        <v/>
      </c>
      <c r="HP51" s="142" t="str">
        <f>IF(LEN(VLOOKUP($G51,Baseline!$G:$HT,218,0))=0,"",VLOOKUP($G51,Baseline!$G:$HT,218,0))</f>
        <v/>
      </c>
      <c r="HQ51" s="142" t="str">
        <f>IF(LEN(VLOOKUP($G51,Baseline!$G:$HT,219,0))=0,"",VLOOKUP($G51,Baseline!$G:$HT,219,0))</f>
        <v/>
      </c>
      <c r="HR51" s="142" t="str">
        <f>IF(LEN(VLOOKUP($G51,Baseline!$G:$HT,220,0))=0,"",VLOOKUP($G51,Baseline!$G:$HT,220,0))</f>
        <v/>
      </c>
      <c r="HS51" s="142" t="str">
        <f>IF(LEN(VLOOKUP($G51,Baseline!$G:$HT,221,0))=0,"",VLOOKUP($G51,Baseline!$G:$HT,221,0))</f>
        <v/>
      </c>
      <c r="HT51" s="142" t="str">
        <f>IF(LEN(VLOOKUP($G51,Baseline!$G:$HT,222,0))=0,"",VLOOKUP($G51,Baseline!$G:$HT,222,0))</f>
        <v/>
      </c>
      <c r="HU51" s="135"/>
      <c r="HV51" s="135"/>
      <c r="HW51" s="135"/>
      <c r="HX51" s="135"/>
    </row>
    <row r="52" spans="1:694" ht="15.75" customHeight="1" x14ac:dyDescent="0.25">
      <c r="A52" s="142" t="s">
        <v>252</v>
      </c>
      <c r="B52" s="142" t="s">
        <v>273</v>
      </c>
      <c r="C52" s="142"/>
      <c r="D52" s="142"/>
      <c r="E52" s="142"/>
      <c r="F52" s="142" t="s">
        <v>1226</v>
      </c>
      <c r="G52" s="142" t="s">
        <v>1460</v>
      </c>
      <c r="H52" s="142"/>
      <c r="I52" s="158" t="str">
        <f>IF(LEN(VLOOKUP($G52,Baseline!$G:$BH,3,0))=0,"",VLOOKUP($G52,Baseline!$G:$BH,3,0))</f>
        <v>Falls ja: 
Von wem ging die Verschiebung oder die Absage des Arztbesuches aus?</v>
      </c>
      <c r="J52" s="142" t="str">
        <f>IF(LEN(VLOOKUP($G52,Baseline!$G:$BH,4,0))=0,"",VLOOKUP($G52,Baseline!$G:$BH,4,0))</f>
        <v>1 = Von mir selbst</v>
      </c>
      <c r="K52" s="142" t="str">
        <f>IF(LEN(VLOOKUP($G52,Baseline!$G:$BH,5,0))=0,"",VLOOKUP($G52,Baseline!$G:$BH,5,0))</f>
        <v>2 = Auf Anraten von Verwandten oder Bekannten</v>
      </c>
      <c r="L52" s="142" t="str">
        <f>IF(LEN(VLOOKUP($G52,Baseline!$G:$BH,6,0))=0,"",VLOOKUP($G52,Baseline!$G:$BH,6,0))</f>
        <v>3 = Vom Arzt</v>
      </c>
      <c r="M52" s="142" t="str">
        <f>IF(LEN(VLOOKUP($G52,Baseline!$G:$BH,7,0))=0,"",VLOOKUP($G52,Baseline!$G:$BH,7,0))</f>
        <v>99 = Keine Angabe</v>
      </c>
      <c r="N52" s="142" t="str">
        <f>IF(LEN(VLOOKUP($G52,Baseline!$G:$BH,8,0))=0,"",VLOOKUP($G52,Baseline!$G:$BH,8,0))</f>
        <v/>
      </c>
      <c r="O52" s="142" t="str">
        <f>IF(LEN(VLOOKUP($G52,Baseline!$G:$BH,9,0))=0,"",VLOOKUP($G52,Baseline!$G:$BH,9,0))</f>
        <v/>
      </c>
      <c r="P52" s="142" t="str">
        <f>IF(LEN(VLOOKUP($G52,Baseline!$G:$BH,10,0))=0,"",VLOOKUP($G52,Baseline!$G:$BH,10,0))</f>
        <v/>
      </c>
      <c r="Q52" s="142" t="str">
        <f>IF(LEN(VLOOKUP($G52,Baseline!$G:$BH,11,0))=0,"",VLOOKUP($G52,Baseline!$G:$BH,11,0))</f>
        <v/>
      </c>
      <c r="R52" s="142" t="str">
        <f>IF(LEN(VLOOKUP($G52,Baseline!$G:$BH,12,0))=0,"",VLOOKUP($G52,Baseline!$G:$BH,12,0))</f>
        <v/>
      </c>
      <c r="S52" s="142" t="str">
        <f>IF(LEN(VLOOKUP($G52,Baseline!$G:$BH,13,0))=0,"",VLOOKUP($G52,Baseline!$G:$BH,13,0))</f>
        <v/>
      </c>
      <c r="T52" s="142" t="str">
        <f>IF(LEN(VLOOKUP($G52,Baseline!$G:$BH,14,0))=0,"",VLOOKUP($G52,Baseline!$G:$BH,14,0))</f>
        <v/>
      </c>
      <c r="U52" s="142" t="str">
        <f>IF(LEN(VLOOKUP($G52,Baseline!$G:$BH,15,0))=0,"",VLOOKUP($G52,Baseline!$G:$BH,15,0))</f>
        <v/>
      </c>
      <c r="V52" s="142" t="str">
        <f>IF(LEN(VLOOKUP($G52,Baseline!$G:$BH,16,0))=0,"",VLOOKUP($G52,Baseline!$G:$BH,16,0))</f>
        <v/>
      </c>
      <c r="W52" s="142" t="str">
        <f>IF(LEN(VLOOKUP($G52,Baseline!$G:$BH,17,0))=0,"",VLOOKUP($G52,Baseline!$G:$BH,17,0))</f>
        <v/>
      </c>
      <c r="X52" s="142" t="str">
        <f>IF(LEN(VLOOKUP($G52,Baseline!$G:$BH,18,0))=0,"",VLOOKUP($G52,Baseline!$G:$BH,18,0))</f>
        <v/>
      </c>
      <c r="Y52" s="142" t="str">
        <f>IF(LEN(VLOOKUP($G52,Baseline!$G:$BH,19,0))=0,"",VLOOKUP($G52,Baseline!$G:$BH,19,0))</f>
        <v/>
      </c>
      <c r="Z52" s="142" t="str">
        <f>IF(LEN(VLOOKUP($G52,Baseline!$G:$BH,20,0))=0,"",VLOOKUP($G52,Baseline!$G:$BH,20,0))</f>
        <v/>
      </c>
      <c r="AA52" s="142" t="str">
        <f>IF(LEN(VLOOKUP($G52,Baseline!$G:$BH,21,0))=0,"",VLOOKUP($G52,Baseline!$G:$BH,21,0))</f>
        <v/>
      </c>
      <c r="AB52" s="142" t="str">
        <f>IF(LEN(VLOOKUP($G52,Baseline!$G:$BH,22,0))=0,"",VLOOKUP($G52,Baseline!$G:$BH,22,0))</f>
        <v/>
      </c>
      <c r="AC52" s="142" t="str">
        <f>IF(LEN(VLOOKUP($G52,Baseline!$G:$BH,23,0))=0,"",VLOOKUP($G52,Baseline!$G:$BH,23,0))</f>
        <v/>
      </c>
      <c r="AD52" s="142" t="str">
        <f>IF(LEN(VLOOKUP($G52,Baseline!$G:$BH,24,0))=0,"",VLOOKUP($G52,Baseline!$G:$BH,24,0))</f>
        <v/>
      </c>
      <c r="AE52" s="142" t="str">
        <f>IF(LEN(VLOOKUP($G52,Baseline!$G:$BH,25,0))=0,"",VLOOKUP($G52,Baseline!$G:$BH,25,0))</f>
        <v/>
      </c>
      <c r="AF52" s="142" t="str">
        <f>IF(LEN(VLOOKUP($G52,Baseline!$G:$BH,26,0))=0,"",VLOOKUP($G52,Baseline!$G:$BH,26,0))</f>
        <v/>
      </c>
      <c r="AG52" s="142"/>
      <c r="AH52" s="142"/>
      <c r="AI52" s="142"/>
      <c r="AJ52" s="142"/>
      <c r="AK52" s="142" t="str">
        <f>IF(LEN(VLOOKUP($G52,Baseline!$G:$BH,31,0))=0,"",VLOOKUP($G52,Baseline!$G:$BH,31,0))</f>
        <v>If yes:
By whom has the postponement or cancellation of the doctor's visit been initiated?</v>
      </c>
      <c r="AL52" s="142" t="str">
        <f>IF(LEN(VLOOKUP($G52,Baseline!$G:$BH,32,0))=0,"",VLOOKUP($G52,Baseline!$G:$BH,32,0))</f>
        <v>1 = By myself</v>
      </c>
      <c r="AM52" s="142" t="str">
        <f>IF(LEN(VLOOKUP($G52,Baseline!$G:$BH,33,0))=0,"",VLOOKUP($G52,Baseline!$G:$BH,33,0))</f>
        <v>2 = On the advices of relatives or acquaintances</v>
      </c>
      <c r="AN52" s="142" t="str">
        <f>IF(LEN(VLOOKUP($G52,Baseline!$G:$BH,34,0))=0,"",VLOOKUP($G52,Baseline!$G:$BH,34,0))</f>
        <v>3 = By the physician</v>
      </c>
      <c r="AO52" s="142" t="str">
        <f>IF(LEN(VLOOKUP($G52,Baseline!$G:$BH,35,0))=0,"",VLOOKUP($G52,Baseline!$G:$BH,35,0))</f>
        <v>99 = No response</v>
      </c>
      <c r="AP52" s="142" t="str">
        <f>IF(LEN(VLOOKUP($G52,Baseline!$G:$BH,36,0))=0,"",VLOOKUP($G52,Baseline!$G:$BH,36,0))</f>
        <v/>
      </c>
      <c r="AQ52" s="142" t="str">
        <f>IF(LEN(VLOOKUP($G52,Baseline!$G:$BH,37,0))=0,"",VLOOKUP($G52,Baseline!$G:$BH,37,0))</f>
        <v/>
      </c>
      <c r="AR52" s="142" t="str">
        <f>IF(LEN(VLOOKUP($G52,Baseline!$G:$BH,38,0))=0,"",VLOOKUP($G52,Baseline!$G:$BH,38,0))</f>
        <v/>
      </c>
      <c r="AS52" s="142" t="str">
        <f>IF(LEN(VLOOKUP($G52,Baseline!$G:$BH,39,0))=0,"",VLOOKUP($G52,Baseline!$G:$BH,39,0))</f>
        <v/>
      </c>
      <c r="AT52" s="142" t="str">
        <f>IF(LEN(VLOOKUP($G52,Baseline!$G:$BH,40,0))=0,"",VLOOKUP($G52,Baseline!$G:$BH,40,0))</f>
        <v/>
      </c>
      <c r="AU52" s="142" t="str">
        <f>IF(LEN(VLOOKUP($G52,Baseline!$G:$BH,41,0))=0,"",VLOOKUP($G52,Baseline!$G:$BH,41,0))</f>
        <v/>
      </c>
      <c r="AV52" s="142" t="str">
        <f>IF(LEN(VLOOKUP($G52,Baseline!$G:$BH,42,0))=0,"",VLOOKUP($G52,Baseline!$G:$BH,42,0))</f>
        <v/>
      </c>
      <c r="AW52" s="142" t="str">
        <f>IF(LEN(VLOOKUP($G52,Baseline!$G:$BH,43,0))=0,"",VLOOKUP($G52,Baseline!$G:$BH,43,0))</f>
        <v/>
      </c>
      <c r="AX52" s="142" t="str">
        <f>IF(LEN(VLOOKUP($G52,Baseline!$G:$BH,44,0))=0,"",VLOOKUP($G52,Baseline!$G:$BH,44,0))</f>
        <v/>
      </c>
      <c r="AY52" s="142" t="str">
        <f>IF(LEN(VLOOKUP($G52,Baseline!$G:$BH,45,0))=0,"",VLOOKUP($G52,Baseline!$G:$BH,45,0))</f>
        <v/>
      </c>
      <c r="AZ52" s="142" t="str">
        <f>IF(LEN(VLOOKUP($G52,Baseline!$G:$BH,46,0))=0,"",VLOOKUP($G52,Baseline!$G:$BH,46,0))</f>
        <v/>
      </c>
      <c r="BA52" s="142" t="str">
        <f>IF(LEN(VLOOKUP($G52,Baseline!$G:$BH,47,0))=0,"",VLOOKUP($G52,Baseline!$G:$BH,47,0))</f>
        <v/>
      </c>
      <c r="BB52" s="142" t="str">
        <f>IF(LEN(VLOOKUP($G52,Baseline!$G:$BH,48,0))=0,"",VLOOKUP($G52,Baseline!$G:$BH,48,0))</f>
        <v/>
      </c>
      <c r="BC52" s="142" t="str">
        <f>IF(LEN(VLOOKUP($G52,Baseline!$G:$BH,49,0))=0,"",VLOOKUP($G52,Baseline!$G:$BH,49,0))</f>
        <v/>
      </c>
      <c r="BD52" s="142" t="str">
        <f>IF(LEN(VLOOKUP($G52,Baseline!$G:$BH,50,0))=0,"",VLOOKUP($G52,Baseline!$G:$BH,50,0))</f>
        <v/>
      </c>
      <c r="BE52" s="142" t="str">
        <f>IF(LEN(VLOOKUP($G52,Baseline!$G:$BH,51,0))=0,"",VLOOKUP($G52,Baseline!$G:$BH,51,0))</f>
        <v/>
      </c>
      <c r="BF52" s="142" t="str">
        <f>IF(LEN(VLOOKUP($G52,Baseline!$G:$BH,52,0))=0,"",VLOOKUP($G52,Baseline!$G:$BH,52,0))</f>
        <v/>
      </c>
      <c r="BG52" s="142" t="str">
        <f>IF(LEN(VLOOKUP($G52,Baseline!$G:$BH,53,0))=0,"",VLOOKUP($G52,Baseline!$G:$BH,53,0))</f>
        <v/>
      </c>
      <c r="BH52" s="142" t="str">
        <f>IF(LEN(VLOOKUP($G52,Baseline!$G:$BH,54,0))=0,"",VLOOKUP($G52,Baseline!$G:$BH,54,0))</f>
        <v/>
      </c>
      <c r="BI52" s="142"/>
      <c r="BJ52" s="142"/>
      <c r="BK52" s="142"/>
      <c r="BL52" s="142"/>
      <c r="BM52" s="142" t="str">
        <f>IF(LEN(VLOOKUP($G52,Baseline!$G:$CJ,59,0))=0,"",VLOOKUP($G52,Baseline!$G:$CJ,59,0))</f>
        <v>En caso afirmativo: 
¿De quién partió la idea de aplazar o cancelar la cita médica?</v>
      </c>
      <c r="BN52" s="139" t="str">
        <f>IF(LEN(VLOOKUP($G52,Baseline!$G:$CJ,60,0))=0,"",VLOOKUP($G52,Baseline!$G:$CJ,60,0))</f>
        <v>1 = Decisión propia</v>
      </c>
      <c r="BO52" s="139" t="str">
        <f>IF(LEN(VLOOKUP($G52,Baseline!$G:$CJ,61,0))=0,"",VLOOKUP($G52,Baseline!$G:$CJ,61,0))</f>
        <v>2 = Por indicación de familiares o conocidos</v>
      </c>
      <c r="BP52" s="139" t="str">
        <f>IF(LEN(VLOOKUP($G52,Baseline!$G:$CJ,62,0))=0,"",VLOOKUP($G52,Baseline!$G:$CJ,62,0))</f>
        <v>3 = Recomendación médica</v>
      </c>
      <c r="BQ52" s="139" t="str">
        <f>IF(LEN(VLOOKUP($G52,Baseline!$G:$CJ,63,0))=0,"",VLOOKUP($G52,Baseline!$G:$CJ,63,0))</f>
        <v>99 = No hay datos</v>
      </c>
      <c r="BR52" s="139" t="str">
        <f>IF(LEN(VLOOKUP($G52,Baseline!$G:$CJ,64,0))=0,"",VLOOKUP($G52,Baseline!$G:$CJ,64,0))</f>
        <v/>
      </c>
      <c r="BS52" s="139" t="str">
        <f>IF(LEN(VLOOKUP($G52,Baseline!$G:$CJ,65,0))=0,"",VLOOKUP($G52,Baseline!$G:$CJ,65,0))</f>
        <v/>
      </c>
      <c r="BT52" s="139" t="str">
        <f>IF(LEN(VLOOKUP($G52,Baseline!$G:$CJ,66,0))=0,"",VLOOKUP($G52,Baseline!$G:$CJ,66,0))</f>
        <v/>
      </c>
      <c r="BU52" s="139" t="str">
        <f>IF(LEN(VLOOKUP($G52,Baseline!$G:$CJ,67,0))=0,"",VLOOKUP($G52,Baseline!$G:$CJ,67,0))</f>
        <v/>
      </c>
      <c r="BV52" s="139" t="str">
        <f>IF(LEN(VLOOKUP($G52,Baseline!$G:$CJ,68,0))=0,"",VLOOKUP($G52,Baseline!$G:$CJ,68,0))</f>
        <v/>
      </c>
      <c r="BW52" s="139" t="str">
        <f>IF(LEN(VLOOKUP($G52,Baseline!$G:$CJ,69,0))=0,"",VLOOKUP($G52,Baseline!$G:$CJ,69,0))</f>
        <v/>
      </c>
      <c r="BX52" s="139" t="str">
        <f>IF(LEN(VLOOKUP($G52,Baseline!$G:$CJ,70,0))=0,"",VLOOKUP($G52,Baseline!$G:$CJ,70,0))</f>
        <v/>
      </c>
      <c r="BY52" s="139" t="str">
        <f>IF(LEN(VLOOKUP($G52,Baseline!$G:$CJ,71,0))=0,"",VLOOKUP($G52,Baseline!$G:$CJ,71,0))</f>
        <v/>
      </c>
      <c r="BZ52" s="139" t="str">
        <f>IF(LEN(VLOOKUP($G52,Baseline!$G:$CJ,72,0))=0,"",VLOOKUP($G52,Baseline!$G:$CJ,72,0))</f>
        <v/>
      </c>
      <c r="CA52" s="139" t="str">
        <f>IF(LEN(VLOOKUP($G52,Baseline!$G:$CJ,73,0))=0,"",VLOOKUP($G52,Baseline!$G:$CJ,73,0))</f>
        <v/>
      </c>
      <c r="CB52" s="139" t="str">
        <f>IF(LEN(VLOOKUP($G52,Baseline!$G:$CJ,74,0))=0,"",VLOOKUP($G52,Baseline!$G:$CJ,74,0))</f>
        <v/>
      </c>
      <c r="CC52" s="139" t="str">
        <f>IF(LEN(VLOOKUP($G52,Baseline!$G:$CJ,75,0))=0,"",VLOOKUP($G52,Baseline!$G:$CJ,75,0))</f>
        <v/>
      </c>
      <c r="CD52" s="139" t="str">
        <f>IF(LEN(VLOOKUP($G52,Baseline!$G:$CJ,76,0))=0,"",VLOOKUP($G52,Baseline!$G:$CJ,76,0))</f>
        <v/>
      </c>
      <c r="CE52" s="139" t="str">
        <f>IF(LEN(VLOOKUP($G52,Baseline!$G:$CJ,77,0))=0,"",VLOOKUP($G52,Baseline!$G:$CJ,77,0))</f>
        <v/>
      </c>
      <c r="CF52" s="139" t="str">
        <f>IF(LEN(VLOOKUP($G52,Baseline!$G:$CJ,78,0))=0,"",VLOOKUP($G52,Baseline!$G:$CJ,78,0))</f>
        <v/>
      </c>
      <c r="CG52" s="139" t="str">
        <f>IF(LEN(VLOOKUP($G52,Baseline!$G:$CJ,79,0))=0,"",VLOOKUP($G52,Baseline!$G:$CJ,79,0))</f>
        <v/>
      </c>
      <c r="CH52" s="139" t="str">
        <f>IF(LEN(VLOOKUP($G52,Baseline!$G:$CJ,80,0))=0,"",VLOOKUP($G52,Baseline!$G:$CJ,80,0))</f>
        <v/>
      </c>
      <c r="CI52" s="139" t="str">
        <f>IF(LEN(VLOOKUP($G52,Baseline!$G:$CJ,81,0))=0,"",VLOOKUP($G52,Baseline!$G:$CJ,81,0))</f>
        <v/>
      </c>
      <c r="CJ52" s="139" t="str">
        <f>IF(LEN(VLOOKUP($G52,Baseline!$G:$CJ,82,0))=0,"",VLOOKUP($G52,Baseline!$G:$CJ,82,0))</f>
        <v/>
      </c>
      <c r="CK52" s="142"/>
      <c r="CL52" s="142"/>
      <c r="CM52" s="142"/>
      <c r="CN52" s="142"/>
      <c r="CO52" s="142" t="str">
        <f>IF(LEN(VLOOKUP($G52,Baseline!$G:$DL,87,0))=0,"",VLOOKUP($G52,Baseline!$G:$DL,87,0))</f>
        <v>Si oui:  
Qui est à l'origine du report ou de l'annulation du rendez-vous chez le médecin ?</v>
      </c>
      <c r="CP52" s="139" t="str">
        <f>IF(LEN(VLOOKUP($G52,Baseline!$G:$DL,88,0))=0,"",VLOOKUP($G52,Baseline!$G:$DL,88,0))</f>
        <v>1 = moi-même</v>
      </c>
      <c r="CQ52" s="139" t="str">
        <f>IF(LEN(VLOOKUP($G52,Baseline!$G:$DL,89,0))=0,"",VLOOKUP($G52,Baseline!$G:$DL,89,0))</f>
        <v>2 = sur les conseils de proches ou de connaissances</v>
      </c>
      <c r="CR52" s="139" t="str">
        <f>IF(LEN(VLOOKUP($G52,Baseline!$G:$DL,90,0))=0,"",VLOOKUP($G52,Baseline!$G:$DL,90,0))</f>
        <v>3 = le médecin</v>
      </c>
      <c r="CS52" s="139" t="str">
        <f>IF(LEN(VLOOKUP($G52,Baseline!$G:$DL,91,0))=0,"",VLOOKUP($G52,Baseline!$G:$DL,91,0))</f>
        <v>99 = pas de réponse</v>
      </c>
      <c r="CT52" s="139" t="str">
        <f>IF(LEN(VLOOKUP($G52,Baseline!$G:$DL,92,0))=0,"",VLOOKUP($G52,Baseline!$G:$DL,92,0))</f>
        <v/>
      </c>
      <c r="CU52" s="139" t="str">
        <f>IF(LEN(VLOOKUP($G52,Baseline!$G:$DL,93,0))=0,"",VLOOKUP($G52,Baseline!$G:$DL,93,0))</f>
        <v/>
      </c>
      <c r="CV52" s="139" t="str">
        <f>IF(LEN(VLOOKUP($G52,Baseline!$G:$DL,94,0))=0,"",VLOOKUP($G52,Baseline!$G:$DL,94,0))</f>
        <v/>
      </c>
      <c r="CW52" s="139" t="str">
        <f>IF(LEN(VLOOKUP($G52,Baseline!$G:$DL,95,0))=0,"",VLOOKUP($G52,Baseline!$G:$DL,95,0))</f>
        <v/>
      </c>
      <c r="CX52" s="139" t="str">
        <f>IF(LEN(VLOOKUP($G52,Baseline!$G:$DL,96,0))=0,"",VLOOKUP($G52,Baseline!$G:$DL,96,0))</f>
        <v/>
      </c>
      <c r="CY52" s="139" t="str">
        <f>IF(LEN(VLOOKUP($G52,Baseline!$G:$DL,97,0))=0,"",VLOOKUP($G52,Baseline!$G:$DL,97,0))</f>
        <v/>
      </c>
      <c r="CZ52" s="139" t="str">
        <f>IF(LEN(VLOOKUP($G52,Baseline!$G:$DL,98,0))=0,"",VLOOKUP($G52,Baseline!$G:$DL,98,0))</f>
        <v/>
      </c>
      <c r="DA52" s="139" t="str">
        <f>IF(LEN(VLOOKUP($G52,Baseline!$G:$DL,99,0))=0,"",VLOOKUP($G52,Baseline!$G:$DL,99,0))</f>
        <v/>
      </c>
      <c r="DB52" s="139" t="str">
        <f>IF(LEN(VLOOKUP($G52,Baseline!$G:$DL,100,0))=0,"",VLOOKUP($G52,Baseline!$G:$DL,100,0))</f>
        <v/>
      </c>
      <c r="DC52" s="139" t="str">
        <f>IF(LEN(VLOOKUP($G52,Baseline!$G:$DL,101,0))=0,"",VLOOKUP($G52,Baseline!$G:$DL,101,0))</f>
        <v/>
      </c>
      <c r="DD52" s="139" t="str">
        <f>IF(LEN(VLOOKUP($G52,Baseline!$G:$DL,102,0))=0,"",VLOOKUP($G52,Baseline!$G:$DL,102,0))</f>
        <v/>
      </c>
      <c r="DE52" s="139" t="str">
        <f>IF(LEN(VLOOKUP($G52,Baseline!$G:$DL,103,0))=0,"",VLOOKUP($G52,Baseline!$G:$DL,103,0))</f>
        <v/>
      </c>
      <c r="DF52" s="139" t="str">
        <f>IF(LEN(VLOOKUP($G52,Baseline!$G:$DL,104,0))=0,"",VLOOKUP($G52,Baseline!$G:$DL,104,0))</f>
        <v/>
      </c>
      <c r="DG52" s="139" t="str">
        <f>IF(LEN(VLOOKUP($G52,Baseline!$G:$DL,105,0))=0,"",VLOOKUP($G52,Baseline!$G:$DL,105,0))</f>
        <v/>
      </c>
      <c r="DH52" s="139" t="str">
        <f>IF(LEN(VLOOKUP($G52,Baseline!$G:$DL,106,0))=0,"",VLOOKUP($G52,Baseline!$G:$DL,106,0))</f>
        <v/>
      </c>
      <c r="DI52" s="139" t="str">
        <f>IF(LEN(VLOOKUP($G52,Baseline!$G:$DL,107,0))=0,"",VLOOKUP($G52,Baseline!$G:$DL,107,0))</f>
        <v/>
      </c>
      <c r="DJ52" s="139" t="str">
        <f>IF(LEN(VLOOKUP($G52,Baseline!$G:$DL,108,0))=0,"",VLOOKUP($G52,Baseline!$G:$DL,108,0))</f>
        <v/>
      </c>
      <c r="DK52" s="139" t="str">
        <f>IF(LEN(VLOOKUP($G52,Baseline!$G:$DL,109,0))=0,"",VLOOKUP($G52,Baseline!$G:$DL,109,0))</f>
        <v/>
      </c>
      <c r="DL52" s="139" t="str">
        <f>IF(LEN(VLOOKUP($G52,Baseline!$G:$DL,110,0))=0,"",VLOOKUP($G52,Baseline!$G:$DL,110,0))</f>
        <v/>
      </c>
      <c r="DM52" s="139"/>
      <c r="DN52" s="139"/>
      <c r="DO52" s="139"/>
      <c r="DP52" s="139"/>
      <c r="DQ52" s="142" t="str">
        <f>IF(LEN(VLOOKUP($G52,Baseline!$G:$EN,115,0))=0,"",VLOOKUP($G52,Baseline!$G:$EN,115,0))</f>
        <v>Ha igen:
Ki kezdeményezte az orvosi vizsgálat elhalasztását vagy lemondását?</v>
      </c>
      <c r="DR52" s="142" t="str">
        <f>IF(LEN(VLOOKUP($G52,Baseline!$G:$EN,116,0))=0,"",VLOOKUP($G52,Baseline!$G:$EN,116,0))</f>
        <v>1 = én magam</v>
      </c>
      <c r="DS52" s="142" t="str">
        <f>IF(LEN(VLOOKUP($G52,Baseline!$G:$EN,117,0))=0,"",VLOOKUP($G52,Baseline!$G:$EN,117,0))</f>
        <v>2 = a rokonaim vagy ismerőseim tanácsolták</v>
      </c>
      <c r="DT52" s="142" t="str">
        <f>IF(LEN(VLOOKUP($G52,Baseline!$G:$EN,118,0))=0,"",VLOOKUP($G52,Baseline!$G:$EN,118,0))</f>
        <v>3 = az orvos</v>
      </c>
      <c r="DU52" s="142" t="str">
        <f>IF(LEN(VLOOKUP($G52,Baseline!$G:$EN,119,0))=0,"",VLOOKUP($G52,Baseline!$G:$EN,119,0))</f>
        <v>99 = nincs válasz</v>
      </c>
      <c r="DV52" s="142" t="str">
        <f>IF(LEN(VLOOKUP($G52,Baseline!$G:$EN,120,0))=0,"",VLOOKUP($G52,Baseline!$G:$EN,120,0))</f>
        <v/>
      </c>
      <c r="DW52" s="142" t="str">
        <f>IF(LEN(VLOOKUP($G52,Baseline!$G:$EN,121,0))=0,"",VLOOKUP($G52,Baseline!$G:$EN,121,0))</f>
        <v/>
      </c>
      <c r="DX52" s="142" t="str">
        <f>IF(LEN(VLOOKUP($G52,Baseline!$G:$EN,122,0))=0,"",VLOOKUP($G52,Baseline!$G:$EN,122,0))</f>
        <v/>
      </c>
      <c r="DY52" s="142" t="str">
        <f>IF(LEN(VLOOKUP($G52,Baseline!$G:$EN,123,0))=0,"",VLOOKUP($G52,Baseline!$G:$EN,123,0))</f>
        <v/>
      </c>
      <c r="DZ52" s="142" t="str">
        <f>IF(LEN(VLOOKUP($G52,Baseline!$G:$EN,124,0))=0,"",VLOOKUP($G52,Baseline!$G:$EN,124,0))</f>
        <v/>
      </c>
      <c r="EA52" s="142" t="str">
        <f>IF(LEN(VLOOKUP($G52,Baseline!$G:$EN,125,0))=0,"",VLOOKUP($G52,Baseline!$G:$EN,125,0))</f>
        <v/>
      </c>
      <c r="EB52" s="142" t="str">
        <f>IF(LEN(VLOOKUP($G52,Baseline!$G:$EN,126,0))=0,"",VLOOKUP($G52,Baseline!$G:$EN,126,0))</f>
        <v/>
      </c>
      <c r="EC52" s="142" t="str">
        <f>IF(LEN(VLOOKUP($G52,Baseline!$G:$EN,127,0))=0,"",VLOOKUP($G52,Baseline!$G:$EN,127,0))</f>
        <v/>
      </c>
      <c r="ED52" s="142" t="str">
        <f>IF(LEN(VLOOKUP($G52,Baseline!$G:$EN,128,0))=0,"",VLOOKUP($G52,Baseline!$G:$EN,128,0))</f>
        <v/>
      </c>
      <c r="EE52" s="142" t="str">
        <f>IF(LEN(VLOOKUP($G52,Baseline!$G:$EN,129,0))=0,"",VLOOKUP($G52,Baseline!$G:$EN,129,0))</f>
        <v/>
      </c>
      <c r="EF52" s="142" t="str">
        <f>IF(LEN(VLOOKUP($G52,Baseline!$G:$EN,130,0))=0,"",VLOOKUP($G52,Baseline!$G:$EN,130,0))</f>
        <v/>
      </c>
      <c r="EG52" s="142" t="str">
        <f>IF(LEN(VLOOKUP($G52,Baseline!$G:$EN,131,0))=0,"",VLOOKUP($G52,Baseline!$G:$EN,131,0))</f>
        <v/>
      </c>
      <c r="EH52" s="142" t="str">
        <f>IF(LEN(VLOOKUP($G52,Baseline!$G:$EN,132,0))=0,"",VLOOKUP($G52,Baseline!$G:$EN,132,0))</f>
        <v/>
      </c>
      <c r="EI52" s="142" t="str">
        <f>IF(LEN(VLOOKUP($G52,Baseline!$G:$EN,133,0))=0,"",VLOOKUP($G52,Baseline!$G:$EN,133,0))</f>
        <v/>
      </c>
      <c r="EJ52" s="142" t="str">
        <f>IF(LEN(VLOOKUP($G52,Baseline!$G:$EN,134,0))=0,"",VLOOKUP($G52,Baseline!$G:$EN,134,0))</f>
        <v/>
      </c>
      <c r="EK52" s="142" t="str">
        <f>IF(LEN(VLOOKUP($G52,Baseline!$G:$EN,135,0))=0,"",VLOOKUP($G52,Baseline!$G:$EN,135,0))</f>
        <v/>
      </c>
      <c r="EL52" s="142" t="str">
        <f>IF(LEN(VLOOKUP($G52,Baseline!$G:$EN,136,0))=0,"",VLOOKUP($G52,Baseline!$G:$EN,136,0))</f>
        <v/>
      </c>
      <c r="EM52" s="142" t="str">
        <f>IF(LEN(VLOOKUP($G52,Baseline!$G:$EN,137,0))=0,"",VLOOKUP($G52,Baseline!$G:$EN,137,0))</f>
        <v/>
      </c>
      <c r="EN52" s="142" t="str">
        <f>IF(LEN(VLOOKUP($G52,Baseline!$G:$EN,138,0))=0,"",VLOOKUP($G52,Baseline!$G:$EN,138,0))</f>
        <v/>
      </c>
      <c r="EO52" s="142"/>
      <c r="EP52" s="142"/>
      <c r="EQ52" s="142"/>
      <c r="ER52" s="142"/>
      <c r="ES52" s="142" t="str">
        <f>IF(LEN(VLOOKUP($G52,Baseline!$G:$FP,143,0))=0,"",VLOOKUP($G52,Baseline!$G:$FP,143,0))</f>
        <v>Se sì:
Chi ha proposto di spostare o cancellare l'appuntamento?</v>
      </c>
      <c r="ET52" s="142" t="str">
        <f>IF(LEN(VLOOKUP($G52,Baseline!$G:$FP,144,0))=0,"",VLOOKUP($G52,Baseline!$G:$FP,144,0))</f>
        <v>1 = io stesso</v>
      </c>
      <c r="EU52" s="142" t="str">
        <f>IF(LEN(VLOOKUP($G52,Baseline!$G:$FP,145,0))=0,"",VLOOKUP($G52,Baseline!$G:$FP,145,0))</f>
        <v>2 = su consiglio di familiari o conoscenti</v>
      </c>
      <c r="EV52" s="142" t="str">
        <f>IF(LEN(VLOOKUP($G52,Baseline!$G:$FP,146,0))=0,"",VLOOKUP($G52,Baseline!$G:$FP,146,0))</f>
        <v>3 = il medico</v>
      </c>
      <c r="EW52" s="142" t="str">
        <f>IF(LEN(VLOOKUP($G52,Baseline!$G:$FP,147,0))=0,"",VLOOKUP($G52,Baseline!$G:$FP,147,0))</f>
        <v>99 = nessuna risposta</v>
      </c>
      <c r="EX52" s="142" t="str">
        <f>IF(LEN(VLOOKUP($G52,Baseline!$G:$FP,148,0))=0,"",VLOOKUP($G52,Baseline!$G:$FP,148,0))</f>
        <v/>
      </c>
      <c r="EY52" s="142" t="str">
        <f>IF(LEN(VLOOKUP($G52,Baseline!$G:$FP,149,0))=0,"",VLOOKUP($G52,Baseline!$G:$FP,149,0))</f>
        <v/>
      </c>
      <c r="EZ52" s="142" t="str">
        <f>IF(LEN(VLOOKUP($G52,Baseline!$G:$FP,150,0))=0,"",VLOOKUP($G52,Baseline!$G:$FP,150,0))</f>
        <v/>
      </c>
      <c r="FA52" s="142" t="str">
        <f>IF(LEN(VLOOKUP($G52,Baseline!$G:$FP,151,0))=0,"",VLOOKUP($G52,Baseline!$G:$FP,151,0))</f>
        <v/>
      </c>
      <c r="FB52" s="142" t="str">
        <f>IF(LEN(VLOOKUP($G52,Baseline!$G:$FP,152,0))=0,"",VLOOKUP($G52,Baseline!$G:$FP,152,0))</f>
        <v/>
      </c>
      <c r="FC52" s="142" t="str">
        <f>IF(LEN(VLOOKUP($G52,Baseline!$G:$FP,153,0))=0,"",VLOOKUP($G52,Baseline!$G:$FP,153,0))</f>
        <v/>
      </c>
      <c r="FD52" s="142" t="str">
        <f>IF(LEN(VLOOKUP($G52,Baseline!$G:$FP,154,0))=0,"",VLOOKUP($G52,Baseline!$G:$FP,154,0))</f>
        <v/>
      </c>
      <c r="FE52" s="142" t="str">
        <f>IF(LEN(VLOOKUP($G52,Baseline!$G:$FP,155,0))=0,"",VLOOKUP($G52,Baseline!$G:$FP,155,0))</f>
        <v/>
      </c>
      <c r="FF52" s="142" t="str">
        <f>IF(LEN(VLOOKUP($G52,Baseline!$G:$FP,156,0))=0,"",VLOOKUP($G52,Baseline!$G:$FP,156,0))</f>
        <v/>
      </c>
      <c r="FG52" s="142" t="str">
        <f>IF(LEN(VLOOKUP($G52,Baseline!$G:$FP,157,0))=0,"",VLOOKUP($G52,Baseline!$G:$FP,157,0))</f>
        <v/>
      </c>
      <c r="FH52" s="142" t="str">
        <f>IF(LEN(VLOOKUP($G52,Baseline!$G:$FP,158,0))=0,"",VLOOKUP($G52,Baseline!$G:$FP,158,0))</f>
        <v/>
      </c>
      <c r="FI52" s="142" t="str">
        <f>IF(LEN(VLOOKUP($G52,Baseline!$G:$FP,159,0))=0,"",VLOOKUP($G52,Baseline!$G:$FP,159,0))</f>
        <v/>
      </c>
      <c r="FJ52" s="142" t="str">
        <f>IF(LEN(VLOOKUP($G52,Baseline!$G:$FP,160,0))=0,"",VLOOKUP($G52,Baseline!$G:$FP,160,0))</f>
        <v/>
      </c>
      <c r="FK52" s="142" t="str">
        <f>IF(LEN(VLOOKUP($G52,Baseline!$G:$FP,161,0))=0,"",VLOOKUP($G52,Baseline!$G:$FP,161,0))</f>
        <v/>
      </c>
      <c r="FL52" s="142" t="str">
        <f>IF(LEN(VLOOKUP($G52,Baseline!$G:$FP,162,0))=0,"",VLOOKUP($G52,Baseline!$G:$FP,162,0))</f>
        <v/>
      </c>
      <c r="FM52" s="142" t="str">
        <f>IF(LEN(VLOOKUP($G52,Baseline!$G:$FP,163,0))=0,"",VLOOKUP($G52,Baseline!$G:$FP,163,0))</f>
        <v/>
      </c>
      <c r="FN52" s="142" t="str">
        <f>IF(LEN(VLOOKUP($G52,Baseline!$G:$FP,164,0))=0,"",VLOOKUP($G52,Baseline!$G:$FP,164,0))</f>
        <v/>
      </c>
      <c r="FO52" s="142" t="str">
        <f>IF(LEN(VLOOKUP($G52,Baseline!$G:$FP,165,0))=0,"",VLOOKUP($G52,Baseline!$G:$FP,165,0))</f>
        <v/>
      </c>
      <c r="FP52" s="142" t="str">
        <f>IF(LEN(VLOOKUP($G52,Baseline!$G:$FP,166,0))=0,"",VLOOKUP($G52,Baseline!$G:$FP,166,0))</f>
        <v/>
      </c>
      <c r="FQ52" s="142"/>
      <c r="FR52" s="142"/>
      <c r="FS52" s="142"/>
      <c r="FT52" s="142"/>
      <c r="FU52" s="142" t="str">
        <f>IF(LEN(VLOOKUP($G52,Baseline!$G:$GR,171,0))=0,"",VLOOKUP($G52,Baseline!$G:$GR,171,0))</f>
        <v>Если да:
Кто был инициатором переноса или отмены посещения врача?</v>
      </c>
      <c r="FV52" s="142" t="str">
        <f>IF(LEN(VLOOKUP($G52,Baseline!$G:$GR,172,0))=0,"",VLOOKUP($G52,Baseline!$G:$GR,172,0))</f>
        <v>1 = я сам(а)</v>
      </c>
      <c r="FW52" s="142" t="str">
        <f>IF(LEN(VLOOKUP($G52,Baseline!$G:$GR,173,0))=0,"",VLOOKUP($G52,Baseline!$G:$GR,173,0))</f>
        <v>2 = по совету родственника или знакомого</v>
      </c>
      <c r="FX52" s="142" t="str">
        <f>IF(LEN(VLOOKUP($G52,Baseline!$G:$GR,174,0))=0,"",VLOOKUP($G52,Baseline!$G:$GR,174,0))</f>
        <v>3 = врач</v>
      </c>
      <c r="FY52" s="142" t="str">
        <f>IF(LEN(VLOOKUP($G52,Baseline!$G:$GR,175,0))=0,"",VLOOKUP($G52,Baseline!$G:$GR,175,0))</f>
        <v>99 = нет ответа</v>
      </c>
      <c r="FZ52" s="142" t="str">
        <f>IF(LEN(VLOOKUP($G52,Baseline!$G:$GR,176,0))=0,"",VLOOKUP($G52,Baseline!$G:$GR,176,0))</f>
        <v/>
      </c>
      <c r="GA52" s="142" t="str">
        <f>IF(LEN(VLOOKUP($G52,Baseline!$G:$GR,177,0))=0,"",VLOOKUP($G52,Baseline!$G:$GR,177,0))</f>
        <v/>
      </c>
      <c r="GB52" s="142" t="str">
        <f>IF(LEN(VLOOKUP($G52,Baseline!$G:$GR,178,0))=0,"",VLOOKUP($G52,Baseline!$G:$GR,178,0))</f>
        <v/>
      </c>
      <c r="GC52" s="142" t="str">
        <f>IF(LEN(VLOOKUP($G52,Baseline!$G:$GR,179,0))=0,"",VLOOKUP($G52,Baseline!$G:$GR,179,0))</f>
        <v/>
      </c>
      <c r="GD52" s="142" t="str">
        <f>IF(LEN(VLOOKUP($G52,Baseline!$G:$GR,180,0))=0,"",VLOOKUP($G52,Baseline!$G:$GR,180,0))</f>
        <v/>
      </c>
      <c r="GE52" s="142" t="str">
        <f>IF(LEN(VLOOKUP($G52,Baseline!$G:$GR,181,0))=0,"",VLOOKUP($G52,Baseline!$G:$GR,181,0))</f>
        <v/>
      </c>
      <c r="GF52" s="142" t="str">
        <f>IF(LEN(VLOOKUP($G52,Baseline!$G:$GR,182,0))=0,"",VLOOKUP($G52,Baseline!$G:$GR,182,0))</f>
        <v/>
      </c>
      <c r="GG52" s="142" t="str">
        <f>IF(LEN(VLOOKUP($G52,Baseline!$G:$GR,183,0))=0,"",VLOOKUP($G52,Baseline!$G:$GR,183,0))</f>
        <v/>
      </c>
      <c r="GH52" s="142" t="str">
        <f>IF(LEN(VLOOKUP($G52,Baseline!$G:$GR,184,0))=0,"",VLOOKUP($G52,Baseline!$G:$GR,184,0))</f>
        <v/>
      </c>
      <c r="GI52" s="142" t="str">
        <f>IF(LEN(VLOOKUP($G52,Baseline!$G:$GR,185,0))=0,"",VLOOKUP($G52,Baseline!$G:$GR,185,0))</f>
        <v/>
      </c>
      <c r="GJ52" s="142" t="str">
        <f>IF(LEN(VLOOKUP($G52,Baseline!$G:$GR,186,0))=0,"",VLOOKUP($G52,Baseline!$G:$GR,186,0))</f>
        <v/>
      </c>
      <c r="GK52" s="142" t="str">
        <f>IF(LEN(VLOOKUP($G52,Baseline!$G:$GR,187,0))=0,"",VLOOKUP($G52,Baseline!$G:$GR,187,0))</f>
        <v/>
      </c>
      <c r="GL52" s="142" t="str">
        <f>IF(LEN(VLOOKUP($G52,Baseline!$G:$GR,188,0))=0,"",VLOOKUP($G52,Baseline!$G:$GR,188,0))</f>
        <v/>
      </c>
      <c r="GM52" s="142" t="str">
        <f>IF(LEN(VLOOKUP($G52,Baseline!$G:$GR,189,0))=0,"",VLOOKUP($G52,Baseline!$G:$GR,189,0))</f>
        <v/>
      </c>
      <c r="GN52" s="142" t="str">
        <f>IF(LEN(VLOOKUP($G52,Baseline!$G:$GR,190,0))=0,"",VLOOKUP($G52,Baseline!$G:$GR,190,0))</f>
        <v/>
      </c>
      <c r="GO52" s="142" t="str">
        <f>IF(LEN(VLOOKUP($G52,Baseline!$G:$GR,191,0))=0,"",VLOOKUP($G52,Baseline!$G:$GR,191,0))</f>
        <v/>
      </c>
      <c r="GP52" s="142" t="str">
        <f>IF(LEN(VLOOKUP($G52,Baseline!$G:$GR,192,0))=0,"",VLOOKUP($G52,Baseline!$G:$GR,192,0))</f>
        <v/>
      </c>
      <c r="GQ52" s="142" t="str">
        <f>IF(LEN(VLOOKUP($G52,Baseline!$G:$GR,193,0))=0,"",VLOOKUP($G52,Baseline!$G:$GR,193,0))</f>
        <v/>
      </c>
      <c r="GR52" s="142" t="str">
        <f>IF(LEN(VLOOKUP($G52,Baseline!$G:$GR,194,0))=0,"",VLOOKUP($G52,Baseline!$G:$GR,194,0))</f>
        <v/>
      </c>
      <c r="GS52" s="142"/>
      <c r="GT52" s="142"/>
      <c r="GU52" s="142"/>
      <c r="GV52" s="142"/>
      <c r="GW52" s="142" t="str">
        <f>IF(LEN(VLOOKUP($G52,Baseline!$G:$HT,199,0))=0,"",VLOOKUP($G52,Baseline!$G:$HT,199,0))</f>
        <v>Ako da:
Ko je pokrenuo odlaganje ili otkazivanje posete lekaru?</v>
      </c>
      <c r="GX52" s="142" t="str">
        <f>IF(LEN(VLOOKUP($G52,Baseline!$G:$HT,200,0))=0,"",VLOOKUP($G52,Baseline!$G:$HT,200,0))</f>
        <v>1 = ja sam</v>
      </c>
      <c r="GY52" s="142" t="str">
        <f>IF(LEN(VLOOKUP($G52,Baseline!$G:$HT,201,0))=0,"",VLOOKUP($G52,Baseline!$G:$HT,201,0))</f>
        <v>2 = na savet rođaka ili poznanika</v>
      </c>
      <c r="GZ52" s="142" t="str">
        <f>IF(LEN(VLOOKUP($G52,Baseline!$G:$HT,202,0))=0,"",VLOOKUP($G52,Baseline!$G:$HT,202,0))</f>
        <v>3 = od strane lekara</v>
      </c>
      <c r="HA52" s="142" t="str">
        <f>IF(LEN(VLOOKUP($G52,Baseline!$G:$HT,203,0))=0,"",VLOOKUP($G52,Baseline!$G:$HT,203,0))</f>
        <v>99 = nema podataka</v>
      </c>
      <c r="HB52" s="142" t="str">
        <f>IF(LEN(VLOOKUP($G52,Baseline!$G:$HT,204,0))=0,"",VLOOKUP($G52,Baseline!$G:$HT,204,0))</f>
        <v/>
      </c>
      <c r="HC52" s="142" t="str">
        <f>IF(LEN(VLOOKUP($G52,Baseline!$G:$HT,205,0))=0,"",VLOOKUP($G52,Baseline!$G:$HT,205,0))</f>
        <v/>
      </c>
      <c r="HD52" s="142" t="str">
        <f>IF(LEN(VLOOKUP($G52,Baseline!$G:$HT,206,0))=0,"",VLOOKUP($G52,Baseline!$G:$HT,206,0))</f>
        <v/>
      </c>
      <c r="HE52" s="142" t="str">
        <f>IF(LEN(VLOOKUP($G52,Baseline!$G:$HT,207,0))=0,"",VLOOKUP($G52,Baseline!$G:$HT,207,0))</f>
        <v/>
      </c>
      <c r="HF52" s="142" t="str">
        <f>IF(LEN(VLOOKUP($G52,Baseline!$G:$HT,208,0))=0,"",VLOOKUP($G52,Baseline!$G:$HT,208,0))</f>
        <v/>
      </c>
      <c r="HG52" s="142" t="str">
        <f>IF(LEN(VLOOKUP($G52,Baseline!$G:$HT,209,0))=0,"",VLOOKUP($G52,Baseline!$G:$HT,209,0))</f>
        <v/>
      </c>
      <c r="HH52" s="142" t="str">
        <f>IF(LEN(VLOOKUP($G52,Baseline!$G:$HT,210,0))=0,"",VLOOKUP($G52,Baseline!$G:$HT,210,0))</f>
        <v/>
      </c>
      <c r="HI52" s="142" t="str">
        <f>IF(LEN(VLOOKUP($G52,Baseline!$G:$HT,211,0))=0,"",VLOOKUP($G52,Baseline!$G:$HT,211,0))</f>
        <v/>
      </c>
      <c r="HJ52" s="142" t="str">
        <f>IF(LEN(VLOOKUP($G52,Baseline!$G:$HT,212,0))=0,"",VLOOKUP($G52,Baseline!$G:$HT,212,0))</f>
        <v/>
      </c>
      <c r="HK52" s="142" t="str">
        <f>IF(LEN(VLOOKUP($G52,Baseline!$G:$HT,213,0))=0,"",VLOOKUP($G52,Baseline!$G:$HT,213,0))</f>
        <v/>
      </c>
      <c r="HL52" s="142" t="str">
        <f>IF(LEN(VLOOKUP($G52,Baseline!$G:$HT,214,0))=0,"",VLOOKUP($G52,Baseline!$G:$HT,214,0))</f>
        <v/>
      </c>
      <c r="HM52" s="142" t="str">
        <f>IF(LEN(VLOOKUP($G52,Baseline!$G:$HT,215,0))=0,"",VLOOKUP($G52,Baseline!$G:$HT,215,0))</f>
        <v/>
      </c>
      <c r="HN52" s="142" t="str">
        <f>IF(LEN(VLOOKUP($G52,Baseline!$G:$HT,216,0))=0,"",VLOOKUP($G52,Baseline!$G:$HT,216,0))</f>
        <v/>
      </c>
      <c r="HO52" s="142" t="str">
        <f>IF(LEN(VLOOKUP($G52,Baseline!$G:$HT,217,0))=0,"",VLOOKUP($G52,Baseline!$G:$HT,217,0))</f>
        <v/>
      </c>
      <c r="HP52" s="142" t="str">
        <f>IF(LEN(VLOOKUP($G52,Baseline!$G:$HT,218,0))=0,"",VLOOKUP($G52,Baseline!$G:$HT,218,0))</f>
        <v/>
      </c>
      <c r="HQ52" s="142" t="str">
        <f>IF(LEN(VLOOKUP($G52,Baseline!$G:$HT,219,0))=0,"",VLOOKUP($G52,Baseline!$G:$HT,219,0))</f>
        <v/>
      </c>
      <c r="HR52" s="142" t="str">
        <f>IF(LEN(VLOOKUP($G52,Baseline!$G:$HT,220,0))=0,"",VLOOKUP($G52,Baseline!$G:$HT,220,0))</f>
        <v/>
      </c>
      <c r="HS52" s="142" t="str">
        <f>IF(LEN(VLOOKUP($G52,Baseline!$G:$HT,221,0))=0,"",VLOOKUP($G52,Baseline!$G:$HT,221,0))</f>
        <v/>
      </c>
      <c r="HT52" s="142" t="str">
        <f>IF(LEN(VLOOKUP($G52,Baseline!$G:$HT,222,0))=0,"",VLOOKUP($G52,Baseline!$G:$HT,222,0))</f>
        <v/>
      </c>
      <c r="HU52" s="142"/>
      <c r="HV52" s="142"/>
      <c r="HW52" s="142"/>
      <c r="HX52" s="142"/>
      <c r="HY52" s="177"/>
      <c r="HZ52" s="177"/>
      <c r="IA52" s="177"/>
      <c r="IB52" s="177"/>
      <c r="IC52" s="177"/>
      <c r="ID52" s="177"/>
      <c r="IE52" s="177"/>
      <c r="IF52" s="177"/>
      <c r="IG52" s="177"/>
      <c r="IH52" s="177"/>
      <c r="II52" s="177"/>
      <c r="IJ52" s="177"/>
      <c r="IK52" s="177"/>
      <c r="IL52" s="177"/>
      <c r="IM52" s="177"/>
      <c r="IN52" s="177"/>
      <c r="IO52" s="177"/>
      <c r="IP52" s="177"/>
      <c r="IQ52" s="177"/>
      <c r="IR52" s="177"/>
      <c r="IS52" s="177"/>
      <c r="IT52" s="177"/>
      <c r="IU52" s="177"/>
      <c r="IV52" s="177"/>
      <c r="IW52" s="177"/>
      <c r="IX52" s="177"/>
      <c r="IY52" s="177"/>
      <c r="IZ52" s="177"/>
      <c r="JA52" s="177"/>
      <c r="JB52" s="177"/>
      <c r="JC52" s="177"/>
      <c r="JD52" s="177"/>
      <c r="JE52" s="177"/>
      <c r="JF52" s="177"/>
      <c r="JG52" s="177"/>
      <c r="JH52" s="177"/>
      <c r="JI52" s="177"/>
      <c r="JJ52" s="177"/>
      <c r="JK52" s="177"/>
      <c r="JL52" s="177"/>
      <c r="JM52" s="177"/>
      <c r="JN52" s="177"/>
      <c r="JO52" s="177"/>
      <c r="JP52" s="177"/>
      <c r="JQ52" s="177"/>
      <c r="JR52" s="177"/>
      <c r="JS52" s="177"/>
      <c r="JT52" s="177"/>
      <c r="JU52" s="177"/>
      <c r="JV52" s="177"/>
      <c r="JW52" s="177"/>
      <c r="JX52" s="177"/>
      <c r="JY52" s="177"/>
      <c r="JZ52" s="177"/>
      <c r="KA52" s="177"/>
      <c r="KB52" s="177"/>
      <c r="KC52" s="177"/>
      <c r="KD52" s="177"/>
      <c r="KE52" s="177"/>
      <c r="KF52" s="177"/>
      <c r="KG52" s="177"/>
      <c r="KH52" s="177"/>
      <c r="KI52" s="177"/>
      <c r="KJ52" s="177"/>
      <c r="KK52" s="177"/>
      <c r="KL52" s="177"/>
      <c r="KM52" s="177"/>
      <c r="KN52" s="177"/>
      <c r="KO52" s="177"/>
      <c r="KP52" s="177"/>
      <c r="KQ52" s="177"/>
      <c r="KR52" s="177"/>
      <c r="KS52" s="177"/>
      <c r="KT52" s="177"/>
      <c r="KU52" s="177"/>
      <c r="KV52" s="177"/>
      <c r="KW52" s="177"/>
      <c r="KX52" s="177"/>
      <c r="KY52" s="177"/>
      <c r="KZ52" s="177"/>
      <c r="LA52" s="177"/>
      <c r="LB52" s="177"/>
      <c r="LC52" s="177"/>
      <c r="LD52" s="177"/>
      <c r="LE52" s="177"/>
      <c r="LF52" s="177"/>
      <c r="LG52" s="177"/>
      <c r="LH52" s="177"/>
      <c r="LI52" s="177"/>
      <c r="LJ52" s="177"/>
      <c r="LK52" s="177"/>
      <c r="LL52" s="177"/>
      <c r="LM52" s="177"/>
      <c r="LN52" s="177"/>
      <c r="LO52" s="177"/>
      <c r="LP52" s="177"/>
      <c r="LQ52" s="177"/>
      <c r="LR52" s="177"/>
      <c r="LS52" s="177"/>
      <c r="LT52" s="177"/>
      <c r="LU52" s="177"/>
      <c r="LV52" s="177"/>
      <c r="LW52" s="177"/>
      <c r="LX52" s="177"/>
      <c r="LY52" s="177"/>
      <c r="LZ52" s="177"/>
      <c r="MA52" s="177"/>
      <c r="MB52" s="177"/>
      <c r="MC52" s="177"/>
      <c r="MD52" s="177"/>
      <c r="ME52" s="177"/>
      <c r="MF52" s="177"/>
      <c r="MG52" s="177"/>
      <c r="MH52" s="177"/>
      <c r="MI52" s="177"/>
      <c r="MJ52" s="177"/>
      <c r="MK52" s="177"/>
      <c r="ML52" s="177"/>
      <c r="MM52" s="177"/>
      <c r="MN52" s="177"/>
      <c r="MO52" s="177"/>
      <c r="MP52" s="177"/>
      <c r="MQ52" s="177"/>
      <c r="MR52" s="177"/>
      <c r="MS52" s="177"/>
      <c r="MT52" s="177"/>
      <c r="MU52" s="177"/>
      <c r="MV52" s="177"/>
      <c r="MW52" s="177"/>
      <c r="MX52" s="177"/>
      <c r="MY52" s="177"/>
      <c r="MZ52" s="177"/>
      <c r="NA52" s="177"/>
      <c r="NB52" s="177"/>
      <c r="NC52" s="177"/>
      <c r="ND52" s="177"/>
      <c r="NE52" s="177"/>
      <c r="NF52" s="177"/>
      <c r="NG52" s="177"/>
      <c r="NH52" s="177"/>
      <c r="NI52" s="177"/>
      <c r="NJ52" s="177"/>
      <c r="NK52" s="177"/>
      <c r="NL52" s="177"/>
      <c r="NM52" s="177"/>
      <c r="NN52" s="177"/>
      <c r="NO52" s="177"/>
      <c r="NP52" s="177"/>
      <c r="NQ52" s="177"/>
      <c r="NR52" s="177"/>
      <c r="NS52" s="177"/>
      <c r="NT52" s="177"/>
      <c r="NU52" s="177"/>
      <c r="NV52" s="177"/>
      <c r="NW52" s="177"/>
      <c r="NX52" s="177"/>
      <c r="NY52" s="177"/>
      <c r="NZ52" s="177"/>
      <c r="OA52" s="177"/>
      <c r="OB52" s="177"/>
      <c r="OC52" s="177"/>
      <c r="OD52" s="177"/>
      <c r="OE52" s="177"/>
      <c r="OF52" s="177"/>
      <c r="OG52" s="177"/>
      <c r="OH52" s="177"/>
      <c r="OI52" s="177"/>
      <c r="OJ52" s="177"/>
      <c r="OK52" s="177"/>
      <c r="OL52" s="177"/>
      <c r="OM52" s="177"/>
      <c r="ON52" s="177"/>
      <c r="OO52" s="177"/>
      <c r="OP52" s="177"/>
      <c r="OQ52" s="177"/>
      <c r="OR52" s="177"/>
      <c r="OS52" s="177"/>
      <c r="OT52" s="177"/>
      <c r="OU52" s="177"/>
      <c r="OV52" s="177"/>
      <c r="OW52" s="177"/>
      <c r="OX52" s="177"/>
      <c r="OY52" s="177"/>
      <c r="OZ52" s="177"/>
      <c r="PA52" s="177"/>
      <c r="PB52" s="177"/>
      <c r="PC52" s="177"/>
      <c r="PD52" s="177"/>
      <c r="PE52" s="177"/>
      <c r="PF52" s="177"/>
      <c r="PG52" s="177"/>
      <c r="PH52" s="177"/>
      <c r="PI52" s="177"/>
      <c r="PJ52" s="177"/>
      <c r="PK52" s="177"/>
      <c r="PL52" s="177"/>
      <c r="PM52" s="177"/>
      <c r="PN52" s="177"/>
      <c r="PO52" s="177"/>
      <c r="PP52" s="177"/>
      <c r="PQ52" s="177"/>
      <c r="PR52" s="177"/>
      <c r="PS52" s="177"/>
      <c r="PT52" s="177"/>
      <c r="PU52" s="177"/>
      <c r="PV52" s="177"/>
      <c r="PW52" s="177"/>
      <c r="PX52" s="177"/>
      <c r="PY52" s="177"/>
      <c r="PZ52" s="177"/>
      <c r="QA52" s="177"/>
      <c r="QB52" s="177"/>
      <c r="QC52" s="177"/>
      <c r="QD52" s="177"/>
      <c r="QE52" s="177"/>
      <c r="QF52" s="177"/>
      <c r="QG52" s="177"/>
      <c r="QH52" s="177"/>
      <c r="QI52" s="177"/>
      <c r="QJ52" s="177"/>
      <c r="QK52" s="177"/>
      <c r="QL52" s="177"/>
      <c r="QM52" s="177"/>
      <c r="QN52" s="177"/>
      <c r="QO52" s="177"/>
      <c r="QP52" s="177"/>
      <c r="QQ52" s="177"/>
      <c r="QR52" s="177"/>
      <c r="QS52" s="177"/>
      <c r="QT52" s="177"/>
      <c r="QU52" s="177"/>
      <c r="QV52" s="177"/>
      <c r="QW52" s="177"/>
      <c r="QX52" s="177"/>
      <c r="QY52" s="177"/>
      <c r="QZ52" s="177"/>
      <c r="RA52" s="177"/>
      <c r="RB52" s="177"/>
      <c r="RC52" s="177"/>
      <c r="RD52" s="177"/>
      <c r="RE52" s="177"/>
      <c r="RF52" s="177"/>
      <c r="RG52" s="177"/>
      <c r="RH52" s="177"/>
      <c r="RI52" s="177"/>
      <c r="RJ52" s="177"/>
      <c r="RK52" s="177"/>
      <c r="RL52" s="177"/>
      <c r="RM52" s="177"/>
      <c r="RN52" s="177"/>
      <c r="RO52" s="177"/>
      <c r="RP52" s="177"/>
      <c r="RQ52" s="177"/>
      <c r="RR52" s="177"/>
      <c r="RS52" s="177"/>
      <c r="RT52" s="177"/>
      <c r="RU52" s="177"/>
      <c r="RV52" s="177"/>
      <c r="RW52" s="177"/>
      <c r="RX52" s="177"/>
      <c r="RY52" s="177"/>
      <c r="RZ52" s="177"/>
      <c r="SA52" s="177"/>
      <c r="SB52" s="177"/>
      <c r="SC52" s="177"/>
      <c r="SD52" s="177"/>
      <c r="SE52" s="177"/>
      <c r="SF52" s="177"/>
      <c r="SG52" s="177"/>
      <c r="SH52" s="177"/>
      <c r="SI52" s="177"/>
      <c r="SJ52" s="177"/>
      <c r="SK52" s="177"/>
      <c r="SL52" s="177"/>
      <c r="SM52" s="177"/>
      <c r="SN52" s="177"/>
      <c r="SO52" s="177"/>
      <c r="SP52" s="177"/>
      <c r="SQ52" s="177"/>
      <c r="SR52" s="177"/>
      <c r="SS52" s="177"/>
      <c r="ST52" s="177"/>
      <c r="SU52" s="177"/>
      <c r="SV52" s="177"/>
      <c r="SW52" s="177"/>
      <c r="SX52" s="177"/>
      <c r="SY52" s="177"/>
      <c r="SZ52" s="177"/>
      <c r="TA52" s="177"/>
      <c r="TB52" s="177"/>
      <c r="TC52" s="177"/>
      <c r="TD52" s="177"/>
      <c r="TE52" s="177"/>
      <c r="TF52" s="177"/>
      <c r="TG52" s="177"/>
      <c r="TH52" s="177"/>
      <c r="TI52" s="177"/>
      <c r="TJ52" s="177"/>
      <c r="TK52" s="177"/>
      <c r="TL52" s="177"/>
      <c r="TM52" s="177"/>
      <c r="TN52" s="177"/>
      <c r="TO52" s="177"/>
      <c r="TP52" s="177"/>
      <c r="TQ52" s="177"/>
      <c r="TR52" s="177"/>
      <c r="TS52" s="177"/>
      <c r="TT52" s="177"/>
      <c r="TU52" s="177"/>
      <c r="TV52" s="177"/>
      <c r="TW52" s="177"/>
      <c r="TX52" s="177"/>
      <c r="TY52" s="177"/>
      <c r="TZ52" s="177"/>
      <c r="UA52" s="177"/>
      <c r="UB52" s="177"/>
      <c r="UC52" s="177"/>
      <c r="UD52" s="177"/>
      <c r="UE52" s="177"/>
      <c r="UF52" s="177"/>
      <c r="UG52" s="177"/>
      <c r="UH52" s="177"/>
      <c r="UI52" s="177"/>
      <c r="UJ52" s="177"/>
      <c r="UK52" s="177"/>
      <c r="UL52" s="177"/>
      <c r="UM52" s="177"/>
      <c r="UN52" s="177"/>
      <c r="UO52" s="177"/>
      <c r="UP52" s="177"/>
      <c r="UQ52" s="177"/>
      <c r="UR52" s="177"/>
      <c r="US52" s="177"/>
      <c r="UT52" s="177"/>
      <c r="UU52" s="177"/>
      <c r="UV52" s="177"/>
      <c r="UW52" s="177"/>
      <c r="UX52" s="177"/>
      <c r="UY52" s="177"/>
      <c r="UZ52" s="177"/>
      <c r="VA52" s="177"/>
      <c r="VB52" s="177"/>
      <c r="VC52" s="177"/>
      <c r="VD52" s="177"/>
      <c r="VE52" s="177"/>
      <c r="VF52" s="177"/>
      <c r="VG52" s="177"/>
      <c r="VH52" s="177"/>
      <c r="VI52" s="177"/>
      <c r="VJ52" s="177"/>
      <c r="VK52" s="177"/>
      <c r="VL52" s="177"/>
      <c r="VM52" s="177"/>
      <c r="VN52" s="177"/>
      <c r="VO52" s="177"/>
      <c r="VP52" s="177"/>
      <c r="VQ52" s="177"/>
      <c r="VR52" s="177"/>
      <c r="VS52" s="177"/>
      <c r="VT52" s="177"/>
      <c r="VU52" s="177"/>
      <c r="VV52" s="177"/>
      <c r="VW52" s="177"/>
      <c r="VX52" s="177"/>
      <c r="VY52" s="177"/>
      <c r="VZ52" s="177"/>
      <c r="WA52" s="177"/>
      <c r="WB52" s="177"/>
      <c r="WC52" s="177"/>
      <c r="WD52" s="177"/>
      <c r="WE52" s="177"/>
      <c r="WF52" s="177"/>
      <c r="WG52" s="177"/>
      <c r="WH52" s="177"/>
      <c r="WI52" s="177"/>
      <c r="WJ52" s="177"/>
      <c r="WK52" s="177"/>
      <c r="WL52" s="177"/>
      <c r="WM52" s="177"/>
      <c r="WN52" s="177"/>
      <c r="WO52" s="177"/>
      <c r="WP52" s="177"/>
      <c r="WQ52" s="177"/>
      <c r="WR52" s="177"/>
      <c r="WS52" s="177"/>
      <c r="WT52" s="177"/>
      <c r="WU52" s="177"/>
      <c r="WV52" s="177"/>
      <c r="WW52" s="177"/>
      <c r="WX52" s="177"/>
      <c r="WY52" s="177"/>
      <c r="WZ52" s="177"/>
      <c r="XA52" s="177"/>
      <c r="XB52" s="177"/>
      <c r="XC52" s="177"/>
      <c r="XD52" s="177"/>
      <c r="XE52" s="177"/>
      <c r="XF52" s="177"/>
      <c r="XG52" s="177"/>
      <c r="XH52" s="177"/>
      <c r="XI52" s="177"/>
      <c r="XJ52" s="177"/>
      <c r="XK52" s="177"/>
      <c r="XL52" s="177"/>
      <c r="XM52" s="177"/>
      <c r="XN52" s="177"/>
      <c r="XO52" s="177"/>
      <c r="XP52" s="177"/>
      <c r="XQ52" s="177"/>
      <c r="XR52" s="177"/>
      <c r="XS52" s="177"/>
      <c r="XT52" s="177"/>
      <c r="XU52" s="177"/>
      <c r="XV52" s="177"/>
      <c r="XW52" s="177"/>
      <c r="XX52" s="177"/>
      <c r="XY52" s="177"/>
      <c r="XZ52" s="177"/>
      <c r="YA52" s="177"/>
      <c r="YB52" s="177"/>
      <c r="YC52" s="177"/>
      <c r="YD52" s="177"/>
      <c r="YE52" s="177"/>
      <c r="YF52" s="177"/>
      <c r="YG52" s="177"/>
      <c r="YH52" s="177"/>
      <c r="YI52" s="177"/>
      <c r="YJ52" s="177"/>
      <c r="YK52" s="177"/>
      <c r="YL52" s="177"/>
      <c r="YM52" s="177"/>
      <c r="YN52" s="177"/>
      <c r="YO52" s="177"/>
      <c r="YP52" s="177"/>
      <c r="YQ52" s="177"/>
      <c r="YR52" s="177"/>
      <c r="YS52" s="177"/>
      <c r="YT52" s="177"/>
      <c r="YU52" s="177"/>
      <c r="YV52" s="177"/>
      <c r="YW52" s="177"/>
      <c r="YX52" s="177"/>
      <c r="YY52" s="177"/>
      <c r="YZ52" s="177"/>
      <c r="ZA52" s="177"/>
      <c r="ZB52" s="177"/>
      <c r="ZC52" s="177"/>
      <c r="ZD52" s="177"/>
      <c r="ZE52" s="177"/>
      <c r="ZF52" s="177"/>
      <c r="ZG52" s="177"/>
      <c r="ZH52" s="177"/>
      <c r="ZI52" s="177"/>
      <c r="ZJ52" s="177"/>
      <c r="ZK52" s="177"/>
      <c r="ZL52" s="177"/>
      <c r="ZM52" s="177"/>
      <c r="ZN52" s="177"/>
      <c r="ZO52" s="177"/>
      <c r="ZP52" s="177"/>
      <c r="ZQ52" s="177"/>
      <c r="ZR52" s="177"/>
    </row>
    <row r="53" spans="1:694" ht="15.75" customHeight="1" x14ac:dyDescent="0.25">
      <c r="A53" s="135" t="s">
        <v>252</v>
      </c>
      <c r="B53" s="135" t="s">
        <v>273</v>
      </c>
      <c r="C53" s="135"/>
      <c r="D53" s="135"/>
      <c r="E53" s="135"/>
      <c r="F53" s="135" t="s">
        <v>254</v>
      </c>
      <c r="G53" s="135" t="s">
        <v>1493</v>
      </c>
      <c r="H53" s="135"/>
      <c r="I53" s="137" t="s">
        <v>1801</v>
      </c>
      <c r="J53" s="135" t="str">
        <f>IF(LEN(VLOOKUP($G53,Baseline!$G:$BH,4,0))=0,"",VLOOKUP($G53,Baseline!$G:$BH,4,0))</f>
        <v>0 = Nein</v>
      </c>
      <c r="K53" s="135" t="str">
        <f>IF(LEN(VLOOKUP($G53,Baseline!$G:$BH,5,0))=0,"",VLOOKUP($G53,Baseline!$G:$BH,5,0))</f>
        <v>1 = Ja</v>
      </c>
      <c r="L53" s="135" t="str">
        <f>IF(LEN(VLOOKUP($G53,Baseline!$G:$BH,6,0))=0,"",VLOOKUP($G53,Baseline!$G:$BH,6,0))</f>
        <v>3 = Kein Bedarf an Behandlung</v>
      </c>
      <c r="M53" s="135" t="str">
        <f>IF(LEN(VLOOKUP($G53,Baseline!$G:$BH,7,0))=0,"",VLOOKUP($G53,Baseline!$G:$BH,7,0))</f>
        <v>77 = Weiß nicht</v>
      </c>
      <c r="N53" s="135" t="str">
        <f>IF(LEN(VLOOKUP($G53,Baseline!$G:$BH,8,0))=0,"",VLOOKUP($G53,Baseline!$G:$BH,8,0))</f>
        <v/>
      </c>
      <c r="O53" s="135" t="str">
        <f>IF(LEN(VLOOKUP($G53,Baseline!$G:$BH,9,0))=0,"",VLOOKUP($G53,Baseline!$G:$BH,9,0))</f>
        <v/>
      </c>
      <c r="P53" s="135" t="str">
        <f>IF(LEN(VLOOKUP($G53,Baseline!$G:$BH,10,0))=0,"",VLOOKUP($G53,Baseline!$G:$BH,10,0))</f>
        <v/>
      </c>
      <c r="Q53" s="135" t="str">
        <f>IF(LEN(VLOOKUP($G53,Baseline!$G:$BH,11,0))=0,"",VLOOKUP($G53,Baseline!$G:$BH,11,0))</f>
        <v/>
      </c>
      <c r="R53" s="135" t="str">
        <f>IF(LEN(VLOOKUP($G53,Baseline!$G:$BH,12,0))=0,"",VLOOKUP($G53,Baseline!$G:$BH,12,0))</f>
        <v/>
      </c>
      <c r="S53" s="135" t="str">
        <f>IF(LEN(VLOOKUP($G53,Baseline!$G:$BH,13,0))=0,"",VLOOKUP($G53,Baseline!$G:$BH,13,0))</f>
        <v/>
      </c>
      <c r="T53" s="135" t="str">
        <f>IF(LEN(VLOOKUP($G53,Baseline!$G:$BH,14,0))=0,"",VLOOKUP($G53,Baseline!$G:$BH,14,0))</f>
        <v/>
      </c>
      <c r="U53" s="135" t="str">
        <f>IF(LEN(VLOOKUP($G53,Baseline!$G:$BH,15,0))=0,"",VLOOKUP($G53,Baseline!$G:$BH,15,0))</f>
        <v/>
      </c>
      <c r="V53" s="135" t="str">
        <f>IF(LEN(VLOOKUP($G53,Baseline!$G:$BH,16,0))=0,"",VLOOKUP($G53,Baseline!$G:$BH,16,0))</f>
        <v/>
      </c>
      <c r="W53" s="135" t="str">
        <f>IF(LEN(VLOOKUP($G53,Baseline!$G:$BH,17,0))=0,"",VLOOKUP($G53,Baseline!$G:$BH,17,0))</f>
        <v/>
      </c>
      <c r="X53" s="135" t="str">
        <f>IF(LEN(VLOOKUP($G53,Baseline!$G:$BH,18,0))=0,"",VLOOKUP($G53,Baseline!$G:$BH,18,0))</f>
        <v/>
      </c>
      <c r="Y53" s="135" t="str">
        <f>IF(LEN(VLOOKUP($G53,Baseline!$G:$BH,19,0))=0,"",VLOOKUP($G53,Baseline!$G:$BH,19,0))</f>
        <v/>
      </c>
      <c r="Z53" s="135" t="str">
        <f>IF(LEN(VLOOKUP($G53,Baseline!$G:$BH,20,0))=0,"",VLOOKUP($G53,Baseline!$G:$BH,20,0))</f>
        <v/>
      </c>
      <c r="AA53" s="135" t="str">
        <f>IF(LEN(VLOOKUP($G53,Baseline!$G:$BH,21,0))=0,"",VLOOKUP($G53,Baseline!$G:$BH,21,0))</f>
        <v/>
      </c>
      <c r="AB53" s="135" t="str">
        <f>IF(LEN(VLOOKUP($G53,Baseline!$G:$BH,22,0))=0,"",VLOOKUP($G53,Baseline!$G:$BH,22,0))</f>
        <v/>
      </c>
      <c r="AC53" s="135" t="str">
        <f>IF(LEN(VLOOKUP($G53,Baseline!$G:$BH,23,0))=0,"",VLOOKUP($G53,Baseline!$G:$BH,23,0))</f>
        <v/>
      </c>
      <c r="AD53" s="135" t="str">
        <f>IF(LEN(VLOOKUP($G53,Baseline!$G:$BH,24,0))=0,"",VLOOKUP($G53,Baseline!$G:$BH,24,0))</f>
        <v/>
      </c>
      <c r="AE53" s="135" t="str">
        <f>IF(LEN(VLOOKUP($G53,Baseline!$G:$BH,25,0))=0,"",VLOOKUP($G53,Baseline!$G:$BH,25,0))</f>
        <v/>
      </c>
      <c r="AF53" s="135" t="str">
        <f>IF(LEN(VLOOKUP($G53,Baseline!$G:$BH,26,0))=0,"",VLOOKUP($G53,Baseline!$G:$BH,26,0))</f>
        <v/>
      </c>
      <c r="AG53" s="135"/>
      <c r="AH53" s="135"/>
      <c r="AI53" s="135"/>
      <c r="AJ53" s="135"/>
      <c r="AK53" s="137" t="s">
        <v>1802</v>
      </c>
      <c r="AL53" s="135" t="str">
        <f>IF(LEN(VLOOKUP($G53,Baseline!$G:$BH,32,0))=0,"",VLOOKUP($G53,Baseline!$G:$BH,32,0))</f>
        <v>0 = No</v>
      </c>
      <c r="AM53" s="135" t="str">
        <f>IF(LEN(VLOOKUP($G53,Baseline!$G:$BH,33,0))=0,"",VLOOKUP($G53,Baseline!$G:$BH,33,0))</f>
        <v>1 = Yes</v>
      </c>
      <c r="AN53" s="135" t="str">
        <f>IF(LEN(VLOOKUP($G53,Baseline!$G:$BH,34,0))=0,"",VLOOKUP($G53,Baseline!$G:$BH,34,0))</f>
        <v>3 = No need for treatment</v>
      </c>
      <c r="AO53" s="135" t="str">
        <f>IF(LEN(VLOOKUP($G53,Baseline!$G:$BH,35,0))=0,"",VLOOKUP($G53,Baseline!$G:$BH,35,0))</f>
        <v>77 = I don't know</v>
      </c>
      <c r="AP53" s="135" t="str">
        <f>IF(LEN(VLOOKUP($G53,Baseline!$G:$BH,36,0))=0,"",VLOOKUP($G53,Baseline!$G:$BH,36,0))</f>
        <v/>
      </c>
      <c r="AQ53" s="135" t="str">
        <f>IF(LEN(VLOOKUP($G53,Baseline!$G:$BH,37,0))=0,"",VLOOKUP($G53,Baseline!$G:$BH,37,0))</f>
        <v/>
      </c>
      <c r="AR53" s="135" t="str">
        <f>IF(LEN(VLOOKUP($G53,Baseline!$G:$BH,38,0))=0,"",VLOOKUP($G53,Baseline!$G:$BH,38,0))</f>
        <v/>
      </c>
      <c r="AS53" s="135" t="str">
        <f>IF(LEN(VLOOKUP($G53,Baseline!$G:$BH,39,0))=0,"",VLOOKUP($G53,Baseline!$G:$BH,39,0))</f>
        <v/>
      </c>
      <c r="AT53" s="135" t="str">
        <f>IF(LEN(VLOOKUP($G53,Baseline!$G:$BH,40,0))=0,"",VLOOKUP($G53,Baseline!$G:$BH,40,0))</f>
        <v/>
      </c>
      <c r="AU53" s="135" t="str">
        <f>IF(LEN(VLOOKUP($G53,Baseline!$G:$BH,41,0))=0,"",VLOOKUP($G53,Baseline!$G:$BH,41,0))</f>
        <v/>
      </c>
      <c r="AV53" s="135" t="str">
        <f>IF(LEN(VLOOKUP($G53,Baseline!$G:$BH,42,0))=0,"",VLOOKUP($G53,Baseline!$G:$BH,42,0))</f>
        <v/>
      </c>
      <c r="AW53" s="135" t="str">
        <f>IF(LEN(VLOOKUP($G53,Baseline!$G:$BH,43,0))=0,"",VLOOKUP($G53,Baseline!$G:$BH,43,0))</f>
        <v/>
      </c>
      <c r="AX53" s="135" t="str">
        <f>IF(LEN(VLOOKUP($G53,Baseline!$G:$BH,44,0))=0,"",VLOOKUP($G53,Baseline!$G:$BH,44,0))</f>
        <v/>
      </c>
      <c r="AY53" s="135" t="str">
        <f>IF(LEN(VLOOKUP($G53,Baseline!$G:$BH,45,0))=0,"",VLOOKUP($G53,Baseline!$G:$BH,45,0))</f>
        <v/>
      </c>
      <c r="AZ53" s="135" t="str">
        <f>IF(LEN(VLOOKUP($G53,Baseline!$G:$BH,46,0))=0,"",VLOOKUP($G53,Baseline!$G:$BH,46,0))</f>
        <v/>
      </c>
      <c r="BA53" s="135" t="str">
        <f>IF(LEN(VLOOKUP($G53,Baseline!$G:$BH,47,0))=0,"",VLOOKUP($G53,Baseline!$G:$BH,47,0))</f>
        <v/>
      </c>
      <c r="BB53" s="135" t="str">
        <f>IF(LEN(VLOOKUP($G53,Baseline!$G:$BH,48,0))=0,"",VLOOKUP($G53,Baseline!$G:$BH,48,0))</f>
        <v/>
      </c>
      <c r="BC53" s="135" t="str">
        <f>IF(LEN(VLOOKUP($G53,Baseline!$G:$BH,49,0))=0,"",VLOOKUP($G53,Baseline!$G:$BH,49,0))</f>
        <v/>
      </c>
      <c r="BD53" s="135" t="str">
        <f>IF(LEN(VLOOKUP($G53,Baseline!$G:$BH,50,0))=0,"",VLOOKUP($G53,Baseline!$G:$BH,50,0))</f>
        <v/>
      </c>
      <c r="BE53" s="135" t="str">
        <f>IF(LEN(VLOOKUP($G53,Baseline!$G:$BH,51,0))=0,"",VLOOKUP($G53,Baseline!$G:$BH,51,0))</f>
        <v/>
      </c>
      <c r="BF53" s="135" t="str">
        <f>IF(LEN(VLOOKUP($G53,Baseline!$G:$BH,52,0))=0,"",VLOOKUP($G53,Baseline!$G:$BH,52,0))</f>
        <v/>
      </c>
      <c r="BG53" s="135" t="str">
        <f>IF(LEN(VLOOKUP($G53,Baseline!$G:$BH,53,0))=0,"",VLOOKUP($G53,Baseline!$G:$BH,53,0))</f>
        <v/>
      </c>
      <c r="BH53" s="135" t="str">
        <f>IF(LEN(VLOOKUP($G53,Baseline!$G:$BH,54,0))=0,"",VLOOKUP($G53,Baseline!$G:$BH,54,0))</f>
        <v/>
      </c>
      <c r="BI53" s="135"/>
      <c r="BJ53" s="135"/>
      <c r="BK53" s="135"/>
      <c r="BL53" s="135"/>
      <c r="BM53" s="137" t="s">
        <v>1803</v>
      </c>
      <c r="BN53" s="139" t="str">
        <f>IF(LEN(VLOOKUP($G53,Baseline!$G:$CJ,60,0))=0,"",VLOOKUP($G53,Baseline!$G:$CJ,60,0))</f>
        <v>0 = No</v>
      </c>
      <c r="BO53" s="139" t="str">
        <f>IF(LEN(VLOOKUP($G53,Baseline!$G:$CJ,61,0))=0,"",VLOOKUP($G53,Baseline!$G:$CJ,61,0))</f>
        <v>1 = Sí</v>
      </c>
      <c r="BP53" s="139" t="str">
        <f>IF(LEN(VLOOKUP($G53,Baseline!$G:$CJ,62,0))=0,"",VLOOKUP($G53,Baseline!$G:$CJ,62,0))</f>
        <v>3 = No necesité tratamiento</v>
      </c>
      <c r="BQ53" s="139" t="str">
        <f>IF(LEN(VLOOKUP($G53,Baseline!$G:$CJ,63,0))=0,"",VLOOKUP($G53,Baseline!$G:$CJ,63,0))</f>
        <v>77 = No lo sé</v>
      </c>
      <c r="BR53" s="139" t="str">
        <f>IF(LEN(VLOOKUP($G53,Baseline!$G:$CJ,64,0))=0,"",VLOOKUP($G53,Baseline!$G:$CJ,64,0))</f>
        <v/>
      </c>
      <c r="BS53" s="139" t="str">
        <f>IF(LEN(VLOOKUP($G53,Baseline!$G:$CJ,65,0))=0,"",VLOOKUP($G53,Baseline!$G:$CJ,65,0))</f>
        <v/>
      </c>
      <c r="BT53" s="139" t="str">
        <f>IF(LEN(VLOOKUP($G53,Baseline!$G:$CJ,66,0))=0,"",VLOOKUP($G53,Baseline!$G:$CJ,66,0))</f>
        <v/>
      </c>
      <c r="BU53" s="139" t="str">
        <f>IF(LEN(VLOOKUP($G53,Baseline!$G:$CJ,67,0))=0,"",VLOOKUP($G53,Baseline!$G:$CJ,67,0))</f>
        <v/>
      </c>
      <c r="BV53" s="139" t="str">
        <f>IF(LEN(VLOOKUP($G53,Baseline!$G:$CJ,68,0))=0,"",VLOOKUP($G53,Baseline!$G:$CJ,68,0))</f>
        <v/>
      </c>
      <c r="BW53" s="139" t="str">
        <f>IF(LEN(VLOOKUP($G53,Baseline!$G:$CJ,69,0))=0,"",VLOOKUP($G53,Baseline!$G:$CJ,69,0))</f>
        <v/>
      </c>
      <c r="BX53" s="139" t="str">
        <f>IF(LEN(VLOOKUP($G53,Baseline!$G:$CJ,70,0))=0,"",VLOOKUP($G53,Baseline!$G:$CJ,70,0))</f>
        <v/>
      </c>
      <c r="BY53" s="139" t="str">
        <f>IF(LEN(VLOOKUP($G53,Baseline!$G:$CJ,71,0))=0,"",VLOOKUP($G53,Baseline!$G:$CJ,71,0))</f>
        <v/>
      </c>
      <c r="BZ53" s="139" t="str">
        <f>IF(LEN(VLOOKUP($G53,Baseline!$G:$CJ,72,0))=0,"",VLOOKUP($G53,Baseline!$G:$CJ,72,0))</f>
        <v/>
      </c>
      <c r="CA53" s="139" t="str">
        <f>IF(LEN(VLOOKUP($G53,Baseline!$G:$CJ,73,0))=0,"",VLOOKUP($G53,Baseline!$G:$CJ,73,0))</f>
        <v/>
      </c>
      <c r="CB53" s="139" t="str">
        <f>IF(LEN(VLOOKUP($G53,Baseline!$G:$CJ,74,0))=0,"",VLOOKUP($G53,Baseline!$G:$CJ,74,0))</f>
        <v/>
      </c>
      <c r="CC53" s="139" t="str">
        <f>IF(LEN(VLOOKUP($G53,Baseline!$G:$CJ,75,0))=0,"",VLOOKUP($G53,Baseline!$G:$CJ,75,0))</f>
        <v/>
      </c>
      <c r="CD53" s="139" t="str">
        <f>IF(LEN(VLOOKUP($G53,Baseline!$G:$CJ,76,0))=0,"",VLOOKUP($G53,Baseline!$G:$CJ,76,0))</f>
        <v/>
      </c>
      <c r="CE53" s="139" t="str">
        <f>IF(LEN(VLOOKUP($G53,Baseline!$G:$CJ,77,0))=0,"",VLOOKUP($G53,Baseline!$G:$CJ,77,0))</f>
        <v/>
      </c>
      <c r="CF53" s="139" t="str">
        <f>IF(LEN(VLOOKUP($G53,Baseline!$G:$CJ,78,0))=0,"",VLOOKUP($G53,Baseline!$G:$CJ,78,0))</f>
        <v/>
      </c>
      <c r="CG53" s="139" t="str">
        <f>IF(LEN(VLOOKUP($G53,Baseline!$G:$CJ,79,0))=0,"",VLOOKUP($G53,Baseline!$G:$CJ,79,0))</f>
        <v/>
      </c>
      <c r="CH53" s="139" t="str">
        <f>IF(LEN(VLOOKUP($G53,Baseline!$G:$CJ,80,0))=0,"",VLOOKUP($G53,Baseline!$G:$CJ,80,0))</f>
        <v/>
      </c>
      <c r="CI53" s="139" t="str">
        <f>IF(LEN(VLOOKUP($G53,Baseline!$G:$CJ,81,0))=0,"",VLOOKUP($G53,Baseline!$G:$CJ,81,0))</f>
        <v/>
      </c>
      <c r="CJ53" s="139" t="str">
        <f>IF(LEN(VLOOKUP($G53,Baseline!$G:$CJ,82,0))=0,"",VLOOKUP($G53,Baseline!$G:$CJ,82,0))</f>
        <v/>
      </c>
      <c r="CK53" s="135"/>
      <c r="CL53" s="135"/>
      <c r="CM53" s="135"/>
      <c r="CN53" s="135"/>
      <c r="CO53" s="181" t="s">
        <v>1804</v>
      </c>
      <c r="CP53" s="139" t="str">
        <f>IF(LEN(VLOOKUP($G53,Baseline!$G:$DL,88,0))=0,"",VLOOKUP($G53,Baseline!$G:$DL,88,0))</f>
        <v>0 = non</v>
      </c>
      <c r="CQ53" s="139" t="str">
        <f>IF(LEN(VLOOKUP($G53,Baseline!$G:$DL,89,0))=0,"",VLOOKUP($G53,Baseline!$G:$DL,89,0))</f>
        <v>1 = oui</v>
      </c>
      <c r="CR53" s="139" t="str">
        <f>IF(LEN(VLOOKUP($G53,Baseline!$G:$DL,90,0))=0,"",VLOOKUP($G53,Baseline!$G:$DL,90,0))</f>
        <v>3 = aucun besoin de traitement</v>
      </c>
      <c r="CS53" s="139" t="str">
        <f>IF(LEN(VLOOKUP($G53,Baseline!$G:$DL,91,0))=0,"",VLOOKUP($G53,Baseline!$G:$DL,91,0))</f>
        <v>77 = je ne sais pas</v>
      </c>
      <c r="CT53" s="139" t="str">
        <f>IF(LEN(VLOOKUP($G53,Baseline!$G:$DL,92,0))=0,"",VLOOKUP($G53,Baseline!$G:$DL,92,0))</f>
        <v/>
      </c>
      <c r="CU53" s="139" t="str">
        <f>IF(LEN(VLOOKUP($G53,Baseline!$G:$DL,93,0))=0,"",VLOOKUP($G53,Baseline!$G:$DL,93,0))</f>
        <v/>
      </c>
      <c r="CV53" s="139" t="str">
        <f>IF(LEN(VLOOKUP($G53,Baseline!$G:$DL,94,0))=0,"",VLOOKUP($G53,Baseline!$G:$DL,94,0))</f>
        <v/>
      </c>
      <c r="CW53" s="139" t="str">
        <f>IF(LEN(VLOOKUP($G53,Baseline!$G:$DL,95,0))=0,"",VLOOKUP($G53,Baseline!$G:$DL,95,0))</f>
        <v/>
      </c>
      <c r="CX53" s="139" t="str">
        <f>IF(LEN(VLOOKUP($G53,Baseline!$G:$DL,96,0))=0,"",VLOOKUP($G53,Baseline!$G:$DL,96,0))</f>
        <v/>
      </c>
      <c r="CY53" s="139" t="str">
        <f>IF(LEN(VLOOKUP($G53,Baseline!$G:$DL,97,0))=0,"",VLOOKUP($G53,Baseline!$G:$DL,97,0))</f>
        <v/>
      </c>
      <c r="CZ53" s="139" t="str">
        <f>IF(LEN(VLOOKUP($G53,Baseline!$G:$DL,98,0))=0,"",VLOOKUP($G53,Baseline!$G:$DL,98,0))</f>
        <v/>
      </c>
      <c r="DA53" s="139" t="str">
        <f>IF(LEN(VLOOKUP($G53,Baseline!$G:$DL,99,0))=0,"",VLOOKUP($G53,Baseline!$G:$DL,99,0))</f>
        <v/>
      </c>
      <c r="DB53" s="139" t="str">
        <f>IF(LEN(VLOOKUP($G53,Baseline!$G:$DL,100,0))=0,"",VLOOKUP($G53,Baseline!$G:$DL,100,0))</f>
        <v/>
      </c>
      <c r="DC53" s="139" t="str">
        <f>IF(LEN(VLOOKUP($G53,Baseline!$G:$DL,101,0))=0,"",VLOOKUP($G53,Baseline!$G:$DL,101,0))</f>
        <v/>
      </c>
      <c r="DD53" s="139" t="str">
        <f>IF(LEN(VLOOKUP($G53,Baseline!$G:$DL,102,0))=0,"",VLOOKUP($G53,Baseline!$G:$DL,102,0))</f>
        <v/>
      </c>
      <c r="DE53" s="139" t="str">
        <f>IF(LEN(VLOOKUP($G53,Baseline!$G:$DL,103,0))=0,"",VLOOKUP($G53,Baseline!$G:$DL,103,0))</f>
        <v/>
      </c>
      <c r="DF53" s="139" t="str">
        <f>IF(LEN(VLOOKUP($G53,Baseline!$G:$DL,104,0))=0,"",VLOOKUP($G53,Baseline!$G:$DL,104,0))</f>
        <v/>
      </c>
      <c r="DG53" s="139" t="str">
        <f>IF(LEN(VLOOKUP($G53,Baseline!$G:$DL,105,0))=0,"",VLOOKUP($G53,Baseline!$G:$DL,105,0))</f>
        <v/>
      </c>
      <c r="DH53" s="139" t="str">
        <f>IF(LEN(VLOOKUP($G53,Baseline!$G:$DL,106,0))=0,"",VLOOKUP($G53,Baseline!$G:$DL,106,0))</f>
        <v/>
      </c>
      <c r="DI53" s="139" t="str">
        <f>IF(LEN(VLOOKUP($G53,Baseline!$G:$DL,107,0))=0,"",VLOOKUP($G53,Baseline!$G:$DL,107,0))</f>
        <v/>
      </c>
      <c r="DJ53" s="139" t="str">
        <f>IF(LEN(VLOOKUP($G53,Baseline!$G:$DL,108,0))=0,"",VLOOKUP($G53,Baseline!$G:$DL,108,0))</f>
        <v/>
      </c>
      <c r="DK53" s="139" t="str">
        <f>IF(LEN(VLOOKUP($G53,Baseline!$G:$DL,109,0))=0,"",VLOOKUP($G53,Baseline!$G:$DL,109,0))</f>
        <v/>
      </c>
      <c r="DL53" s="139" t="str">
        <f>IF(LEN(VLOOKUP($G53,Baseline!$G:$DL,110,0))=0,"",VLOOKUP($G53,Baseline!$G:$DL,110,0))</f>
        <v/>
      </c>
      <c r="DM53" s="140"/>
      <c r="DN53" s="140"/>
      <c r="DO53" s="140"/>
      <c r="DP53" s="140"/>
      <c r="DQ53" s="137" t="s">
        <v>1805</v>
      </c>
      <c r="DR53" s="142" t="str">
        <f>IF(LEN(VLOOKUP($G53,Baseline!$G:$EN,116,0))=0,"",VLOOKUP($G53,Baseline!$G:$EN,116,0))</f>
        <v>0 = nem</v>
      </c>
      <c r="DS53" s="142" t="str">
        <f>IF(LEN(VLOOKUP($G53,Baseline!$G:$EN,117,0))=0,"",VLOOKUP($G53,Baseline!$G:$EN,117,0))</f>
        <v>1 = igen</v>
      </c>
      <c r="DT53" s="142" t="str">
        <f>IF(LEN(VLOOKUP($G53,Baseline!$G:$EN,118,0))=0,"",VLOOKUP($G53,Baseline!$G:$EN,118,0))</f>
        <v>3 = nincs ilyen kezelési igény</v>
      </c>
      <c r="DU53" s="142" t="str">
        <f>IF(LEN(VLOOKUP($G53,Baseline!$G:$EN,119,0))=0,"",VLOOKUP($G53,Baseline!$G:$EN,119,0))</f>
        <v>77 = nem tudom</v>
      </c>
      <c r="DV53" s="142" t="str">
        <f>IF(LEN(VLOOKUP($G53,Baseline!$G:$EN,120,0))=0,"",VLOOKUP($G53,Baseline!$G:$EN,120,0))</f>
        <v/>
      </c>
      <c r="DW53" s="142" t="str">
        <f>IF(LEN(VLOOKUP($G53,Baseline!$G:$EN,121,0))=0,"",VLOOKUP($G53,Baseline!$G:$EN,121,0))</f>
        <v/>
      </c>
      <c r="DX53" s="142" t="str">
        <f>IF(LEN(VLOOKUP($G53,Baseline!$G:$EN,122,0))=0,"",VLOOKUP($G53,Baseline!$G:$EN,122,0))</f>
        <v/>
      </c>
      <c r="DY53" s="142" t="str">
        <f>IF(LEN(VLOOKUP($G53,Baseline!$G:$EN,123,0))=0,"",VLOOKUP($G53,Baseline!$G:$EN,123,0))</f>
        <v/>
      </c>
      <c r="DZ53" s="142" t="str">
        <f>IF(LEN(VLOOKUP($G53,Baseline!$G:$EN,124,0))=0,"",VLOOKUP($G53,Baseline!$G:$EN,124,0))</f>
        <v/>
      </c>
      <c r="EA53" s="142" t="str">
        <f>IF(LEN(VLOOKUP($G53,Baseline!$G:$EN,125,0))=0,"",VLOOKUP($G53,Baseline!$G:$EN,125,0))</f>
        <v/>
      </c>
      <c r="EB53" s="142" t="str">
        <f>IF(LEN(VLOOKUP($G53,Baseline!$G:$EN,126,0))=0,"",VLOOKUP($G53,Baseline!$G:$EN,126,0))</f>
        <v/>
      </c>
      <c r="EC53" s="142" t="str">
        <f>IF(LEN(VLOOKUP($G53,Baseline!$G:$EN,127,0))=0,"",VLOOKUP($G53,Baseline!$G:$EN,127,0))</f>
        <v/>
      </c>
      <c r="ED53" s="142" t="str">
        <f>IF(LEN(VLOOKUP($G53,Baseline!$G:$EN,128,0))=0,"",VLOOKUP($G53,Baseline!$G:$EN,128,0))</f>
        <v/>
      </c>
      <c r="EE53" s="142" t="str">
        <f>IF(LEN(VLOOKUP($G53,Baseline!$G:$EN,129,0))=0,"",VLOOKUP($G53,Baseline!$G:$EN,129,0))</f>
        <v/>
      </c>
      <c r="EF53" s="142" t="str">
        <f>IF(LEN(VLOOKUP($G53,Baseline!$G:$EN,130,0))=0,"",VLOOKUP($G53,Baseline!$G:$EN,130,0))</f>
        <v/>
      </c>
      <c r="EG53" s="142" t="str">
        <f>IF(LEN(VLOOKUP($G53,Baseline!$G:$EN,131,0))=0,"",VLOOKUP($G53,Baseline!$G:$EN,131,0))</f>
        <v/>
      </c>
      <c r="EH53" s="142" t="str">
        <f>IF(LEN(VLOOKUP($G53,Baseline!$G:$EN,132,0))=0,"",VLOOKUP($G53,Baseline!$G:$EN,132,0))</f>
        <v/>
      </c>
      <c r="EI53" s="142" t="str">
        <f>IF(LEN(VLOOKUP($G53,Baseline!$G:$EN,133,0))=0,"",VLOOKUP($G53,Baseline!$G:$EN,133,0))</f>
        <v/>
      </c>
      <c r="EJ53" s="142" t="str">
        <f>IF(LEN(VLOOKUP($G53,Baseline!$G:$EN,134,0))=0,"",VLOOKUP($G53,Baseline!$G:$EN,134,0))</f>
        <v/>
      </c>
      <c r="EK53" s="142" t="str">
        <f>IF(LEN(VLOOKUP($G53,Baseline!$G:$EN,135,0))=0,"",VLOOKUP($G53,Baseline!$G:$EN,135,0))</f>
        <v/>
      </c>
      <c r="EL53" s="142" t="str">
        <f>IF(LEN(VLOOKUP($G53,Baseline!$G:$EN,136,0))=0,"",VLOOKUP($G53,Baseline!$G:$EN,136,0))</f>
        <v/>
      </c>
      <c r="EM53" s="142" t="str">
        <f>IF(LEN(VLOOKUP($G53,Baseline!$G:$EN,137,0))=0,"",VLOOKUP($G53,Baseline!$G:$EN,137,0))</f>
        <v/>
      </c>
      <c r="EN53" s="142" t="str">
        <f>IF(LEN(VLOOKUP($G53,Baseline!$G:$EN,138,0))=0,"",VLOOKUP($G53,Baseline!$G:$EN,138,0))</f>
        <v/>
      </c>
      <c r="EO53" s="135"/>
      <c r="EP53" s="135"/>
      <c r="EQ53" s="135"/>
      <c r="ER53" s="135"/>
      <c r="ES53" s="137" t="s">
        <v>1806</v>
      </c>
      <c r="ET53" s="142" t="str">
        <f>IF(LEN(VLOOKUP($G53,Baseline!$G:$FP,144,0))=0,"",VLOOKUP($G53,Baseline!$G:$FP,144,0))</f>
        <v>0 = no</v>
      </c>
      <c r="EU53" s="142" t="str">
        <f>IF(LEN(VLOOKUP($G53,Baseline!$G:$FP,145,0))=0,"",VLOOKUP($G53,Baseline!$G:$FP,145,0))</f>
        <v>1 = sì</v>
      </c>
      <c r="EV53" s="142" t="str">
        <f>IF(LEN(VLOOKUP($G53,Baseline!$G:$FP,146,0))=0,"",VLOOKUP($G53,Baseline!$G:$FP,146,0))</f>
        <v>3 = nessuna necessità di trattamento</v>
      </c>
      <c r="EW53" s="142" t="str">
        <f>IF(LEN(VLOOKUP($G53,Baseline!$G:$FP,147,0))=0,"",VLOOKUP($G53,Baseline!$G:$FP,147,0))</f>
        <v>77 = non lo so</v>
      </c>
      <c r="EX53" s="142" t="str">
        <f>IF(LEN(VLOOKUP($G53,Baseline!$G:$FP,148,0))=0,"",VLOOKUP($G53,Baseline!$G:$FP,148,0))</f>
        <v/>
      </c>
      <c r="EY53" s="142" t="str">
        <f>IF(LEN(VLOOKUP($G53,Baseline!$G:$FP,149,0))=0,"",VLOOKUP($G53,Baseline!$G:$FP,149,0))</f>
        <v/>
      </c>
      <c r="EZ53" s="142" t="str">
        <f>IF(LEN(VLOOKUP($G53,Baseline!$G:$FP,150,0))=0,"",VLOOKUP($G53,Baseline!$G:$FP,150,0))</f>
        <v/>
      </c>
      <c r="FA53" s="142" t="str">
        <f>IF(LEN(VLOOKUP($G53,Baseline!$G:$FP,151,0))=0,"",VLOOKUP($G53,Baseline!$G:$FP,151,0))</f>
        <v/>
      </c>
      <c r="FB53" s="142" t="str">
        <f>IF(LEN(VLOOKUP($G53,Baseline!$G:$FP,152,0))=0,"",VLOOKUP($G53,Baseline!$G:$FP,152,0))</f>
        <v/>
      </c>
      <c r="FC53" s="142" t="str">
        <f>IF(LEN(VLOOKUP($G53,Baseline!$G:$FP,153,0))=0,"",VLOOKUP($G53,Baseline!$G:$FP,153,0))</f>
        <v/>
      </c>
      <c r="FD53" s="142" t="str">
        <f>IF(LEN(VLOOKUP($G53,Baseline!$G:$FP,154,0))=0,"",VLOOKUP($G53,Baseline!$G:$FP,154,0))</f>
        <v/>
      </c>
      <c r="FE53" s="142" t="str">
        <f>IF(LEN(VLOOKUP($G53,Baseline!$G:$FP,155,0))=0,"",VLOOKUP($G53,Baseline!$G:$FP,155,0))</f>
        <v/>
      </c>
      <c r="FF53" s="142" t="str">
        <f>IF(LEN(VLOOKUP($G53,Baseline!$G:$FP,156,0))=0,"",VLOOKUP($G53,Baseline!$G:$FP,156,0))</f>
        <v/>
      </c>
      <c r="FG53" s="142" t="str">
        <f>IF(LEN(VLOOKUP($G53,Baseline!$G:$FP,157,0))=0,"",VLOOKUP($G53,Baseline!$G:$FP,157,0))</f>
        <v/>
      </c>
      <c r="FH53" s="142" t="str">
        <f>IF(LEN(VLOOKUP($G53,Baseline!$G:$FP,158,0))=0,"",VLOOKUP($G53,Baseline!$G:$FP,158,0))</f>
        <v/>
      </c>
      <c r="FI53" s="142" t="str">
        <f>IF(LEN(VLOOKUP($G53,Baseline!$G:$FP,159,0))=0,"",VLOOKUP($G53,Baseline!$G:$FP,159,0))</f>
        <v/>
      </c>
      <c r="FJ53" s="142" t="str">
        <f>IF(LEN(VLOOKUP($G53,Baseline!$G:$FP,160,0))=0,"",VLOOKUP($G53,Baseline!$G:$FP,160,0))</f>
        <v/>
      </c>
      <c r="FK53" s="142" t="str">
        <f>IF(LEN(VLOOKUP($G53,Baseline!$G:$FP,161,0))=0,"",VLOOKUP($G53,Baseline!$G:$FP,161,0))</f>
        <v/>
      </c>
      <c r="FL53" s="142" t="str">
        <f>IF(LEN(VLOOKUP($G53,Baseline!$G:$FP,162,0))=0,"",VLOOKUP($G53,Baseline!$G:$FP,162,0))</f>
        <v/>
      </c>
      <c r="FM53" s="142" t="str">
        <f>IF(LEN(VLOOKUP($G53,Baseline!$G:$FP,163,0))=0,"",VLOOKUP($G53,Baseline!$G:$FP,163,0))</f>
        <v/>
      </c>
      <c r="FN53" s="142" t="str">
        <f>IF(LEN(VLOOKUP($G53,Baseline!$G:$FP,164,0))=0,"",VLOOKUP($G53,Baseline!$G:$FP,164,0))</f>
        <v/>
      </c>
      <c r="FO53" s="142" t="str">
        <f>IF(LEN(VLOOKUP($G53,Baseline!$G:$FP,165,0))=0,"",VLOOKUP($G53,Baseline!$G:$FP,165,0))</f>
        <v/>
      </c>
      <c r="FP53" s="142" t="str">
        <f>IF(LEN(VLOOKUP($G53,Baseline!$G:$FP,166,0))=0,"",VLOOKUP($G53,Baseline!$G:$FP,166,0))</f>
        <v/>
      </c>
      <c r="FQ53" s="135"/>
      <c r="FR53" s="135"/>
      <c r="FS53" s="135"/>
      <c r="FT53" s="135"/>
      <c r="FU53" s="137" t="s">
        <v>1807</v>
      </c>
      <c r="FV53" s="142" t="str">
        <f>IF(LEN(VLOOKUP($G53,Baseline!$G:$GR,172,0))=0,"",VLOOKUP($G53,Baseline!$G:$GR,172,0))</f>
        <v>0 = нет</v>
      </c>
      <c r="FW53" s="142" t="str">
        <f>IF(LEN(VLOOKUP($G53,Baseline!$G:$GR,173,0))=0,"",VLOOKUP($G53,Baseline!$G:$GR,173,0))</f>
        <v>1 = да</v>
      </c>
      <c r="FX53" s="142" t="str">
        <f>IF(LEN(VLOOKUP($G53,Baseline!$G:$GR,174,0))=0,"",VLOOKUP($G53,Baseline!$G:$GR,174,0))</f>
        <v>3 = не было необходимости в лечении</v>
      </c>
      <c r="FY53" s="142" t="str">
        <f>IF(LEN(VLOOKUP($G53,Baseline!$G:$GR,175,0))=0,"",VLOOKUP($G53,Baseline!$G:$GR,175,0))</f>
        <v>77 = я не знаю</v>
      </c>
      <c r="FZ53" s="142" t="str">
        <f>IF(LEN(VLOOKUP($G53,Baseline!$G:$GR,176,0))=0,"",VLOOKUP($G53,Baseline!$G:$GR,176,0))</f>
        <v/>
      </c>
      <c r="GA53" s="142" t="str">
        <f>IF(LEN(VLOOKUP($G53,Baseline!$G:$GR,177,0))=0,"",VLOOKUP($G53,Baseline!$G:$GR,177,0))</f>
        <v/>
      </c>
      <c r="GB53" s="142" t="str">
        <f>IF(LEN(VLOOKUP($G53,Baseline!$G:$GR,178,0))=0,"",VLOOKUP($G53,Baseline!$G:$GR,178,0))</f>
        <v/>
      </c>
      <c r="GC53" s="142" t="str">
        <f>IF(LEN(VLOOKUP($G53,Baseline!$G:$GR,179,0))=0,"",VLOOKUP($G53,Baseline!$G:$GR,179,0))</f>
        <v/>
      </c>
      <c r="GD53" s="142" t="str">
        <f>IF(LEN(VLOOKUP($G53,Baseline!$G:$GR,180,0))=0,"",VLOOKUP($G53,Baseline!$G:$GR,180,0))</f>
        <v/>
      </c>
      <c r="GE53" s="142" t="str">
        <f>IF(LEN(VLOOKUP($G53,Baseline!$G:$GR,181,0))=0,"",VLOOKUP($G53,Baseline!$G:$GR,181,0))</f>
        <v/>
      </c>
      <c r="GF53" s="142" t="str">
        <f>IF(LEN(VLOOKUP($G53,Baseline!$G:$GR,182,0))=0,"",VLOOKUP($G53,Baseline!$G:$GR,182,0))</f>
        <v/>
      </c>
      <c r="GG53" s="142" t="str">
        <f>IF(LEN(VLOOKUP($G53,Baseline!$G:$GR,183,0))=0,"",VLOOKUP($G53,Baseline!$G:$GR,183,0))</f>
        <v/>
      </c>
      <c r="GH53" s="142" t="str">
        <f>IF(LEN(VLOOKUP($G53,Baseline!$G:$GR,184,0))=0,"",VLOOKUP($G53,Baseline!$G:$GR,184,0))</f>
        <v/>
      </c>
      <c r="GI53" s="142" t="str">
        <f>IF(LEN(VLOOKUP($G53,Baseline!$G:$GR,185,0))=0,"",VLOOKUP($G53,Baseline!$G:$GR,185,0))</f>
        <v/>
      </c>
      <c r="GJ53" s="142" t="str">
        <f>IF(LEN(VLOOKUP($G53,Baseline!$G:$GR,186,0))=0,"",VLOOKUP($G53,Baseline!$G:$GR,186,0))</f>
        <v/>
      </c>
      <c r="GK53" s="142" t="str">
        <f>IF(LEN(VLOOKUP($G53,Baseline!$G:$GR,187,0))=0,"",VLOOKUP($G53,Baseline!$G:$GR,187,0))</f>
        <v/>
      </c>
      <c r="GL53" s="142" t="str">
        <f>IF(LEN(VLOOKUP($G53,Baseline!$G:$GR,188,0))=0,"",VLOOKUP($G53,Baseline!$G:$GR,188,0))</f>
        <v/>
      </c>
      <c r="GM53" s="142" t="str">
        <f>IF(LEN(VLOOKUP($G53,Baseline!$G:$GR,189,0))=0,"",VLOOKUP($G53,Baseline!$G:$GR,189,0))</f>
        <v/>
      </c>
      <c r="GN53" s="142" t="str">
        <f>IF(LEN(VLOOKUP($G53,Baseline!$G:$GR,190,0))=0,"",VLOOKUP($G53,Baseline!$G:$GR,190,0))</f>
        <v/>
      </c>
      <c r="GO53" s="142" t="str">
        <f>IF(LEN(VLOOKUP($G53,Baseline!$G:$GR,191,0))=0,"",VLOOKUP($G53,Baseline!$G:$GR,191,0))</f>
        <v/>
      </c>
      <c r="GP53" s="142" t="str">
        <f>IF(LEN(VLOOKUP($G53,Baseline!$G:$GR,192,0))=0,"",VLOOKUP($G53,Baseline!$G:$GR,192,0))</f>
        <v/>
      </c>
      <c r="GQ53" s="142" t="str">
        <f>IF(LEN(VLOOKUP($G53,Baseline!$G:$GR,193,0))=0,"",VLOOKUP($G53,Baseline!$G:$GR,193,0))</f>
        <v/>
      </c>
      <c r="GR53" s="142" t="str">
        <f>IF(LEN(VLOOKUP($G53,Baseline!$G:$GR,194,0))=0,"",VLOOKUP($G53,Baseline!$G:$GR,194,0))</f>
        <v/>
      </c>
      <c r="GS53" s="135"/>
      <c r="GT53" s="135"/>
      <c r="GU53" s="135"/>
      <c r="GV53" s="135"/>
      <c r="GW53" s="137" t="s">
        <v>1808</v>
      </c>
      <c r="GX53" s="142" t="str">
        <f>IF(LEN(VLOOKUP($G53,Baseline!$G:$HT,200,0))=0,"",VLOOKUP($G53,Baseline!$G:$HT,200,0))</f>
        <v>0 = ne</v>
      </c>
      <c r="GY53" s="142" t="str">
        <f>IF(LEN(VLOOKUP($G53,Baseline!$G:$HT,201,0))=0,"",VLOOKUP($G53,Baseline!$G:$HT,201,0))</f>
        <v>1 = da</v>
      </c>
      <c r="GZ53" s="142" t="str">
        <f>IF(LEN(VLOOKUP($G53,Baseline!$G:$HT,202,0))=0,"",VLOOKUP($G53,Baseline!$G:$HT,202,0))</f>
        <v>3 = nemam potrebe za tretmanom</v>
      </c>
      <c r="HA53" s="142" t="str">
        <f>IF(LEN(VLOOKUP($G53,Baseline!$G:$HT,203,0))=0,"",VLOOKUP($G53,Baseline!$G:$HT,203,0))</f>
        <v>77 = ne znam</v>
      </c>
      <c r="HB53" s="142" t="str">
        <f>IF(LEN(VLOOKUP($G53,Baseline!$G:$HT,204,0))=0,"",VLOOKUP($G53,Baseline!$G:$HT,204,0))</f>
        <v/>
      </c>
      <c r="HC53" s="142" t="str">
        <f>IF(LEN(VLOOKUP($G53,Baseline!$G:$HT,205,0))=0,"",VLOOKUP($G53,Baseline!$G:$HT,205,0))</f>
        <v/>
      </c>
      <c r="HD53" s="142" t="str">
        <f>IF(LEN(VLOOKUP($G53,Baseline!$G:$HT,206,0))=0,"",VLOOKUP($G53,Baseline!$G:$HT,206,0))</f>
        <v/>
      </c>
      <c r="HE53" s="142" t="str">
        <f>IF(LEN(VLOOKUP($G53,Baseline!$G:$HT,207,0))=0,"",VLOOKUP($G53,Baseline!$G:$HT,207,0))</f>
        <v/>
      </c>
      <c r="HF53" s="142" t="str">
        <f>IF(LEN(VLOOKUP($G53,Baseline!$G:$HT,208,0))=0,"",VLOOKUP($G53,Baseline!$G:$HT,208,0))</f>
        <v/>
      </c>
      <c r="HG53" s="142" t="str">
        <f>IF(LEN(VLOOKUP($G53,Baseline!$G:$HT,209,0))=0,"",VLOOKUP($G53,Baseline!$G:$HT,209,0))</f>
        <v/>
      </c>
      <c r="HH53" s="142" t="str">
        <f>IF(LEN(VLOOKUP($G53,Baseline!$G:$HT,210,0))=0,"",VLOOKUP($G53,Baseline!$G:$HT,210,0))</f>
        <v/>
      </c>
      <c r="HI53" s="142" t="str">
        <f>IF(LEN(VLOOKUP($G53,Baseline!$G:$HT,211,0))=0,"",VLOOKUP($G53,Baseline!$G:$HT,211,0))</f>
        <v/>
      </c>
      <c r="HJ53" s="142" t="str">
        <f>IF(LEN(VLOOKUP($G53,Baseline!$G:$HT,212,0))=0,"",VLOOKUP($G53,Baseline!$G:$HT,212,0))</f>
        <v/>
      </c>
      <c r="HK53" s="142" t="str">
        <f>IF(LEN(VLOOKUP($G53,Baseline!$G:$HT,213,0))=0,"",VLOOKUP($G53,Baseline!$G:$HT,213,0))</f>
        <v/>
      </c>
      <c r="HL53" s="142" t="str">
        <f>IF(LEN(VLOOKUP($G53,Baseline!$G:$HT,214,0))=0,"",VLOOKUP($G53,Baseline!$G:$HT,214,0))</f>
        <v/>
      </c>
      <c r="HM53" s="142" t="str">
        <f>IF(LEN(VLOOKUP($G53,Baseline!$G:$HT,215,0))=0,"",VLOOKUP($G53,Baseline!$G:$HT,215,0))</f>
        <v/>
      </c>
      <c r="HN53" s="142" t="str">
        <f>IF(LEN(VLOOKUP($G53,Baseline!$G:$HT,216,0))=0,"",VLOOKUP($G53,Baseline!$G:$HT,216,0))</f>
        <v/>
      </c>
      <c r="HO53" s="142" t="str">
        <f>IF(LEN(VLOOKUP($G53,Baseline!$G:$HT,217,0))=0,"",VLOOKUP($G53,Baseline!$G:$HT,217,0))</f>
        <v/>
      </c>
      <c r="HP53" s="142" t="str">
        <f>IF(LEN(VLOOKUP($G53,Baseline!$G:$HT,218,0))=0,"",VLOOKUP($G53,Baseline!$G:$HT,218,0))</f>
        <v/>
      </c>
      <c r="HQ53" s="142" t="str">
        <f>IF(LEN(VLOOKUP($G53,Baseline!$G:$HT,219,0))=0,"",VLOOKUP($G53,Baseline!$G:$HT,219,0))</f>
        <v/>
      </c>
      <c r="HR53" s="142" t="str">
        <f>IF(LEN(VLOOKUP($G53,Baseline!$G:$HT,220,0))=0,"",VLOOKUP($G53,Baseline!$G:$HT,220,0))</f>
        <v/>
      </c>
      <c r="HS53" s="142" t="str">
        <f>IF(LEN(VLOOKUP($G53,Baseline!$G:$HT,221,0))=0,"",VLOOKUP($G53,Baseline!$G:$HT,221,0))</f>
        <v/>
      </c>
      <c r="HT53" s="142" t="str">
        <f>IF(LEN(VLOOKUP($G53,Baseline!$G:$HT,222,0))=0,"",VLOOKUP($G53,Baseline!$G:$HT,222,0))</f>
        <v/>
      </c>
      <c r="HU53" s="135"/>
      <c r="HV53" s="135"/>
      <c r="HW53" s="135"/>
      <c r="HX53" s="135"/>
      <c r="HY53" s="143"/>
      <c r="HZ53" s="143"/>
      <c r="IA53" s="143"/>
      <c r="IB53" s="143"/>
      <c r="IC53" s="143"/>
      <c r="ID53" s="143"/>
      <c r="IE53" s="143"/>
      <c r="IF53" s="143"/>
      <c r="IG53" s="143"/>
      <c r="IH53" s="143"/>
      <c r="II53" s="143"/>
      <c r="IJ53" s="143"/>
      <c r="IK53" s="143"/>
      <c r="IL53" s="143"/>
      <c r="IM53" s="143"/>
      <c r="IN53" s="143"/>
      <c r="IO53" s="143"/>
      <c r="IP53" s="143"/>
      <c r="IQ53" s="143"/>
      <c r="IR53" s="143"/>
      <c r="IS53" s="143"/>
      <c r="IT53" s="143"/>
      <c r="IU53" s="143"/>
      <c r="IV53" s="143"/>
      <c r="IW53" s="143"/>
      <c r="IX53" s="143"/>
      <c r="IY53" s="143"/>
      <c r="IZ53" s="143"/>
      <c r="JA53" s="143"/>
      <c r="JB53" s="143"/>
      <c r="JC53" s="143"/>
      <c r="JD53" s="143"/>
      <c r="JE53" s="143"/>
      <c r="JF53" s="143"/>
      <c r="JG53" s="143"/>
      <c r="JH53" s="143"/>
      <c r="JI53" s="143"/>
      <c r="JJ53" s="143"/>
      <c r="JK53" s="143"/>
      <c r="JL53" s="143"/>
      <c r="JM53" s="143"/>
      <c r="JN53" s="143"/>
      <c r="JO53" s="143"/>
      <c r="JP53" s="143"/>
      <c r="JQ53" s="143"/>
      <c r="JR53" s="143"/>
      <c r="JS53" s="143"/>
      <c r="JT53" s="143"/>
      <c r="JU53" s="143"/>
      <c r="JV53" s="143"/>
      <c r="JW53" s="143"/>
      <c r="JX53" s="143"/>
      <c r="JY53" s="143"/>
      <c r="JZ53" s="143"/>
      <c r="KA53" s="143"/>
      <c r="KB53" s="143"/>
      <c r="KC53" s="143"/>
      <c r="KD53" s="143"/>
      <c r="KE53" s="143"/>
      <c r="KF53" s="143"/>
      <c r="KG53" s="143"/>
      <c r="KH53" s="143"/>
      <c r="KI53" s="143"/>
      <c r="KJ53" s="143"/>
      <c r="KK53" s="143"/>
      <c r="KL53" s="143"/>
      <c r="KM53" s="143"/>
      <c r="KN53" s="143"/>
      <c r="KO53" s="143"/>
      <c r="KP53" s="143"/>
      <c r="KQ53" s="143"/>
      <c r="KR53" s="143"/>
      <c r="KS53" s="143"/>
      <c r="KT53" s="143"/>
      <c r="KU53" s="143"/>
      <c r="KV53" s="143"/>
      <c r="KW53" s="143"/>
      <c r="KX53" s="143"/>
      <c r="KY53" s="143"/>
      <c r="KZ53" s="143"/>
      <c r="LA53" s="143"/>
      <c r="LB53" s="143"/>
      <c r="LC53" s="143"/>
      <c r="LD53" s="143"/>
      <c r="LE53" s="143"/>
      <c r="LF53" s="143"/>
      <c r="LG53" s="143"/>
      <c r="LH53" s="143"/>
      <c r="LI53" s="143"/>
      <c r="LJ53" s="143"/>
      <c r="LK53" s="143"/>
      <c r="LL53" s="143"/>
      <c r="LM53" s="143"/>
      <c r="LN53" s="143"/>
      <c r="LO53" s="143"/>
      <c r="LP53" s="143"/>
      <c r="LQ53" s="143"/>
      <c r="LR53" s="143"/>
      <c r="LS53" s="143"/>
      <c r="LT53" s="143"/>
      <c r="LU53" s="143"/>
      <c r="LV53" s="143"/>
      <c r="LW53" s="143"/>
      <c r="LX53" s="143"/>
      <c r="LY53" s="143"/>
      <c r="LZ53" s="143"/>
      <c r="MA53" s="143"/>
      <c r="MB53" s="143"/>
      <c r="MC53" s="143"/>
      <c r="MD53" s="143"/>
      <c r="ME53" s="143"/>
      <c r="MF53" s="143"/>
      <c r="MG53" s="143"/>
      <c r="MH53" s="143"/>
      <c r="MI53" s="143"/>
      <c r="MJ53" s="143"/>
      <c r="MK53" s="143"/>
      <c r="ML53" s="143"/>
      <c r="MM53" s="143"/>
      <c r="MN53" s="143"/>
      <c r="MO53" s="143"/>
      <c r="MP53" s="143"/>
      <c r="MQ53" s="143"/>
      <c r="MR53" s="143"/>
      <c r="MS53" s="143"/>
      <c r="MT53" s="143"/>
      <c r="MU53" s="143"/>
      <c r="MV53" s="143"/>
      <c r="MW53" s="143"/>
      <c r="MX53" s="143"/>
      <c r="MY53" s="143"/>
      <c r="MZ53" s="143"/>
      <c r="NA53" s="143"/>
      <c r="NB53" s="143"/>
      <c r="NC53" s="143"/>
      <c r="ND53" s="143"/>
      <c r="NE53" s="143"/>
      <c r="NF53" s="143"/>
      <c r="NG53" s="143"/>
      <c r="NH53" s="143"/>
      <c r="NI53" s="143"/>
      <c r="NJ53" s="143"/>
      <c r="NK53" s="143"/>
      <c r="NL53" s="143"/>
      <c r="NM53" s="143"/>
      <c r="NN53" s="143"/>
      <c r="NO53" s="143"/>
      <c r="NP53" s="143"/>
      <c r="NQ53" s="143"/>
      <c r="NR53" s="143"/>
      <c r="NS53" s="143"/>
      <c r="NT53" s="143"/>
      <c r="NU53" s="143"/>
      <c r="NV53" s="143"/>
      <c r="NW53" s="143"/>
      <c r="NX53" s="143"/>
      <c r="NY53" s="143"/>
      <c r="NZ53" s="143"/>
      <c r="OA53" s="143"/>
      <c r="OB53" s="143"/>
      <c r="OC53" s="143"/>
      <c r="OD53" s="143"/>
      <c r="OE53" s="143"/>
      <c r="OF53" s="143"/>
      <c r="OG53" s="143"/>
      <c r="OH53" s="143"/>
      <c r="OI53" s="143"/>
      <c r="OJ53" s="143"/>
      <c r="OK53" s="143"/>
      <c r="OL53" s="143"/>
      <c r="OM53" s="143"/>
      <c r="ON53" s="143"/>
      <c r="OO53" s="143"/>
      <c r="OP53" s="143"/>
      <c r="OQ53" s="143"/>
      <c r="OR53" s="143"/>
      <c r="OS53" s="143"/>
      <c r="OT53" s="143"/>
      <c r="OU53" s="143"/>
      <c r="OV53" s="143"/>
      <c r="OW53" s="143"/>
      <c r="OX53" s="143"/>
      <c r="OY53" s="143"/>
      <c r="OZ53" s="143"/>
      <c r="PA53" s="143"/>
      <c r="PB53" s="143"/>
      <c r="PC53" s="143"/>
      <c r="PD53" s="143"/>
      <c r="PE53" s="143"/>
      <c r="PF53" s="143"/>
      <c r="PG53" s="143"/>
      <c r="PH53" s="143"/>
      <c r="PI53" s="143"/>
      <c r="PJ53" s="143"/>
      <c r="PK53" s="143"/>
      <c r="PL53" s="143"/>
      <c r="PM53" s="143"/>
      <c r="PN53" s="143"/>
      <c r="PO53" s="143"/>
      <c r="PP53" s="143"/>
      <c r="PQ53" s="143"/>
      <c r="PR53" s="143"/>
      <c r="PS53" s="143"/>
      <c r="PT53" s="143"/>
      <c r="PU53" s="143"/>
      <c r="PV53" s="143"/>
      <c r="PW53" s="143"/>
      <c r="PX53" s="143"/>
      <c r="PY53" s="143"/>
      <c r="PZ53" s="143"/>
      <c r="QA53" s="143"/>
      <c r="QB53" s="143"/>
      <c r="QC53" s="143"/>
      <c r="QD53" s="143"/>
      <c r="QE53" s="143"/>
      <c r="QF53" s="143"/>
      <c r="QG53" s="143"/>
      <c r="QH53" s="143"/>
      <c r="QI53" s="143"/>
      <c r="QJ53" s="143"/>
      <c r="QK53" s="143"/>
      <c r="QL53" s="143"/>
      <c r="QM53" s="143"/>
      <c r="QN53" s="143"/>
      <c r="QO53" s="143"/>
      <c r="QP53" s="143"/>
      <c r="QQ53" s="143"/>
      <c r="QR53" s="143"/>
      <c r="QS53" s="143"/>
      <c r="QT53" s="143"/>
      <c r="QU53" s="143"/>
      <c r="QV53" s="143"/>
      <c r="QW53" s="143"/>
      <c r="QX53" s="143"/>
      <c r="QY53" s="143"/>
      <c r="QZ53" s="143"/>
      <c r="RA53" s="143"/>
      <c r="RB53" s="143"/>
      <c r="RC53" s="143"/>
      <c r="RD53" s="143"/>
      <c r="RE53" s="143"/>
      <c r="RF53" s="143"/>
      <c r="RG53" s="143"/>
      <c r="RH53" s="143"/>
      <c r="RI53" s="143"/>
      <c r="RJ53" s="143"/>
      <c r="RK53" s="143"/>
      <c r="RL53" s="143"/>
      <c r="RM53" s="143"/>
      <c r="RN53" s="143"/>
      <c r="RO53" s="143"/>
      <c r="RP53" s="143"/>
      <c r="RQ53" s="143"/>
      <c r="RR53" s="143"/>
      <c r="RS53" s="143"/>
      <c r="RT53" s="143"/>
      <c r="RU53" s="143"/>
      <c r="RV53" s="143"/>
      <c r="RW53" s="143"/>
      <c r="RX53" s="143"/>
      <c r="RY53" s="143"/>
      <c r="RZ53" s="143"/>
      <c r="SA53" s="143"/>
      <c r="SB53" s="143"/>
      <c r="SC53" s="143"/>
      <c r="SD53" s="143"/>
      <c r="SE53" s="143"/>
      <c r="SF53" s="143"/>
      <c r="SG53" s="143"/>
      <c r="SH53" s="143"/>
      <c r="SI53" s="143"/>
      <c r="SJ53" s="143"/>
      <c r="SK53" s="143"/>
      <c r="SL53" s="143"/>
      <c r="SM53" s="143"/>
      <c r="SN53" s="143"/>
      <c r="SO53" s="143"/>
      <c r="SP53" s="143"/>
      <c r="SQ53" s="143"/>
      <c r="SR53" s="143"/>
      <c r="SS53" s="143"/>
      <c r="ST53" s="143"/>
      <c r="SU53" s="143"/>
      <c r="SV53" s="143"/>
      <c r="SW53" s="143"/>
      <c r="SX53" s="143"/>
      <c r="SY53" s="143"/>
      <c r="SZ53" s="143"/>
      <c r="TA53" s="143"/>
      <c r="TB53" s="143"/>
      <c r="TC53" s="143"/>
      <c r="TD53" s="143"/>
      <c r="TE53" s="143"/>
      <c r="TF53" s="143"/>
      <c r="TG53" s="143"/>
      <c r="TH53" s="143"/>
      <c r="TI53" s="143"/>
      <c r="TJ53" s="143"/>
      <c r="TK53" s="143"/>
      <c r="TL53" s="143"/>
      <c r="TM53" s="143"/>
      <c r="TN53" s="143"/>
      <c r="TO53" s="143"/>
      <c r="TP53" s="143"/>
      <c r="TQ53" s="143"/>
      <c r="TR53" s="143"/>
      <c r="TS53" s="143"/>
      <c r="TT53" s="143"/>
      <c r="TU53" s="143"/>
      <c r="TV53" s="143"/>
      <c r="TW53" s="143"/>
      <c r="TX53" s="143"/>
      <c r="TY53" s="143"/>
      <c r="TZ53" s="143"/>
      <c r="UA53" s="143"/>
      <c r="UB53" s="143"/>
      <c r="UC53" s="143"/>
      <c r="UD53" s="143"/>
      <c r="UE53" s="143"/>
      <c r="UF53" s="143"/>
      <c r="UG53" s="143"/>
      <c r="UH53" s="143"/>
      <c r="UI53" s="143"/>
      <c r="UJ53" s="143"/>
      <c r="UK53" s="143"/>
      <c r="UL53" s="143"/>
      <c r="UM53" s="143"/>
      <c r="UN53" s="143"/>
      <c r="UO53" s="143"/>
      <c r="UP53" s="143"/>
      <c r="UQ53" s="143"/>
      <c r="UR53" s="143"/>
      <c r="US53" s="143"/>
      <c r="UT53" s="143"/>
      <c r="UU53" s="143"/>
      <c r="UV53" s="143"/>
      <c r="UW53" s="143"/>
      <c r="UX53" s="143"/>
      <c r="UY53" s="143"/>
      <c r="UZ53" s="143"/>
      <c r="VA53" s="143"/>
      <c r="VB53" s="143"/>
      <c r="VC53" s="143"/>
      <c r="VD53" s="143"/>
      <c r="VE53" s="143"/>
      <c r="VF53" s="143"/>
      <c r="VG53" s="143"/>
      <c r="VH53" s="143"/>
      <c r="VI53" s="143"/>
      <c r="VJ53" s="143"/>
      <c r="VK53" s="143"/>
      <c r="VL53" s="143"/>
      <c r="VM53" s="143"/>
      <c r="VN53" s="143"/>
      <c r="VO53" s="143"/>
      <c r="VP53" s="143"/>
      <c r="VQ53" s="143"/>
      <c r="VR53" s="143"/>
      <c r="VS53" s="143"/>
      <c r="VT53" s="143"/>
      <c r="VU53" s="143"/>
      <c r="VV53" s="143"/>
      <c r="VW53" s="143"/>
      <c r="VX53" s="143"/>
      <c r="VY53" s="143"/>
      <c r="VZ53" s="143"/>
      <c r="WA53" s="143"/>
      <c r="WB53" s="143"/>
      <c r="WC53" s="143"/>
      <c r="WD53" s="143"/>
      <c r="WE53" s="143"/>
      <c r="WF53" s="143"/>
      <c r="WG53" s="143"/>
      <c r="WH53" s="143"/>
      <c r="WI53" s="143"/>
      <c r="WJ53" s="143"/>
      <c r="WK53" s="143"/>
      <c r="WL53" s="143"/>
      <c r="WM53" s="143"/>
      <c r="WN53" s="143"/>
      <c r="WO53" s="143"/>
      <c r="WP53" s="143"/>
      <c r="WQ53" s="143"/>
      <c r="WR53" s="143"/>
      <c r="WS53" s="143"/>
      <c r="WT53" s="143"/>
      <c r="WU53" s="143"/>
      <c r="WV53" s="143"/>
      <c r="WW53" s="143"/>
      <c r="WX53" s="143"/>
      <c r="WY53" s="143"/>
      <c r="WZ53" s="143"/>
      <c r="XA53" s="143"/>
      <c r="XB53" s="143"/>
      <c r="XC53" s="143"/>
      <c r="XD53" s="143"/>
      <c r="XE53" s="143"/>
      <c r="XF53" s="143"/>
      <c r="XG53" s="143"/>
      <c r="XH53" s="143"/>
      <c r="XI53" s="143"/>
      <c r="XJ53" s="143"/>
      <c r="XK53" s="143"/>
      <c r="XL53" s="143"/>
      <c r="XM53" s="143"/>
      <c r="XN53" s="143"/>
      <c r="XO53" s="143"/>
      <c r="XP53" s="143"/>
      <c r="XQ53" s="143"/>
      <c r="XR53" s="143"/>
      <c r="XS53" s="143"/>
      <c r="XT53" s="143"/>
      <c r="XU53" s="143"/>
      <c r="XV53" s="143"/>
      <c r="XW53" s="143"/>
      <c r="XX53" s="143"/>
      <c r="XY53" s="143"/>
      <c r="XZ53" s="143"/>
      <c r="YA53" s="143"/>
      <c r="YB53" s="143"/>
      <c r="YC53" s="143"/>
      <c r="YD53" s="143"/>
      <c r="YE53" s="143"/>
      <c r="YF53" s="143"/>
      <c r="YG53" s="143"/>
      <c r="YH53" s="143"/>
      <c r="YI53" s="143"/>
      <c r="YJ53" s="143"/>
      <c r="YK53" s="143"/>
      <c r="YL53" s="143"/>
      <c r="YM53" s="143"/>
      <c r="YN53" s="143"/>
      <c r="YO53" s="143"/>
      <c r="YP53" s="143"/>
      <c r="YQ53" s="143"/>
      <c r="YR53" s="143"/>
      <c r="YS53" s="143"/>
      <c r="YT53" s="143"/>
      <c r="YU53" s="143"/>
      <c r="YV53" s="143"/>
      <c r="YW53" s="143"/>
      <c r="YX53" s="143"/>
      <c r="YY53" s="143"/>
      <c r="YZ53" s="143"/>
      <c r="ZA53" s="143"/>
      <c r="ZB53" s="143"/>
      <c r="ZC53" s="143"/>
      <c r="ZD53" s="143"/>
      <c r="ZE53" s="143"/>
      <c r="ZF53" s="143"/>
      <c r="ZG53" s="143"/>
      <c r="ZH53" s="143"/>
      <c r="ZI53" s="143"/>
      <c r="ZJ53" s="143"/>
      <c r="ZK53" s="143"/>
      <c r="ZL53" s="143"/>
      <c r="ZM53" s="143"/>
      <c r="ZN53" s="143"/>
      <c r="ZO53" s="143"/>
      <c r="ZP53" s="143"/>
      <c r="ZQ53" s="143"/>
      <c r="ZR53" s="143"/>
    </row>
    <row r="54" spans="1:694" ht="15.75" customHeight="1" x14ac:dyDescent="0.25">
      <c r="A54" s="142" t="s">
        <v>252</v>
      </c>
      <c r="B54" s="142" t="s">
        <v>273</v>
      </c>
      <c r="C54" s="142"/>
      <c r="D54" s="142"/>
      <c r="E54" s="142"/>
      <c r="F54" s="142" t="s">
        <v>1226</v>
      </c>
      <c r="G54" s="142" t="s">
        <v>1510</v>
      </c>
      <c r="H54" s="142"/>
      <c r="I54" s="158" t="str">
        <f>IF(LEN(VLOOKUP($G54,Baseline!$G:$BH,3,0))=0,"",VLOOKUP($G54,Baseline!$G:$BH,3,0))</f>
        <v>Falls ja: 
Von wem ging die Verschiebung oder die Absage des Arztbesuches aus?</v>
      </c>
      <c r="J54" s="142" t="str">
        <f>IF(LEN(VLOOKUP($G54,Baseline!$G:$BH,4,0))=0,"",VLOOKUP($G54,Baseline!$G:$BH,4,0))</f>
        <v>1 = Von mir selbst</v>
      </c>
      <c r="K54" s="142" t="str">
        <f>IF(LEN(VLOOKUP($G54,Baseline!$G:$BH,5,0))=0,"",VLOOKUP($G54,Baseline!$G:$BH,5,0))</f>
        <v>2 = Auf Anraten von Verwandten oder Bekannten</v>
      </c>
      <c r="L54" s="142" t="str">
        <f>IF(LEN(VLOOKUP($G54,Baseline!$G:$BH,6,0))=0,"",VLOOKUP($G54,Baseline!$G:$BH,6,0))</f>
        <v>3 = Vom Arzt</v>
      </c>
      <c r="M54" s="142" t="str">
        <f>IF(LEN(VLOOKUP($G54,Baseline!$G:$BH,7,0))=0,"",VLOOKUP($G54,Baseline!$G:$BH,7,0))</f>
        <v>99 = Keine Angabe</v>
      </c>
      <c r="N54" s="142" t="str">
        <f>IF(LEN(VLOOKUP($G54,Baseline!$G:$BH,8,0))=0,"",VLOOKUP($G54,Baseline!$G:$BH,8,0))</f>
        <v/>
      </c>
      <c r="O54" s="142" t="str">
        <f>IF(LEN(VLOOKUP($G54,Baseline!$G:$BH,9,0))=0,"",VLOOKUP($G54,Baseline!$G:$BH,9,0))</f>
        <v/>
      </c>
      <c r="P54" s="142" t="str">
        <f>IF(LEN(VLOOKUP($G54,Baseline!$G:$BH,10,0))=0,"",VLOOKUP($G54,Baseline!$G:$BH,10,0))</f>
        <v/>
      </c>
      <c r="Q54" s="142" t="str">
        <f>IF(LEN(VLOOKUP($G54,Baseline!$G:$BH,11,0))=0,"",VLOOKUP($G54,Baseline!$G:$BH,11,0))</f>
        <v/>
      </c>
      <c r="R54" s="142" t="str">
        <f>IF(LEN(VLOOKUP($G54,Baseline!$G:$BH,12,0))=0,"",VLOOKUP($G54,Baseline!$G:$BH,12,0))</f>
        <v/>
      </c>
      <c r="S54" s="142" t="str">
        <f>IF(LEN(VLOOKUP($G54,Baseline!$G:$BH,13,0))=0,"",VLOOKUP($G54,Baseline!$G:$BH,13,0))</f>
        <v/>
      </c>
      <c r="T54" s="142" t="str">
        <f>IF(LEN(VLOOKUP($G54,Baseline!$G:$BH,14,0))=0,"",VLOOKUP($G54,Baseline!$G:$BH,14,0))</f>
        <v/>
      </c>
      <c r="U54" s="142" t="str">
        <f>IF(LEN(VLOOKUP($G54,Baseline!$G:$BH,15,0))=0,"",VLOOKUP($G54,Baseline!$G:$BH,15,0))</f>
        <v/>
      </c>
      <c r="V54" s="142" t="str">
        <f>IF(LEN(VLOOKUP($G54,Baseline!$G:$BH,16,0))=0,"",VLOOKUP($G54,Baseline!$G:$BH,16,0))</f>
        <v/>
      </c>
      <c r="W54" s="142" t="str">
        <f>IF(LEN(VLOOKUP($G54,Baseline!$G:$BH,17,0))=0,"",VLOOKUP($G54,Baseline!$G:$BH,17,0))</f>
        <v/>
      </c>
      <c r="X54" s="142" t="str">
        <f>IF(LEN(VLOOKUP($G54,Baseline!$G:$BH,18,0))=0,"",VLOOKUP($G54,Baseline!$G:$BH,18,0))</f>
        <v/>
      </c>
      <c r="Y54" s="142" t="str">
        <f>IF(LEN(VLOOKUP($G54,Baseline!$G:$BH,19,0))=0,"",VLOOKUP($G54,Baseline!$G:$BH,19,0))</f>
        <v/>
      </c>
      <c r="Z54" s="142" t="str">
        <f>IF(LEN(VLOOKUP($G54,Baseline!$G:$BH,20,0))=0,"",VLOOKUP($G54,Baseline!$G:$BH,20,0))</f>
        <v/>
      </c>
      <c r="AA54" s="142" t="str">
        <f>IF(LEN(VLOOKUP($G54,Baseline!$G:$BH,21,0))=0,"",VLOOKUP($G54,Baseline!$G:$BH,21,0))</f>
        <v/>
      </c>
      <c r="AB54" s="142" t="str">
        <f>IF(LEN(VLOOKUP($G54,Baseline!$G:$BH,22,0))=0,"",VLOOKUP($G54,Baseline!$G:$BH,22,0))</f>
        <v/>
      </c>
      <c r="AC54" s="142" t="str">
        <f>IF(LEN(VLOOKUP($G54,Baseline!$G:$BH,23,0))=0,"",VLOOKUP($G54,Baseline!$G:$BH,23,0))</f>
        <v/>
      </c>
      <c r="AD54" s="142" t="str">
        <f>IF(LEN(VLOOKUP($G54,Baseline!$G:$BH,24,0))=0,"",VLOOKUP($G54,Baseline!$G:$BH,24,0))</f>
        <v/>
      </c>
      <c r="AE54" s="142" t="str">
        <f>IF(LEN(VLOOKUP($G54,Baseline!$G:$BH,25,0))=0,"",VLOOKUP($G54,Baseline!$G:$BH,25,0))</f>
        <v/>
      </c>
      <c r="AF54" s="142" t="str">
        <f>IF(LEN(VLOOKUP($G54,Baseline!$G:$BH,26,0))=0,"",VLOOKUP($G54,Baseline!$G:$BH,26,0))</f>
        <v/>
      </c>
      <c r="AG54" s="142"/>
      <c r="AH54" s="142"/>
      <c r="AI54" s="142"/>
      <c r="AJ54" s="142"/>
      <c r="AK54" s="142" t="str">
        <f>IF(LEN(VLOOKUP($G54,Baseline!$G:$BH,31,0))=0,"",VLOOKUP($G54,Baseline!$G:$BH,31,0))</f>
        <v>If yes:
By whom has the postponement or cancellation of the doctor's visit been initiated?</v>
      </c>
      <c r="AL54" s="142" t="str">
        <f>IF(LEN(VLOOKUP($G54,Baseline!$G:$BH,32,0))=0,"",VLOOKUP($G54,Baseline!$G:$BH,32,0))</f>
        <v>1 = By myself</v>
      </c>
      <c r="AM54" s="142" t="str">
        <f>IF(LEN(VLOOKUP($G54,Baseline!$G:$BH,33,0))=0,"",VLOOKUP($G54,Baseline!$G:$BH,33,0))</f>
        <v>2 = On the advices of relatives or acquaintances</v>
      </c>
      <c r="AN54" s="142" t="str">
        <f>IF(LEN(VLOOKUP($G54,Baseline!$G:$BH,34,0))=0,"",VLOOKUP($G54,Baseline!$G:$BH,34,0))</f>
        <v>3 = By the physician</v>
      </c>
      <c r="AO54" s="142" t="str">
        <f>IF(LEN(VLOOKUP($G54,Baseline!$G:$BH,35,0))=0,"",VLOOKUP($G54,Baseline!$G:$BH,35,0))</f>
        <v>99 = No response</v>
      </c>
      <c r="AP54" s="142" t="str">
        <f>IF(LEN(VLOOKUP($G54,Baseline!$G:$BH,36,0))=0,"",VLOOKUP($G54,Baseline!$G:$BH,36,0))</f>
        <v/>
      </c>
      <c r="AQ54" s="142" t="str">
        <f>IF(LEN(VLOOKUP($G54,Baseline!$G:$BH,37,0))=0,"",VLOOKUP($G54,Baseline!$G:$BH,37,0))</f>
        <v/>
      </c>
      <c r="AR54" s="142" t="str">
        <f>IF(LEN(VLOOKUP($G54,Baseline!$G:$BH,38,0))=0,"",VLOOKUP($G54,Baseline!$G:$BH,38,0))</f>
        <v/>
      </c>
      <c r="AS54" s="142" t="str">
        <f>IF(LEN(VLOOKUP($G54,Baseline!$G:$BH,39,0))=0,"",VLOOKUP($G54,Baseline!$G:$BH,39,0))</f>
        <v/>
      </c>
      <c r="AT54" s="142" t="str">
        <f>IF(LEN(VLOOKUP($G54,Baseline!$G:$BH,40,0))=0,"",VLOOKUP($G54,Baseline!$G:$BH,40,0))</f>
        <v/>
      </c>
      <c r="AU54" s="142" t="str">
        <f>IF(LEN(VLOOKUP($G54,Baseline!$G:$BH,41,0))=0,"",VLOOKUP($G54,Baseline!$G:$BH,41,0))</f>
        <v/>
      </c>
      <c r="AV54" s="142" t="str">
        <f>IF(LEN(VLOOKUP($G54,Baseline!$G:$BH,42,0))=0,"",VLOOKUP($G54,Baseline!$G:$BH,42,0))</f>
        <v/>
      </c>
      <c r="AW54" s="142" t="str">
        <f>IF(LEN(VLOOKUP($G54,Baseline!$G:$BH,43,0))=0,"",VLOOKUP($G54,Baseline!$G:$BH,43,0))</f>
        <v/>
      </c>
      <c r="AX54" s="142" t="str">
        <f>IF(LEN(VLOOKUP($G54,Baseline!$G:$BH,44,0))=0,"",VLOOKUP($G54,Baseline!$G:$BH,44,0))</f>
        <v/>
      </c>
      <c r="AY54" s="142" t="str">
        <f>IF(LEN(VLOOKUP($G54,Baseline!$G:$BH,45,0))=0,"",VLOOKUP($G54,Baseline!$G:$BH,45,0))</f>
        <v/>
      </c>
      <c r="AZ54" s="142" t="str">
        <f>IF(LEN(VLOOKUP($G54,Baseline!$G:$BH,46,0))=0,"",VLOOKUP($G54,Baseline!$G:$BH,46,0))</f>
        <v/>
      </c>
      <c r="BA54" s="142" t="str">
        <f>IF(LEN(VLOOKUP($G54,Baseline!$G:$BH,47,0))=0,"",VLOOKUP($G54,Baseline!$G:$BH,47,0))</f>
        <v/>
      </c>
      <c r="BB54" s="142" t="str">
        <f>IF(LEN(VLOOKUP($G54,Baseline!$G:$BH,48,0))=0,"",VLOOKUP($G54,Baseline!$G:$BH,48,0))</f>
        <v/>
      </c>
      <c r="BC54" s="142" t="str">
        <f>IF(LEN(VLOOKUP($G54,Baseline!$G:$BH,49,0))=0,"",VLOOKUP($G54,Baseline!$G:$BH,49,0))</f>
        <v/>
      </c>
      <c r="BD54" s="142" t="str">
        <f>IF(LEN(VLOOKUP($G54,Baseline!$G:$BH,50,0))=0,"",VLOOKUP($G54,Baseline!$G:$BH,50,0))</f>
        <v/>
      </c>
      <c r="BE54" s="142" t="str">
        <f>IF(LEN(VLOOKUP($G54,Baseline!$G:$BH,51,0))=0,"",VLOOKUP($G54,Baseline!$G:$BH,51,0))</f>
        <v/>
      </c>
      <c r="BF54" s="142" t="str">
        <f>IF(LEN(VLOOKUP($G54,Baseline!$G:$BH,52,0))=0,"",VLOOKUP($G54,Baseline!$G:$BH,52,0))</f>
        <v/>
      </c>
      <c r="BG54" s="142" t="str">
        <f>IF(LEN(VLOOKUP($G54,Baseline!$G:$BH,53,0))=0,"",VLOOKUP($G54,Baseline!$G:$BH,53,0))</f>
        <v/>
      </c>
      <c r="BH54" s="142" t="str">
        <f>IF(LEN(VLOOKUP($G54,Baseline!$G:$BH,54,0))=0,"",VLOOKUP($G54,Baseline!$G:$BH,54,0))</f>
        <v/>
      </c>
      <c r="BI54" s="142"/>
      <c r="BJ54" s="142"/>
      <c r="BK54" s="142"/>
      <c r="BL54" s="142"/>
      <c r="BM54" s="142" t="str">
        <f>IF(LEN(VLOOKUP($G54,Baseline!$G:$CJ,59,0))=0,"",VLOOKUP($G54,Baseline!$G:$CJ,59,0))</f>
        <v>En caso afirmativo: 
¿De quién partió la idea de aplazar o cancelar el tratamiento o análisis?</v>
      </c>
      <c r="BN54" s="139" t="str">
        <f>IF(LEN(VLOOKUP($G54,Baseline!$G:$CJ,60,0))=0,"",VLOOKUP($G54,Baseline!$G:$CJ,60,0))</f>
        <v>1 = Decisión propia</v>
      </c>
      <c r="BO54" s="139" t="str">
        <f>IF(LEN(VLOOKUP($G54,Baseline!$G:$CJ,61,0))=0,"",VLOOKUP($G54,Baseline!$G:$CJ,61,0))</f>
        <v>2 = Por indicación de familiares o conocidos</v>
      </c>
      <c r="BP54" s="139" t="str">
        <f>IF(LEN(VLOOKUP($G54,Baseline!$G:$CJ,62,0))=0,"",VLOOKUP($G54,Baseline!$G:$CJ,62,0))</f>
        <v>3 = Recomendación médica</v>
      </c>
      <c r="BQ54" s="139" t="str">
        <f>IF(LEN(VLOOKUP($G54,Baseline!$G:$CJ,63,0))=0,"",VLOOKUP($G54,Baseline!$G:$CJ,63,0))</f>
        <v>99 = No hay datos</v>
      </c>
      <c r="BR54" s="139" t="str">
        <f>IF(LEN(VLOOKUP($G54,Baseline!$G:$CJ,64,0))=0,"",VLOOKUP($G54,Baseline!$G:$CJ,64,0))</f>
        <v/>
      </c>
      <c r="BS54" s="139" t="str">
        <f>IF(LEN(VLOOKUP($G54,Baseline!$G:$CJ,65,0))=0,"",VLOOKUP($G54,Baseline!$G:$CJ,65,0))</f>
        <v/>
      </c>
      <c r="BT54" s="139" t="str">
        <f>IF(LEN(VLOOKUP($G54,Baseline!$G:$CJ,66,0))=0,"",VLOOKUP($G54,Baseline!$G:$CJ,66,0))</f>
        <v/>
      </c>
      <c r="BU54" s="139" t="str">
        <f>IF(LEN(VLOOKUP($G54,Baseline!$G:$CJ,67,0))=0,"",VLOOKUP($G54,Baseline!$G:$CJ,67,0))</f>
        <v/>
      </c>
      <c r="BV54" s="139" t="str">
        <f>IF(LEN(VLOOKUP($G54,Baseline!$G:$CJ,68,0))=0,"",VLOOKUP($G54,Baseline!$G:$CJ,68,0))</f>
        <v/>
      </c>
      <c r="BW54" s="139" t="str">
        <f>IF(LEN(VLOOKUP($G54,Baseline!$G:$CJ,69,0))=0,"",VLOOKUP($G54,Baseline!$G:$CJ,69,0))</f>
        <v/>
      </c>
      <c r="BX54" s="139" t="str">
        <f>IF(LEN(VLOOKUP($G54,Baseline!$G:$CJ,70,0))=0,"",VLOOKUP($G54,Baseline!$G:$CJ,70,0))</f>
        <v/>
      </c>
      <c r="BY54" s="139" t="str">
        <f>IF(LEN(VLOOKUP($G54,Baseline!$G:$CJ,71,0))=0,"",VLOOKUP($G54,Baseline!$G:$CJ,71,0))</f>
        <v/>
      </c>
      <c r="BZ54" s="139" t="str">
        <f>IF(LEN(VLOOKUP($G54,Baseline!$G:$CJ,72,0))=0,"",VLOOKUP($G54,Baseline!$G:$CJ,72,0))</f>
        <v/>
      </c>
      <c r="CA54" s="139" t="str">
        <f>IF(LEN(VLOOKUP($G54,Baseline!$G:$CJ,73,0))=0,"",VLOOKUP($G54,Baseline!$G:$CJ,73,0))</f>
        <v/>
      </c>
      <c r="CB54" s="139" t="str">
        <f>IF(LEN(VLOOKUP($G54,Baseline!$G:$CJ,74,0))=0,"",VLOOKUP($G54,Baseline!$G:$CJ,74,0))</f>
        <v/>
      </c>
      <c r="CC54" s="139" t="str">
        <f>IF(LEN(VLOOKUP($G54,Baseline!$G:$CJ,75,0))=0,"",VLOOKUP($G54,Baseline!$G:$CJ,75,0))</f>
        <v/>
      </c>
      <c r="CD54" s="139" t="str">
        <f>IF(LEN(VLOOKUP($G54,Baseline!$G:$CJ,76,0))=0,"",VLOOKUP($G54,Baseline!$G:$CJ,76,0))</f>
        <v/>
      </c>
      <c r="CE54" s="139" t="str">
        <f>IF(LEN(VLOOKUP($G54,Baseline!$G:$CJ,77,0))=0,"",VLOOKUP($G54,Baseline!$G:$CJ,77,0))</f>
        <v/>
      </c>
      <c r="CF54" s="139" t="str">
        <f>IF(LEN(VLOOKUP($G54,Baseline!$G:$CJ,78,0))=0,"",VLOOKUP($G54,Baseline!$G:$CJ,78,0))</f>
        <v/>
      </c>
      <c r="CG54" s="139" t="str">
        <f>IF(LEN(VLOOKUP($G54,Baseline!$G:$CJ,79,0))=0,"",VLOOKUP($G54,Baseline!$G:$CJ,79,0))</f>
        <v/>
      </c>
      <c r="CH54" s="139" t="str">
        <f>IF(LEN(VLOOKUP($G54,Baseline!$G:$CJ,80,0))=0,"",VLOOKUP($G54,Baseline!$G:$CJ,80,0))</f>
        <v/>
      </c>
      <c r="CI54" s="139" t="str">
        <f>IF(LEN(VLOOKUP($G54,Baseline!$G:$CJ,81,0))=0,"",VLOOKUP($G54,Baseline!$G:$CJ,81,0))</f>
        <v/>
      </c>
      <c r="CJ54" s="139" t="str">
        <f>IF(LEN(VLOOKUP($G54,Baseline!$G:$CJ,82,0))=0,"",VLOOKUP($G54,Baseline!$G:$CJ,82,0))</f>
        <v/>
      </c>
      <c r="CK54" s="142"/>
      <c r="CL54" s="142"/>
      <c r="CM54" s="142"/>
      <c r="CN54" s="142"/>
      <c r="CO54" s="139" t="str">
        <f>IF(LEN(VLOOKUP($G54,Baseline!$G:$DL,87,0))=0,"",VLOOKUP($G54,Baseline!$G:$DL,87,0))</f>
        <v>Si oui: 
Qui est à l'origine du report ou de l'annulation de l'examen ou du traitement ?</v>
      </c>
      <c r="CP54" s="139" t="str">
        <f>IF(LEN(VLOOKUP($G54,Baseline!$G:$DL,88,0))=0,"",VLOOKUP($G54,Baseline!$G:$DL,88,0))</f>
        <v>1 = moi-même</v>
      </c>
      <c r="CQ54" s="139" t="str">
        <f>IF(LEN(VLOOKUP($G54,Baseline!$G:$DL,89,0))=0,"",VLOOKUP($G54,Baseline!$G:$DL,89,0))</f>
        <v>2 = sur les conseils de proches ou de connaissances</v>
      </c>
      <c r="CR54" s="139" t="str">
        <f>IF(LEN(VLOOKUP($G54,Baseline!$G:$DL,90,0))=0,"",VLOOKUP($G54,Baseline!$G:$DL,90,0))</f>
        <v>3 = le médecin</v>
      </c>
      <c r="CS54" s="139" t="str">
        <f>IF(LEN(VLOOKUP($G54,Baseline!$G:$DL,91,0))=0,"",VLOOKUP($G54,Baseline!$G:$DL,91,0))</f>
        <v>99 = pas de réponse</v>
      </c>
      <c r="CT54" s="139" t="str">
        <f>IF(LEN(VLOOKUP($G54,Baseline!$G:$DL,92,0))=0,"",VLOOKUP($G54,Baseline!$G:$DL,92,0))</f>
        <v/>
      </c>
      <c r="CU54" s="139" t="str">
        <f>IF(LEN(VLOOKUP($G54,Baseline!$G:$DL,93,0))=0,"",VLOOKUP($G54,Baseline!$G:$DL,93,0))</f>
        <v/>
      </c>
      <c r="CV54" s="139" t="str">
        <f>IF(LEN(VLOOKUP($G54,Baseline!$G:$DL,94,0))=0,"",VLOOKUP($G54,Baseline!$G:$DL,94,0))</f>
        <v/>
      </c>
      <c r="CW54" s="139" t="str">
        <f>IF(LEN(VLOOKUP($G54,Baseline!$G:$DL,95,0))=0,"",VLOOKUP($G54,Baseline!$G:$DL,95,0))</f>
        <v/>
      </c>
      <c r="CX54" s="139" t="str">
        <f>IF(LEN(VLOOKUP($G54,Baseline!$G:$DL,96,0))=0,"",VLOOKUP($G54,Baseline!$G:$DL,96,0))</f>
        <v/>
      </c>
      <c r="CY54" s="139" t="str">
        <f>IF(LEN(VLOOKUP($G54,Baseline!$G:$DL,97,0))=0,"",VLOOKUP($G54,Baseline!$G:$DL,97,0))</f>
        <v/>
      </c>
      <c r="CZ54" s="139" t="str">
        <f>IF(LEN(VLOOKUP($G54,Baseline!$G:$DL,98,0))=0,"",VLOOKUP($G54,Baseline!$G:$DL,98,0))</f>
        <v/>
      </c>
      <c r="DA54" s="139" t="str">
        <f>IF(LEN(VLOOKUP($G54,Baseline!$G:$DL,99,0))=0,"",VLOOKUP($G54,Baseline!$G:$DL,99,0))</f>
        <v/>
      </c>
      <c r="DB54" s="139" t="str">
        <f>IF(LEN(VLOOKUP($G54,Baseline!$G:$DL,100,0))=0,"",VLOOKUP($G54,Baseline!$G:$DL,100,0))</f>
        <v/>
      </c>
      <c r="DC54" s="139" t="str">
        <f>IF(LEN(VLOOKUP($G54,Baseline!$G:$DL,101,0))=0,"",VLOOKUP($G54,Baseline!$G:$DL,101,0))</f>
        <v/>
      </c>
      <c r="DD54" s="139" t="str">
        <f>IF(LEN(VLOOKUP($G54,Baseline!$G:$DL,102,0))=0,"",VLOOKUP($G54,Baseline!$G:$DL,102,0))</f>
        <v/>
      </c>
      <c r="DE54" s="139" t="str">
        <f>IF(LEN(VLOOKUP($G54,Baseline!$G:$DL,103,0))=0,"",VLOOKUP($G54,Baseline!$G:$DL,103,0))</f>
        <v/>
      </c>
      <c r="DF54" s="139" t="str">
        <f>IF(LEN(VLOOKUP($G54,Baseline!$G:$DL,104,0))=0,"",VLOOKUP($G54,Baseline!$G:$DL,104,0))</f>
        <v/>
      </c>
      <c r="DG54" s="139" t="str">
        <f>IF(LEN(VLOOKUP($G54,Baseline!$G:$DL,105,0))=0,"",VLOOKUP($G54,Baseline!$G:$DL,105,0))</f>
        <v/>
      </c>
      <c r="DH54" s="139" t="str">
        <f>IF(LEN(VLOOKUP($G54,Baseline!$G:$DL,106,0))=0,"",VLOOKUP($G54,Baseline!$G:$DL,106,0))</f>
        <v/>
      </c>
      <c r="DI54" s="139" t="str">
        <f>IF(LEN(VLOOKUP($G54,Baseline!$G:$DL,107,0))=0,"",VLOOKUP($G54,Baseline!$G:$DL,107,0))</f>
        <v/>
      </c>
      <c r="DJ54" s="139" t="str">
        <f>IF(LEN(VLOOKUP($G54,Baseline!$G:$DL,108,0))=0,"",VLOOKUP($G54,Baseline!$G:$DL,108,0))</f>
        <v/>
      </c>
      <c r="DK54" s="139" t="str">
        <f>IF(LEN(VLOOKUP($G54,Baseline!$G:$DL,109,0))=0,"",VLOOKUP($G54,Baseline!$G:$DL,109,0))</f>
        <v/>
      </c>
      <c r="DL54" s="139" t="str">
        <f>IF(LEN(VLOOKUP($G54,Baseline!$G:$DL,110,0))=0,"",VLOOKUP($G54,Baseline!$G:$DL,110,0))</f>
        <v/>
      </c>
      <c r="DM54" s="139"/>
      <c r="DN54" s="139"/>
      <c r="DO54" s="139"/>
      <c r="DP54" s="139"/>
      <c r="DQ54" s="142" t="str">
        <f>IF(LEN(VLOOKUP($G54,Baseline!$G:$EN,115,0))=0,"",VLOOKUP($G54,Baseline!$G:$EN,115,0))</f>
        <v>Ha igen: Ki kezdeményezte a vizsgálat vagy a kezelés elhalasztását, ill. lemondását?</v>
      </c>
      <c r="DR54" s="142" t="str">
        <f>IF(LEN(VLOOKUP($G54,Baseline!$G:$EN,116,0))=0,"",VLOOKUP($G54,Baseline!$G:$EN,116,0))</f>
        <v>1 = én magam</v>
      </c>
      <c r="DS54" s="142" t="str">
        <f>IF(LEN(VLOOKUP($G54,Baseline!$G:$EN,117,0))=0,"",VLOOKUP($G54,Baseline!$G:$EN,117,0))</f>
        <v>2 = a rokonaim vagy ismerőseim tanácsolták</v>
      </c>
      <c r="DT54" s="142" t="str">
        <f>IF(LEN(VLOOKUP($G54,Baseline!$G:$EN,118,0))=0,"",VLOOKUP($G54,Baseline!$G:$EN,118,0))</f>
        <v>3 = az orvos</v>
      </c>
      <c r="DU54" s="142" t="str">
        <f>IF(LEN(VLOOKUP($G54,Baseline!$G:$EN,119,0))=0,"",VLOOKUP($G54,Baseline!$G:$EN,119,0))</f>
        <v>99 = nincs válasz</v>
      </c>
      <c r="DV54" s="142" t="str">
        <f>IF(LEN(VLOOKUP($G54,Baseline!$G:$EN,120,0))=0,"",VLOOKUP($G54,Baseline!$G:$EN,120,0))</f>
        <v/>
      </c>
      <c r="DW54" s="142" t="str">
        <f>IF(LEN(VLOOKUP($G54,Baseline!$G:$EN,121,0))=0,"",VLOOKUP($G54,Baseline!$G:$EN,121,0))</f>
        <v/>
      </c>
      <c r="DX54" s="142" t="str">
        <f>IF(LEN(VLOOKUP($G54,Baseline!$G:$EN,122,0))=0,"",VLOOKUP($G54,Baseline!$G:$EN,122,0))</f>
        <v/>
      </c>
      <c r="DY54" s="142" t="str">
        <f>IF(LEN(VLOOKUP($G54,Baseline!$G:$EN,123,0))=0,"",VLOOKUP($G54,Baseline!$G:$EN,123,0))</f>
        <v/>
      </c>
      <c r="DZ54" s="142" t="str">
        <f>IF(LEN(VLOOKUP($G54,Baseline!$G:$EN,124,0))=0,"",VLOOKUP($G54,Baseline!$G:$EN,124,0))</f>
        <v/>
      </c>
      <c r="EA54" s="142" t="str">
        <f>IF(LEN(VLOOKUP($G54,Baseline!$G:$EN,125,0))=0,"",VLOOKUP($G54,Baseline!$G:$EN,125,0))</f>
        <v/>
      </c>
      <c r="EB54" s="142" t="str">
        <f>IF(LEN(VLOOKUP($G54,Baseline!$G:$EN,126,0))=0,"",VLOOKUP($G54,Baseline!$G:$EN,126,0))</f>
        <v/>
      </c>
      <c r="EC54" s="142" t="str">
        <f>IF(LEN(VLOOKUP($G54,Baseline!$G:$EN,127,0))=0,"",VLOOKUP($G54,Baseline!$G:$EN,127,0))</f>
        <v/>
      </c>
      <c r="ED54" s="142" t="str">
        <f>IF(LEN(VLOOKUP($G54,Baseline!$G:$EN,128,0))=0,"",VLOOKUP($G54,Baseline!$G:$EN,128,0))</f>
        <v/>
      </c>
      <c r="EE54" s="142" t="str">
        <f>IF(LEN(VLOOKUP($G54,Baseline!$G:$EN,129,0))=0,"",VLOOKUP($G54,Baseline!$G:$EN,129,0))</f>
        <v/>
      </c>
      <c r="EF54" s="142" t="str">
        <f>IF(LEN(VLOOKUP($G54,Baseline!$G:$EN,130,0))=0,"",VLOOKUP($G54,Baseline!$G:$EN,130,0))</f>
        <v/>
      </c>
      <c r="EG54" s="142" t="str">
        <f>IF(LEN(VLOOKUP($G54,Baseline!$G:$EN,131,0))=0,"",VLOOKUP($G54,Baseline!$G:$EN,131,0))</f>
        <v/>
      </c>
      <c r="EH54" s="142" t="str">
        <f>IF(LEN(VLOOKUP($G54,Baseline!$G:$EN,132,0))=0,"",VLOOKUP($G54,Baseline!$G:$EN,132,0))</f>
        <v/>
      </c>
      <c r="EI54" s="142" t="str">
        <f>IF(LEN(VLOOKUP($G54,Baseline!$G:$EN,133,0))=0,"",VLOOKUP($G54,Baseline!$G:$EN,133,0))</f>
        <v/>
      </c>
      <c r="EJ54" s="142" t="str">
        <f>IF(LEN(VLOOKUP($G54,Baseline!$G:$EN,134,0))=0,"",VLOOKUP($G54,Baseline!$G:$EN,134,0))</f>
        <v/>
      </c>
      <c r="EK54" s="142" t="str">
        <f>IF(LEN(VLOOKUP($G54,Baseline!$G:$EN,135,0))=0,"",VLOOKUP($G54,Baseline!$G:$EN,135,0))</f>
        <v/>
      </c>
      <c r="EL54" s="142" t="str">
        <f>IF(LEN(VLOOKUP($G54,Baseline!$G:$EN,136,0))=0,"",VLOOKUP($G54,Baseline!$G:$EN,136,0))</f>
        <v/>
      </c>
      <c r="EM54" s="142" t="str">
        <f>IF(LEN(VLOOKUP($G54,Baseline!$G:$EN,137,0))=0,"",VLOOKUP($G54,Baseline!$G:$EN,137,0))</f>
        <v/>
      </c>
      <c r="EN54" s="142" t="str">
        <f>IF(LEN(VLOOKUP($G54,Baseline!$G:$EN,138,0))=0,"",VLOOKUP($G54,Baseline!$G:$EN,138,0))</f>
        <v/>
      </c>
      <c r="EO54" s="142"/>
      <c r="EP54" s="142"/>
      <c r="EQ54" s="142"/>
      <c r="ER54" s="142"/>
      <c r="ES54" s="142" t="str">
        <f>IF(LEN(VLOOKUP($G54,Baseline!$G:$FP,143,0))=0,"",VLOOKUP($G54,Baseline!$G:$FP,143,0))</f>
        <v>Se sì:
Chi ha proposto di spostare o cancellare la visita o il trattamento?</v>
      </c>
      <c r="ET54" s="142" t="str">
        <f>IF(LEN(VLOOKUP($G54,Baseline!$G:$FP,144,0))=0,"",VLOOKUP($G54,Baseline!$G:$FP,144,0))</f>
        <v>1 = io stesso</v>
      </c>
      <c r="EU54" s="142" t="str">
        <f>IF(LEN(VLOOKUP($G54,Baseline!$G:$FP,145,0))=0,"",VLOOKUP($G54,Baseline!$G:$FP,145,0))</f>
        <v>2 = su consiglio di familiari o conoscenti</v>
      </c>
      <c r="EV54" s="142" t="str">
        <f>IF(LEN(VLOOKUP($G54,Baseline!$G:$FP,146,0))=0,"",VLOOKUP($G54,Baseline!$G:$FP,146,0))</f>
        <v>3 = il medico</v>
      </c>
      <c r="EW54" s="142" t="str">
        <f>IF(LEN(VLOOKUP($G54,Baseline!$G:$FP,147,0))=0,"",VLOOKUP($G54,Baseline!$G:$FP,147,0))</f>
        <v>99 = nessuna risposta</v>
      </c>
      <c r="EX54" s="142" t="str">
        <f>IF(LEN(VLOOKUP($G54,Baseline!$G:$FP,148,0))=0,"",VLOOKUP($G54,Baseline!$G:$FP,148,0))</f>
        <v/>
      </c>
      <c r="EY54" s="142" t="str">
        <f>IF(LEN(VLOOKUP($G54,Baseline!$G:$FP,149,0))=0,"",VLOOKUP($G54,Baseline!$G:$FP,149,0))</f>
        <v/>
      </c>
      <c r="EZ54" s="142" t="str">
        <f>IF(LEN(VLOOKUP($G54,Baseline!$G:$FP,150,0))=0,"",VLOOKUP($G54,Baseline!$G:$FP,150,0))</f>
        <v/>
      </c>
      <c r="FA54" s="142" t="str">
        <f>IF(LEN(VLOOKUP($G54,Baseline!$G:$FP,151,0))=0,"",VLOOKUP($G54,Baseline!$G:$FP,151,0))</f>
        <v/>
      </c>
      <c r="FB54" s="142" t="str">
        <f>IF(LEN(VLOOKUP($G54,Baseline!$G:$FP,152,0))=0,"",VLOOKUP($G54,Baseline!$G:$FP,152,0))</f>
        <v/>
      </c>
      <c r="FC54" s="142" t="str">
        <f>IF(LEN(VLOOKUP($G54,Baseline!$G:$FP,153,0))=0,"",VLOOKUP($G54,Baseline!$G:$FP,153,0))</f>
        <v/>
      </c>
      <c r="FD54" s="142" t="str">
        <f>IF(LEN(VLOOKUP($G54,Baseline!$G:$FP,154,0))=0,"",VLOOKUP($G54,Baseline!$G:$FP,154,0))</f>
        <v/>
      </c>
      <c r="FE54" s="142" t="str">
        <f>IF(LEN(VLOOKUP($G54,Baseline!$G:$FP,155,0))=0,"",VLOOKUP($G54,Baseline!$G:$FP,155,0))</f>
        <v/>
      </c>
      <c r="FF54" s="142" t="str">
        <f>IF(LEN(VLOOKUP($G54,Baseline!$G:$FP,156,0))=0,"",VLOOKUP($G54,Baseline!$G:$FP,156,0))</f>
        <v/>
      </c>
      <c r="FG54" s="142" t="str">
        <f>IF(LEN(VLOOKUP($G54,Baseline!$G:$FP,157,0))=0,"",VLOOKUP($G54,Baseline!$G:$FP,157,0))</f>
        <v/>
      </c>
      <c r="FH54" s="142" t="str">
        <f>IF(LEN(VLOOKUP($G54,Baseline!$G:$FP,158,0))=0,"",VLOOKUP($G54,Baseline!$G:$FP,158,0))</f>
        <v/>
      </c>
      <c r="FI54" s="142" t="str">
        <f>IF(LEN(VLOOKUP($G54,Baseline!$G:$FP,159,0))=0,"",VLOOKUP($G54,Baseline!$G:$FP,159,0))</f>
        <v/>
      </c>
      <c r="FJ54" s="142" t="str">
        <f>IF(LEN(VLOOKUP($G54,Baseline!$G:$FP,160,0))=0,"",VLOOKUP($G54,Baseline!$G:$FP,160,0))</f>
        <v/>
      </c>
      <c r="FK54" s="142" t="str">
        <f>IF(LEN(VLOOKUP($G54,Baseline!$G:$FP,161,0))=0,"",VLOOKUP($G54,Baseline!$G:$FP,161,0))</f>
        <v/>
      </c>
      <c r="FL54" s="142" t="str">
        <f>IF(LEN(VLOOKUP($G54,Baseline!$G:$FP,162,0))=0,"",VLOOKUP($G54,Baseline!$G:$FP,162,0))</f>
        <v/>
      </c>
      <c r="FM54" s="142" t="str">
        <f>IF(LEN(VLOOKUP($G54,Baseline!$G:$FP,163,0))=0,"",VLOOKUP($G54,Baseline!$G:$FP,163,0))</f>
        <v/>
      </c>
      <c r="FN54" s="142" t="str">
        <f>IF(LEN(VLOOKUP($G54,Baseline!$G:$FP,164,0))=0,"",VLOOKUP($G54,Baseline!$G:$FP,164,0))</f>
        <v/>
      </c>
      <c r="FO54" s="142" t="str">
        <f>IF(LEN(VLOOKUP($G54,Baseline!$G:$FP,165,0))=0,"",VLOOKUP($G54,Baseline!$G:$FP,165,0))</f>
        <v/>
      </c>
      <c r="FP54" s="142" t="str">
        <f>IF(LEN(VLOOKUP($G54,Baseline!$G:$FP,166,0))=0,"",VLOOKUP($G54,Baseline!$G:$FP,166,0))</f>
        <v/>
      </c>
      <c r="FQ54" s="142"/>
      <c r="FR54" s="142"/>
      <c r="FS54" s="142"/>
      <c r="FT54" s="142"/>
      <c r="FU54" s="142" t="s">
        <v>1515</v>
      </c>
      <c r="FV54" s="142" t="str">
        <f>IF(LEN(VLOOKUP($G54,Baseline!$G:$GR,172,0))=0,"",VLOOKUP($G54,Baseline!$G:$GR,172,0))</f>
        <v>1 = я сам(а)</v>
      </c>
      <c r="FW54" s="142" t="str">
        <f>IF(LEN(VLOOKUP($G54,Baseline!$G:$GR,173,0))=0,"",VLOOKUP($G54,Baseline!$G:$GR,173,0))</f>
        <v>2 = по совету родственника или знакомого</v>
      </c>
      <c r="FX54" s="142" t="str">
        <f>IF(LEN(VLOOKUP($G54,Baseline!$G:$GR,174,0))=0,"",VLOOKUP($G54,Baseline!$G:$GR,174,0))</f>
        <v>3 = врач</v>
      </c>
      <c r="FY54" s="142" t="str">
        <f>IF(LEN(VLOOKUP($G54,Baseline!$G:$GR,175,0))=0,"",VLOOKUP($G54,Baseline!$G:$GR,175,0))</f>
        <v>99 = нет ответа</v>
      </c>
      <c r="FZ54" s="142" t="str">
        <f>IF(LEN(VLOOKUP($G54,Baseline!$G:$GR,176,0))=0,"",VLOOKUP($G54,Baseline!$G:$GR,176,0))</f>
        <v/>
      </c>
      <c r="GA54" s="142" t="str">
        <f>IF(LEN(VLOOKUP($G54,Baseline!$G:$GR,177,0))=0,"",VLOOKUP($G54,Baseline!$G:$GR,177,0))</f>
        <v/>
      </c>
      <c r="GB54" s="142" t="str">
        <f>IF(LEN(VLOOKUP($G54,Baseline!$G:$GR,178,0))=0,"",VLOOKUP($G54,Baseline!$G:$GR,178,0))</f>
        <v/>
      </c>
      <c r="GC54" s="142" t="str">
        <f>IF(LEN(VLOOKUP($G54,Baseline!$G:$GR,179,0))=0,"",VLOOKUP($G54,Baseline!$G:$GR,179,0))</f>
        <v/>
      </c>
      <c r="GD54" s="142" t="str">
        <f>IF(LEN(VLOOKUP($G54,Baseline!$G:$GR,180,0))=0,"",VLOOKUP($G54,Baseline!$G:$GR,180,0))</f>
        <v/>
      </c>
      <c r="GE54" s="142" t="str">
        <f>IF(LEN(VLOOKUP($G54,Baseline!$G:$GR,181,0))=0,"",VLOOKUP($G54,Baseline!$G:$GR,181,0))</f>
        <v/>
      </c>
      <c r="GF54" s="142" t="str">
        <f>IF(LEN(VLOOKUP($G54,Baseline!$G:$GR,182,0))=0,"",VLOOKUP($G54,Baseline!$G:$GR,182,0))</f>
        <v/>
      </c>
      <c r="GG54" s="142" t="str">
        <f>IF(LEN(VLOOKUP($G54,Baseline!$G:$GR,183,0))=0,"",VLOOKUP($G54,Baseline!$G:$GR,183,0))</f>
        <v/>
      </c>
      <c r="GH54" s="142" t="str">
        <f>IF(LEN(VLOOKUP($G54,Baseline!$G:$GR,184,0))=0,"",VLOOKUP($G54,Baseline!$G:$GR,184,0))</f>
        <v/>
      </c>
      <c r="GI54" s="142" t="str">
        <f>IF(LEN(VLOOKUP($G54,Baseline!$G:$GR,185,0))=0,"",VLOOKUP($G54,Baseline!$G:$GR,185,0))</f>
        <v/>
      </c>
      <c r="GJ54" s="142" t="str">
        <f>IF(LEN(VLOOKUP($G54,Baseline!$G:$GR,186,0))=0,"",VLOOKUP($G54,Baseline!$G:$GR,186,0))</f>
        <v/>
      </c>
      <c r="GK54" s="142" t="str">
        <f>IF(LEN(VLOOKUP($G54,Baseline!$G:$GR,187,0))=0,"",VLOOKUP($G54,Baseline!$G:$GR,187,0))</f>
        <v/>
      </c>
      <c r="GL54" s="142" t="str">
        <f>IF(LEN(VLOOKUP($G54,Baseline!$G:$GR,188,0))=0,"",VLOOKUP($G54,Baseline!$G:$GR,188,0))</f>
        <v/>
      </c>
      <c r="GM54" s="142" t="str">
        <f>IF(LEN(VLOOKUP($G54,Baseline!$G:$GR,189,0))=0,"",VLOOKUP($G54,Baseline!$G:$GR,189,0))</f>
        <v/>
      </c>
      <c r="GN54" s="142" t="str">
        <f>IF(LEN(VLOOKUP($G54,Baseline!$G:$GR,190,0))=0,"",VLOOKUP($G54,Baseline!$G:$GR,190,0))</f>
        <v/>
      </c>
      <c r="GO54" s="142" t="str">
        <f>IF(LEN(VLOOKUP($G54,Baseline!$G:$GR,191,0))=0,"",VLOOKUP($G54,Baseline!$G:$GR,191,0))</f>
        <v/>
      </c>
      <c r="GP54" s="142" t="str">
        <f>IF(LEN(VLOOKUP($G54,Baseline!$G:$GR,192,0))=0,"",VLOOKUP($G54,Baseline!$G:$GR,192,0))</f>
        <v/>
      </c>
      <c r="GQ54" s="142" t="str">
        <f>IF(LEN(VLOOKUP($G54,Baseline!$G:$GR,193,0))=0,"",VLOOKUP($G54,Baseline!$G:$GR,193,0))</f>
        <v/>
      </c>
      <c r="GR54" s="142" t="str">
        <f>IF(LEN(VLOOKUP($G54,Baseline!$G:$GR,194,0))=0,"",VLOOKUP($G54,Baseline!$G:$GR,194,0))</f>
        <v/>
      </c>
      <c r="GS54" s="142"/>
      <c r="GT54" s="142"/>
      <c r="GU54" s="142"/>
      <c r="GV54" s="142"/>
      <c r="GW54" s="142" t="str">
        <f>IF(LEN(VLOOKUP($G54,Baseline!$G:$HT,199,0))=0,"",VLOOKUP($G54,Baseline!$G:$HT,199,0))</f>
        <v>Ako da:
Ko je bio razlog otkazivanja ili odlaganja pregleda ili tretmana?</v>
      </c>
      <c r="GX54" s="142" t="str">
        <f>IF(LEN(VLOOKUP($G54,Baseline!$G:$HT,200,0))=0,"",VLOOKUP($G54,Baseline!$G:$HT,200,0))</f>
        <v>1 = ja sam</v>
      </c>
      <c r="GY54" s="142" t="str">
        <f>IF(LEN(VLOOKUP($G54,Baseline!$G:$HT,201,0))=0,"",VLOOKUP($G54,Baseline!$G:$HT,201,0))</f>
        <v>2 = na savet rođaka ili poznanika</v>
      </c>
      <c r="GZ54" s="142" t="str">
        <f>IF(LEN(VLOOKUP($G54,Baseline!$G:$HT,202,0))=0,"",VLOOKUP($G54,Baseline!$G:$HT,202,0))</f>
        <v>3 = od strane lekara</v>
      </c>
      <c r="HA54" s="142" t="str">
        <f>IF(LEN(VLOOKUP($G54,Baseline!$G:$HT,203,0))=0,"",VLOOKUP($G54,Baseline!$G:$HT,203,0))</f>
        <v>99 = nema podataka</v>
      </c>
      <c r="HB54" s="142" t="str">
        <f>IF(LEN(VLOOKUP($G54,Baseline!$G:$HT,204,0))=0,"",VLOOKUP($G54,Baseline!$G:$HT,204,0))</f>
        <v/>
      </c>
      <c r="HC54" s="142" t="str">
        <f>IF(LEN(VLOOKUP($G54,Baseline!$G:$HT,205,0))=0,"",VLOOKUP($G54,Baseline!$G:$HT,205,0))</f>
        <v/>
      </c>
      <c r="HD54" s="142" t="str">
        <f>IF(LEN(VLOOKUP($G54,Baseline!$G:$HT,206,0))=0,"",VLOOKUP($G54,Baseline!$G:$HT,206,0))</f>
        <v/>
      </c>
      <c r="HE54" s="142" t="str">
        <f>IF(LEN(VLOOKUP($G54,Baseline!$G:$HT,207,0))=0,"",VLOOKUP($G54,Baseline!$G:$HT,207,0))</f>
        <v/>
      </c>
      <c r="HF54" s="142" t="str">
        <f>IF(LEN(VLOOKUP($G54,Baseline!$G:$HT,208,0))=0,"",VLOOKUP($G54,Baseline!$G:$HT,208,0))</f>
        <v/>
      </c>
      <c r="HG54" s="142" t="str">
        <f>IF(LEN(VLOOKUP($G54,Baseline!$G:$HT,209,0))=0,"",VLOOKUP($G54,Baseline!$G:$HT,209,0))</f>
        <v/>
      </c>
      <c r="HH54" s="142" t="str">
        <f>IF(LEN(VLOOKUP($G54,Baseline!$G:$HT,210,0))=0,"",VLOOKUP($G54,Baseline!$G:$HT,210,0))</f>
        <v/>
      </c>
      <c r="HI54" s="142" t="str">
        <f>IF(LEN(VLOOKUP($G54,Baseline!$G:$HT,211,0))=0,"",VLOOKUP($G54,Baseline!$G:$HT,211,0))</f>
        <v/>
      </c>
      <c r="HJ54" s="142" t="str">
        <f>IF(LEN(VLOOKUP($G54,Baseline!$G:$HT,212,0))=0,"",VLOOKUP($G54,Baseline!$G:$HT,212,0))</f>
        <v/>
      </c>
      <c r="HK54" s="142" t="str">
        <f>IF(LEN(VLOOKUP($G54,Baseline!$G:$HT,213,0))=0,"",VLOOKUP($G54,Baseline!$G:$HT,213,0))</f>
        <v/>
      </c>
      <c r="HL54" s="142" t="str">
        <f>IF(LEN(VLOOKUP($G54,Baseline!$G:$HT,214,0))=0,"",VLOOKUP($G54,Baseline!$G:$HT,214,0))</f>
        <v/>
      </c>
      <c r="HM54" s="142" t="str">
        <f>IF(LEN(VLOOKUP($G54,Baseline!$G:$HT,215,0))=0,"",VLOOKUP($G54,Baseline!$G:$HT,215,0))</f>
        <v/>
      </c>
      <c r="HN54" s="142" t="str">
        <f>IF(LEN(VLOOKUP($G54,Baseline!$G:$HT,216,0))=0,"",VLOOKUP($G54,Baseline!$G:$HT,216,0))</f>
        <v/>
      </c>
      <c r="HO54" s="142" t="str">
        <f>IF(LEN(VLOOKUP($G54,Baseline!$G:$HT,217,0))=0,"",VLOOKUP($G54,Baseline!$G:$HT,217,0))</f>
        <v/>
      </c>
      <c r="HP54" s="142" t="str">
        <f>IF(LEN(VLOOKUP($G54,Baseline!$G:$HT,218,0))=0,"",VLOOKUP($G54,Baseline!$G:$HT,218,0))</f>
        <v/>
      </c>
      <c r="HQ54" s="142" t="str">
        <f>IF(LEN(VLOOKUP($G54,Baseline!$G:$HT,219,0))=0,"",VLOOKUP($G54,Baseline!$G:$HT,219,0))</f>
        <v/>
      </c>
      <c r="HR54" s="142" t="str">
        <f>IF(LEN(VLOOKUP($G54,Baseline!$G:$HT,220,0))=0,"",VLOOKUP($G54,Baseline!$G:$HT,220,0))</f>
        <v/>
      </c>
      <c r="HS54" s="142" t="str">
        <f>IF(LEN(VLOOKUP($G54,Baseline!$G:$HT,221,0))=0,"",VLOOKUP($G54,Baseline!$G:$HT,221,0))</f>
        <v/>
      </c>
      <c r="HT54" s="142" t="str">
        <f>IF(LEN(VLOOKUP($G54,Baseline!$G:$HT,222,0))=0,"",VLOOKUP($G54,Baseline!$G:$HT,222,0))</f>
        <v/>
      </c>
      <c r="HU54" s="142"/>
      <c r="HV54" s="142"/>
      <c r="HW54" s="142"/>
      <c r="HX54" s="142"/>
      <c r="HY54" s="177"/>
      <c r="HZ54" s="177"/>
      <c r="IA54" s="177"/>
      <c r="IB54" s="177"/>
      <c r="IC54" s="177"/>
      <c r="ID54" s="177"/>
      <c r="IE54" s="177"/>
      <c r="IF54" s="177"/>
      <c r="IG54" s="177"/>
      <c r="IH54" s="177"/>
      <c r="II54" s="177"/>
      <c r="IJ54" s="177"/>
      <c r="IK54" s="177"/>
      <c r="IL54" s="177"/>
      <c r="IM54" s="177"/>
      <c r="IN54" s="177"/>
      <c r="IO54" s="177"/>
      <c r="IP54" s="177"/>
      <c r="IQ54" s="177"/>
      <c r="IR54" s="177"/>
      <c r="IS54" s="177"/>
      <c r="IT54" s="177"/>
      <c r="IU54" s="177"/>
      <c r="IV54" s="177"/>
      <c r="IW54" s="177"/>
      <c r="IX54" s="177"/>
      <c r="IY54" s="177"/>
      <c r="IZ54" s="177"/>
      <c r="JA54" s="177"/>
      <c r="JB54" s="177"/>
      <c r="JC54" s="177"/>
      <c r="JD54" s="177"/>
      <c r="JE54" s="177"/>
      <c r="JF54" s="177"/>
      <c r="JG54" s="177"/>
      <c r="JH54" s="177"/>
      <c r="JI54" s="177"/>
      <c r="JJ54" s="177"/>
      <c r="JK54" s="177"/>
      <c r="JL54" s="177"/>
      <c r="JM54" s="177"/>
      <c r="JN54" s="177"/>
      <c r="JO54" s="177"/>
      <c r="JP54" s="177"/>
      <c r="JQ54" s="177"/>
      <c r="JR54" s="177"/>
      <c r="JS54" s="177"/>
      <c r="JT54" s="177"/>
      <c r="JU54" s="177"/>
      <c r="JV54" s="177"/>
      <c r="JW54" s="177"/>
      <c r="JX54" s="177"/>
      <c r="JY54" s="177"/>
      <c r="JZ54" s="177"/>
      <c r="KA54" s="177"/>
      <c r="KB54" s="177"/>
      <c r="KC54" s="177"/>
      <c r="KD54" s="177"/>
      <c r="KE54" s="177"/>
      <c r="KF54" s="177"/>
      <c r="KG54" s="177"/>
      <c r="KH54" s="177"/>
      <c r="KI54" s="177"/>
      <c r="KJ54" s="177"/>
      <c r="KK54" s="177"/>
      <c r="KL54" s="177"/>
      <c r="KM54" s="177"/>
      <c r="KN54" s="177"/>
      <c r="KO54" s="177"/>
      <c r="KP54" s="177"/>
      <c r="KQ54" s="177"/>
      <c r="KR54" s="177"/>
      <c r="KS54" s="177"/>
      <c r="KT54" s="177"/>
      <c r="KU54" s="177"/>
      <c r="KV54" s="177"/>
      <c r="KW54" s="177"/>
      <c r="KX54" s="177"/>
      <c r="KY54" s="177"/>
      <c r="KZ54" s="177"/>
      <c r="LA54" s="177"/>
      <c r="LB54" s="177"/>
      <c r="LC54" s="177"/>
      <c r="LD54" s="177"/>
      <c r="LE54" s="177"/>
      <c r="LF54" s="177"/>
      <c r="LG54" s="177"/>
      <c r="LH54" s="177"/>
      <c r="LI54" s="177"/>
      <c r="LJ54" s="177"/>
      <c r="LK54" s="177"/>
      <c r="LL54" s="177"/>
      <c r="LM54" s="177"/>
      <c r="LN54" s="177"/>
      <c r="LO54" s="177"/>
      <c r="LP54" s="177"/>
      <c r="LQ54" s="177"/>
      <c r="LR54" s="177"/>
      <c r="LS54" s="177"/>
      <c r="LT54" s="177"/>
      <c r="LU54" s="177"/>
      <c r="LV54" s="177"/>
      <c r="LW54" s="177"/>
      <c r="LX54" s="177"/>
      <c r="LY54" s="177"/>
      <c r="LZ54" s="177"/>
      <c r="MA54" s="177"/>
      <c r="MB54" s="177"/>
      <c r="MC54" s="177"/>
      <c r="MD54" s="177"/>
      <c r="ME54" s="177"/>
      <c r="MF54" s="177"/>
      <c r="MG54" s="177"/>
      <c r="MH54" s="177"/>
      <c r="MI54" s="177"/>
      <c r="MJ54" s="177"/>
      <c r="MK54" s="177"/>
      <c r="ML54" s="177"/>
      <c r="MM54" s="177"/>
      <c r="MN54" s="177"/>
      <c r="MO54" s="177"/>
      <c r="MP54" s="177"/>
      <c r="MQ54" s="177"/>
      <c r="MR54" s="177"/>
      <c r="MS54" s="177"/>
      <c r="MT54" s="177"/>
      <c r="MU54" s="177"/>
      <c r="MV54" s="177"/>
      <c r="MW54" s="177"/>
      <c r="MX54" s="177"/>
      <c r="MY54" s="177"/>
      <c r="MZ54" s="177"/>
      <c r="NA54" s="177"/>
      <c r="NB54" s="177"/>
      <c r="NC54" s="177"/>
      <c r="ND54" s="177"/>
      <c r="NE54" s="177"/>
      <c r="NF54" s="177"/>
      <c r="NG54" s="177"/>
      <c r="NH54" s="177"/>
      <c r="NI54" s="177"/>
      <c r="NJ54" s="177"/>
      <c r="NK54" s="177"/>
      <c r="NL54" s="177"/>
      <c r="NM54" s="177"/>
      <c r="NN54" s="177"/>
      <c r="NO54" s="177"/>
      <c r="NP54" s="177"/>
      <c r="NQ54" s="177"/>
      <c r="NR54" s="177"/>
      <c r="NS54" s="177"/>
      <c r="NT54" s="177"/>
      <c r="NU54" s="177"/>
      <c r="NV54" s="177"/>
      <c r="NW54" s="177"/>
      <c r="NX54" s="177"/>
      <c r="NY54" s="177"/>
      <c r="NZ54" s="177"/>
      <c r="OA54" s="177"/>
      <c r="OB54" s="177"/>
      <c r="OC54" s="177"/>
      <c r="OD54" s="177"/>
      <c r="OE54" s="177"/>
      <c r="OF54" s="177"/>
      <c r="OG54" s="177"/>
      <c r="OH54" s="177"/>
      <c r="OI54" s="177"/>
      <c r="OJ54" s="177"/>
      <c r="OK54" s="177"/>
      <c r="OL54" s="177"/>
      <c r="OM54" s="177"/>
      <c r="ON54" s="177"/>
      <c r="OO54" s="177"/>
      <c r="OP54" s="177"/>
      <c r="OQ54" s="177"/>
      <c r="OR54" s="177"/>
      <c r="OS54" s="177"/>
      <c r="OT54" s="177"/>
      <c r="OU54" s="177"/>
      <c r="OV54" s="177"/>
      <c r="OW54" s="177"/>
      <c r="OX54" s="177"/>
      <c r="OY54" s="177"/>
      <c r="OZ54" s="177"/>
      <c r="PA54" s="177"/>
      <c r="PB54" s="177"/>
      <c r="PC54" s="177"/>
      <c r="PD54" s="177"/>
      <c r="PE54" s="177"/>
      <c r="PF54" s="177"/>
      <c r="PG54" s="177"/>
      <c r="PH54" s="177"/>
      <c r="PI54" s="177"/>
      <c r="PJ54" s="177"/>
      <c r="PK54" s="177"/>
      <c r="PL54" s="177"/>
      <c r="PM54" s="177"/>
      <c r="PN54" s="177"/>
      <c r="PO54" s="177"/>
      <c r="PP54" s="177"/>
      <c r="PQ54" s="177"/>
      <c r="PR54" s="177"/>
      <c r="PS54" s="177"/>
      <c r="PT54" s="177"/>
      <c r="PU54" s="177"/>
      <c r="PV54" s="177"/>
      <c r="PW54" s="177"/>
      <c r="PX54" s="177"/>
      <c r="PY54" s="177"/>
      <c r="PZ54" s="177"/>
      <c r="QA54" s="177"/>
      <c r="QB54" s="177"/>
      <c r="QC54" s="177"/>
      <c r="QD54" s="177"/>
      <c r="QE54" s="177"/>
      <c r="QF54" s="177"/>
      <c r="QG54" s="177"/>
      <c r="QH54" s="177"/>
      <c r="QI54" s="177"/>
      <c r="QJ54" s="177"/>
      <c r="QK54" s="177"/>
      <c r="QL54" s="177"/>
      <c r="QM54" s="177"/>
      <c r="QN54" s="177"/>
      <c r="QO54" s="177"/>
      <c r="QP54" s="177"/>
      <c r="QQ54" s="177"/>
      <c r="QR54" s="177"/>
      <c r="QS54" s="177"/>
      <c r="QT54" s="177"/>
      <c r="QU54" s="177"/>
      <c r="QV54" s="177"/>
      <c r="QW54" s="177"/>
      <c r="QX54" s="177"/>
      <c r="QY54" s="177"/>
      <c r="QZ54" s="177"/>
      <c r="RA54" s="177"/>
      <c r="RB54" s="177"/>
      <c r="RC54" s="177"/>
      <c r="RD54" s="177"/>
      <c r="RE54" s="177"/>
      <c r="RF54" s="177"/>
      <c r="RG54" s="177"/>
      <c r="RH54" s="177"/>
      <c r="RI54" s="177"/>
      <c r="RJ54" s="177"/>
      <c r="RK54" s="177"/>
      <c r="RL54" s="177"/>
      <c r="RM54" s="177"/>
      <c r="RN54" s="177"/>
      <c r="RO54" s="177"/>
      <c r="RP54" s="177"/>
      <c r="RQ54" s="177"/>
      <c r="RR54" s="177"/>
      <c r="RS54" s="177"/>
      <c r="RT54" s="177"/>
      <c r="RU54" s="177"/>
      <c r="RV54" s="177"/>
      <c r="RW54" s="177"/>
      <c r="RX54" s="177"/>
      <c r="RY54" s="177"/>
      <c r="RZ54" s="177"/>
      <c r="SA54" s="177"/>
      <c r="SB54" s="177"/>
      <c r="SC54" s="177"/>
      <c r="SD54" s="177"/>
      <c r="SE54" s="177"/>
      <c r="SF54" s="177"/>
      <c r="SG54" s="177"/>
      <c r="SH54" s="177"/>
      <c r="SI54" s="177"/>
      <c r="SJ54" s="177"/>
      <c r="SK54" s="177"/>
      <c r="SL54" s="177"/>
      <c r="SM54" s="177"/>
      <c r="SN54" s="177"/>
      <c r="SO54" s="177"/>
      <c r="SP54" s="177"/>
      <c r="SQ54" s="177"/>
      <c r="SR54" s="177"/>
      <c r="SS54" s="177"/>
      <c r="ST54" s="177"/>
      <c r="SU54" s="177"/>
      <c r="SV54" s="177"/>
      <c r="SW54" s="177"/>
      <c r="SX54" s="177"/>
      <c r="SY54" s="177"/>
      <c r="SZ54" s="177"/>
      <c r="TA54" s="177"/>
      <c r="TB54" s="177"/>
      <c r="TC54" s="177"/>
      <c r="TD54" s="177"/>
      <c r="TE54" s="177"/>
      <c r="TF54" s="177"/>
      <c r="TG54" s="177"/>
      <c r="TH54" s="177"/>
      <c r="TI54" s="177"/>
      <c r="TJ54" s="177"/>
      <c r="TK54" s="177"/>
      <c r="TL54" s="177"/>
      <c r="TM54" s="177"/>
      <c r="TN54" s="177"/>
      <c r="TO54" s="177"/>
      <c r="TP54" s="177"/>
      <c r="TQ54" s="177"/>
      <c r="TR54" s="177"/>
      <c r="TS54" s="177"/>
      <c r="TT54" s="177"/>
      <c r="TU54" s="177"/>
      <c r="TV54" s="177"/>
      <c r="TW54" s="177"/>
      <c r="TX54" s="177"/>
      <c r="TY54" s="177"/>
      <c r="TZ54" s="177"/>
      <c r="UA54" s="177"/>
      <c r="UB54" s="177"/>
      <c r="UC54" s="177"/>
      <c r="UD54" s="177"/>
      <c r="UE54" s="177"/>
      <c r="UF54" s="177"/>
      <c r="UG54" s="177"/>
      <c r="UH54" s="177"/>
      <c r="UI54" s="177"/>
      <c r="UJ54" s="177"/>
      <c r="UK54" s="177"/>
      <c r="UL54" s="177"/>
      <c r="UM54" s="177"/>
      <c r="UN54" s="177"/>
      <c r="UO54" s="177"/>
      <c r="UP54" s="177"/>
      <c r="UQ54" s="177"/>
      <c r="UR54" s="177"/>
      <c r="US54" s="177"/>
      <c r="UT54" s="177"/>
      <c r="UU54" s="177"/>
      <c r="UV54" s="177"/>
      <c r="UW54" s="177"/>
      <c r="UX54" s="177"/>
      <c r="UY54" s="177"/>
      <c r="UZ54" s="177"/>
      <c r="VA54" s="177"/>
      <c r="VB54" s="177"/>
      <c r="VC54" s="177"/>
      <c r="VD54" s="177"/>
      <c r="VE54" s="177"/>
      <c r="VF54" s="177"/>
      <c r="VG54" s="177"/>
      <c r="VH54" s="177"/>
      <c r="VI54" s="177"/>
      <c r="VJ54" s="177"/>
      <c r="VK54" s="177"/>
      <c r="VL54" s="177"/>
      <c r="VM54" s="177"/>
      <c r="VN54" s="177"/>
      <c r="VO54" s="177"/>
      <c r="VP54" s="177"/>
      <c r="VQ54" s="177"/>
      <c r="VR54" s="177"/>
      <c r="VS54" s="177"/>
      <c r="VT54" s="177"/>
      <c r="VU54" s="177"/>
      <c r="VV54" s="177"/>
      <c r="VW54" s="177"/>
      <c r="VX54" s="177"/>
      <c r="VY54" s="177"/>
      <c r="VZ54" s="177"/>
      <c r="WA54" s="177"/>
      <c r="WB54" s="177"/>
      <c r="WC54" s="177"/>
      <c r="WD54" s="177"/>
      <c r="WE54" s="177"/>
      <c r="WF54" s="177"/>
      <c r="WG54" s="177"/>
      <c r="WH54" s="177"/>
      <c r="WI54" s="177"/>
      <c r="WJ54" s="177"/>
      <c r="WK54" s="177"/>
      <c r="WL54" s="177"/>
      <c r="WM54" s="177"/>
      <c r="WN54" s="177"/>
      <c r="WO54" s="177"/>
      <c r="WP54" s="177"/>
      <c r="WQ54" s="177"/>
      <c r="WR54" s="177"/>
      <c r="WS54" s="177"/>
      <c r="WT54" s="177"/>
      <c r="WU54" s="177"/>
      <c r="WV54" s="177"/>
      <c r="WW54" s="177"/>
      <c r="WX54" s="177"/>
      <c r="WY54" s="177"/>
      <c r="WZ54" s="177"/>
      <c r="XA54" s="177"/>
      <c r="XB54" s="177"/>
      <c r="XC54" s="177"/>
      <c r="XD54" s="177"/>
      <c r="XE54" s="177"/>
      <c r="XF54" s="177"/>
      <c r="XG54" s="177"/>
      <c r="XH54" s="177"/>
      <c r="XI54" s="177"/>
      <c r="XJ54" s="177"/>
      <c r="XK54" s="177"/>
      <c r="XL54" s="177"/>
      <c r="XM54" s="177"/>
      <c r="XN54" s="177"/>
      <c r="XO54" s="177"/>
      <c r="XP54" s="177"/>
      <c r="XQ54" s="177"/>
      <c r="XR54" s="177"/>
      <c r="XS54" s="177"/>
      <c r="XT54" s="177"/>
      <c r="XU54" s="177"/>
      <c r="XV54" s="177"/>
      <c r="XW54" s="177"/>
      <c r="XX54" s="177"/>
      <c r="XY54" s="177"/>
      <c r="XZ54" s="177"/>
      <c r="YA54" s="177"/>
      <c r="YB54" s="177"/>
      <c r="YC54" s="177"/>
      <c r="YD54" s="177"/>
      <c r="YE54" s="177"/>
      <c r="YF54" s="177"/>
      <c r="YG54" s="177"/>
      <c r="YH54" s="177"/>
      <c r="YI54" s="177"/>
      <c r="YJ54" s="177"/>
      <c r="YK54" s="177"/>
      <c r="YL54" s="177"/>
      <c r="YM54" s="177"/>
      <c r="YN54" s="177"/>
      <c r="YO54" s="177"/>
      <c r="YP54" s="177"/>
      <c r="YQ54" s="177"/>
      <c r="YR54" s="177"/>
      <c r="YS54" s="177"/>
      <c r="YT54" s="177"/>
      <c r="YU54" s="177"/>
      <c r="YV54" s="177"/>
      <c r="YW54" s="177"/>
      <c r="YX54" s="177"/>
      <c r="YY54" s="177"/>
      <c r="YZ54" s="177"/>
      <c r="ZA54" s="177"/>
      <c r="ZB54" s="177"/>
      <c r="ZC54" s="177"/>
      <c r="ZD54" s="177"/>
      <c r="ZE54" s="177"/>
      <c r="ZF54" s="177"/>
      <c r="ZG54" s="177"/>
      <c r="ZH54" s="177"/>
      <c r="ZI54" s="177"/>
      <c r="ZJ54" s="177"/>
      <c r="ZK54" s="177"/>
      <c r="ZL54" s="177"/>
      <c r="ZM54" s="177"/>
      <c r="ZN54" s="177"/>
      <c r="ZO54" s="177"/>
      <c r="ZP54" s="177"/>
      <c r="ZQ54" s="177"/>
      <c r="ZR54" s="177"/>
    </row>
    <row r="55" spans="1:694" ht="15.75" customHeight="1" x14ac:dyDescent="0.25">
      <c r="A55" s="135" t="s">
        <v>252</v>
      </c>
      <c r="B55" s="135" t="s">
        <v>273</v>
      </c>
      <c r="C55" s="135"/>
      <c r="D55" s="135"/>
      <c r="E55" s="135"/>
      <c r="F55" s="135" t="s">
        <v>254</v>
      </c>
      <c r="G55" s="135" t="s">
        <v>1517</v>
      </c>
      <c r="H55" s="135"/>
      <c r="I55" s="178" t="s">
        <v>1809</v>
      </c>
      <c r="J55" s="135" t="str">
        <f>IF(LEN(VLOOKUP($G55,Baseline!$G:$BH,4,0))=0,"",VLOOKUP($G55,Baseline!$G:$BH,4,0))</f>
        <v>0 = Nein</v>
      </c>
      <c r="K55" s="135" t="str">
        <f>IF(LEN(VLOOKUP($G55,Baseline!$G:$BH,5,0))=0,"",VLOOKUP($G55,Baseline!$G:$BH,5,0))</f>
        <v>1 = Ja</v>
      </c>
      <c r="L55" s="135" t="str">
        <f>IF(LEN(VLOOKUP($G55,Baseline!$G:$BH,6,0))=0,"",VLOOKUP($G55,Baseline!$G:$BH,6,0))</f>
        <v>3 = Kein Bedarf an Untersuchung oder Behandlung</v>
      </c>
      <c r="M55" s="135" t="str">
        <f>IF(LEN(VLOOKUP($G55,Baseline!$G:$BH,7,0))=0,"",VLOOKUP($G55,Baseline!$G:$BH,7,0))</f>
        <v>77 = Weiß nicht</v>
      </c>
      <c r="N55" s="135" t="str">
        <f>IF(LEN(VLOOKUP($G55,Baseline!$G:$BH,8,0))=0,"",VLOOKUP($G55,Baseline!$G:$BH,8,0))</f>
        <v/>
      </c>
      <c r="O55" s="135" t="str">
        <f>IF(LEN(VLOOKUP($G55,Baseline!$G:$BH,9,0))=0,"",VLOOKUP($G55,Baseline!$G:$BH,9,0))</f>
        <v/>
      </c>
      <c r="P55" s="135" t="str">
        <f>IF(LEN(VLOOKUP($G55,Baseline!$G:$BH,10,0))=0,"",VLOOKUP($G55,Baseline!$G:$BH,10,0))</f>
        <v/>
      </c>
      <c r="Q55" s="135" t="str">
        <f>IF(LEN(VLOOKUP($G55,Baseline!$G:$BH,11,0))=0,"",VLOOKUP($G55,Baseline!$G:$BH,11,0))</f>
        <v/>
      </c>
      <c r="R55" s="135" t="str">
        <f>IF(LEN(VLOOKUP($G55,Baseline!$G:$BH,12,0))=0,"",VLOOKUP($G55,Baseline!$G:$BH,12,0))</f>
        <v/>
      </c>
      <c r="S55" s="135" t="str">
        <f>IF(LEN(VLOOKUP($G55,Baseline!$G:$BH,13,0))=0,"",VLOOKUP($G55,Baseline!$G:$BH,13,0))</f>
        <v/>
      </c>
      <c r="T55" s="135" t="str">
        <f>IF(LEN(VLOOKUP($G55,Baseline!$G:$BH,14,0))=0,"",VLOOKUP($G55,Baseline!$G:$BH,14,0))</f>
        <v/>
      </c>
      <c r="U55" s="135" t="str">
        <f>IF(LEN(VLOOKUP($G55,Baseline!$G:$BH,15,0))=0,"",VLOOKUP($G55,Baseline!$G:$BH,15,0))</f>
        <v/>
      </c>
      <c r="V55" s="135" t="str">
        <f>IF(LEN(VLOOKUP($G55,Baseline!$G:$BH,16,0))=0,"",VLOOKUP($G55,Baseline!$G:$BH,16,0))</f>
        <v/>
      </c>
      <c r="W55" s="135" t="str">
        <f>IF(LEN(VLOOKUP($G55,Baseline!$G:$BH,17,0))=0,"",VLOOKUP($G55,Baseline!$G:$BH,17,0))</f>
        <v/>
      </c>
      <c r="X55" s="135" t="str">
        <f>IF(LEN(VLOOKUP($G55,Baseline!$G:$BH,18,0))=0,"",VLOOKUP($G55,Baseline!$G:$BH,18,0))</f>
        <v/>
      </c>
      <c r="Y55" s="135" t="str">
        <f>IF(LEN(VLOOKUP($G55,Baseline!$G:$BH,19,0))=0,"",VLOOKUP($G55,Baseline!$G:$BH,19,0))</f>
        <v/>
      </c>
      <c r="Z55" s="135" t="str">
        <f>IF(LEN(VLOOKUP($G55,Baseline!$G:$BH,20,0))=0,"",VLOOKUP($G55,Baseline!$G:$BH,20,0))</f>
        <v/>
      </c>
      <c r="AA55" s="135" t="str">
        <f>IF(LEN(VLOOKUP($G55,Baseline!$G:$BH,21,0))=0,"",VLOOKUP($G55,Baseline!$G:$BH,21,0))</f>
        <v/>
      </c>
      <c r="AB55" s="135" t="str">
        <f>IF(LEN(VLOOKUP($G55,Baseline!$G:$BH,22,0))=0,"",VLOOKUP($G55,Baseline!$G:$BH,22,0))</f>
        <v/>
      </c>
      <c r="AC55" s="135" t="str">
        <f>IF(LEN(VLOOKUP($G55,Baseline!$G:$BH,23,0))=0,"",VLOOKUP($G55,Baseline!$G:$BH,23,0))</f>
        <v/>
      </c>
      <c r="AD55" s="135" t="str">
        <f>IF(LEN(VLOOKUP($G55,Baseline!$G:$BH,24,0))=0,"",VLOOKUP($G55,Baseline!$G:$BH,24,0))</f>
        <v/>
      </c>
      <c r="AE55" s="135" t="str">
        <f>IF(LEN(VLOOKUP($G55,Baseline!$G:$BH,25,0))=0,"",VLOOKUP($G55,Baseline!$G:$BH,25,0))</f>
        <v/>
      </c>
      <c r="AF55" s="135" t="str">
        <f>IF(LEN(VLOOKUP($G55,Baseline!$G:$BH,26,0))=0,"",VLOOKUP($G55,Baseline!$G:$BH,26,0))</f>
        <v/>
      </c>
      <c r="AG55" s="135"/>
      <c r="AH55" s="135"/>
      <c r="AI55" s="135"/>
      <c r="AJ55" s="135"/>
      <c r="AK55" s="178" t="s">
        <v>1810</v>
      </c>
      <c r="AL55" s="135" t="str">
        <f>IF(LEN(VLOOKUP($G55,Baseline!$G:$BH,32,0))=0,"",VLOOKUP($G55,Baseline!$G:$BH,32,0))</f>
        <v>0 = No</v>
      </c>
      <c r="AM55" s="135" t="str">
        <f>IF(LEN(VLOOKUP($G55,Baseline!$G:$BH,33,0))=0,"",VLOOKUP($G55,Baseline!$G:$BH,33,0))</f>
        <v>1 = Yes</v>
      </c>
      <c r="AN55" s="135" t="str">
        <f>IF(LEN(VLOOKUP($G55,Baseline!$G:$BH,34,0))=0,"",VLOOKUP($G55,Baseline!$G:$BH,34,0))</f>
        <v>3 = No need for examinations or treatment</v>
      </c>
      <c r="AO55" s="135" t="str">
        <f>IF(LEN(VLOOKUP($G55,Baseline!$G:$BH,35,0))=0,"",VLOOKUP($G55,Baseline!$G:$BH,35,0))</f>
        <v>77 = I don't know</v>
      </c>
      <c r="AP55" s="135" t="str">
        <f>IF(LEN(VLOOKUP($G55,Baseline!$G:$BH,36,0))=0,"",VLOOKUP($G55,Baseline!$G:$BH,36,0))</f>
        <v/>
      </c>
      <c r="AQ55" s="135" t="str">
        <f>IF(LEN(VLOOKUP($G55,Baseline!$G:$BH,37,0))=0,"",VLOOKUP($G55,Baseline!$G:$BH,37,0))</f>
        <v/>
      </c>
      <c r="AR55" s="135" t="str">
        <f>IF(LEN(VLOOKUP($G55,Baseline!$G:$BH,38,0))=0,"",VLOOKUP($G55,Baseline!$G:$BH,38,0))</f>
        <v/>
      </c>
      <c r="AS55" s="135" t="str">
        <f>IF(LEN(VLOOKUP($G55,Baseline!$G:$BH,39,0))=0,"",VLOOKUP($G55,Baseline!$G:$BH,39,0))</f>
        <v/>
      </c>
      <c r="AT55" s="135" t="str">
        <f>IF(LEN(VLOOKUP($G55,Baseline!$G:$BH,40,0))=0,"",VLOOKUP($G55,Baseline!$G:$BH,40,0))</f>
        <v/>
      </c>
      <c r="AU55" s="135" t="str">
        <f>IF(LEN(VLOOKUP($G55,Baseline!$G:$BH,41,0))=0,"",VLOOKUP($G55,Baseline!$G:$BH,41,0))</f>
        <v/>
      </c>
      <c r="AV55" s="135" t="str">
        <f>IF(LEN(VLOOKUP($G55,Baseline!$G:$BH,42,0))=0,"",VLOOKUP($G55,Baseline!$G:$BH,42,0))</f>
        <v/>
      </c>
      <c r="AW55" s="135" t="str">
        <f>IF(LEN(VLOOKUP($G55,Baseline!$G:$BH,43,0))=0,"",VLOOKUP($G55,Baseline!$G:$BH,43,0))</f>
        <v/>
      </c>
      <c r="AX55" s="135" t="str">
        <f>IF(LEN(VLOOKUP($G55,Baseline!$G:$BH,44,0))=0,"",VLOOKUP($G55,Baseline!$G:$BH,44,0))</f>
        <v/>
      </c>
      <c r="AY55" s="135" t="str">
        <f>IF(LEN(VLOOKUP($G55,Baseline!$G:$BH,45,0))=0,"",VLOOKUP($G55,Baseline!$G:$BH,45,0))</f>
        <v/>
      </c>
      <c r="AZ55" s="135" t="str">
        <f>IF(LEN(VLOOKUP($G55,Baseline!$G:$BH,46,0))=0,"",VLOOKUP($G55,Baseline!$G:$BH,46,0))</f>
        <v/>
      </c>
      <c r="BA55" s="135" t="str">
        <f>IF(LEN(VLOOKUP($G55,Baseline!$G:$BH,47,0))=0,"",VLOOKUP($G55,Baseline!$G:$BH,47,0))</f>
        <v/>
      </c>
      <c r="BB55" s="135" t="str">
        <f>IF(LEN(VLOOKUP($G55,Baseline!$G:$BH,48,0))=0,"",VLOOKUP($G55,Baseline!$G:$BH,48,0))</f>
        <v/>
      </c>
      <c r="BC55" s="135" t="str">
        <f>IF(LEN(VLOOKUP($G55,Baseline!$G:$BH,49,0))=0,"",VLOOKUP($G55,Baseline!$G:$BH,49,0))</f>
        <v/>
      </c>
      <c r="BD55" s="135" t="str">
        <f>IF(LEN(VLOOKUP($G55,Baseline!$G:$BH,50,0))=0,"",VLOOKUP($G55,Baseline!$G:$BH,50,0))</f>
        <v/>
      </c>
      <c r="BE55" s="135" t="str">
        <f>IF(LEN(VLOOKUP($G55,Baseline!$G:$BH,51,0))=0,"",VLOOKUP($G55,Baseline!$G:$BH,51,0))</f>
        <v/>
      </c>
      <c r="BF55" s="135" t="str">
        <f>IF(LEN(VLOOKUP($G55,Baseline!$G:$BH,52,0))=0,"",VLOOKUP($G55,Baseline!$G:$BH,52,0))</f>
        <v/>
      </c>
      <c r="BG55" s="135" t="str">
        <f>IF(LEN(VLOOKUP($G55,Baseline!$G:$BH,53,0))=0,"",VLOOKUP($G55,Baseline!$G:$BH,53,0))</f>
        <v/>
      </c>
      <c r="BH55" s="135" t="str">
        <f>IF(LEN(VLOOKUP($G55,Baseline!$G:$BH,54,0))=0,"",VLOOKUP($G55,Baseline!$G:$BH,54,0))</f>
        <v/>
      </c>
      <c r="BI55" s="135"/>
      <c r="BJ55" s="135"/>
      <c r="BK55" s="135"/>
      <c r="BL55" s="135"/>
      <c r="BM55" s="178" t="s">
        <v>1811</v>
      </c>
      <c r="BN55" s="139" t="str">
        <f>IF(LEN(VLOOKUP($G55,Baseline!$G:$CJ,60,0))=0,"",VLOOKUP($G55,Baseline!$G:$CJ,60,0))</f>
        <v>0 = No</v>
      </c>
      <c r="BO55" s="139" t="str">
        <f>IF(LEN(VLOOKUP($G55,Baseline!$G:$CJ,61,0))=0,"",VLOOKUP($G55,Baseline!$G:$CJ,61,0))</f>
        <v>1 = Sí</v>
      </c>
      <c r="BP55" s="139" t="str">
        <f>IF(LEN(VLOOKUP($G55,Baseline!$G:$CJ,62,0))=0,"",VLOOKUP($G55,Baseline!$G:$CJ,62,0))</f>
        <v>3 = No tuve necesidad de tratamiento o analítica</v>
      </c>
      <c r="BQ55" s="139" t="str">
        <f>IF(LEN(VLOOKUP($G55,Baseline!$G:$CJ,63,0))=0,"",VLOOKUP($G55,Baseline!$G:$CJ,63,0))</f>
        <v>77 = No lo sé</v>
      </c>
      <c r="BR55" s="139" t="str">
        <f>IF(LEN(VLOOKUP($G55,Baseline!$G:$CJ,64,0))=0,"",VLOOKUP($G55,Baseline!$G:$CJ,64,0))</f>
        <v/>
      </c>
      <c r="BS55" s="139" t="str">
        <f>IF(LEN(VLOOKUP($G55,Baseline!$G:$CJ,65,0))=0,"",VLOOKUP($G55,Baseline!$G:$CJ,65,0))</f>
        <v/>
      </c>
      <c r="BT55" s="139" t="str">
        <f>IF(LEN(VLOOKUP($G55,Baseline!$G:$CJ,66,0))=0,"",VLOOKUP($G55,Baseline!$G:$CJ,66,0))</f>
        <v/>
      </c>
      <c r="BU55" s="139" t="str">
        <f>IF(LEN(VLOOKUP($G55,Baseline!$G:$CJ,67,0))=0,"",VLOOKUP($G55,Baseline!$G:$CJ,67,0))</f>
        <v/>
      </c>
      <c r="BV55" s="139" t="str">
        <f>IF(LEN(VLOOKUP($G55,Baseline!$G:$CJ,68,0))=0,"",VLOOKUP($G55,Baseline!$G:$CJ,68,0))</f>
        <v/>
      </c>
      <c r="BW55" s="139" t="str">
        <f>IF(LEN(VLOOKUP($G55,Baseline!$G:$CJ,69,0))=0,"",VLOOKUP($G55,Baseline!$G:$CJ,69,0))</f>
        <v/>
      </c>
      <c r="BX55" s="139" t="str">
        <f>IF(LEN(VLOOKUP($G55,Baseline!$G:$CJ,70,0))=0,"",VLOOKUP($G55,Baseline!$G:$CJ,70,0))</f>
        <v/>
      </c>
      <c r="BY55" s="139" t="str">
        <f>IF(LEN(VLOOKUP($G55,Baseline!$G:$CJ,71,0))=0,"",VLOOKUP($G55,Baseline!$G:$CJ,71,0))</f>
        <v/>
      </c>
      <c r="BZ55" s="139" t="str">
        <f>IF(LEN(VLOOKUP($G55,Baseline!$G:$CJ,72,0))=0,"",VLOOKUP($G55,Baseline!$G:$CJ,72,0))</f>
        <v/>
      </c>
      <c r="CA55" s="139" t="str">
        <f>IF(LEN(VLOOKUP($G55,Baseline!$G:$CJ,73,0))=0,"",VLOOKUP($G55,Baseline!$G:$CJ,73,0))</f>
        <v/>
      </c>
      <c r="CB55" s="139" t="str">
        <f>IF(LEN(VLOOKUP($G55,Baseline!$G:$CJ,74,0))=0,"",VLOOKUP($G55,Baseline!$G:$CJ,74,0))</f>
        <v/>
      </c>
      <c r="CC55" s="139" t="str">
        <f>IF(LEN(VLOOKUP($G55,Baseline!$G:$CJ,75,0))=0,"",VLOOKUP($G55,Baseline!$G:$CJ,75,0))</f>
        <v/>
      </c>
      <c r="CD55" s="139" t="str">
        <f>IF(LEN(VLOOKUP($G55,Baseline!$G:$CJ,76,0))=0,"",VLOOKUP($G55,Baseline!$G:$CJ,76,0))</f>
        <v/>
      </c>
      <c r="CE55" s="139" t="str">
        <f>IF(LEN(VLOOKUP($G55,Baseline!$G:$CJ,77,0))=0,"",VLOOKUP($G55,Baseline!$G:$CJ,77,0))</f>
        <v/>
      </c>
      <c r="CF55" s="139" t="str">
        <f>IF(LEN(VLOOKUP($G55,Baseline!$G:$CJ,78,0))=0,"",VLOOKUP($G55,Baseline!$G:$CJ,78,0))</f>
        <v/>
      </c>
      <c r="CG55" s="139" t="str">
        <f>IF(LEN(VLOOKUP($G55,Baseline!$G:$CJ,79,0))=0,"",VLOOKUP($G55,Baseline!$G:$CJ,79,0))</f>
        <v/>
      </c>
      <c r="CH55" s="139" t="str">
        <f>IF(LEN(VLOOKUP($G55,Baseline!$G:$CJ,80,0))=0,"",VLOOKUP($G55,Baseline!$G:$CJ,80,0))</f>
        <v/>
      </c>
      <c r="CI55" s="139" t="str">
        <f>IF(LEN(VLOOKUP($G55,Baseline!$G:$CJ,81,0))=0,"",VLOOKUP($G55,Baseline!$G:$CJ,81,0))</f>
        <v/>
      </c>
      <c r="CJ55" s="139" t="str">
        <f>IF(LEN(VLOOKUP($G55,Baseline!$G:$CJ,82,0))=0,"",VLOOKUP($G55,Baseline!$G:$CJ,82,0))</f>
        <v/>
      </c>
      <c r="CK55" s="135"/>
      <c r="CL55" s="135"/>
      <c r="CM55" s="135"/>
      <c r="CN55" s="135"/>
      <c r="CO55" s="179" t="s">
        <v>1812</v>
      </c>
      <c r="CP55" s="139" t="str">
        <f>IF(LEN(VLOOKUP($G55,Baseline!$G:$DL,88,0))=0,"",VLOOKUP($G55,Baseline!$G:$DL,88,0))</f>
        <v>0 = non</v>
      </c>
      <c r="CQ55" s="139" t="str">
        <f>IF(LEN(VLOOKUP($G55,Baseline!$G:$DL,89,0))=0,"",VLOOKUP($G55,Baseline!$G:$DL,89,0))</f>
        <v>1 = oui</v>
      </c>
      <c r="CR55" s="139" t="str">
        <f>IF(LEN(VLOOKUP($G55,Baseline!$G:$DL,90,0))=0,"",VLOOKUP($G55,Baseline!$G:$DL,90,0))</f>
        <v>3 = aucun besoin d'examen ou de traitement</v>
      </c>
      <c r="CS55" s="139" t="str">
        <f>IF(LEN(VLOOKUP($G55,Baseline!$G:$DL,91,0))=0,"",VLOOKUP($G55,Baseline!$G:$DL,91,0))</f>
        <v>77 = je ne sais pas</v>
      </c>
      <c r="CT55" s="139" t="str">
        <f>IF(LEN(VLOOKUP($G55,Baseline!$G:$DL,92,0))=0,"",VLOOKUP($G55,Baseline!$G:$DL,92,0))</f>
        <v/>
      </c>
      <c r="CU55" s="139" t="str">
        <f>IF(LEN(VLOOKUP($G55,Baseline!$G:$DL,93,0))=0,"",VLOOKUP($G55,Baseline!$G:$DL,93,0))</f>
        <v/>
      </c>
      <c r="CV55" s="139" t="str">
        <f>IF(LEN(VLOOKUP($G55,Baseline!$G:$DL,94,0))=0,"",VLOOKUP($G55,Baseline!$G:$DL,94,0))</f>
        <v/>
      </c>
      <c r="CW55" s="139" t="str">
        <f>IF(LEN(VLOOKUP($G55,Baseline!$G:$DL,95,0))=0,"",VLOOKUP($G55,Baseline!$G:$DL,95,0))</f>
        <v/>
      </c>
      <c r="CX55" s="139" t="str">
        <f>IF(LEN(VLOOKUP($G55,Baseline!$G:$DL,96,0))=0,"",VLOOKUP($G55,Baseline!$G:$DL,96,0))</f>
        <v/>
      </c>
      <c r="CY55" s="139" t="str">
        <f>IF(LEN(VLOOKUP($G55,Baseline!$G:$DL,97,0))=0,"",VLOOKUP($G55,Baseline!$G:$DL,97,0))</f>
        <v/>
      </c>
      <c r="CZ55" s="139" t="str">
        <f>IF(LEN(VLOOKUP($G55,Baseline!$G:$DL,98,0))=0,"",VLOOKUP($G55,Baseline!$G:$DL,98,0))</f>
        <v/>
      </c>
      <c r="DA55" s="139" t="str">
        <f>IF(LEN(VLOOKUP($G55,Baseline!$G:$DL,99,0))=0,"",VLOOKUP($G55,Baseline!$G:$DL,99,0))</f>
        <v/>
      </c>
      <c r="DB55" s="139" t="str">
        <f>IF(LEN(VLOOKUP($G55,Baseline!$G:$DL,100,0))=0,"",VLOOKUP($G55,Baseline!$G:$DL,100,0))</f>
        <v/>
      </c>
      <c r="DC55" s="139" t="str">
        <f>IF(LEN(VLOOKUP($G55,Baseline!$G:$DL,101,0))=0,"",VLOOKUP($G55,Baseline!$G:$DL,101,0))</f>
        <v/>
      </c>
      <c r="DD55" s="139" t="str">
        <f>IF(LEN(VLOOKUP($G55,Baseline!$G:$DL,102,0))=0,"",VLOOKUP($G55,Baseline!$G:$DL,102,0))</f>
        <v/>
      </c>
      <c r="DE55" s="139" t="str">
        <f>IF(LEN(VLOOKUP($G55,Baseline!$G:$DL,103,0))=0,"",VLOOKUP($G55,Baseline!$G:$DL,103,0))</f>
        <v/>
      </c>
      <c r="DF55" s="139" t="str">
        <f>IF(LEN(VLOOKUP($G55,Baseline!$G:$DL,104,0))=0,"",VLOOKUP($G55,Baseline!$G:$DL,104,0))</f>
        <v/>
      </c>
      <c r="DG55" s="139" t="str">
        <f>IF(LEN(VLOOKUP($G55,Baseline!$G:$DL,105,0))=0,"",VLOOKUP($G55,Baseline!$G:$DL,105,0))</f>
        <v/>
      </c>
      <c r="DH55" s="139" t="str">
        <f>IF(LEN(VLOOKUP($G55,Baseline!$G:$DL,106,0))=0,"",VLOOKUP($G55,Baseline!$G:$DL,106,0))</f>
        <v/>
      </c>
      <c r="DI55" s="139" t="str">
        <f>IF(LEN(VLOOKUP($G55,Baseline!$G:$DL,107,0))=0,"",VLOOKUP($G55,Baseline!$G:$DL,107,0))</f>
        <v/>
      </c>
      <c r="DJ55" s="139" t="str">
        <f>IF(LEN(VLOOKUP($G55,Baseline!$G:$DL,108,0))=0,"",VLOOKUP($G55,Baseline!$G:$DL,108,0))</f>
        <v/>
      </c>
      <c r="DK55" s="139" t="str">
        <f>IF(LEN(VLOOKUP($G55,Baseline!$G:$DL,109,0))=0,"",VLOOKUP($G55,Baseline!$G:$DL,109,0))</f>
        <v/>
      </c>
      <c r="DL55" s="139" t="str">
        <f>IF(LEN(VLOOKUP($G55,Baseline!$G:$DL,110,0))=0,"",VLOOKUP($G55,Baseline!$G:$DL,110,0))</f>
        <v/>
      </c>
      <c r="DM55" s="140"/>
      <c r="DN55" s="140"/>
      <c r="DO55" s="140"/>
      <c r="DP55" s="140"/>
      <c r="DQ55" s="178" t="s">
        <v>1813</v>
      </c>
      <c r="DR55" s="142" t="str">
        <f>IF(LEN(VLOOKUP($G55,Baseline!$G:$EN,116,0))=0,"",VLOOKUP($G55,Baseline!$G:$EN,116,0))</f>
        <v>0 = nem</v>
      </c>
      <c r="DS55" s="142" t="str">
        <f>IF(LEN(VLOOKUP($G55,Baseline!$G:$EN,117,0))=0,"",VLOOKUP($G55,Baseline!$G:$EN,117,0))</f>
        <v>1 = igen</v>
      </c>
      <c r="DT55" s="142" t="str">
        <f>IF(LEN(VLOOKUP($G55,Baseline!$G:$EN,118,0))=0,"",VLOOKUP($G55,Baseline!$G:$EN,118,0))</f>
        <v>3 = nincs vizsgálati vagy kezelési igény</v>
      </c>
      <c r="DU55" s="142" t="str">
        <f>IF(LEN(VLOOKUP($G55,Baseline!$G:$EN,119,0))=0,"",VLOOKUP($G55,Baseline!$G:$EN,119,0))</f>
        <v>77 = nem tudom</v>
      </c>
      <c r="DV55" s="142" t="str">
        <f>IF(LEN(VLOOKUP($G55,Baseline!$G:$EN,120,0))=0,"",VLOOKUP($G55,Baseline!$G:$EN,120,0))</f>
        <v/>
      </c>
      <c r="DW55" s="142" t="str">
        <f>IF(LEN(VLOOKUP($G55,Baseline!$G:$EN,121,0))=0,"",VLOOKUP($G55,Baseline!$G:$EN,121,0))</f>
        <v/>
      </c>
      <c r="DX55" s="142" t="str">
        <f>IF(LEN(VLOOKUP($G55,Baseline!$G:$EN,122,0))=0,"",VLOOKUP($G55,Baseline!$G:$EN,122,0))</f>
        <v/>
      </c>
      <c r="DY55" s="142" t="str">
        <f>IF(LEN(VLOOKUP($G55,Baseline!$G:$EN,123,0))=0,"",VLOOKUP($G55,Baseline!$G:$EN,123,0))</f>
        <v/>
      </c>
      <c r="DZ55" s="142" t="str">
        <f>IF(LEN(VLOOKUP($G55,Baseline!$G:$EN,124,0))=0,"",VLOOKUP($G55,Baseline!$G:$EN,124,0))</f>
        <v/>
      </c>
      <c r="EA55" s="142" t="str">
        <f>IF(LEN(VLOOKUP($G55,Baseline!$G:$EN,125,0))=0,"",VLOOKUP($G55,Baseline!$G:$EN,125,0))</f>
        <v/>
      </c>
      <c r="EB55" s="142" t="str">
        <f>IF(LEN(VLOOKUP($G55,Baseline!$G:$EN,126,0))=0,"",VLOOKUP($G55,Baseline!$G:$EN,126,0))</f>
        <v/>
      </c>
      <c r="EC55" s="142" t="str">
        <f>IF(LEN(VLOOKUP($G55,Baseline!$G:$EN,127,0))=0,"",VLOOKUP($G55,Baseline!$G:$EN,127,0))</f>
        <v/>
      </c>
      <c r="ED55" s="142" t="str">
        <f>IF(LEN(VLOOKUP($G55,Baseline!$G:$EN,128,0))=0,"",VLOOKUP($G55,Baseline!$G:$EN,128,0))</f>
        <v/>
      </c>
      <c r="EE55" s="142" t="str">
        <f>IF(LEN(VLOOKUP($G55,Baseline!$G:$EN,129,0))=0,"",VLOOKUP($G55,Baseline!$G:$EN,129,0))</f>
        <v/>
      </c>
      <c r="EF55" s="142" t="str">
        <f>IF(LEN(VLOOKUP($G55,Baseline!$G:$EN,130,0))=0,"",VLOOKUP($G55,Baseline!$G:$EN,130,0))</f>
        <v/>
      </c>
      <c r="EG55" s="142" t="str">
        <f>IF(LEN(VLOOKUP($G55,Baseline!$G:$EN,131,0))=0,"",VLOOKUP($G55,Baseline!$G:$EN,131,0))</f>
        <v/>
      </c>
      <c r="EH55" s="142" t="str">
        <f>IF(LEN(VLOOKUP($G55,Baseline!$G:$EN,132,0))=0,"",VLOOKUP($G55,Baseline!$G:$EN,132,0))</f>
        <v/>
      </c>
      <c r="EI55" s="142" t="str">
        <f>IF(LEN(VLOOKUP($G55,Baseline!$G:$EN,133,0))=0,"",VLOOKUP($G55,Baseline!$G:$EN,133,0))</f>
        <v/>
      </c>
      <c r="EJ55" s="142" t="str">
        <f>IF(LEN(VLOOKUP($G55,Baseline!$G:$EN,134,0))=0,"",VLOOKUP($G55,Baseline!$G:$EN,134,0))</f>
        <v/>
      </c>
      <c r="EK55" s="142" t="str">
        <f>IF(LEN(VLOOKUP($G55,Baseline!$G:$EN,135,0))=0,"",VLOOKUP($G55,Baseline!$G:$EN,135,0))</f>
        <v/>
      </c>
      <c r="EL55" s="142" t="str">
        <f>IF(LEN(VLOOKUP($G55,Baseline!$G:$EN,136,0))=0,"",VLOOKUP($G55,Baseline!$G:$EN,136,0))</f>
        <v/>
      </c>
      <c r="EM55" s="142" t="str">
        <f>IF(LEN(VLOOKUP($G55,Baseline!$G:$EN,137,0))=0,"",VLOOKUP($G55,Baseline!$G:$EN,137,0))</f>
        <v/>
      </c>
      <c r="EN55" s="142" t="str">
        <f>IF(LEN(VLOOKUP($G55,Baseline!$G:$EN,138,0))=0,"",VLOOKUP($G55,Baseline!$G:$EN,138,0))</f>
        <v/>
      </c>
      <c r="EO55" s="135"/>
      <c r="EP55" s="135"/>
      <c r="EQ55" s="135"/>
      <c r="ER55" s="135"/>
      <c r="ES55" s="178" t="s">
        <v>1814</v>
      </c>
      <c r="ET55" s="142" t="str">
        <f>IF(LEN(VLOOKUP($G55,Baseline!$G:$FP,144,0))=0,"",VLOOKUP($G55,Baseline!$G:$FP,144,0))</f>
        <v>0 = no</v>
      </c>
      <c r="EU55" s="142" t="str">
        <f>IF(LEN(VLOOKUP($G55,Baseline!$G:$FP,145,0))=0,"",VLOOKUP($G55,Baseline!$G:$FP,145,0))</f>
        <v>1 = sì</v>
      </c>
      <c r="EV55" s="142" t="str">
        <f>IF(LEN(VLOOKUP($G55,Baseline!$G:$FP,146,0))=0,"",VLOOKUP($G55,Baseline!$G:$FP,146,0))</f>
        <v>3 = nessuna necessità di visita o trattamento</v>
      </c>
      <c r="EW55" s="142" t="str">
        <f>IF(LEN(VLOOKUP($G55,Baseline!$G:$FP,147,0))=0,"",VLOOKUP($G55,Baseline!$G:$FP,147,0))</f>
        <v>77 = non lo so</v>
      </c>
      <c r="EX55" s="142" t="str">
        <f>IF(LEN(VLOOKUP($G55,Baseline!$G:$FP,148,0))=0,"",VLOOKUP($G55,Baseline!$G:$FP,148,0))</f>
        <v/>
      </c>
      <c r="EY55" s="142" t="str">
        <f>IF(LEN(VLOOKUP($G55,Baseline!$G:$FP,149,0))=0,"",VLOOKUP($G55,Baseline!$G:$FP,149,0))</f>
        <v/>
      </c>
      <c r="EZ55" s="142" t="str">
        <f>IF(LEN(VLOOKUP($G55,Baseline!$G:$FP,150,0))=0,"",VLOOKUP($G55,Baseline!$G:$FP,150,0))</f>
        <v/>
      </c>
      <c r="FA55" s="142" t="str">
        <f>IF(LEN(VLOOKUP($G55,Baseline!$G:$FP,151,0))=0,"",VLOOKUP($G55,Baseline!$G:$FP,151,0))</f>
        <v/>
      </c>
      <c r="FB55" s="142" t="str">
        <f>IF(LEN(VLOOKUP($G55,Baseline!$G:$FP,152,0))=0,"",VLOOKUP($G55,Baseline!$G:$FP,152,0))</f>
        <v/>
      </c>
      <c r="FC55" s="142" t="str">
        <f>IF(LEN(VLOOKUP($G55,Baseline!$G:$FP,153,0))=0,"",VLOOKUP($G55,Baseline!$G:$FP,153,0))</f>
        <v/>
      </c>
      <c r="FD55" s="142" t="str">
        <f>IF(LEN(VLOOKUP($G55,Baseline!$G:$FP,154,0))=0,"",VLOOKUP($G55,Baseline!$G:$FP,154,0))</f>
        <v/>
      </c>
      <c r="FE55" s="142" t="str">
        <f>IF(LEN(VLOOKUP($G55,Baseline!$G:$FP,155,0))=0,"",VLOOKUP($G55,Baseline!$G:$FP,155,0))</f>
        <v/>
      </c>
      <c r="FF55" s="142" t="str">
        <f>IF(LEN(VLOOKUP($G55,Baseline!$G:$FP,156,0))=0,"",VLOOKUP($G55,Baseline!$G:$FP,156,0))</f>
        <v/>
      </c>
      <c r="FG55" s="142" t="str">
        <f>IF(LEN(VLOOKUP($G55,Baseline!$G:$FP,157,0))=0,"",VLOOKUP($G55,Baseline!$G:$FP,157,0))</f>
        <v/>
      </c>
      <c r="FH55" s="142" t="str">
        <f>IF(LEN(VLOOKUP($G55,Baseline!$G:$FP,158,0))=0,"",VLOOKUP($G55,Baseline!$G:$FP,158,0))</f>
        <v/>
      </c>
      <c r="FI55" s="142" t="str">
        <f>IF(LEN(VLOOKUP($G55,Baseline!$G:$FP,159,0))=0,"",VLOOKUP($G55,Baseline!$G:$FP,159,0))</f>
        <v/>
      </c>
      <c r="FJ55" s="142" t="str">
        <f>IF(LEN(VLOOKUP($G55,Baseline!$G:$FP,160,0))=0,"",VLOOKUP($G55,Baseline!$G:$FP,160,0))</f>
        <v/>
      </c>
      <c r="FK55" s="142" t="str">
        <f>IF(LEN(VLOOKUP($G55,Baseline!$G:$FP,161,0))=0,"",VLOOKUP($G55,Baseline!$G:$FP,161,0))</f>
        <v/>
      </c>
      <c r="FL55" s="142" t="str">
        <f>IF(LEN(VLOOKUP($G55,Baseline!$G:$FP,162,0))=0,"",VLOOKUP($G55,Baseline!$G:$FP,162,0))</f>
        <v/>
      </c>
      <c r="FM55" s="142" t="str">
        <f>IF(LEN(VLOOKUP($G55,Baseline!$G:$FP,163,0))=0,"",VLOOKUP($G55,Baseline!$G:$FP,163,0))</f>
        <v/>
      </c>
      <c r="FN55" s="142" t="str">
        <f>IF(LEN(VLOOKUP($G55,Baseline!$G:$FP,164,0))=0,"",VLOOKUP($G55,Baseline!$G:$FP,164,0))</f>
        <v/>
      </c>
      <c r="FO55" s="142" t="str">
        <f>IF(LEN(VLOOKUP($G55,Baseline!$G:$FP,165,0))=0,"",VLOOKUP($G55,Baseline!$G:$FP,165,0))</f>
        <v/>
      </c>
      <c r="FP55" s="142" t="str">
        <f>IF(LEN(VLOOKUP($G55,Baseline!$G:$FP,166,0))=0,"",VLOOKUP($G55,Baseline!$G:$FP,166,0))</f>
        <v/>
      </c>
      <c r="FQ55" s="135"/>
      <c r="FR55" s="135"/>
      <c r="FS55" s="135"/>
      <c r="FT55" s="135"/>
      <c r="FU55" s="178" t="s">
        <v>1815</v>
      </c>
      <c r="FV55" s="142" t="str">
        <f>IF(LEN(VLOOKUP($G55,Baseline!$G:$GR,172,0))=0,"",VLOOKUP($G55,Baseline!$G:$GR,172,0))</f>
        <v>0 = нет</v>
      </c>
      <c r="FW55" s="142" t="str">
        <f>IF(LEN(VLOOKUP($G55,Baseline!$G:$GR,173,0))=0,"",VLOOKUP($G55,Baseline!$G:$GR,173,0))</f>
        <v>1 = да</v>
      </c>
      <c r="FX55" s="142" t="str">
        <f>IF(LEN(VLOOKUP($G55,Baseline!$G:$GR,174,0))=0,"",VLOOKUP($G55,Baseline!$G:$GR,174,0))</f>
        <v>3 = не было необходимости в обследовании или лечении</v>
      </c>
      <c r="FY55" s="142" t="str">
        <f>IF(LEN(VLOOKUP($G55,Baseline!$G:$GR,175,0))=0,"",VLOOKUP($G55,Baseline!$G:$GR,175,0))</f>
        <v>77 = я не знаю</v>
      </c>
      <c r="FZ55" s="142" t="str">
        <f>IF(LEN(VLOOKUP($G55,Baseline!$G:$GR,176,0))=0,"",VLOOKUP($G55,Baseline!$G:$GR,176,0))</f>
        <v/>
      </c>
      <c r="GA55" s="142" t="str">
        <f>IF(LEN(VLOOKUP($G55,Baseline!$G:$GR,177,0))=0,"",VLOOKUP($G55,Baseline!$G:$GR,177,0))</f>
        <v/>
      </c>
      <c r="GB55" s="142" t="str">
        <f>IF(LEN(VLOOKUP($G55,Baseline!$G:$GR,178,0))=0,"",VLOOKUP($G55,Baseline!$G:$GR,178,0))</f>
        <v/>
      </c>
      <c r="GC55" s="142" t="str">
        <f>IF(LEN(VLOOKUP($G55,Baseline!$G:$GR,179,0))=0,"",VLOOKUP($G55,Baseline!$G:$GR,179,0))</f>
        <v/>
      </c>
      <c r="GD55" s="142" t="str">
        <f>IF(LEN(VLOOKUP($G55,Baseline!$G:$GR,180,0))=0,"",VLOOKUP($G55,Baseline!$G:$GR,180,0))</f>
        <v/>
      </c>
      <c r="GE55" s="142" t="str">
        <f>IF(LEN(VLOOKUP($G55,Baseline!$G:$GR,181,0))=0,"",VLOOKUP($G55,Baseline!$G:$GR,181,0))</f>
        <v/>
      </c>
      <c r="GF55" s="142" t="str">
        <f>IF(LEN(VLOOKUP($G55,Baseline!$G:$GR,182,0))=0,"",VLOOKUP($G55,Baseline!$G:$GR,182,0))</f>
        <v/>
      </c>
      <c r="GG55" s="142" t="str">
        <f>IF(LEN(VLOOKUP($G55,Baseline!$G:$GR,183,0))=0,"",VLOOKUP($G55,Baseline!$G:$GR,183,0))</f>
        <v/>
      </c>
      <c r="GH55" s="142" t="str">
        <f>IF(LEN(VLOOKUP($G55,Baseline!$G:$GR,184,0))=0,"",VLOOKUP($G55,Baseline!$G:$GR,184,0))</f>
        <v/>
      </c>
      <c r="GI55" s="142" t="str">
        <f>IF(LEN(VLOOKUP($G55,Baseline!$G:$GR,185,0))=0,"",VLOOKUP($G55,Baseline!$G:$GR,185,0))</f>
        <v/>
      </c>
      <c r="GJ55" s="142" t="str">
        <f>IF(LEN(VLOOKUP($G55,Baseline!$G:$GR,186,0))=0,"",VLOOKUP($G55,Baseline!$G:$GR,186,0))</f>
        <v/>
      </c>
      <c r="GK55" s="142" t="str">
        <f>IF(LEN(VLOOKUP($G55,Baseline!$G:$GR,187,0))=0,"",VLOOKUP($G55,Baseline!$G:$GR,187,0))</f>
        <v/>
      </c>
      <c r="GL55" s="142" t="str">
        <f>IF(LEN(VLOOKUP($G55,Baseline!$G:$GR,188,0))=0,"",VLOOKUP($G55,Baseline!$G:$GR,188,0))</f>
        <v/>
      </c>
      <c r="GM55" s="142" t="str">
        <f>IF(LEN(VLOOKUP($G55,Baseline!$G:$GR,189,0))=0,"",VLOOKUP($G55,Baseline!$G:$GR,189,0))</f>
        <v/>
      </c>
      <c r="GN55" s="142" t="str">
        <f>IF(LEN(VLOOKUP($G55,Baseline!$G:$GR,190,0))=0,"",VLOOKUP($G55,Baseline!$G:$GR,190,0))</f>
        <v/>
      </c>
      <c r="GO55" s="142" t="str">
        <f>IF(LEN(VLOOKUP($G55,Baseline!$G:$GR,191,0))=0,"",VLOOKUP($G55,Baseline!$G:$GR,191,0))</f>
        <v/>
      </c>
      <c r="GP55" s="142" t="str">
        <f>IF(LEN(VLOOKUP($G55,Baseline!$G:$GR,192,0))=0,"",VLOOKUP($G55,Baseline!$G:$GR,192,0))</f>
        <v/>
      </c>
      <c r="GQ55" s="142" t="str">
        <f>IF(LEN(VLOOKUP($G55,Baseline!$G:$GR,193,0))=0,"",VLOOKUP($G55,Baseline!$G:$GR,193,0))</f>
        <v/>
      </c>
      <c r="GR55" s="142" t="str">
        <f>IF(LEN(VLOOKUP($G55,Baseline!$G:$GR,194,0))=0,"",VLOOKUP($G55,Baseline!$G:$GR,194,0))</f>
        <v/>
      </c>
      <c r="GS55" s="135"/>
      <c r="GT55" s="135"/>
      <c r="GU55" s="135"/>
      <c r="GV55" s="135"/>
      <c r="GW55" s="178" t="s">
        <v>1516</v>
      </c>
      <c r="GX55" s="142" t="str">
        <f>IF(LEN(VLOOKUP($G55,Baseline!$G:$HT,200,0))=0,"",VLOOKUP($G55,Baseline!$G:$HT,200,0))</f>
        <v>0 = ne</v>
      </c>
      <c r="GY55" s="142" t="str">
        <f>IF(LEN(VLOOKUP($G55,Baseline!$G:$HT,201,0))=0,"",VLOOKUP($G55,Baseline!$G:$HT,201,0))</f>
        <v>1 = da</v>
      </c>
      <c r="GZ55" s="142" t="str">
        <f>IF(LEN(VLOOKUP($G55,Baseline!$G:$HT,202,0))=0,"",VLOOKUP($G55,Baseline!$G:$HT,202,0))</f>
        <v>3 = nemam potrebe za pregledom ili lečenjem</v>
      </c>
      <c r="HA55" s="142" t="str">
        <f>IF(LEN(VLOOKUP($G55,Baseline!$G:$HT,203,0))=0,"",VLOOKUP($G55,Baseline!$G:$HT,203,0))</f>
        <v>77 = ne znam</v>
      </c>
      <c r="HB55" s="142" t="str">
        <f>IF(LEN(VLOOKUP($G55,Baseline!$G:$HT,204,0))=0,"",VLOOKUP($G55,Baseline!$G:$HT,204,0))</f>
        <v/>
      </c>
      <c r="HC55" s="142" t="str">
        <f>IF(LEN(VLOOKUP($G55,Baseline!$G:$HT,205,0))=0,"",VLOOKUP($G55,Baseline!$G:$HT,205,0))</f>
        <v/>
      </c>
      <c r="HD55" s="142" t="str">
        <f>IF(LEN(VLOOKUP($G55,Baseline!$G:$HT,206,0))=0,"",VLOOKUP($G55,Baseline!$G:$HT,206,0))</f>
        <v/>
      </c>
      <c r="HE55" s="142" t="str">
        <f>IF(LEN(VLOOKUP($G55,Baseline!$G:$HT,207,0))=0,"",VLOOKUP($G55,Baseline!$G:$HT,207,0))</f>
        <v/>
      </c>
      <c r="HF55" s="142" t="str">
        <f>IF(LEN(VLOOKUP($G55,Baseline!$G:$HT,208,0))=0,"",VLOOKUP($G55,Baseline!$G:$HT,208,0))</f>
        <v/>
      </c>
      <c r="HG55" s="142" t="str">
        <f>IF(LEN(VLOOKUP($G55,Baseline!$G:$HT,209,0))=0,"",VLOOKUP($G55,Baseline!$G:$HT,209,0))</f>
        <v/>
      </c>
      <c r="HH55" s="142" t="str">
        <f>IF(LEN(VLOOKUP($G55,Baseline!$G:$HT,210,0))=0,"",VLOOKUP($G55,Baseline!$G:$HT,210,0))</f>
        <v/>
      </c>
      <c r="HI55" s="142" t="str">
        <f>IF(LEN(VLOOKUP($G55,Baseline!$G:$HT,211,0))=0,"",VLOOKUP($G55,Baseline!$G:$HT,211,0))</f>
        <v/>
      </c>
      <c r="HJ55" s="142" t="str">
        <f>IF(LEN(VLOOKUP($G55,Baseline!$G:$HT,212,0))=0,"",VLOOKUP($G55,Baseline!$G:$HT,212,0))</f>
        <v/>
      </c>
      <c r="HK55" s="142" t="str">
        <f>IF(LEN(VLOOKUP($G55,Baseline!$G:$HT,213,0))=0,"",VLOOKUP($G55,Baseline!$G:$HT,213,0))</f>
        <v/>
      </c>
      <c r="HL55" s="142" t="str">
        <f>IF(LEN(VLOOKUP($G55,Baseline!$G:$HT,214,0))=0,"",VLOOKUP($G55,Baseline!$G:$HT,214,0))</f>
        <v/>
      </c>
      <c r="HM55" s="142" t="str">
        <f>IF(LEN(VLOOKUP($G55,Baseline!$G:$HT,215,0))=0,"",VLOOKUP($G55,Baseline!$G:$HT,215,0))</f>
        <v/>
      </c>
      <c r="HN55" s="142" t="str">
        <f>IF(LEN(VLOOKUP($G55,Baseline!$G:$HT,216,0))=0,"",VLOOKUP($G55,Baseline!$G:$HT,216,0))</f>
        <v/>
      </c>
      <c r="HO55" s="142" t="str">
        <f>IF(LEN(VLOOKUP($G55,Baseline!$G:$HT,217,0))=0,"",VLOOKUP($G55,Baseline!$G:$HT,217,0))</f>
        <v/>
      </c>
      <c r="HP55" s="142" t="str">
        <f>IF(LEN(VLOOKUP($G55,Baseline!$G:$HT,218,0))=0,"",VLOOKUP($G55,Baseline!$G:$HT,218,0))</f>
        <v/>
      </c>
      <c r="HQ55" s="142" t="str">
        <f>IF(LEN(VLOOKUP($G55,Baseline!$G:$HT,219,0))=0,"",VLOOKUP($G55,Baseline!$G:$HT,219,0))</f>
        <v/>
      </c>
      <c r="HR55" s="142" t="str">
        <f>IF(LEN(VLOOKUP($G55,Baseline!$G:$HT,220,0))=0,"",VLOOKUP($G55,Baseline!$G:$HT,220,0))</f>
        <v/>
      </c>
      <c r="HS55" s="142" t="str">
        <f>IF(LEN(VLOOKUP($G55,Baseline!$G:$HT,221,0))=0,"",VLOOKUP($G55,Baseline!$G:$HT,221,0))</f>
        <v/>
      </c>
      <c r="HT55" s="142" t="str">
        <f>IF(LEN(VLOOKUP($G55,Baseline!$G:$HT,222,0))=0,"",VLOOKUP($G55,Baseline!$G:$HT,222,0))</f>
        <v/>
      </c>
      <c r="HU55" s="135"/>
      <c r="HV55" s="135"/>
      <c r="HW55" s="135"/>
      <c r="HX55" s="135"/>
      <c r="HY55" s="143"/>
      <c r="HZ55" s="143"/>
      <c r="IA55" s="143"/>
      <c r="IB55" s="143"/>
      <c r="IC55" s="143"/>
      <c r="ID55" s="143"/>
      <c r="IE55" s="143"/>
      <c r="IF55" s="143"/>
      <c r="IG55" s="143"/>
      <c r="IH55" s="143"/>
      <c r="II55" s="143"/>
      <c r="IJ55" s="143"/>
      <c r="IK55" s="143"/>
      <c r="IL55" s="143"/>
      <c r="IM55" s="143"/>
      <c r="IN55" s="143"/>
      <c r="IO55" s="143"/>
      <c r="IP55" s="143"/>
      <c r="IQ55" s="143"/>
      <c r="IR55" s="143"/>
      <c r="IS55" s="143"/>
      <c r="IT55" s="143"/>
      <c r="IU55" s="143"/>
      <c r="IV55" s="143"/>
      <c r="IW55" s="143"/>
      <c r="IX55" s="143"/>
      <c r="IY55" s="143"/>
      <c r="IZ55" s="143"/>
      <c r="JA55" s="143"/>
      <c r="JB55" s="143"/>
      <c r="JC55" s="143"/>
      <c r="JD55" s="143"/>
      <c r="JE55" s="143"/>
      <c r="JF55" s="143"/>
      <c r="JG55" s="143"/>
      <c r="JH55" s="143"/>
      <c r="JI55" s="143"/>
      <c r="JJ55" s="143"/>
      <c r="JK55" s="143"/>
      <c r="JL55" s="143"/>
      <c r="JM55" s="143"/>
      <c r="JN55" s="143"/>
      <c r="JO55" s="143"/>
      <c r="JP55" s="143"/>
      <c r="JQ55" s="143"/>
      <c r="JR55" s="143"/>
      <c r="JS55" s="143"/>
      <c r="JT55" s="143"/>
      <c r="JU55" s="143"/>
      <c r="JV55" s="143"/>
      <c r="JW55" s="143"/>
      <c r="JX55" s="143"/>
      <c r="JY55" s="143"/>
      <c r="JZ55" s="143"/>
      <c r="KA55" s="143"/>
      <c r="KB55" s="143"/>
      <c r="KC55" s="143"/>
      <c r="KD55" s="143"/>
      <c r="KE55" s="143"/>
      <c r="KF55" s="143"/>
      <c r="KG55" s="143"/>
      <c r="KH55" s="143"/>
      <c r="KI55" s="143"/>
      <c r="KJ55" s="143"/>
      <c r="KK55" s="143"/>
      <c r="KL55" s="143"/>
      <c r="KM55" s="143"/>
      <c r="KN55" s="143"/>
      <c r="KO55" s="143"/>
      <c r="KP55" s="143"/>
      <c r="KQ55" s="143"/>
      <c r="KR55" s="143"/>
      <c r="KS55" s="143"/>
      <c r="KT55" s="143"/>
      <c r="KU55" s="143"/>
      <c r="KV55" s="143"/>
      <c r="KW55" s="143"/>
      <c r="KX55" s="143"/>
      <c r="KY55" s="143"/>
      <c r="KZ55" s="143"/>
      <c r="LA55" s="143"/>
      <c r="LB55" s="143"/>
      <c r="LC55" s="143"/>
      <c r="LD55" s="143"/>
      <c r="LE55" s="143"/>
      <c r="LF55" s="143"/>
      <c r="LG55" s="143"/>
      <c r="LH55" s="143"/>
      <c r="LI55" s="143"/>
      <c r="LJ55" s="143"/>
      <c r="LK55" s="143"/>
      <c r="LL55" s="143"/>
      <c r="LM55" s="143"/>
      <c r="LN55" s="143"/>
      <c r="LO55" s="143"/>
      <c r="LP55" s="143"/>
      <c r="LQ55" s="143"/>
      <c r="LR55" s="143"/>
      <c r="LS55" s="143"/>
      <c r="LT55" s="143"/>
      <c r="LU55" s="143"/>
      <c r="LV55" s="143"/>
      <c r="LW55" s="143"/>
      <c r="LX55" s="143"/>
      <c r="LY55" s="143"/>
      <c r="LZ55" s="143"/>
      <c r="MA55" s="143"/>
      <c r="MB55" s="143"/>
      <c r="MC55" s="143"/>
      <c r="MD55" s="143"/>
      <c r="ME55" s="143"/>
      <c r="MF55" s="143"/>
      <c r="MG55" s="143"/>
      <c r="MH55" s="143"/>
      <c r="MI55" s="143"/>
      <c r="MJ55" s="143"/>
      <c r="MK55" s="143"/>
      <c r="ML55" s="143"/>
      <c r="MM55" s="143"/>
      <c r="MN55" s="143"/>
      <c r="MO55" s="143"/>
      <c r="MP55" s="143"/>
      <c r="MQ55" s="143"/>
      <c r="MR55" s="143"/>
      <c r="MS55" s="143"/>
      <c r="MT55" s="143"/>
      <c r="MU55" s="143"/>
      <c r="MV55" s="143"/>
      <c r="MW55" s="143"/>
      <c r="MX55" s="143"/>
      <c r="MY55" s="143"/>
      <c r="MZ55" s="143"/>
      <c r="NA55" s="143"/>
      <c r="NB55" s="143"/>
      <c r="NC55" s="143"/>
      <c r="ND55" s="143"/>
      <c r="NE55" s="143"/>
      <c r="NF55" s="143"/>
      <c r="NG55" s="143"/>
      <c r="NH55" s="143"/>
      <c r="NI55" s="143"/>
      <c r="NJ55" s="143"/>
      <c r="NK55" s="143"/>
      <c r="NL55" s="143"/>
      <c r="NM55" s="143"/>
      <c r="NN55" s="143"/>
      <c r="NO55" s="143"/>
      <c r="NP55" s="143"/>
      <c r="NQ55" s="143"/>
      <c r="NR55" s="143"/>
      <c r="NS55" s="143"/>
      <c r="NT55" s="143"/>
      <c r="NU55" s="143"/>
      <c r="NV55" s="143"/>
      <c r="NW55" s="143"/>
      <c r="NX55" s="143"/>
      <c r="NY55" s="143"/>
      <c r="NZ55" s="143"/>
      <c r="OA55" s="143"/>
      <c r="OB55" s="143"/>
      <c r="OC55" s="143"/>
      <c r="OD55" s="143"/>
      <c r="OE55" s="143"/>
      <c r="OF55" s="143"/>
      <c r="OG55" s="143"/>
      <c r="OH55" s="143"/>
      <c r="OI55" s="143"/>
      <c r="OJ55" s="143"/>
      <c r="OK55" s="143"/>
      <c r="OL55" s="143"/>
      <c r="OM55" s="143"/>
      <c r="ON55" s="143"/>
      <c r="OO55" s="143"/>
      <c r="OP55" s="143"/>
      <c r="OQ55" s="143"/>
      <c r="OR55" s="143"/>
      <c r="OS55" s="143"/>
      <c r="OT55" s="143"/>
      <c r="OU55" s="143"/>
      <c r="OV55" s="143"/>
      <c r="OW55" s="143"/>
      <c r="OX55" s="143"/>
      <c r="OY55" s="143"/>
      <c r="OZ55" s="143"/>
      <c r="PA55" s="143"/>
      <c r="PB55" s="143"/>
      <c r="PC55" s="143"/>
      <c r="PD55" s="143"/>
      <c r="PE55" s="143"/>
      <c r="PF55" s="143"/>
      <c r="PG55" s="143"/>
      <c r="PH55" s="143"/>
      <c r="PI55" s="143"/>
      <c r="PJ55" s="143"/>
      <c r="PK55" s="143"/>
      <c r="PL55" s="143"/>
      <c r="PM55" s="143"/>
      <c r="PN55" s="143"/>
      <c r="PO55" s="143"/>
      <c r="PP55" s="143"/>
      <c r="PQ55" s="143"/>
      <c r="PR55" s="143"/>
      <c r="PS55" s="143"/>
      <c r="PT55" s="143"/>
      <c r="PU55" s="143"/>
      <c r="PV55" s="143"/>
      <c r="PW55" s="143"/>
      <c r="PX55" s="143"/>
      <c r="PY55" s="143"/>
      <c r="PZ55" s="143"/>
      <c r="QA55" s="143"/>
      <c r="QB55" s="143"/>
      <c r="QC55" s="143"/>
      <c r="QD55" s="143"/>
      <c r="QE55" s="143"/>
      <c r="QF55" s="143"/>
      <c r="QG55" s="143"/>
      <c r="QH55" s="143"/>
      <c r="QI55" s="143"/>
      <c r="QJ55" s="143"/>
      <c r="QK55" s="143"/>
      <c r="QL55" s="143"/>
      <c r="QM55" s="143"/>
      <c r="QN55" s="143"/>
      <c r="QO55" s="143"/>
      <c r="QP55" s="143"/>
      <c r="QQ55" s="143"/>
      <c r="QR55" s="143"/>
      <c r="QS55" s="143"/>
      <c r="QT55" s="143"/>
      <c r="QU55" s="143"/>
      <c r="QV55" s="143"/>
      <c r="QW55" s="143"/>
      <c r="QX55" s="143"/>
      <c r="QY55" s="143"/>
      <c r="QZ55" s="143"/>
      <c r="RA55" s="143"/>
      <c r="RB55" s="143"/>
      <c r="RC55" s="143"/>
      <c r="RD55" s="143"/>
      <c r="RE55" s="143"/>
      <c r="RF55" s="143"/>
      <c r="RG55" s="143"/>
      <c r="RH55" s="143"/>
      <c r="RI55" s="143"/>
      <c r="RJ55" s="143"/>
      <c r="RK55" s="143"/>
      <c r="RL55" s="143"/>
      <c r="RM55" s="143"/>
      <c r="RN55" s="143"/>
      <c r="RO55" s="143"/>
      <c r="RP55" s="143"/>
      <c r="RQ55" s="143"/>
      <c r="RR55" s="143"/>
      <c r="RS55" s="143"/>
      <c r="RT55" s="143"/>
      <c r="RU55" s="143"/>
      <c r="RV55" s="143"/>
      <c r="RW55" s="143"/>
      <c r="RX55" s="143"/>
      <c r="RY55" s="143"/>
      <c r="RZ55" s="143"/>
      <c r="SA55" s="143"/>
      <c r="SB55" s="143"/>
      <c r="SC55" s="143"/>
      <c r="SD55" s="143"/>
      <c r="SE55" s="143"/>
      <c r="SF55" s="143"/>
      <c r="SG55" s="143"/>
      <c r="SH55" s="143"/>
      <c r="SI55" s="143"/>
      <c r="SJ55" s="143"/>
      <c r="SK55" s="143"/>
      <c r="SL55" s="143"/>
      <c r="SM55" s="143"/>
      <c r="SN55" s="143"/>
      <c r="SO55" s="143"/>
      <c r="SP55" s="143"/>
      <c r="SQ55" s="143"/>
      <c r="SR55" s="143"/>
      <c r="SS55" s="143"/>
      <c r="ST55" s="143"/>
      <c r="SU55" s="143"/>
      <c r="SV55" s="143"/>
      <c r="SW55" s="143"/>
      <c r="SX55" s="143"/>
      <c r="SY55" s="143"/>
      <c r="SZ55" s="143"/>
      <c r="TA55" s="143"/>
      <c r="TB55" s="143"/>
      <c r="TC55" s="143"/>
      <c r="TD55" s="143"/>
      <c r="TE55" s="143"/>
      <c r="TF55" s="143"/>
      <c r="TG55" s="143"/>
      <c r="TH55" s="143"/>
      <c r="TI55" s="143"/>
      <c r="TJ55" s="143"/>
      <c r="TK55" s="143"/>
      <c r="TL55" s="143"/>
      <c r="TM55" s="143"/>
      <c r="TN55" s="143"/>
      <c r="TO55" s="143"/>
      <c r="TP55" s="143"/>
      <c r="TQ55" s="143"/>
      <c r="TR55" s="143"/>
      <c r="TS55" s="143"/>
      <c r="TT55" s="143"/>
      <c r="TU55" s="143"/>
      <c r="TV55" s="143"/>
      <c r="TW55" s="143"/>
      <c r="TX55" s="143"/>
      <c r="TY55" s="143"/>
      <c r="TZ55" s="143"/>
      <c r="UA55" s="143"/>
      <c r="UB55" s="143"/>
      <c r="UC55" s="143"/>
      <c r="UD55" s="143"/>
      <c r="UE55" s="143"/>
      <c r="UF55" s="143"/>
      <c r="UG55" s="143"/>
      <c r="UH55" s="143"/>
      <c r="UI55" s="143"/>
      <c r="UJ55" s="143"/>
      <c r="UK55" s="143"/>
      <c r="UL55" s="143"/>
      <c r="UM55" s="143"/>
      <c r="UN55" s="143"/>
      <c r="UO55" s="143"/>
      <c r="UP55" s="143"/>
      <c r="UQ55" s="143"/>
      <c r="UR55" s="143"/>
      <c r="US55" s="143"/>
      <c r="UT55" s="143"/>
      <c r="UU55" s="143"/>
      <c r="UV55" s="143"/>
      <c r="UW55" s="143"/>
      <c r="UX55" s="143"/>
      <c r="UY55" s="143"/>
      <c r="UZ55" s="143"/>
      <c r="VA55" s="143"/>
      <c r="VB55" s="143"/>
      <c r="VC55" s="143"/>
      <c r="VD55" s="143"/>
      <c r="VE55" s="143"/>
      <c r="VF55" s="143"/>
      <c r="VG55" s="143"/>
      <c r="VH55" s="143"/>
      <c r="VI55" s="143"/>
      <c r="VJ55" s="143"/>
      <c r="VK55" s="143"/>
      <c r="VL55" s="143"/>
      <c r="VM55" s="143"/>
      <c r="VN55" s="143"/>
      <c r="VO55" s="143"/>
      <c r="VP55" s="143"/>
      <c r="VQ55" s="143"/>
      <c r="VR55" s="143"/>
      <c r="VS55" s="143"/>
      <c r="VT55" s="143"/>
      <c r="VU55" s="143"/>
      <c r="VV55" s="143"/>
      <c r="VW55" s="143"/>
      <c r="VX55" s="143"/>
      <c r="VY55" s="143"/>
      <c r="VZ55" s="143"/>
      <c r="WA55" s="143"/>
      <c r="WB55" s="143"/>
      <c r="WC55" s="143"/>
      <c r="WD55" s="143"/>
      <c r="WE55" s="143"/>
      <c r="WF55" s="143"/>
      <c r="WG55" s="143"/>
      <c r="WH55" s="143"/>
      <c r="WI55" s="143"/>
      <c r="WJ55" s="143"/>
      <c r="WK55" s="143"/>
      <c r="WL55" s="143"/>
      <c r="WM55" s="143"/>
      <c r="WN55" s="143"/>
      <c r="WO55" s="143"/>
      <c r="WP55" s="143"/>
      <c r="WQ55" s="143"/>
      <c r="WR55" s="143"/>
      <c r="WS55" s="143"/>
      <c r="WT55" s="143"/>
      <c r="WU55" s="143"/>
      <c r="WV55" s="143"/>
      <c r="WW55" s="143"/>
      <c r="WX55" s="143"/>
      <c r="WY55" s="143"/>
      <c r="WZ55" s="143"/>
      <c r="XA55" s="143"/>
      <c r="XB55" s="143"/>
      <c r="XC55" s="143"/>
      <c r="XD55" s="143"/>
      <c r="XE55" s="143"/>
      <c r="XF55" s="143"/>
      <c r="XG55" s="143"/>
      <c r="XH55" s="143"/>
      <c r="XI55" s="143"/>
      <c r="XJ55" s="143"/>
      <c r="XK55" s="143"/>
      <c r="XL55" s="143"/>
      <c r="XM55" s="143"/>
      <c r="XN55" s="143"/>
      <c r="XO55" s="143"/>
      <c r="XP55" s="143"/>
      <c r="XQ55" s="143"/>
      <c r="XR55" s="143"/>
      <c r="XS55" s="143"/>
      <c r="XT55" s="143"/>
      <c r="XU55" s="143"/>
      <c r="XV55" s="143"/>
      <c r="XW55" s="143"/>
      <c r="XX55" s="143"/>
      <c r="XY55" s="143"/>
      <c r="XZ55" s="143"/>
      <c r="YA55" s="143"/>
      <c r="YB55" s="143"/>
      <c r="YC55" s="143"/>
      <c r="YD55" s="143"/>
      <c r="YE55" s="143"/>
      <c r="YF55" s="143"/>
      <c r="YG55" s="143"/>
      <c r="YH55" s="143"/>
      <c r="YI55" s="143"/>
      <c r="YJ55" s="143"/>
      <c r="YK55" s="143"/>
      <c r="YL55" s="143"/>
      <c r="YM55" s="143"/>
      <c r="YN55" s="143"/>
      <c r="YO55" s="143"/>
      <c r="YP55" s="143"/>
      <c r="YQ55" s="143"/>
      <c r="YR55" s="143"/>
      <c r="YS55" s="143"/>
      <c r="YT55" s="143"/>
      <c r="YU55" s="143"/>
      <c r="YV55" s="143"/>
      <c r="YW55" s="143"/>
      <c r="YX55" s="143"/>
      <c r="YY55" s="143"/>
      <c r="YZ55" s="143"/>
      <c r="ZA55" s="143"/>
      <c r="ZB55" s="143"/>
      <c r="ZC55" s="143"/>
      <c r="ZD55" s="143"/>
      <c r="ZE55" s="143"/>
      <c r="ZF55" s="143"/>
      <c r="ZG55" s="143"/>
      <c r="ZH55" s="143"/>
      <c r="ZI55" s="143"/>
      <c r="ZJ55" s="143"/>
      <c r="ZK55" s="143"/>
      <c r="ZL55" s="143"/>
      <c r="ZM55" s="143"/>
      <c r="ZN55" s="143"/>
      <c r="ZO55" s="143"/>
      <c r="ZP55" s="143"/>
      <c r="ZQ55" s="143"/>
      <c r="ZR55" s="143"/>
    </row>
    <row r="56" spans="1:694" ht="15.75" customHeight="1" x14ac:dyDescent="0.25">
      <c r="A56" s="142" t="s">
        <v>252</v>
      </c>
      <c r="B56" s="142" t="s">
        <v>273</v>
      </c>
      <c r="C56" s="142"/>
      <c r="D56" s="142"/>
      <c r="E56" s="142"/>
      <c r="F56" s="142" t="s">
        <v>1226</v>
      </c>
      <c r="G56" s="142" t="s">
        <v>1534</v>
      </c>
      <c r="H56" s="142"/>
      <c r="I56" s="158" t="str">
        <f>IF(LEN(VLOOKUP($G56,Baseline!$G:$BH,3,0))=0,"",VLOOKUP($G56,Baseline!$G:$BH,3,0))</f>
        <v>Falls ja: 
Von wem ging die Verschiebung oder die Absage des Arztbesuches aus?</v>
      </c>
      <c r="J56" s="142" t="str">
        <f>IF(LEN(VLOOKUP($G56,Baseline!$G:$BH,4,0))=0,"",VLOOKUP($G56,Baseline!$G:$BH,4,0))</f>
        <v>1 = Von mir selbst</v>
      </c>
      <c r="K56" s="142" t="str">
        <f>IF(LEN(VLOOKUP($G56,Baseline!$G:$BH,5,0))=0,"",VLOOKUP($G56,Baseline!$G:$BH,5,0))</f>
        <v>2 = Auf Anraten von Verwandten oder Bekannten</v>
      </c>
      <c r="L56" s="142" t="str">
        <f>IF(LEN(VLOOKUP($G56,Baseline!$G:$BH,6,0))=0,"",VLOOKUP($G56,Baseline!$G:$BH,6,0))</f>
        <v>3 = Vom Arzt</v>
      </c>
      <c r="M56" s="142" t="str">
        <f>IF(LEN(VLOOKUP($G56,Baseline!$G:$BH,7,0))=0,"",VLOOKUP($G56,Baseline!$G:$BH,7,0))</f>
        <v>99 = Keine Angabe</v>
      </c>
      <c r="N56" s="142" t="str">
        <f>IF(LEN(VLOOKUP($G56,Baseline!$G:$BH,8,0))=0,"",VLOOKUP($G56,Baseline!$G:$BH,8,0))</f>
        <v/>
      </c>
      <c r="O56" s="142" t="str">
        <f>IF(LEN(VLOOKUP($G56,Baseline!$G:$BH,9,0))=0,"",VLOOKUP($G56,Baseline!$G:$BH,9,0))</f>
        <v/>
      </c>
      <c r="P56" s="142" t="str">
        <f>IF(LEN(VLOOKUP($G56,Baseline!$G:$BH,10,0))=0,"",VLOOKUP($G56,Baseline!$G:$BH,10,0))</f>
        <v/>
      </c>
      <c r="Q56" s="142" t="str">
        <f>IF(LEN(VLOOKUP($G56,Baseline!$G:$BH,11,0))=0,"",VLOOKUP($G56,Baseline!$G:$BH,11,0))</f>
        <v/>
      </c>
      <c r="R56" s="142" t="str">
        <f>IF(LEN(VLOOKUP($G56,Baseline!$G:$BH,12,0))=0,"",VLOOKUP($G56,Baseline!$G:$BH,12,0))</f>
        <v/>
      </c>
      <c r="S56" s="142" t="str">
        <f>IF(LEN(VLOOKUP($G56,Baseline!$G:$BH,13,0))=0,"",VLOOKUP($G56,Baseline!$G:$BH,13,0))</f>
        <v/>
      </c>
      <c r="T56" s="142" t="str">
        <f>IF(LEN(VLOOKUP($G56,Baseline!$G:$BH,14,0))=0,"",VLOOKUP($G56,Baseline!$G:$BH,14,0))</f>
        <v/>
      </c>
      <c r="U56" s="142" t="str">
        <f>IF(LEN(VLOOKUP($G56,Baseline!$G:$BH,15,0))=0,"",VLOOKUP($G56,Baseline!$G:$BH,15,0))</f>
        <v/>
      </c>
      <c r="V56" s="142" t="str">
        <f>IF(LEN(VLOOKUP($G56,Baseline!$G:$BH,16,0))=0,"",VLOOKUP($G56,Baseline!$G:$BH,16,0))</f>
        <v/>
      </c>
      <c r="W56" s="142" t="str">
        <f>IF(LEN(VLOOKUP($G56,Baseline!$G:$BH,17,0))=0,"",VLOOKUP($G56,Baseline!$G:$BH,17,0))</f>
        <v/>
      </c>
      <c r="X56" s="142" t="str">
        <f>IF(LEN(VLOOKUP($G56,Baseline!$G:$BH,18,0))=0,"",VLOOKUP($G56,Baseline!$G:$BH,18,0))</f>
        <v/>
      </c>
      <c r="Y56" s="142" t="str">
        <f>IF(LEN(VLOOKUP($G56,Baseline!$G:$BH,19,0))=0,"",VLOOKUP($G56,Baseline!$G:$BH,19,0))</f>
        <v/>
      </c>
      <c r="Z56" s="142" t="str">
        <f>IF(LEN(VLOOKUP($G56,Baseline!$G:$BH,20,0))=0,"",VLOOKUP($G56,Baseline!$G:$BH,20,0))</f>
        <v/>
      </c>
      <c r="AA56" s="142" t="str">
        <f>IF(LEN(VLOOKUP($G56,Baseline!$G:$BH,21,0))=0,"",VLOOKUP($G56,Baseline!$G:$BH,21,0))</f>
        <v/>
      </c>
      <c r="AB56" s="142" t="str">
        <f>IF(LEN(VLOOKUP($G56,Baseline!$G:$BH,22,0))=0,"",VLOOKUP($G56,Baseline!$G:$BH,22,0))</f>
        <v/>
      </c>
      <c r="AC56" s="142" t="str">
        <f>IF(LEN(VLOOKUP($G56,Baseline!$G:$BH,23,0))=0,"",VLOOKUP($G56,Baseline!$G:$BH,23,0))</f>
        <v/>
      </c>
      <c r="AD56" s="142" t="str">
        <f>IF(LEN(VLOOKUP($G56,Baseline!$G:$BH,24,0))=0,"",VLOOKUP($G56,Baseline!$G:$BH,24,0))</f>
        <v/>
      </c>
      <c r="AE56" s="142" t="str">
        <f>IF(LEN(VLOOKUP($G56,Baseline!$G:$BH,25,0))=0,"",VLOOKUP($G56,Baseline!$G:$BH,25,0))</f>
        <v/>
      </c>
      <c r="AF56" s="142" t="str">
        <f>IF(LEN(VLOOKUP($G56,Baseline!$G:$BH,26,0))=0,"",VLOOKUP($G56,Baseline!$G:$BH,26,0))</f>
        <v/>
      </c>
      <c r="AG56" s="142"/>
      <c r="AH56" s="142"/>
      <c r="AI56" s="142"/>
      <c r="AJ56" s="142"/>
      <c r="AK56" s="142" t="str">
        <f>IF(LEN(VLOOKUP($G56,Baseline!$G:$BH,31,0))=0,"",VLOOKUP($G56,Baseline!$G:$BH,31,0))</f>
        <v>If yes:
By whom has the postponement or cancellation of the doctor's visit been initiated?</v>
      </c>
      <c r="AL56" s="142" t="str">
        <f>IF(LEN(VLOOKUP($G56,Baseline!$G:$BH,32,0))=0,"",VLOOKUP($G56,Baseline!$G:$BH,32,0))</f>
        <v>1 = By myself</v>
      </c>
      <c r="AM56" s="142" t="str">
        <f>IF(LEN(VLOOKUP($G56,Baseline!$G:$BH,33,0))=0,"",VLOOKUP($G56,Baseline!$G:$BH,33,0))</f>
        <v>2 = On the advices of relatives or acquaintances</v>
      </c>
      <c r="AN56" s="142" t="str">
        <f>IF(LEN(VLOOKUP($G56,Baseline!$G:$BH,34,0))=0,"",VLOOKUP($G56,Baseline!$G:$BH,34,0))</f>
        <v>3 = By the physician</v>
      </c>
      <c r="AO56" s="142" t="str">
        <f>IF(LEN(VLOOKUP($G56,Baseline!$G:$BH,35,0))=0,"",VLOOKUP($G56,Baseline!$G:$BH,35,0))</f>
        <v>99 = No response</v>
      </c>
      <c r="AP56" s="142" t="str">
        <f>IF(LEN(VLOOKUP($G56,Baseline!$G:$BH,36,0))=0,"",VLOOKUP($G56,Baseline!$G:$BH,36,0))</f>
        <v/>
      </c>
      <c r="AQ56" s="142" t="str">
        <f>IF(LEN(VLOOKUP($G56,Baseline!$G:$BH,37,0))=0,"",VLOOKUP($G56,Baseline!$G:$BH,37,0))</f>
        <v/>
      </c>
      <c r="AR56" s="142" t="str">
        <f>IF(LEN(VLOOKUP($G56,Baseline!$G:$BH,38,0))=0,"",VLOOKUP($G56,Baseline!$G:$BH,38,0))</f>
        <v/>
      </c>
      <c r="AS56" s="142" t="str">
        <f>IF(LEN(VLOOKUP($G56,Baseline!$G:$BH,39,0))=0,"",VLOOKUP($G56,Baseline!$G:$BH,39,0))</f>
        <v/>
      </c>
      <c r="AT56" s="142" t="str">
        <f>IF(LEN(VLOOKUP($G56,Baseline!$G:$BH,40,0))=0,"",VLOOKUP($G56,Baseline!$G:$BH,40,0))</f>
        <v/>
      </c>
      <c r="AU56" s="142" t="str">
        <f>IF(LEN(VLOOKUP($G56,Baseline!$G:$BH,41,0))=0,"",VLOOKUP($G56,Baseline!$G:$BH,41,0))</f>
        <v/>
      </c>
      <c r="AV56" s="142" t="str">
        <f>IF(LEN(VLOOKUP($G56,Baseline!$G:$BH,42,0))=0,"",VLOOKUP($G56,Baseline!$G:$BH,42,0))</f>
        <v/>
      </c>
      <c r="AW56" s="142" t="str">
        <f>IF(LEN(VLOOKUP($G56,Baseline!$G:$BH,43,0))=0,"",VLOOKUP($G56,Baseline!$G:$BH,43,0))</f>
        <v/>
      </c>
      <c r="AX56" s="142" t="str">
        <f>IF(LEN(VLOOKUP($G56,Baseline!$G:$BH,44,0))=0,"",VLOOKUP($G56,Baseline!$G:$BH,44,0))</f>
        <v/>
      </c>
      <c r="AY56" s="142" t="str">
        <f>IF(LEN(VLOOKUP($G56,Baseline!$G:$BH,45,0))=0,"",VLOOKUP($G56,Baseline!$G:$BH,45,0))</f>
        <v/>
      </c>
      <c r="AZ56" s="142" t="str">
        <f>IF(LEN(VLOOKUP($G56,Baseline!$G:$BH,46,0))=0,"",VLOOKUP($G56,Baseline!$G:$BH,46,0))</f>
        <v/>
      </c>
      <c r="BA56" s="142" t="str">
        <f>IF(LEN(VLOOKUP($G56,Baseline!$G:$BH,47,0))=0,"",VLOOKUP($G56,Baseline!$G:$BH,47,0))</f>
        <v/>
      </c>
      <c r="BB56" s="142" t="str">
        <f>IF(LEN(VLOOKUP($G56,Baseline!$G:$BH,48,0))=0,"",VLOOKUP($G56,Baseline!$G:$BH,48,0))</f>
        <v/>
      </c>
      <c r="BC56" s="142" t="str">
        <f>IF(LEN(VLOOKUP($G56,Baseline!$G:$BH,49,0))=0,"",VLOOKUP($G56,Baseline!$G:$BH,49,0))</f>
        <v/>
      </c>
      <c r="BD56" s="142" t="str">
        <f>IF(LEN(VLOOKUP($G56,Baseline!$G:$BH,50,0))=0,"",VLOOKUP($G56,Baseline!$G:$BH,50,0))</f>
        <v/>
      </c>
      <c r="BE56" s="142" t="str">
        <f>IF(LEN(VLOOKUP($G56,Baseline!$G:$BH,51,0))=0,"",VLOOKUP($G56,Baseline!$G:$BH,51,0))</f>
        <v/>
      </c>
      <c r="BF56" s="142" t="str">
        <f>IF(LEN(VLOOKUP($G56,Baseline!$G:$BH,52,0))=0,"",VLOOKUP($G56,Baseline!$G:$BH,52,0))</f>
        <v/>
      </c>
      <c r="BG56" s="142" t="str">
        <f>IF(LEN(VLOOKUP($G56,Baseline!$G:$BH,53,0))=0,"",VLOOKUP($G56,Baseline!$G:$BH,53,0))</f>
        <v/>
      </c>
      <c r="BH56" s="142" t="str">
        <f>IF(LEN(VLOOKUP($G56,Baseline!$G:$BH,54,0))=0,"",VLOOKUP($G56,Baseline!$G:$BH,54,0))</f>
        <v/>
      </c>
      <c r="BI56" s="142"/>
      <c r="BJ56" s="142"/>
      <c r="BK56" s="142"/>
      <c r="BL56" s="142"/>
      <c r="BM56" s="142" t="s">
        <v>1816</v>
      </c>
      <c r="BN56" s="139" t="str">
        <f>IF(LEN(VLOOKUP($G56,Baseline!$G:$CJ,60,0))=0,"",VLOOKUP($G56,Baseline!$G:$CJ,60,0))</f>
        <v>1 = Decisión propia</v>
      </c>
      <c r="BO56" s="139" t="str">
        <f>IF(LEN(VLOOKUP($G56,Baseline!$G:$CJ,61,0))=0,"",VLOOKUP($G56,Baseline!$G:$CJ,61,0))</f>
        <v>2 = Por indicación de familiares o conocidos</v>
      </c>
      <c r="BP56" s="139" t="str">
        <f>IF(LEN(VLOOKUP($G56,Baseline!$G:$CJ,62,0))=0,"",VLOOKUP($G56,Baseline!$G:$CJ,62,0))</f>
        <v>3 = Recomendación médica</v>
      </c>
      <c r="BQ56" s="139" t="str">
        <f>IF(LEN(VLOOKUP($G56,Baseline!$G:$CJ,63,0))=0,"",VLOOKUP($G56,Baseline!$G:$CJ,63,0))</f>
        <v>99 = No hay datos</v>
      </c>
      <c r="BR56" s="139" t="str">
        <f>IF(LEN(VLOOKUP($G56,Baseline!$G:$CJ,64,0))=0,"",VLOOKUP($G56,Baseline!$G:$CJ,64,0))</f>
        <v/>
      </c>
      <c r="BS56" s="139" t="str">
        <f>IF(LEN(VLOOKUP($G56,Baseline!$G:$CJ,65,0))=0,"",VLOOKUP($G56,Baseline!$G:$CJ,65,0))</f>
        <v/>
      </c>
      <c r="BT56" s="139" t="str">
        <f>IF(LEN(VLOOKUP($G56,Baseline!$G:$CJ,66,0))=0,"",VLOOKUP($G56,Baseline!$G:$CJ,66,0))</f>
        <v/>
      </c>
      <c r="BU56" s="139" t="str">
        <f>IF(LEN(VLOOKUP($G56,Baseline!$G:$CJ,67,0))=0,"",VLOOKUP($G56,Baseline!$G:$CJ,67,0))</f>
        <v/>
      </c>
      <c r="BV56" s="139" t="str">
        <f>IF(LEN(VLOOKUP($G56,Baseline!$G:$CJ,68,0))=0,"",VLOOKUP($G56,Baseline!$G:$CJ,68,0))</f>
        <v/>
      </c>
      <c r="BW56" s="139" t="str">
        <f>IF(LEN(VLOOKUP($G56,Baseline!$G:$CJ,69,0))=0,"",VLOOKUP($G56,Baseline!$G:$CJ,69,0))</f>
        <v/>
      </c>
      <c r="BX56" s="139" t="str">
        <f>IF(LEN(VLOOKUP($G56,Baseline!$G:$CJ,70,0))=0,"",VLOOKUP($G56,Baseline!$G:$CJ,70,0))</f>
        <v/>
      </c>
      <c r="BY56" s="139" t="str">
        <f>IF(LEN(VLOOKUP($G56,Baseline!$G:$CJ,71,0))=0,"",VLOOKUP($G56,Baseline!$G:$CJ,71,0))</f>
        <v/>
      </c>
      <c r="BZ56" s="139" t="str">
        <f>IF(LEN(VLOOKUP($G56,Baseline!$G:$CJ,72,0))=0,"",VLOOKUP($G56,Baseline!$G:$CJ,72,0))</f>
        <v/>
      </c>
      <c r="CA56" s="139" t="str">
        <f>IF(LEN(VLOOKUP($G56,Baseline!$G:$CJ,73,0))=0,"",VLOOKUP($G56,Baseline!$G:$CJ,73,0))</f>
        <v/>
      </c>
      <c r="CB56" s="139" t="str">
        <f>IF(LEN(VLOOKUP($G56,Baseline!$G:$CJ,74,0))=0,"",VLOOKUP($G56,Baseline!$G:$CJ,74,0))</f>
        <v/>
      </c>
      <c r="CC56" s="139" t="str">
        <f>IF(LEN(VLOOKUP($G56,Baseline!$G:$CJ,75,0))=0,"",VLOOKUP($G56,Baseline!$G:$CJ,75,0))</f>
        <v/>
      </c>
      <c r="CD56" s="139" t="str">
        <f>IF(LEN(VLOOKUP($G56,Baseline!$G:$CJ,76,0))=0,"",VLOOKUP($G56,Baseline!$G:$CJ,76,0))</f>
        <v/>
      </c>
      <c r="CE56" s="139" t="str">
        <f>IF(LEN(VLOOKUP($G56,Baseline!$G:$CJ,77,0))=0,"",VLOOKUP($G56,Baseline!$G:$CJ,77,0))</f>
        <v/>
      </c>
      <c r="CF56" s="139" t="str">
        <f>IF(LEN(VLOOKUP($G56,Baseline!$G:$CJ,78,0))=0,"",VLOOKUP($G56,Baseline!$G:$CJ,78,0))</f>
        <v/>
      </c>
      <c r="CG56" s="139" t="str">
        <f>IF(LEN(VLOOKUP($G56,Baseline!$G:$CJ,79,0))=0,"",VLOOKUP($G56,Baseline!$G:$CJ,79,0))</f>
        <v/>
      </c>
      <c r="CH56" s="139" t="str">
        <f>IF(LEN(VLOOKUP($G56,Baseline!$G:$CJ,80,0))=0,"",VLOOKUP($G56,Baseline!$G:$CJ,80,0))</f>
        <v/>
      </c>
      <c r="CI56" s="139" t="str">
        <f>IF(LEN(VLOOKUP($G56,Baseline!$G:$CJ,81,0))=0,"",VLOOKUP($G56,Baseline!$G:$CJ,81,0))</f>
        <v/>
      </c>
      <c r="CJ56" s="139" t="str">
        <f>IF(LEN(VLOOKUP($G56,Baseline!$G:$CJ,82,0))=0,"",VLOOKUP($G56,Baseline!$G:$CJ,82,0))</f>
        <v/>
      </c>
      <c r="CK56" s="142"/>
      <c r="CL56" s="142"/>
      <c r="CM56" s="142"/>
      <c r="CN56" s="142"/>
      <c r="CO56" s="139" t="str">
        <f>IF(LEN(VLOOKUP($G56,Baseline!$G:$DL,87,0))=0,"",VLOOKUP($G56,Baseline!$G:$DL,87,0))</f>
        <v>Si oui: Qui est à l'origine du report ou de l'annulation de l'examen ou du traitement en hôpital ?</v>
      </c>
      <c r="CP56" s="139" t="str">
        <f>IF(LEN(VLOOKUP($G56,Baseline!$G:$DL,88,0))=0,"",VLOOKUP($G56,Baseline!$G:$DL,88,0))</f>
        <v>1 = moi-même</v>
      </c>
      <c r="CQ56" s="139" t="str">
        <f>IF(LEN(VLOOKUP($G56,Baseline!$G:$DL,89,0))=0,"",VLOOKUP($G56,Baseline!$G:$DL,89,0))</f>
        <v>2 = sur les conseils de proches ou de connaissances</v>
      </c>
      <c r="CR56" s="139" t="str">
        <f>IF(LEN(VLOOKUP($G56,Baseline!$G:$DL,90,0))=0,"",VLOOKUP($G56,Baseline!$G:$DL,90,0))</f>
        <v>3 = le médecin</v>
      </c>
      <c r="CS56" s="139" t="str">
        <f>IF(LEN(VLOOKUP($G56,Baseline!$G:$DL,91,0))=0,"",VLOOKUP($G56,Baseline!$G:$DL,91,0))</f>
        <v>99 = pas de réponse</v>
      </c>
      <c r="CT56" s="139" t="str">
        <f>IF(LEN(VLOOKUP($G56,Baseline!$G:$DL,92,0))=0,"",VLOOKUP($G56,Baseline!$G:$DL,92,0))</f>
        <v/>
      </c>
      <c r="CU56" s="139" t="str">
        <f>IF(LEN(VLOOKUP($G56,Baseline!$G:$DL,93,0))=0,"",VLOOKUP($G56,Baseline!$G:$DL,93,0))</f>
        <v/>
      </c>
      <c r="CV56" s="139" t="str">
        <f>IF(LEN(VLOOKUP($G56,Baseline!$G:$DL,94,0))=0,"",VLOOKUP($G56,Baseline!$G:$DL,94,0))</f>
        <v/>
      </c>
      <c r="CW56" s="139" t="str">
        <f>IF(LEN(VLOOKUP($G56,Baseline!$G:$DL,95,0))=0,"",VLOOKUP($G56,Baseline!$G:$DL,95,0))</f>
        <v/>
      </c>
      <c r="CX56" s="139" t="str">
        <f>IF(LEN(VLOOKUP($G56,Baseline!$G:$DL,96,0))=0,"",VLOOKUP($G56,Baseline!$G:$DL,96,0))</f>
        <v/>
      </c>
      <c r="CY56" s="139" t="str">
        <f>IF(LEN(VLOOKUP($G56,Baseline!$G:$DL,97,0))=0,"",VLOOKUP($G56,Baseline!$G:$DL,97,0))</f>
        <v/>
      </c>
      <c r="CZ56" s="139" t="str">
        <f>IF(LEN(VLOOKUP($G56,Baseline!$G:$DL,98,0))=0,"",VLOOKUP($G56,Baseline!$G:$DL,98,0))</f>
        <v/>
      </c>
      <c r="DA56" s="139" t="str">
        <f>IF(LEN(VLOOKUP($G56,Baseline!$G:$DL,99,0))=0,"",VLOOKUP($G56,Baseline!$G:$DL,99,0))</f>
        <v/>
      </c>
      <c r="DB56" s="139" t="str">
        <f>IF(LEN(VLOOKUP($G56,Baseline!$G:$DL,100,0))=0,"",VLOOKUP($G56,Baseline!$G:$DL,100,0))</f>
        <v/>
      </c>
      <c r="DC56" s="139" t="str">
        <f>IF(LEN(VLOOKUP($G56,Baseline!$G:$DL,101,0))=0,"",VLOOKUP($G56,Baseline!$G:$DL,101,0))</f>
        <v/>
      </c>
      <c r="DD56" s="139" t="str">
        <f>IF(LEN(VLOOKUP($G56,Baseline!$G:$DL,102,0))=0,"",VLOOKUP($G56,Baseline!$G:$DL,102,0))</f>
        <v/>
      </c>
      <c r="DE56" s="139" t="str">
        <f>IF(LEN(VLOOKUP($G56,Baseline!$G:$DL,103,0))=0,"",VLOOKUP($G56,Baseline!$G:$DL,103,0))</f>
        <v/>
      </c>
      <c r="DF56" s="139" t="str">
        <f>IF(LEN(VLOOKUP($G56,Baseline!$G:$DL,104,0))=0,"",VLOOKUP($G56,Baseline!$G:$DL,104,0))</f>
        <v/>
      </c>
      <c r="DG56" s="139" t="str">
        <f>IF(LEN(VLOOKUP($G56,Baseline!$G:$DL,105,0))=0,"",VLOOKUP($G56,Baseline!$G:$DL,105,0))</f>
        <v/>
      </c>
      <c r="DH56" s="139" t="str">
        <f>IF(LEN(VLOOKUP($G56,Baseline!$G:$DL,106,0))=0,"",VLOOKUP($G56,Baseline!$G:$DL,106,0))</f>
        <v/>
      </c>
      <c r="DI56" s="139" t="str">
        <f>IF(LEN(VLOOKUP($G56,Baseline!$G:$DL,107,0))=0,"",VLOOKUP($G56,Baseline!$G:$DL,107,0))</f>
        <v/>
      </c>
      <c r="DJ56" s="139" t="str">
        <f>IF(LEN(VLOOKUP($G56,Baseline!$G:$DL,108,0))=0,"",VLOOKUP($G56,Baseline!$G:$DL,108,0))</f>
        <v/>
      </c>
      <c r="DK56" s="139" t="str">
        <f>IF(LEN(VLOOKUP($G56,Baseline!$G:$DL,109,0))=0,"",VLOOKUP($G56,Baseline!$G:$DL,109,0))</f>
        <v/>
      </c>
      <c r="DL56" s="139" t="str">
        <f>IF(LEN(VLOOKUP($G56,Baseline!$G:$DL,110,0))=0,"",VLOOKUP($G56,Baseline!$G:$DL,110,0))</f>
        <v/>
      </c>
      <c r="DM56" s="139"/>
      <c r="DN56" s="139"/>
      <c r="DO56" s="139"/>
      <c r="DP56" s="139"/>
      <c r="DQ56" s="142" t="str">
        <f>IF(LEN(VLOOKUP($G56,Baseline!$G:$EN,115,0))=0,"",VLOOKUP($G56,Baseline!$G:$EN,115,0))</f>
        <v>Ha igen:
Ki kezdeményezte a kórházi vizsgálat vagy kezelés elhalasztását, ill. lemondását?</v>
      </c>
      <c r="DR56" s="142" t="str">
        <f>IF(LEN(VLOOKUP($G56,Baseline!$G:$EN,116,0))=0,"",VLOOKUP($G56,Baseline!$G:$EN,116,0))</f>
        <v>1 = én magam</v>
      </c>
      <c r="DS56" s="142" t="str">
        <f>IF(LEN(VLOOKUP($G56,Baseline!$G:$EN,117,0))=0,"",VLOOKUP($G56,Baseline!$G:$EN,117,0))</f>
        <v>2 = a rokonaim vagy ismerőseim tanácsolták</v>
      </c>
      <c r="DT56" s="142" t="str">
        <f>IF(LEN(VLOOKUP($G56,Baseline!$G:$EN,118,0))=0,"",VLOOKUP($G56,Baseline!$G:$EN,118,0))</f>
        <v>3 = az orvos</v>
      </c>
      <c r="DU56" s="142" t="str">
        <f>IF(LEN(VLOOKUP($G56,Baseline!$G:$EN,119,0))=0,"",VLOOKUP($G56,Baseline!$G:$EN,119,0))</f>
        <v>99 = nincs válasz</v>
      </c>
      <c r="DV56" s="142" t="str">
        <f>IF(LEN(VLOOKUP($G56,Baseline!$G:$EN,120,0))=0,"",VLOOKUP($G56,Baseline!$G:$EN,120,0))</f>
        <v/>
      </c>
      <c r="DW56" s="142" t="str">
        <f>IF(LEN(VLOOKUP($G56,Baseline!$G:$EN,121,0))=0,"",VLOOKUP($G56,Baseline!$G:$EN,121,0))</f>
        <v/>
      </c>
      <c r="DX56" s="142" t="str">
        <f>IF(LEN(VLOOKUP($G56,Baseline!$G:$EN,122,0))=0,"",VLOOKUP($G56,Baseline!$G:$EN,122,0))</f>
        <v/>
      </c>
      <c r="DY56" s="142" t="str">
        <f>IF(LEN(VLOOKUP($G56,Baseline!$G:$EN,123,0))=0,"",VLOOKUP($G56,Baseline!$G:$EN,123,0))</f>
        <v/>
      </c>
      <c r="DZ56" s="142" t="str">
        <f>IF(LEN(VLOOKUP($G56,Baseline!$G:$EN,124,0))=0,"",VLOOKUP($G56,Baseline!$G:$EN,124,0))</f>
        <v/>
      </c>
      <c r="EA56" s="142" t="str">
        <f>IF(LEN(VLOOKUP($G56,Baseline!$G:$EN,125,0))=0,"",VLOOKUP($G56,Baseline!$G:$EN,125,0))</f>
        <v/>
      </c>
      <c r="EB56" s="142" t="str">
        <f>IF(LEN(VLOOKUP($G56,Baseline!$G:$EN,126,0))=0,"",VLOOKUP($G56,Baseline!$G:$EN,126,0))</f>
        <v/>
      </c>
      <c r="EC56" s="142" t="str">
        <f>IF(LEN(VLOOKUP($G56,Baseline!$G:$EN,127,0))=0,"",VLOOKUP($G56,Baseline!$G:$EN,127,0))</f>
        <v/>
      </c>
      <c r="ED56" s="142" t="str">
        <f>IF(LEN(VLOOKUP($G56,Baseline!$G:$EN,128,0))=0,"",VLOOKUP($G56,Baseline!$G:$EN,128,0))</f>
        <v/>
      </c>
      <c r="EE56" s="142" t="str">
        <f>IF(LEN(VLOOKUP($G56,Baseline!$G:$EN,129,0))=0,"",VLOOKUP($G56,Baseline!$G:$EN,129,0))</f>
        <v/>
      </c>
      <c r="EF56" s="142" t="str">
        <f>IF(LEN(VLOOKUP($G56,Baseline!$G:$EN,130,0))=0,"",VLOOKUP($G56,Baseline!$G:$EN,130,0))</f>
        <v/>
      </c>
      <c r="EG56" s="142" t="str">
        <f>IF(LEN(VLOOKUP($G56,Baseline!$G:$EN,131,0))=0,"",VLOOKUP($G56,Baseline!$G:$EN,131,0))</f>
        <v/>
      </c>
      <c r="EH56" s="142" t="str">
        <f>IF(LEN(VLOOKUP($G56,Baseline!$G:$EN,132,0))=0,"",VLOOKUP($G56,Baseline!$G:$EN,132,0))</f>
        <v/>
      </c>
      <c r="EI56" s="142" t="str">
        <f>IF(LEN(VLOOKUP($G56,Baseline!$G:$EN,133,0))=0,"",VLOOKUP($G56,Baseline!$G:$EN,133,0))</f>
        <v/>
      </c>
      <c r="EJ56" s="142" t="str">
        <f>IF(LEN(VLOOKUP($G56,Baseline!$G:$EN,134,0))=0,"",VLOOKUP($G56,Baseline!$G:$EN,134,0))</f>
        <v/>
      </c>
      <c r="EK56" s="142" t="str">
        <f>IF(LEN(VLOOKUP($G56,Baseline!$G:$EN,135,0))=0,"",VLOOKUP($G56,Baseline!$G:$EN,135,0))</f>
        <v/>
      </c>
      <c r="EL56" s="142" t="str">
        <f>IF(LEN(VLOOKUP($G56,Baseline!$G:$EN,136,0))=0,"",VLOOKUP($G56,Baseline!$G:$EN,136,0))</f>
        <v/>
      </c>
      <c r="EM56" s="142" t="str">
        <f>IF(LEN(VLOOKUP($G56,Baseline!$G:$EN,137,0))=0,"",VLOOKUP($G56,Baseline!$G:$EN,137,0))</f>
        <v/>
      </c>
      <c r="EN56" s="142" t="str">
        <f>IF(LEN(VLOOKUP($G56,Baseline!$G:$EN,138,0))=0,"",VLOOKUP($G56,Baseline!$G:$EN,138,0))</f>
        <v/>
      </c>
      <c r="EO56" s="142"/>
      <c r="EP56" s="142"/>
      <c r="EQ56" s="142"/>
      <c r="ER56" s="142"/>
      <c r="ES56" s="142" t="str">
        <f>IF(LEN(VLOOKUP($G56,Baseline!$G:$FP,143,0))=0,"",VLOOKUP($G56,Baseline!$G:$FP,143,0))</f>
        <v>Se sì:
Chi ha proposto di spostare o cancellare la visita o il trattamento in ospedale?</v>
      </c>
      <c r="ET56" s="142" t="str">
        <f>IF(LEN(VLOOKUP($G56,Baseline!$G:$FP,144,0))=0,"",VLOOKUP($G56,Baseline!$G:$FP,144,0))</f>
        <v>1 = io stesso</v>
      </c>
      <c r="EU56" s="142" t="str">
        <f>IF(LEN(VLOOKUP($G56,Baseline!$G:$FP,145,0))=0,"",VLOOKUP($G56,Baseline!$G:$FP,145,0))</f>
        <v>2 = su consiglio di familiari o conoscenti</v>
      </c>
      <c r="EV56" s="142" t="str">
        <f>IF(LEN(VLOOKUP($G56,Baseline!$G:$FP,146,0))=0,"",VLOOKUP($G56,Baseline!$G:$FP,146,0))</f>
        <v>3 = il medico</v>
      </c>
      <c r="EW56" s="142" t="str">
        <f>IF(LEN(VLOOKUP($G56,Baseline!$G:$FP,147,0))=0,"",VLOOKUP($G56,Baseline!$G:$FP,147,0))</f>
        <v>99 = nessuna risposta</v>
      </c>
      <c r="EX56" s="142" t="str">
        <f>IF(LEN(VLOOKUP($G56,Baseline!$G:$FP,148,0))=0,"",VLOOKUP($G56,Baseline!$G:$FP,148,0))</f>
        <v/>
      </c>
      <c r="EY56" s="142" t="str">
        <f>IF(LEN(VLOOKUP($G56,Baseline!$G:$FP,149,0))=0,"",VLOOKUP($G56,Baseline!$G:$FP,149,0))</f>
        <v/>
      </c>
      <c r="EZ56" s="142" t="str">
        <f>IF(LEN(VLOOKUP($G56,Baseline!$G:$FP,150,0))=0,"",VLOOKUP($G56,Baseline!$G:$FP,150,0))</f>
        <v/>
      </c>
      <c r="FA56" s="142" t="str">
        <f>IF(LEN(VLOOKUP($G56,Baseline!$G:$FP,151,0))=0,"",VLOOKUP($G56,Baseline!$G:$FP,151,0))</f>
        <v/>
      </c>
      <c r="FB56" s="142" t="str">
        <f>IF(LEN(VLOOKUP($G56,Baseline!$G:$FP,152,0))=0,"",VLOOKUP($G56,Baseline!$G:$FP,152,0))</f>
        <v/>
      </c>
      <c r="FC56" s="142" t="str">
        <f>IF(LEN(VLOOKUP($G56,Baseline!$G:$FP,153,0))=0,"",VLOOKUP($G56,Baseline!$G:$FP,153,0))</f>
        <v/>
      </c>
      <c r="FD56" s="142" t="str">
        <f>IF(LEN(VLOOKUP($G56,Baseline!$G:$FP,154,0))=0,"",VLOOKUP($G56,Baseline!$G:$FP,154,0))</f>
        <v/>
      </c>
      <c r="FE56" s="142" t="str">
        <f>IF(LEN(VLOOKUP($G56,Baseline!$G:$FP,155,0))=0,"",VLOOKUP($G56,Baseline!$G:$FP,155,0))</f>
        <v/>
      </c>
      <c r="FF56" s="142" t="str">
        <f>IF(LEN(VLOOKUP($G56,Baseline!$G:$FP,156,0))=0,"",VLOOKUP($G56,Baseline!$G:$FP,156,0))</f>
        <v/>
      </c>
      <c r="FG56" s="142" t="str">
        <f>IF(LEN(VLOOKUP($G56,Baseline!$G:$FP,157,0))=0,"",VLOOKUP($G56,Baseline!$G:$FP,157,0))</f>
        <v/>
      </c>
      <c r="FH56" s="142" t="str">
        <f>IF(LEN(VLOOKUP($G56,Baseline!$G:$FP,158,0))=0,"",VLOOKUP($G56,Baseline!$G:$FP,158,0))</f>
        <v/>
      </c>
      <c r="FI56" s="142" t="str">
        <f>IF(LEN(VLOOKUP($G56,Baseline!$G:$FP,159,0))=0,"",VLOOKUP($G56,Baseline!$G:$FP,159,0))</f>
        <v/>
      </c>
      <c r="FJ56" s="142" t="str">
        <f>IF(LEN(VLOOKUP($G56,Baseline!$G:$FP,160,0))=0,"",VLOOKUP($G56,Baseline!$G:$FP,160,0))</f>
        <v/>
      </c>
      <c r="FK56" s="142" t="str">
        <f>IF(LEN(VLOOKUP($G56,Baseline!$G:$FP,161,0))=0,"",VLOOKUP($G56,Baseline!$G:$FP,161,0))</f>
        <v/>
      </c>
      <c r="FL56" s="142" t="str">
        <f>IF(LEN(VLOOKUP($G56,Baseline!$G:$FP,162,0))=0,"",VLOOKUP($G56,Baseline!$G:$FP,162,0))</f>
        <v/>
      </c>
      <c r="FM56" s="142" t="str">
        <f>IF(LEN(VLOOKUP($G56,Baseline!$G:$FP,163,0))=0,"",VLOOKUP($G56,Baseline!$G:$FP,163,0))</f>
        <v/>
      </c>
      <c r="FN56" s="142" t="str">
        <f>IF(LEN(VLOOKUP($G56,Baseline!$G:$FP,164,0))=0,"",VLOOKUP($G56,Baseline!$G:$FP,164,0))</f>
        <v/>
      </c>
      <c r="FO56" s="142" t="str">
        <f>IF(LEN(VLOOKUP($G56,Baseline!$G:$FP,165,0))=0,"",VLOOKUP($G56,Baseline!$G:$FP,165,0))</f>
        <v/>
      </c>
      <c r="FP56" s="142" t="str">
        <f>IF(LEN(VLOOKUP($G56,Baseline!$G:$FP,166,0))=0,"",VLOOKUP($G56,Baseline!$G:$FP,166,0))</f>
        <v/>
      </c>
      <c r="FQ56" s="142"/>
      <c r="FR56" s="142"/>
      <c r="FS56" s="142"/>
      <c r="FT56" s="142"/>
      <c r="FU56" s="142" t="str">
        <f>IF(LEN(VLOOKUP($G56,Baseline!$G:$GR,171,0))=0,"",VLOOKUP($G56,Baseline!$G:$GR,171,0))</f>
        <v>Если да:
Кто был инициатором переноса или отмены обследования или лечения в больнице?</v>
      </c>
      <c r="FV56" s="142" t="str">
        <f>IF(LEN(VLOOKUP($G56,Baseline!$G:$GR,172,0))=0,"",VLOOKUP($G56,Baseline!$G:$GR,172,0))</f>
        <v>1 = я сам(а)</v>
      </c>
      <c r="FW56" s="142" t="str">
        <f>IF(LEN(VLOOKUP($G56,Baseline!$G:$GR,173,0))=0,"",VLOOKUP($G56,Baseline!$G:$GR,173,0))</f>
        <v>2 = по совету родственника или знакомого</v>
      </c>
      <c r="FX56" s="142" t="str">
        <f>IF(LEN(VLOOKUP($G56,Baseline!$G:$GR,174,0))=0,"",VLOOKUP($G56,Baseline!$G:$GR,174,0))</f>
        <v>3 = врач</v>
      </c>
      <c r="FY56" s="142" t="str">
        <f>IF(LEN(VLOOKUP($G56,Baseline!$G:$GR,175,0))=0,"",VLOOKUP($G56,Baseline!$G:$GR,175,0))</f>
        <v>99 = нет ответа</v>
      </c>
      <c r="FZ56" s="142" t="str">
        <f>IF(LEN(VLOOKUP($G56,Baseline!$G:$GR,176,0))=0,"",VLOOKUP($G56,Baseline!$G:$GR,176,0))</f>
        <v/>
      </c>
      <c r="GA56" s="142" t="str">
        <f>IF(LEN(VLOOKUP($G56,Baseline!$G:$GR,177,0))=0,"",VLOOKUP($G56,Baseline!$G:$GR,177,0))</f>
        <v/>
      </c>
      <c r="GB56" s="142" t="str">
        <f>IF(LEN(VLOOKUP($G56,Baseline!$G:$GR,178,0))=0,"",VLOOKUP($G56,Baseline!$G:$GR,178,0))</f>
        <v/>
      </c>
      <c r="GC56" s="142" t="str">
        <f>IF(LEN(VLOOKUP($G56,Baseline!$G:$GR,179,0))=0,"",VLOOKUP($G56,Baseline!$G:$GR,179,0))</f>
        <v/>
      </c>
      <c r="GD56" s="142" t="str">
        <f>IF(LEN(VLOOKUP($G56,Baseline!$G:$GR,180,0))=0,"",VLOOKUP($G56,Baseline!$G:$GR,180,0))</f>
        <v/>
      </c>
      <c r="GE56" s="142" t="str">
        <f>IF(LEN(VLOOKUP($G56,Baseline!$G:$GR,181,0))=0,"",VLOOKUP($G56,Baseline!$G:$GR,181,0))</f>
        <v/>
      </c>
      <c r="GF56" s="142" t="str">
        <f>IF(LEN(VLOOKUP($G56,Baseline!$G:$GR,182,0))=0,"",VLOOKUP($G56,Baseline!$G:$GR,182,0))</f>
        <v/>
      </c>
      <c r="GG56" s="142" t="str">
        <f>IF(LEN(VLOOKUP($G56,Baseline!$G:$GR,183,0))=0,"",VLOOKUP($G56,Baseline!$G:$GR,183,0))</f>
        <v/>
      </c>
      <c r="GH56" s="142" t="str">
        <f>IF(LEN(VLOOKUP($G56,Baseline!$G:$GR,184,0))=0,"",VLOOKUP($G56,Baseline!$G:$GR,184,0))</f>
        <v/>
      </c>
      <c r="GI56" s="142" t="str">
        <f>IF(LEN(VLOOKUP($G56,Baseline!$G:$GR,185,0))=0,"",VLOOKUP($G56,Baseline!$G:$GR,185,0))</f>
        <v/>
      </c>
      <c r="GJ56" s="142" t="str">
        <f>IF(LEN(VLOOKUP($G56,Baseline!$G:$GR,186,0))=0,"",VLOOKUP($G56,Baseline!$G:$GR,186,0))</f>
        <v/>
      </c>
      <c r="GK56" s="142" t="str">
        <f>IF(LEN(VLOOKUP($G56,Baseline!$G:$GR,187,0))=0,"",VLOOKUP($G56,Baseline!$G:$GR,187,0))</f>
        <v/>
      </c>
      <c r="GL56" s="142" t="str">
        <f>IF(LEN(VLOOKUP($G56,Baseline!$G:$GR,188,0))=0,"",VLOOKUP($G56,Baseline!$G:$GR,188,0))</f>
        <v/>
      </c>
      <c r="GM56" s="142" t="str">
        <f>IF(LEN(VLOOKUP($G56,Baseline!$G:$GR,189,0))=0,"",VLOOKUP($G56,Baseline!$G:$GR,189,0))</f>
        <v/>
      </c>
      <c r="GN56" s="142" t="str">
        <f>IF(LEN(VLOOKUP($G56,Baseline!$G:$GR,190,0))=0,"",VLOOKUP($G56,Baseline!$G:$GR,190,0))</f>
        <v/>
      </c>
      <c r="GO56" s="142" t="str">
        <f>IF(LEN(VLOOKUP($G56,Baseline!$G:$GR,191,0))=0,"",VLOOKUP($G56,Baseline!$G:$GR,191,0))</f>
        <v/>
      </c>
      <c r="GP56" s="142" t="str">
        <f>IF(LEN(VLOOKUP($G56,Baseline!$G:$GR,192,0))=0,"",VLOOKUP($G56,Baseline!$G:$GR,192,0))</f>
        <v/>
      </c>
      <c r="GQ56" s="142" t="str">
        <f>IF(LEN(VLOOKUP($G56,Baseline!$G:$GR,193,0))=0,"",VLOOKUP($G56,Baseline!$G:$GR,193,0))</f>
        <v/>
      </c>
      <c r="GR56" s="142" t="str">
        <f>IF(LEN(VLOOKUP($G56,Baseline!$G:$GR,194,0))=0,"",VLOOKUP($G56,Baseline!$G:$GR,194,0))</f>
        <v/>
      </c>
      <c r="GS56" s="142"/>
      <c r="GT56" s="142"/>
      <c r="GU56" s="142"/>
      <c r="GV56" s="142"/>
      <c r="GW56" s="142" t="str">
        <f>IF(LEN(VLOOKUP($G56,Baseline!$G:$HT,199,0))=0,"",VLOOKUP($G56,Baseline!$G:$HT,199,0))</f>
        <v>Ako da:
Ko je bio razlog otkazivanja ili odlaganja pregleda ili tretmana?</v>
      </c>
      <c r="GX56" s="142" t="str">
        <f>IF(LEN(VLOOKUP($G56,Baseline!$G:$HT,200,0))=0,"",VLOOKUP($G56,Baseline!$G:$HT,200,0))</f>
        <v>1 = ja sam</v>
      </c>
      <c r="GY56" s="142" t="str">
        <f>IF(LEN(VLOOKUP($G56,Baseline!$G:$HT,201,0))=0,"",VLOOKUP($G56,Baseline!$G:$HT,201,0))</f>
        <v>2 = na savet rođaka ili poznanika</v>
      </c>
      <c r="GZ56" s="142" t="str">
        <f>IF(LEN(VLOOKUP($G56,Baseline!$G:$HT,202,0))=0,"",VLOOKUP($G56,Baseline!$G:$HT,202,0))</f>
        <v>3 = od strane lekara</v>
      </c>
      <c r="HA56" s="142" t="str">
        <f>IF(LEN(VLOOKUP($G56,Baseline!$G:$HT,203,0))=0,"",VLOOKUP($G56,Baseline!$G:$HT,203,0))</f>
        <v>99 = nema podataka</v>
      </c>
      <c r="HB56" s="142" t="str">
        <f>IF(LEN(VLOOKUP($G56,Baseline!$G:$HT,204,0))=0,"",VLOOKUP($G56,Baseline!$G:$HT,204,0))</f>
        <v/>
      </c>
      <c r="HC56" s="142" t="str">
        <f>IF(LEN(VLOOKUP($G56,Baseline!$G:$HT,205,0))=0,"",VLOOKUP($G56,Baseline!$G:$HT,205,0))</f>
        <v/>
      </c>
      <c r="HD56" s="142" t="str">
        <f>IF(LEN(VLOOKUP($G56,Baseline!$G:$HT,206,0))=0,"",VLOOKUP($G56,Baseline!$G:$HT,206,0))</f>
        <v/>
      </c>
      <c r="HE56" s="142" t="str">
        <f>IF(LEN(VLOOKUP($G56,Baseline!$G:$HT,207,0))=0,"",VLOOKUP($G56,Baseline!$G:$HT,207,0))</f>
        <v/>
      </c>
      <c r="HF56" s="142" t="str">
        <f>IF(LEN(VLOOKUP($G56,Baseline!$G:$HT,208,0))=0,"",VLOOKUP($G56,Baseline!$G:$HT,208,0))</f>
        <v/>
      </c>
      <c r="HG56" s="142" t="str">
        <f>IF(LEN(VLOOKUP($G56,Baseline!$G:$HT,209,0))=0,"",VLOOKUP($G56,Baseline!$G:$HT,209,0))</f>
        <v/>
      </c>
      <c r="HH56" s="142" t="str">
        <f>IF(LEN(VLOOKUP($G56,Baseline!$G:$HT,210,0))=0,"",VLOOKUP($G56,Baseline!$G:$HT,210,0))</f>
        <v/>
      </c>
      <c r="HI56" s="142" t="str">
        <f>IF(LEN(VLOOKUP($G56,Baseline!$G:$HT,211,0))=0,"",VLOOKUP($G56,Baseline!$G:$HT,211,0))</f>
        <v/>
      </c>
      <c r="HJ56" s="142" t="str">
        <f>IF(LEN(VLOOKUP($G56,Baseline!$G:$HT,212,0))=0,"",VLOOKUP($G56,Baseline!$G:$HT,212,0))</f>
        <v/>
      </c>
      <c r="HK56" s="142" t="str">
        <f>IF(LEN(VLOOKUP($G56,Baseline!$G:$HT,213,0))=0,"",VLOOKUP($G56,Baseline!$G:$HT,213,0))</f>
        <v/>
      </c>
      <c r="HL56" s="142" t="str">
        <f>IF(LEN(VLOOKUP($G56,Baseline!$G:$HT,214,0))=0,"",VLOOKUP($G56,Baseline!$G:$HT,214,0))</f>
        <v/>
      </c>
      <c r="HM56" s="142" t="str">
        <f>IF(LEN(VLOOKUP($G56,Baseline!$G:$HT,215,0))=0,"",VLOOKUP($G56,Baseline!$G:$HT,215,0))</f>
        <v/>
      </c>
      <c r="HN56" s="142" t="str">
        <f>IF(LEN(VLOOKUP($G56,Baseline!$G:$HT,216,0))=0,"",VLOOKUP($G56,Baseline!$G:$HT,216,0))</f>
        <v/>
      </c>
      <c r="HO56" s="142" t="str">
        <f>IF(LEN(VLOOKUP($G56,Baseline!$G:$HT,217,0))=0,"",VLOOKUP($G56,Baseline!$G:$HT,217,0))</f>
        <v/>
      </c>
      <c r="HP56" s="142" t="str">
        <f>IF(LEN(VLOOKUP($G56,Baseline!$G:$HT,218,0))=0,"",VLOOKUP($G56,Baseline!$G:$HT,218,0))</f>
        <v/>
      </c>
      <c r="HQ56" s="142" t="str">
        <f>IF(LEN(VLOOKUP($G56,Baseline!$G:$HT,219,0))=0,"",VLOOKUP($G56,Baseline!$G:$HT,219,0))</f>
        <v/>
      </c>
      <c r="HR56" s="142" t="str">
        <f>IF(LEN(VLOOKUP($G56,Baseline!$G:$HT,220,0))=0,"",VLOOKUP($G56,Baseline!$G:$HT,220,0))</f>
        <v/>
      </c>
      <c r="HS56" s="142" t="str">
        <f>IF(LEN(VLOOKUP($G56,Baseline!$G:$HT,221,0))=0,"",VLOOKUP($G56,Baseline!$G:$HT,221,0))</f>
        <v/>
      </c>
      <c r="HT56" s="142" t="str">
        <f>IF(LEN(VLOOKUP($G56,Baseline!$G:$HT,222,0))=0,"",VLOOKUP($G56,Baseline!$G:$HT,222,0))</f>
        <v/>
      </c>
      <c r="HU56" s="142"/>
      <c r="HV56" s="142"/>
      <c r="HW56" s="142"/>
      <c r="HX56" s="142"/>
      <c r="HY56" s="177"/>
      <c r="HZ56" s="177"/>
      <c r="IA56" s="177"/>
      <c r="IB56" s="177"/>
      <c r="IC56" s="177"/>
      <c r="ID56" s="177"/>
      <c r="IE56" s="177"/>
      <c r="IF56" s="177"/>
      <c r="IG56" s="177"/>
      <c r="IH56" s="177"/>
      <c r="II56" s="177"/>
      <c r="IJ56" s="177"/>
      <c r="IK56" s="177"/>
      <c r="IL56" s="177"/>
      <c r="IM56" s="177"/>
      <c r="IN56" s="177"/>
      <c r="IO56" s="177"/>
      <c r="IP56" s="177"/>
      <c r="IQ56" s="177"/>
      <c r="IR56" s="177"/>
      <c r="IS56" s="177"/>
      <c r="IT56" s="177"/>
      <c r="IU56" s="177"/>
      <c r="IV56" s="177"/>
      <c r="IW56" s="177"/>
      <c r="IX56" s="177"/>
      <c r="IY56" s="177"/>
      <c r="IZ56" s="177"/>
      <c r="JA56" s="177"/>
      <c r="JB56" s="177"/>
      <c r="JC56" s="177"/>
      <c r="JD56" s="177"/>
      <c r="JE56" s="177"/>
      <c r="JF56" s="177"/>
      <c r="JG56" s="177"/>
      <c r="JH56" s="177"/>
      <c r="JI56" s="177"/>
      <c r="JJ56" s="177"/>
      <c r="JK56" s="177"/>
      <c r="JL56" s="177"/>
      <c r="JM56" s="177"/>
      <c r="JN56" s="177"/>
      <c r="JO56" s="177"/>
      <c r="JP56" s="177"/>
      <c r="JQ56" s="177"/>
      <c r="JR56" s="177"/>
      <c r="JS56" s="177"/>
      <c r="JT56" s="177"/>
      <c r="JU56" s="177"/>
      <c r="JV56" s="177"/>
      <c r="JW56" s="177"/>
      <c r="JX56" s="177"/>
      <c r="JY56" s="177"/>
      <c r="JZ56" s="177"/>
      <c r="KA56" s="177"/>
      <c r="KB56" s="177"/>
      <c r="KC56" s="177"/>
      <c r="KD56" s="177"/>
      <c r="KE56" s="177"/>
      <c r="KF56" s="177"/>
      <c r="KG56" s="177"/>
      <c r="KH56" s="177"/>
      <c r="KI56" s="177"/>
      <c r="KJ56" s="177"/>
      <c r="KK56" s="177"/>
      <c r="KL56" s="177"/>
      <c r="KM56" s="177"/>
      <c r="KN56" s="177"/>
      <c r="KO56" s="177"/>
      <c r="KP56" s="177"/>
      <c r="KQ56" s="177"/>
      <c r="KR56" s="177"/>
      <c r="KS56" s="177"/>
      <c r="KT56" s="177"/>
      <c r="KU56" s="177"/>
      <c r="KV56" s="177"/>
      <c r="KW56" s="177"/>
      <c r="KX56" s="177"/>
      <c r="KY56" s="177"/>
      <c r="KZ56" s="177"/>
      <c r="LA56" s="177"/>
      <c r="LB56" s="177"/>
      <c r="LC56" s="177"/>
      <c r="LD56" s="177"/>
      <c r="LE56" s="177"/>
      <c r="LF56" s="177"/>
      <c r="LG56" s="177"/>
      <c r="LH56" s="177"/>
      <c r="LI56" s="177"/>
      <c r="LJ56" s="177"/>
      <c r="LK56" s="177"/>
      <c r="LL56" s="177"/>
      <c r="LM56" s="177"/>
      <c r="LN56" s="177"/>
      <c r="LO56" s="177"/>
      <c r="LP56" s="177"/>
      <c r="LQ56" s="177"/>
      <c r="LR56" s="177"/>
      <c r="LS56" s="177"/>
      <c r="LT56" s="177"/>
      <c r="LU56" s="177"/>
      <c r="LV56" s="177"/>
      <c r="LW56" s="177"/>
      <c r="LX56" s="177"/>
      <c r="LY56" s="177"/>
      <c r="LZ56" s="177"/>
      <c r="MA56" s="177"/>
      <c r="MB56" s="177"/>
      <c r="MC56" s="177"/>
      <c r="MD56" s="177"/>
      <c r="ME56" s="177"/>
      <c r="MF56" s="177"/>
      <c r="MG56" s="177"/>
      <c r="MH56" s="177"/>
      <c r="MI56" s="177"/>
      <c r="MJ56" s="177"/>
      <c r="MK56" s="177"/>
      <c r="ML56" s="177"/>
      <c r="MM56" s="177"/>
      <c r="MN56" s="177"/>
      <c r="MO56" s="177"/>
      <c r="MP56" s="177"/>
      <c r="MQ56" s="177"/>
      <c r="MR56" s="177"/>
      <c r="MS56" s="177"/>
      <c r="MT56" s="177"/>
      <c r="MU56" s="177"/>
      <c r="MV56" s="177"/>
      <c r="MW56" s="177"/>
      <c r="MX56" s="177"/>
      <c r="MY56" s="177"/>
      <c r="MZ56" s="177"/>
      <c r="NA56" s="177"/>
      <c r="NB56" s="177"/>
      <c r="NC56" s="177"/>
      <c r="ND56" s="177"/>
      <c r="NE56" s="177"/>
      <c r="NF56" s="177"/>
      <c r="NG56" s="177"/>
      <c r="NH56" s="177"/>
      <c r="NI56" s="177"/>
      <c r="NJ56" s="177"/>
      <c r="NK56" s="177"/>
      <c r="NL56" s="177"/>
      <c r="NM56" s="177"/>
      <c r="NN56" s="177"/>
      <c r="NO56" s="177"/>
      <c r="NP56" s="177"/>
      <c r="NQ56" s="177"/>
      <c r="NR56" s="177"/>
      <c r="NS56" s="177"/>
      <c r="NT56" s="177"/>
      <c r="NU56" s="177"/>
      <c r="NV56" s="177"/>
      <c r="NW56" s="177"/>
      <c r="NX56" s="177"/>
      <c r="NY56" s="177"/>
      <c r="NZ56" s="177"/>
      <c r="OA56" s="177"/>
      <c r="OB56" s="177"/>
      <c r="OC56" s="177"/>
      <c r="OD56" s="177"/>
      <c r="OE56" s="177"/>
      <c r="OF56" s="177"/>
      <c r="OG56" s="177"/>
      <c r="OH56" s="177"/>
      <c r="OI56" s="177"/>
      <c r="OJ56" s="177"/>
      <c r="OK56" s="177"/>
      <c r="OL56" s="177"/>
      <c r="OM56" s="177"/>
      <c r="ON56" s="177"/>
      <c r="OO56" s="177"/>
      <c r="OP56" s="177"/>
      <c r="OQ56" s="177"/>
      <c r="OR56" s="177"/>
      <c r="OS56" s="177"/>
      <c r="OT56" s="177"/>
      <c r="OU56" s="177"/>
      <c r="OV56" s="177"/>
      <c r="OW56" s="177"/>
      <c r="OX56" s="177"/>
      <c r="OY56" s="177"/>
      <c r="OZ56" s="177"/>
      <c r="PA56" s="177"/>
      <c r="PB56" s="177"/>
      <c r="PC56" s="177"/>
      <c r="PD56" s="177"/>
      <c r="PE56" s="177"/>
      <c r="PF56" s="177"/>
      <c r="PG56" s="177"/>
      <c r="PH56" s="177"/>
      <c r="PI56" s="177"/>
      <c r="PJ56" s="177"/>
      <c r="PK56" s="177"/>
      <c r="PL56" s="177"/>
      <c r="PM56" s="177"/>
      <c r="PN56" s="177"/>
      <c r="PO56" s="177"/>
      <c r="PP56" s="177"/>
      <c r="PQ56" s="177"/>
      <c r="PR56" s="177"/>
      <c r="PS56" s="177"/>
      <c r="PT56" s="177"/>
      <c r="PU56" s="177"/>
      <c r="PV56" s="177"/>
      <c r="PW56" s="177"/>
      <c r="PX56" s="177"/>
      <c r="PY56" s="177"/>
      <c r="PZ56" s="177"/>
      <c r="QA56" s="177"/>
      <c r="QB56" s="177"/>
      <c r="QC56" s="177"/>
      <c r="QD56" s="177"/>
      <c r="QE56" s="177"/>
      <c r="QF56" s="177"/>
      <c r="QG56" s="177"/>
      <c r="QH56" s="177"/>
      <c r="QI56" s="177"/>
      <c r="QJ56" s="177"/>
      <c r="QK56" s="177"/>
      <c r="QL56" s="177"/>
      <c r="QM56" s="177"/>
      <c r="QN56" s="177"/>
      <c r="QO56" s="177"/>
      <c r="QP56" s="177"/>
      <c r="QQ56" s="177"/>
      <c r="QR56" s="177"/>
      <c r="QS56" s="177"/>
      <c r="QT56" s="177"/>
      <c r="QU56" s="177"/>
      <c r="QV56" s="177"/>
      <c r="QW56" s="177"/>
      <c r="QX56" s="177"/>
      <c r="QY56" s="177"/>
      <c r="QZ56" s="177"/>
      <c r="RA56" s="177"/>
      <c r="RB56" s="177"/>
      <c r="RC56" s="177"/>
      <c r="RD56" s="177"/>
      <c r="RE56" s="177"/>
      <c r="RF56" s="177"/>
      <c r="RG56" s="177"/>
      <c r="RH56" s="177"/>
      <c r="RI56" s="177"/>
      <c r="RJ56" s="177"/>
      <c r="RK56" s="177"/>
      <c r="RL56" s="177"/>
      <c r="RM56" s="177"/>
      <c r="RN56" s="177"/>
      <c r="RO56" s="177"/>
      <c r="RP56" s="177"/>
      <c r="RQ56" s="177"/>
      <c r="RR56" s="177"/>
      <c r="RS56" s="177"/>
      <c r="RT56" s="177"/>
      <c r="RU56" s="177"/>
      <c r="RV56" s="177"/>
      <c r="RW56" s="177"/>
      <c r="RX56" s="177"/>
      <c r="RY56" s="177"/>
      <c r="RZ56" s="177"/>
      <c r="SA56" s="177"/>
      <c r="SB56" s="177"/>
      <c r="SC56" s="177"/>
      <c r="SD56" s="177"/>
      <c r="SE56" s="177"/>
      <c r="SF56" s="177"/>
      <c r="SG56" s="177"/>
      <c r="SH56" s="177"/>
      <c r="SI56" s="177"/>
      <c r="SJ56" s="177"/>
      <c r="SK56" s="177"/>
      <c r="SL56" s="177"/>
      <c r="SM56" s="177"/>
      <c r="SN56" s="177"/>
      <c r="SO56" s="177"/>
      <c r="SP56" s="177"/>
      <c r="SQ56" s="177"/>
      <c r="SR56" s="177"/>
      <c r="SS56" s="177"/>
      <c r="ST56" s="177"/>
      <c r="SU56" s="177"/>
      <c r="SV56" s="177"/>
      <c r="SW56" s="177"/>
      <c r="SX56" s="177"/>
      <c r="SY56" s="177"/>
      <c r="SZ56" s="177"/>
      <c r="TA56" s="177"/>
      <c r="TB56" s="177"/>
      <c r="TC56" s="177"/>
      <c r="TD56" s="177"/>
      <c r="TE56" s="177"/>
      <c r="TF56" s="177"/>
      <c r="TG56" s="177"/>
      <c r="TH56" s="177"/>
      <c r="TI56" s="177"/>
      <c r="TJ56" s="177"/>
      <c r="TK56" s="177"/>
      <c r="TL56" s="177"/>
      <c r="TM56" s="177"/>
      <c r="TN56" s="177"/>
      <c r="TO56" s="177"/>
      <c r="TP56" s="177"/>
      <c r="TQ56" s="177"/>
      <c r="TR56" s="177"/>
      <c r="TS56" s="177"/>
      <c r="TT56" s="177"/>
      <c r="TU56" s="177"/>
      <c r="TV56" s="177"/>
      <c r="TW56" s="177"/>
      <c r="TX56" s="177"/>
      <c r="TY56" s="177"/>
      <c r="TZ56" s="177"/>
      <c r="UA56" s="177"/>
      <c r="UB56" s="177"/>
      <c r="UC56" s="177"/>
      <c r="UD56" s="177"/>
      <c r="UE56" s="177"/>
      <c r="UF56" s="177"/>
      <c r="UG56" s="177"/>
      <c r="UH56" s="177"/>
      <c r="UI56" s="177"/>
      <c r="UJ56" s="177"/>
      <c r="UK56" s="177"/>
      <c r="UL56" s="177"/>
      <c r="UM56" s="177"/>
      <c r="UN56" s="177"/>
      <c r="UO56" s="177"/>
      <c r="UP56" s="177"/>
      <c r="UQ56" s="177"/>
      <c r="UR56" s="177"/>
      <c r="US56" s="177"/>
      <c r="UT56" s="177"/>
      <c r="UU56" s="177"/>
      <c r="UV56" s="177"/>
      <c r="UW56" s="177"/>
      <c r="UX56" s="177"/>
      <c r="UY56" s="177"/>
      <c r="UZ56" s="177"/>
      <c r="VA56" s="177"/>
      <c r="VB56" s="177"/>
      <c r="VC56" s="177"/>
      <c r="VD56" s="177"/>
      <c r="VE56" s="177"/>
      <c r="VF56" s="177"/>
      <c r="VG56" s="177"/>
      <c r="VH56" s="177"/>
      <c r="VI56" s="177"/>
      <c r="VJ56" s="177"/>
      <c r="VK56" s="177"/>
      <c r="VL56" s="177"/>
      <c r="VM56" s="177"/>
      <c r="VN56" s="177"/>
      <c r="VO56" s="177"/>
      <c r="VP56" s="177"/>
      <c r="VQ56" s="177"/>
      <c r="VR56" s="177"/>
      <c r="VS56" s="177"/>
      <c r="VT56" s="177"/>
      <c r="VU56" s="177"/>
      <c r="VV56" s="177"/>
      <c r="VW56" s="177"/>
      <c r="VX56" s="177"/>
      <c r="VY56" s="177"/>
      <c r="VZ56" s="177"/>
      <c r="WA56" s="177"/>
      <c r="WB56" s="177"/>
      <c r="WC56" s="177"/>
      <c r="WD56" s="177"/>
      <c r="WE56" s="177"/>
      <c r="WF56" s="177"/>
      <c r="WG56" s="177"/>
      <c r="WH56" s="177"/>
      <c r="WI56" s="177"/>
      <c r="WJ56" s="177"/>
      <c r="WK56" s="177"/>
      <c r="WL56" s="177"/>
      <c r="WM56" s="177"/>
      <c r="WN56" s="177"/>
      <c r="WO56" s="177"/>
      <c r="WP56" s="177"/>
      <c r="WQ56" s="177"/>
      <c r="WR56" s="177"/>
      <c r="WS56" s="177"/>
      <c r="WT56" s="177"/>
      <c r="WU56" s="177"/>
      <c r="WV56" s="177"/>
      <c r="WW56" s="177"/>
      <c r="WX56" s="177"/>
      <c r="WY56" s="177"/>
      <c r="WZ56" s="177"/>
      <c r="XA56" s="177"/>
      <c r="XB56" s="177"/>
      <c r="XC56" s="177"/>
      <c r="XD56" s="177"/>
      <c r="XE56" s="177"/>
      <c r="XF56" s="177"/>
      <c r="XG56" s="177"/>
      <c r="XH56" s="177"/>
      <c r="XI56" s="177"/>
      <c r="XJ56" s="177"/>
      <c r="XK56" s="177"/>
      <c r="XL56" s="177"/>
      <c r="XM56" s="177"/>
      <c r="XN56" s="177"/>
      <c r="XO56" s="177"/>
      <c r="XP56" s="177"/>
      <c r="XQ56" s="177"/>
      <c r="XR56" s="177"/>
      <c r="XS56" s="177"/>
      <c r="XT56" s="177"/>
      <c r="XU56" s="177"/>
      <c r="XV56" s="177"/>
      <c r="XW56" s="177"/>
      <c r="XX56" s="177"/>
      <c r="XY56" s="177"/>
      <c r="XZ56" s="177"/>
      <c r="YA56" s="177"/>
      <c r="YB56" s="177"/>
      <c r="YC56" s="177"/>
      <c r="YD56" s="177"/>
      <c r="YE56" s="177"/>
      <c r="YF56" s="177"/>
      <c r="YG56" s="177"/>
      <c r="YH56" s="177"/>
      <c r="YI56" s="177"/>
      <c r="YJ56" s="177"/>
      <c r="YK56" s="177"/>
      <c r="YL56" s="177"/>
      <c r="YM56" s="177"/>
      <c r="YN56" s="177"/>
      <c r="YO56" s="177"/>
      <c r="YP56" s="177"/>
      <c r="YQ56" s="177"/>
      <c r="YR56" s="177"/>
      <c r="YS56" s="177"/>
      <c r="YT56" s="177"/>
      <c r="YU56" s="177"/>
      <c r="YV56" s="177"/>
      <c r="YW56" s="177"/>
      <c r="YX56" s="177"/>
      <c r="YY56" s="177"/>
      <c r="YZ56" s="177"/>
      <c r="ZA56" s="177"/>
      <c r="ZB56" s="177"/>
      <c r="ZC56" s="177"/>
      <c r="ZD56" s="177"/>
      <c r="ZE56" s="177"/>
      <c r="ZF56" s="177"/>
      <c r="ZG56" s="177"/>
      <c r="ZH56" s="177"/>
      <c r="ZI56" s="177"/>
      <c r="ZJ56" s="177"/>
      <c r="ZK56" s="177"/>
      <c r="ZL56" s="177"/>
      <c r="ZM56" s="177"/>
      <c r="ZN56" s="177"/>
      <c r="ZO56" s="177"/>
      <c r="ZP56" s="177"/>
      <c r="ZQ56" s="177"/>
      <c r="ZR56" s="177"/>
    </row>
    <row r="57" spans="1:694" ht="15.75" customHeight="1" x14ac:dyDescent="0.25">
      <c r="A57" s="135" t="s">
        <v>252</v>
      </c>
      <c r="B57" s="135" t="s">
        <v>273</v>
      </c>
      <c r="C57" s="135"/>
      <c r="D57" s="135"/>
      <c r="E57" s="135"/>
      <c r="F57" s="135" t="s">
        <v>254</v>
      </c>
      <c r="G57" s="135" t="s">
        <v>1540</v>
      </c>
      <c r="H57" s="135"/>
      <c r="I57" s="178" t="s">
        <v>1817</v>
      </c>
      <c r="J57" s="135" t="str">
        <f>IF(LEN(VLOOKUP($G57,Baseline!$G:$BH,4,0))=0,"",VLOOKUP($G57,Baseline!$G:$BH,4,0))</f>
        <v>0 = Nein</v>
      </c>
      <c r="K57" s="135" t="str">
        <f>IF(LEN(VLOOKUP($G57,Baseline!$G:$BH,5,0))=0,"",VLOOKUP($G57,Baseline!$G:$BH,5,0))</f>
        <v>1 = Ja</v>
      </c>
      <c r="L57" s="135" t="str">
        <f>IF(LEN(VLOOKUP($G57,Baseline!$G:$BH,6,0))=0,"",VLOOKUP($G57,Baseline!$G:$BH,6,0))</f>
        <v>3 = Ich nehme keine Medikamente ein</v>
      </c>
      <c r="M57" s="135" t="str">
        <f>IF(LEN(VLOOKUP($G57,Baseline!$G:$BH,7,0))=0,"",VLOOKUP($G57,Baseline!$G:$BH,7,0))</f>
        <v>77 = Weiß nicht</v>
      </c>
      <c r="N57" s="135" t="str">
        <f>IF(LEN(VLOOKUP($G57,Baseline!$G:$BH,8,0))=0,"",VLOOKUP($G57,Baseline!$G:$BH,8,0))</f>
        <v/>
      </c>
      <c r="O57" s="135" t="str">
        <f>IF(LEN(VLOOKUP($G57,Baseline!$G:$BH,9,0))=0,"",VLOOKUP($G57,Baseline!$G:$BH,9,0))</f>
        <v/>
      </c>
      <c r="P57" s="135" t="str">
        <f>IF(LEN(VLOOKUP($G57,Baseline!$G:$BH,10,0))=0,"",VLOOKUP($G57,Baseline!$G:$BH,10,0))</f>
        <v/>
      </c>
      <c r="Q57" s="135" t="str">
        <f>IF(LEN(VLOOKUP($G57,Baseline!$G:$BH,11,0))=0,"",VLOOKUP($G57,Baseline!$G:$BH,11,0))</f>
        <v/>
      </c>
      <c r="R57" s="135" t="str">
        <f>IF(LEN(VLOOKUP($G57,Baseline!$G:$BH,12,0))=0,"",VLOOKUP($G57,Baseline!$G:$BH,12,0))</f>
        <v/>
      </c>
      <c r="S57" s="135" t="str">
        <f>IF(LEN(VLOOKUP($G57,Baseline!$G:$BH,13,0))=0,"",VLOOKUP($G57,Baseline!$G:$BH,13,0))</f>
        <v/>
      </c>
      <c r="T57" s="135" t="str">
        <f>IF(LEN(VLOOKUP($G57,Baseline!$G:$BH,14,0))=0,"",VLOOKUP($G57,Baseline!$G:$BH,14,0))</f>
        <v/>
      </c>
      <c r="U57" s="135" t="str">
        <f>IF(LEN(VLOOKUP($G57,Baseline!$G:$BH,15,0))=0,"",VLOOKUP($G57,Baseline!$G:$BH,15,0))</f>
        <v/>
      </c>
      <c r="V57" s="135" t="str">
        <f>IF(LEN(VLOOKUP($G57,Baseline!$G:$BH,16,0))=0,"",VLOOKUP($G57,Baseline!$G:$BH,16,0))</f>
        <v/>
      </c>
      <c r="W57" s="135" t="str">
        <f>IF(LEN(VLOOKUP($G57,Baseline!$G:$BH,17,0))=0,"",VLOOKUP($G57,Baseline!$G:$BH,17,0))</f>
        <v/>
      </c>
      <c r="X57" s="135" t="str">
        <f>IF(LEN(VLOOKUP($G57,Baseline!$G:$BH,18,0))=0,"",VLOOKUP($G57,Baseline!$G:$BH,18,0))</f>
        <v/>
      </c>
      <c r="Y57" s="135" t="str">
        <f>IF(LEN(VLOOKUP($G57,Baseline!$G:$BH,19,0))=0,"",VLOOKUP($G57,Baseline!$G:$BH,19,0))</f>
        <v/>
      </c>
      <c r="Z57" s="135" t="str">
        <f>IF(LEN(VLOOKUP($G57,Baseline!$G:$BH,20,0))=0,"",VLOOKUP($G57,Baseline!$G:$BH,20,0))</f>
        <v/>
      </c>
      <c r="AA57" s="135" t="str">
        <f>IF(LEN(VLOOKUP($G57,Baseline!$G:$BH,21,0))=0,"",VLOOKUP($G57,Baseline!$G:$BH,21,0))</f>
        <v/>
      </c>
      <c r="AB57" s="135" t="str">
        <f>IF(LEN(VLOOKUP($G57,Baseline!$G:$BH,22,0))=0,"",VLOOKUP($G57,Baseline!$G:$BH,22,0))</f>
        <v/>
      </c>
      <c r="AC57" s="135" t="str">
        <f>IF(LEN(VLOOKUP($G57,Baseline!$G:$BH,23,0))=0,"",VLOOKUP($G57,Baseline!$G:$BH,23,0))</f>
        <v/>
      </c>
      <c r="AD57" s="135" t="str">
        <f>IF(LEN(VLOOKUP($G57,Baseline!$G:$BH,24,0))=0,"",VLOOKUP($G57,Baseline!$G:$BH,24,0))</f>
        <v/>
      </c>
      <c r="AE57" s="135" t="str">
        <f>IF(LEN(VLOOKUP($G57,Baseline!$G:$BH,25,0))=0,"",VLOOKUP($G57,Baseline!$G:$BH,25,0))</f>
        <v/>
      </c>
      <c r="AF57" s="135" t="str">
        <f>IF(LEN(VLOOKUP($G57,Baseline!$G:$BH,26,0))=0,"",VLOOKUP($G57,Baseline!$G:$BH,26,0))</f>
        <v/>
      </c>
      <c r="AG57" s="135"/>
      <c r="AH57" s="135"/>
      <c r="AI57" s="135"/>
      <c r="AJ57" s="135"/>
      <c r="AK57" s="178" t="s">
        <v>1818</v>
      </c>
      <c r="AL57" s="135" t="str">
        <f>IF(LEN(VLOOKUP($G57,Baseline!$G:$BH,32,0))=0,"",VLOOKUP($G57,Baseline!$G:$BH,32,0))</f>
        <v>0 = No</v>
      </c>
      <c r="AM57" s="135" t="str">
        <f>IF(LEN(VLOOKUP($G57,Baseline!$G:$BH,33,0))=0,"",VLOOKUP($G57,Baseline!$G:$BH,33,0))</f>
        <v>1 = Yes</v>
      </c>
      <c r="AN57" s="135" t="str">
        <f>IF(LEN(VLOOKUP($G57,Baseline!$G:$BH,34,0))=0,"",VLOOKUP($G57,Baseline!$G:$BH,34,0))</f>
        <v>3 = I don't take any medication</v>
      </c>
      <c r="AO57" s="135" t="str">
        <f>IF(LEN(VLOOKUP($G57,Baseline!$G:$BH,35,0))=0,"",VLOOKUP($G57,Baseline!$G:$BH,35,0))</f>
        <v>77 = I don't know</v>
      </c>
      <c r="AP57" s="135" t="str">
        <f>IF(LEN(VLOOKUP($G57,Baseline!$G:$BH,36,0))=0,"",VLOOKUP($G57,Baseline!$G:$BH,36,0))</f>
        <v/>
      </c>
      <c r="AQ57" s="135" t="str">
        <f>IF(LEN(VLOOKUP($G57,Baseline!$G:$BH,37,0))=0,"",VLOOKUP($G57,Baseline!$G:$BH,37,0))</f>
        <v/>
      </c>
      <c r="AR57" s="135" t="str">
        <f>IF(LEN(VLOOKUP($G57,Baseline!$G:$BH,38,0))=0,"",VLOOKUP($G57,Baseline!$G:$BH,38,0))</f>
        <v/>
      </c>
      <c r="AS57" s="135" t="str">
        <f>IF(LEN(VLOOKUP($G57,Baseline!$G:$BH,39,0))=0,"",VLOOKUP($G57,Baseline!$G:$BH,39,0))</f>
        <v/>
      </c>
      <c r="AT57" s="135" t="str">
        <f>IF(LEN(VLOOKUP($G57,Baseline!$G:$BH,40,0))=0,"",VLOOKUP($G57,Baseline!$G:$BH,40,0))</f>
        <v/>
      </c>
      <c r="AU57" s="135" t="str">
        <f>IF(LEN(VLOOKUP($G57,Baseline!$G:$BH,41,0))=0,"",VLOOKUP($G57,Baseline!$G:$BH,41,0))</f>
        <v/>
      </c>
      <c r="AV57" s="135" t="str">
        <f>IF(LEN(VLOOKUP($G57,Baseline!$G:$BH,42,0))=0,"",VLOOKUP($G57,Baseline!$G:$BH,42,0))</f>
        <v/>
      </c>
      <c r="AW57" s="135" t="str">
        <f>IF(LEN(VLOOKUP($G57,Baseline!$G:$BH,43,0))=0,"",VLOOKUP($G57,Baseline!$G:$BH,43,0))</f>
        <v/>
      </c>
      <c r="AX57" s="135" t="str">
        <f>IF(LEN(VLOOKUP($G57,Baseline!$G:$BH,44,0))=0,"",VLOOKUP($G57,Baseline!$G:$BH,44,0))</f>
        <v/>
      </c>
      <c r="AY57" s="135" t="str">
        <f>IF(LEN(VLOOKUP($G57,Baseline!$G:$BH,45,0))=0,"",VLOOKUP($G57,Baseline!$G:$BH,45,0))</f>
        <v/>
      </c>
      <c r="AZ57" s="135" t="str">
        <f>IF(LEN(VLOOKUP($G57,Baseline!$G:$BH,46,0))=0,"",VLOOKUP($G57,Baseline!$G:$BH,46,0))</f>
        <v/>
      </c>
      <c r="BA57" s="135" t="str">
        <f>IF(LEN(VLOOKUP($G57,Baseline!$G:$BH,47,0))=0,"",VLOOKUP($G57,Baseline!$G:$BH,47,0))</f>
        <v/>
      </c>
      <c r="BB57" s="135" t="str">
        <f>IF(LEN(VLOOKUP($G57,Baseline!$G:$BH,48,0))=0,"",VLOOKUP($G57,Baseline!$G:$BH,48,0))</f>
        <v/>
      </c>
      <c r="BC57" s="135" t="str">
        <f>IF(LEN(VLOOKUP($G57,Baseline!$G:$BH,49,0))=0,"",VLOOKUP($G57,Baseline!$G:$BH,49,0))</f>
        <v/>
      </c>
      <c r="BD57" s="135" t="str">
        <f>IF(LEN(VLOOKUP($G57,Baseline!$G:$BH,50,0))=0,"",VLOOKUP($G57,Baseline!$G:$BH,50,0))</f>
        <v/>
      </c>
      <c r="BE57" s="135" t="str">
        <f>IF(LEN(VLOOKUP($G57,Baseline!$G:$BH,51,0))=0,"",VLOOKUP($G57,Baseline!$G:$BH,51,0))</f>
        <v/>
      </c>
      <c r="BF57" s="135" t="str">
        <f>IF(LEN(VLOOKUP($G57,Baseline!$G:$BH,52,0))=0,"",VLOOKUP($G57,Baseline!$G:$BH,52,0))</f>
        <v/>
      </c>
      <c r="BG57" s="135" t="str">
        <f>IF(LEN(VLOOKUP($G57,Baseline!$G:$BH,53,0))=0,"",VLOOKUP($G57,Baseline!$G:$BH,53,0))</f>
        <v/>
      </c>
      <c r="BH57" s="135" t="str">
        <f>IF(LEN(VLOOKUP($G57,Baseline!$G:$BH,54,0))=0,"",VLOOKUP($G57,Baseline!$G:$BH,54,0))</f>
        <v/>
      </c>
      <c r="BI57" s="135"/>
      <c r="BJ57" s="135"/>
      <c r="BK57" s="135"/>
      <c r="BL57" s="135"/>
      <c r="BM57" s="178" t="s">
        <v>1819</v>
      </c>
      <c r="BN57" s="139" t="str">
        <f>IF(LEN(VLOOKUP($G57,Baseline!$G:$CJ,60,0))=0,"",VLOOKUP($G57,Baseline!$G:$CJ,60,0))</f>
        <v>0 = No</v>
      </c>
      <c r="BO57" s="139" t="str">
        <f>IF(LEN(VLOOKUP($G57,Baseline!$G:$CJ,61,0))=0,"",VLOOKUP($G57,Baseline!$G:$CJ,61,0))</f>
        <v>1 = Sí</v>
      </c>
      <c r="BP57" s="139" t="str">
        <f>IF(LEN(VLOOKUP($G57,Baseline!$G:$CJ,62,0))=0,"",VLOOKUP($G57,Baseline!$G:$CJ,62,0))</f>
        <v>3 = No tomo medicamentos</v>
      </c>
      <c r="BQ57" s="139" t="str">
        <f>IF(LEN(VLOOKUP($G57,Baseline!$G:$CJ,63,0))=0,"",VLOOKUP($G57,Baseline!$G:$CJ,63,0))</f>
        <v>77 = No lo sé</v>
      </c>
      <c r="BR57" s="139" t="str">
        <f>IF(LEN(VLOOKUP($G57,Baseline!$G:$CJ,64,0))=0,"",VLOOKUP($G57,Baseline!$G:$CJ,64,0))</f>
        <v/>
      </c>
      <c r="BS57" s="139" t="str">
        <f>IF(LEN(VLOOKUP($G57,Baseline!$G:$CJ,65,0))=0,"",VLOOKUP($G57,Baseline!$G:$CJ,65,0))</f>
        <v/>
      </c>
      <c r="BT57" s="139" t="str">
        <f>IF(LEN(VLOOKUP($G57,Baseline!$G:$CJ,66,0))=0,"",VLOOKUP($G57,Baseline!$G:$CJ,66,0))</f>
        <v/>
      </c>
      <c r="BU57" s="139" t="str">
        <f>IF(LEN(VLOOKUP($G57,Baseline!$G:$CJ,67,0))=0,"",VLOOKUP($G57,Baseline!$G:$CJ,67,0))</f>
        <v/>
      </c>
      <c r="BV57" s="139" t="str">
        <f>IF(LEN(VLOOKUP($G57,Baseline!$G:$CJ,68,0))=0,"",VLOOKUP($G57,Baseline!$G:$CJ,68,0))</f>
        <v/>
      </c>
      <c r="BW57" s="139" t="str">
        <f>IF(LEN(VLOOKUP($G57,Baseline!$G:$CJ,69,0))=0,"",VLOOKUP($G57,Baseline!$G:$CJ,69,0))</f>
        <v/>
      </c>
      <c r="BX57" s="139" t="str">
        <f>IF(LEN(VLOOKUP($G57,Baseline!$G:$CJ,70,0))=0,"",VLOOKUP($G57,Baseline!$G:$CJ,70,0))</f>
        <v/>
      </c>
      <c r="BY57" s="139" t="str">
        <f>IF(LEN(VLOOKUP($G57,Baseline!$G:$CJ,71,0))=0,"",VLOOKUP($G57,Baseline!$G:$CJ,71,0))</f>
        <v/>
      </c>
      <c r="BZ57" s="139" t="str">
        <f>IF(LEN(VLOOKUP($G57,Baseline!$G:$CJ,72,0))=0,"",VLOOKUP($G57,Baseline!$G:$CJ,72,0))</f>
        <v/>
      </c>
      <c r="CA57" s="139" t="str">
        <f>IF(LEN(VLOOKUP($G57,Baseline!$G:$CJ,73,0))=0,"",VLOOKUP($G57,Baseline!$G:$CJ,73,0))</f>
        <v/>
      </c>
      <c r="CB57" s="139" t="str">
        <f>IF(LEN(VLOOKUP($G57,Baseline!$G:$CJ,74,0))=0,"",VLOOKUP($G57,Baseline!$G:$CJ,74,0))</f>
        <v/>
      </c>
      <c r="CC57" s="139" t="str">
        <f>IF(LEN(VLOOKUP($G57,Baseline!$G:$CJ,75,0))=0,"",VLOOKUP($G57,Baseline!$G:$CJ,75,0))</f>
        <v/>
      </c>
      <c r="CD57" s="139" t="str">
        <f>IF(LEN(VLOOKUP($G57,Baseline!$G:$CJ,76,0))=0,"",VLOOKUP($G57,Baseline!$G:$CJ,76,0))</f>
        <v/>
      </c>
      <c r="CE57" s="139" t="str">
        <f>IF(LEN(VLOOKUP($G57,Baseline!$G:$CJ,77,0))=0,"",VLOOKUP($G57,Baseline!$G:$CJ,77,0))</f>
        <v/>
      </c>
      <c r="CF57" s="139" t="str">
        <f>IF(LEN(VLOOKUP($G57,Baseline!$G:$CJ,78,0))=0,"",VLOOKUP($G57,Baseline!$G:$CJ,78,0))</f>
        <v/>
      </c>
      <c r="CG57" s="139" t="str">
        <f>IF(LEN(VLOOKUP($G57,Baseline!$G:$CJ,79,0))=0,"",VLOOKUP($G57,Baseline!$G:$CJ,79,0))</f>
        <v/>
      </c>
      <c r="CH57" s="139" t="str">
        <f>IF(LEN(VLOOKUP($G57,Baseline!$G:$CJ,80,0))=0,"",VLOOKUP($G57,Baseline!$G:$CJ,80,0))</f>
        <v/>
      </c>
      <c r="CI57" s="139" t="str">
        <f>IF(LEN(VLOOKUP($G57,Baseline!$G:$CJ,81,0))=0,"",VLOOKUP($G57,Baseline!$G:$CJ,81,0))</f>
        <v/>
      </c>
      <c r="CJ57" s="139" t="str">
        <f>IF(LEN(VLOOKUP($G57,Baseline!$G:$CJ,82,0))=0,"",VLOOKUP($G57,Baseline!$G:$CJ,82,0))</f>
        <v/>
      </c>
      <c r="CK57" s="135"/>
      <c r="CL57" s="135"/>
      <c r="CM57" s="135"/>
      <c r="CN57" s="135"/>
      <c r="CO57" s="179" t="s">
        <v>1820</v>
      </c>
      <c r="CP57" s="139" t="str">
        <f>IF(LEN(VLOOKUP($G57,Baseline!$G:$DL,88,0))=0,"",VLOOKUP($G57,Baseline!$G:$DL,88,0))</f>
        <v>0 = non</v>
      </c>
      <c r="CQ57" s="139" t="str">
        <f>IF(LEN(VLOOKUP($G57,Baseline!$G:$DL,89,0))=0,"",VLOOKUP($G57,Baseline!$G:$DL,89,0))</f>
        <v>1 = oui</v>
      </c>
      <c r="CR57" s="139" t="str">
        <f>IF(LEN(VLOOKUP($G57,Baseline!$G:$DL,90,0))=0,"",VLOOKUP($G57,Baseline!$G:$DL,90,0))</f>
        <v>3 = je ne prends pas de médicament</v>
      </c>
      <c r="CS57" s="139" t="str">
        <f>IF(LEN(VLOOKUP($G57,Baseline!$G:$DL,91,0))=0,"",VLOOKUP($G57,Baseline!$G:$DL,91,0))</f>
        <v>77 = je ne sais pas</v>
      </c>
      <c r="CT57" s="139" t="str">
        <f>IF(LEN(VLOOKUP($G57,Baseline!$G:$DL,92,0))=0,"",VLOOKUP($G57,Baseline!$G:$DL,92,0))</f>
        <v/>
      </c>
      <c r="CU57" s="139" t="str">
        <f>IF(LEN(VLOOKUP($G57,Baseline!$G:$DL,93,0))=0,"",VLOOKUP($G57,Baseline!$G:$DL,93,0))</f>
        <v/>
      </c>
      <c r="CV57" s="139" t="str">
        <f>IF(LEN(VLOOKUP($G57,Baseline!$G:$DL,94,0))=0,"",VLOOKUP($G57,Baseline!$G:$DL,94,0))</f>
        <v/>
      </c>
      <c r="CW57" s="139" t="str">
        <f>IF(LEN(VLOOKUP($G57,Baseline!$G:$DL,95,0))=0,"",VLOOKUP($G57,Baseline!$G:$DL,95,0))</f>
        <v/>
      </c>
      <c r="CX57" s="139" t="str">
        <f>IF(LEN(VLOOKUP($G57,Baseline!$G:$DL,96,0))=0,"",VLOOKUP($G57,Baseline!$G:$DL,96,0))</f>
        <v/>
      </c>
      <c r="CY57" s="139" t="str">
        <f>IF(LEN(VLOOKUP($G57,Baseline!$G:$DL,97,0))=0,"",VLOOKUP($G57,Baseline!$G:$DL,97,0))</f>
        <v/>
      </c>
      <c r="CZ57" s="139" t="str">
        <f>IF(LEN(VLOOKUP($G57,Baseline!$G:$DL,98,0))=0,"",VLOOKUP($G57,Baseline!$G:$DL,98,0))</f>
        <v/>
      </c>
      <c r="DA57" s="139" t="str">
        <f>IF(LEN(VLOOKUP($G57,Baseline!$G:$DL,99,0))=0,"",VLOOKUP($G57,Baseline!$G:$DL,99,0))</f>
        <v/>
      </c>
      <c r="DB57" s="139" t="str">
        <f>IF(LEN(VLOOKUP($G57,Baseline!$G:$DL,100,0))=0,"",VLOOKUP($G57,Baseline!$G:$DL,100,0))</f>
        <v/>
      </c>
      <c r="DC57" s="139" t="str">
        <f>IF(LEN(VLOOKUP($G57,Baseline!$G:$DL,101,0))=0,"",VLOOKUP($G57,Baseline!$G:$DL,101,0))</f>
        <v/>
      </c>
      <c r="DD57" s="139" t="str">
        <f>IF(LEN(VLOOKUP($G57,Baseline!$G:$DL,102,0))=0,"",VLOOKUP($G57,Baseline!$G:$DL,102,0))</f>
        <v/>
      </c>
      <c r="DE57" s="139" t="str">
        <f>IF(LEN(VLOOKUP($G57,Baseline!$G:$DL,103,0))=0,"",VLOOKUP($G57,Baseline!$G:$DL,103,0))</f>
        <v/>
      </c>
      <c r="DF57" s="139" t="str">
        <f>IF(LEN(VLOOKUP($G57,Baseline!$G:$DL,104,0))=0,"",VLOOKUP($G57,Baseline!$G:$DL,104,0))</f>
        <v/>
      </c>
      <c r="DG57" s="139" t="str">
        <f>IF(LEN(VLOOKUP($G57,Baseline!$G:$DL,105,0))=0,"",VLOOKUP($G57,Baseline!$G:$DL,105,0))</f>
        <v/>
      </c>
      <c r="DH57" s="139" t="str">
        <f>IF(LEN(VLOOKUP($G57,Baseline!$G:$DL,106,0))=0,"",VLOOKUP($G57,Baseline!$G:$DL,106,0))</f>
        <v/>
      </c>
      <c r="DI57" s="139" t="str">
        <f>IF(LEN(VLOOKUP($G57,Baseline!$G:$DL,107,0))=0,"",VLOOKUP($G57,Baseline!$G:$DL,107,0))</f>
        <v/>
      </c>
      <c r="DJ57" s="139" t="str">
        <f>IF(LEN(VLOOKUP($G57,Baseline!$G:$DL,108,0))=0,"",VLOOKUP($G57,Baseline!$G:$DL,108,0))</f>
        <v/>
      </c>
      <c r="DK57" s="139" t="str">
        <f>IF(LEN(VLOOKUP($G57,Baseline!$G:$DL,109,0))=0,"",VLOOKUP($G57,Baseline!$G:$DL,109,0))</f>
        <v/>
      </c>
      <c r="DL57" s="139" t="str">
        <f>IF(LEN(VLOOKUP($G57,Baseline!$G:$DL,110,0))=0,"",VLOOKUP($G57,Baseline!$G:$DL,110,0))</f>
        <v/>
      </c>
      <c r="DM57" s="140"/>
      <c r="DN57" s="140"/>
      <c r="DO57" s="140"/>
      <c r="DP57" s="140"/>
      <c r="DQ57" s="178" t="s">
        <v>1821</v>
      </c>
      <c r="DR57" s="142" t="str">
        <f>IF(LEN(VLOOKUP($G57,Baseline!$G:$EN,116,0))=0,"",VLOOKUP($G57,Baseline!$G:$EN,116,0))</f>
        <v>0 = nem</v>
      </c>
      <c r="DS57" s="142" t="str">
        <f>IF(LEN(VLOOKUP($G57,Baseline!$G:$EN,117,0))=0,"",VLOOKUP($G57,Baseline!$G:$EN,117,0))</f>
        <v>1 = igen</v>
      </c>
      <c r="DT57" s="142" t="str">
        <f>IF(LEN(VLOOKUP($G57,Baseline!$G:$EN,118,0))=0,"",VLOOKUP($G57,Baseline!$G:$EN,118,0))</f>
        <v>3 = nem szedek semmilyen gyógyszert</v>
      </c>
      <c r="DU57" s="142" t="str">
        <f>IF(LEN(VLOOKUP($G57,Baseline!$G:$EN,119,0))=0,"",VLOOKUP($G57,Baseline!$G:$EN,119,0))</f>
        <v>77 = nem tudom</v>
      </c>
      <c r="DV57" s="142" t="str">
        <f>IF(LEN(VLOOKUP($G57,Baseline!$G:$EN,120,0))=0,"",VLOOKUP($G57,Baseline!$G:$EN,120,0))</f>
        <v/>
      </c>
      <c r="DW57" s="142" t="str">
        <f>IF(LEN(VLOOKUP($G57,Baseline!$G:$EN,121,0))=0,"",VLOOKUP($G57,Baseline!$G:$EN,121,0))</f>
        <v/>
      </c>
      <c r="DX57" s="142" t="str">
        <f>IF(LEN(VLOOKUP($G57,Baseline!$G:$EN,122,0))=0,"",VLOOKUP($G57,Baseline!$G:$EN,122,0))</f>
        <v/>
      </c>
      <c r="DY57" s="142" t="str">
        <f>IF(LEN(VLOOKUP($G57,Baseline!$G:$EN,123,0))=0,"",VLOOKUP($G57,Baseline!$G:$EN,123,0))</f>
        <v/>
      </c>
      <c r="DZ57" s="142" t="str">
        <f>IF(LEN(VLOOKUP($G57,Baseline!$G:$EN,124,0))=0,"",VLOOKUP($G57,Baseline!$G:$EN,124,0))</f>
        <v/>
      </c>
      <c r="EA57" s="142" t="str">
        <f>IF(LEN(VLOOKUP($G57,Baseline!$G:$EN,125,0))=0,"",VLOOKUP($G57,Baseline!$G:$EN,125,0))</f>
        <v/>
      </c>
      <c r="EB57" s="142" t="str">
        <f>IF(LEN(VLOOKUP($G57,Baseline!$G:$EN,126,0))=0,"",VLOOKUP($G57,Baseline!$G:$EN,126,0))</f>
        <v/>
      </c>
      <c r="EC57" s="142" t="str">
        <f>IF(LEN(VLOOKUP($G57,Baseline!$G:$EN,127,0))=0,"",VLOOKUP($G57,Baseline!$G:$EN,127,0))</f>
        <v/>
      </c>
      <c r="ED57" s="142" t="str">
        <f>IF(LEN(VLOOKUP($G57,Baseline!$G:$EN,128,0))=0,"",VLOOKUP($G57,Baseline!$G:$EN,128,0))</f>
        <v/>
      </c>
      <c r="EE57" s="142" t="str">
        <f>IF(LEN(VLOOKUP($G57,Baseline!$G:$EN,129,0))=0,"",VLOOKUP($G57,Baseline!$G:$EN,129,0))</f>
        <v/>
      </c>
      <c r="EF57" s="142" t="str">
        <f>IF(LEN(VLOOKUP($G57,Baseline!$G:$EN,130,0))=0,"",VLOOKUP($G57,Baseline!$G:$EN,130,0))</f>
        <v/>
      </c>
      <c r="EG57" s="142" t="str">
        <f>IF(LEN(VLOOKUP($G57,Baseline!$G:$EN,131,0))=0,"",VLOOKUP($G57,Baseline!$G:$EN,131,0))</f>
        <v/>
      </c>
      <c r="EH57" s="142" t="str">
        <f>IF(LEN(VLOOKUP($G57,Baseline!$G:$EN,132,0))=0,"",VLOOKUP($G57,Baseline!$G:$EN,132,0))</f>
        <v/>
      </c>
      <c r="EI57" s="142" t="str">
        <f>IF(LEN(VLOOKUP($G57,Baseline!$G:$EN,133,0))=0,"",VLOOKUP($G57,Baseline!$G:$EN,133,0))</f>
        <v/>
      </c>
      <c r="EJ57" s="142" t="str">
        <f>IF(LEN(VLOOKUP($G57,Baseline!$G:$EN,134,0))=0,"",VLOOKUP($G57,Baseline!$G:$EN,134,0))</f>
        <v/>
      </c>
      <c r="EK57" s="142" t="str">
        <f>IF(LEN(VLOOKUP($G57,Baseline!$G:$EN,135,0))=0,"",VLOOKUP($G57,Baseline!$G:$EN,135,0))</f>
        <v/>
      </c>
      <c r="EL57" s="142" t="str">
        <f>IF(LEN(VLOOKUP($G57,Baseline!$G:$EN,136,0))=0,"",VLOOKUP($G57,Baseline!$G:$EN,136,0))</f>
        <v/>
      </c>
      <c r="EM57" s="142" t="str">
        <f>IF(LEN(VLOOKUP($G57,Baseline!$G:$EN,137,0))=0,"",VLOOKUP($G57,Baseline!$G:$EN,137,0))</f>
        <v/>
      </c>
      <c r="EN57" s="142" t="str">
        <f>IF(LEN(VLOOKUP($G57,Baseline!$G:$EN,138,0))=0,"",VLOOKUP($G57,Baseline!$G:$EN,138,0))</f>
        <v/>
      </c>
      <c r="EO57" s="135"/>
      <c r="EP57" s="135"/>
      <c r="EQ57" s="135"/>
      <c r="ER57" s="135"/>
      <c r="ES57" s="178" t="s">
        <v>1822</v>
      </c>
      <c r="ET57" s="142" t="str">
        <f>IF(LEN(VLOOKUP($G57,Baseline!$G:$FP,144,0))=0,"",VLOOKUP($G57,Baseline!$G:$FP,144,0))</f>
        <v>0 = no</v>
      </c>
      <c r="EU57" s="142" t="str">
        <f>IF(LEN(VLOOKUP($G57,Baseline!$G:$FP,145,0))=0,"",VLOOKUP($G57,Baseline!$G:$FP,145,0))</f>
        <v>1 = sì</v>
      </c>
      <c r="EV57" s="142" t="str">
        <f>IF(LEN(VLOOKUP($G57,Baseline!$G:$FP,146,0))=0,"",VLOOKUP($G57,Baseline!$G:$FP,146,0))</f>
        <v>3 = non assumo farmaci</v>
      </c>
      <c r="EW57" s="142" t="str">
        <f>IF(LEN(VLOOKUP($G57,Baseline!$G:$FP,147,0))=0,"",VLOOKUP($G57,Baseline!$G:$FP,147,0))</f>
        <v>77 = non lo so</v>
      </c>
      <c r="EX57" s="142" t="str">
        <f>IF(LEN(VLOOKUP($G57,Baseline!$G:$FP,148,0))=0,"",VLOOKUP($G57,Baseline!$G:$FP,148,0))</f>
        <v/>
      </c>
      <c r="EY57" s="142" t="str">
        <f>IF(LEN(VLOOKUP($G57,Baseline!$G:$FP,149,0))=0,"",VLOOKUP($G57,Baseline!$G:$FP,149,0))</f>
        <v/>
      </c>
      <c r="EZ57" s="142" t="str">
        <f>IF(LEN(VLOOKUP($G57,Baseline!$G:$FP,150,0))=0,"",VLOOKUP($G57,Baseline!$G:$FP,150,0))</f>
        <v/>
      </c>
      <c r="FA57" s="142" t="str">
        <f>IF(LEN(VLOOKUP($G57,Baseline!$G:$FP,151,0))=0,"",VLOOKUP($G57,Baseline!$G:$FP,151,0))</f>
        <v/>
      </c>
      <c r="FB57" s="142" t="str">
        <f>IF(LEN(VLOOKUP($G57,Baseline!$G:$FP,152,0))=0,"",VLOOKUP($G57,Baseline!$G:$FP,152,0))</f>
        <v/>
      </c>
      <c r="FC57" s="142" t="str">
        <f>IF(LEN(VLOOKUP($G57,Baseline!$G:$FP,153,0))=0,"",VLOOKUP($G57,Baseline!$G:$FP,153,0))</f>
        <v/>
      </c>
      <c r="FD57" s="142" t="str">
        <f>IF(LEN(VLOOKUP($G57,Baseline!$G:$FP,154,0))=0,"",VLOOKUP($G57,Baseline!$G:$FP,154,0))</f>
        <v/>
      </c>
      <c r="FE57" s="142" t="str">
        <f>IF(LEN(VLOOKUP($G57,Baseline!$G:$FP,155,0))=0,"",VLOOKUP($G57,Baseline!$G:$FP,155,0))</f>
        <v/>
      </c>
      <c r="FF57" s="142" t="str">
        <f>IF(LEN(VLOOKUP($G57,Baseline!$G:$FP,156,0))=0,"",VLOOKUP($G57,Baseline!$G:$FP,156,0))</f>
        <v/>
      </c>
      <c r="FG57" s="142" t="str">
        <f>IF(LEN(VLOOKUP($G57,Baseline!$G:$FP,157,0))=0,"",VLOOKUP($G57,Baseline!$G:$FP,157,0))</f>
        <v/>
      </c>
      <c r="FH57" s="142" t="str">
        <f>IF(LEN(VLOOKUP($G57,Baseline!$G:$FP,158,0))=0,"",VLOOKUP($G57,Baseline!$G:$FP,158,0))</f>
        <v/>
      </c>
      <c r="FI57" s="142" t="str">
        <f>IF(LEN(VLOOKUP($G57,Baseline!$G:$FP,159,0))=0,"",VLOOKUP($G57,Baseline!$G:$FP,159,0))</f>
        <v/>
      </c>
      <c r="FJ57" s="142" t="str">
        <f>IF(LEN(VLOOKUP($G57,Baseline!$G:$FP,160,0))=0,"",VLOOKUP($G57,Baseline!$G:$FP,160,0))</f>
        <v/>
      </c>
      <c r="FK57" s="142" t="str">
        <f>IF(LEN(VLOOKUP($G57,Baseline!$G:$FP,161,0))=0,"",VLOOKUP($G57,Baseline!$G:$FP,161,0))</f>
        <v/>
      </c>
      <c r="FL57" s="142" t="str">
        <f>IF(LEN(VLOOKUP($G57,Baseline!$G:$FP,162,0))=0,"",VLOOKUP($G57,Baseline!$G:$FP,162,0))</f>
        <v/>
      </c>
      <c r="FM57" s="142" t="str">
        <f>IF(LEN(VLOOKUP($G57,Baseline!$G:$FP,163,0))=0,"",VLOOKUP($G57,Baseline!$G:$FP,163,0))</f>
        <v/>
      </c>
      <c r="FN57" s="142" t="str">
        <f>IF(LEN(VLOOKUP($G57,Baseline!$G:$FP,164,0))=0,"",VLOOKUP($G57,Baseline!$G:$FP,164,0))</f>
        <v/>
      </c>
      <c r="FO57" s="142" t="str">
        <f>IF(LEN(VLOOKUP($G57,Baseline!$G:$FP,165,0))=0,"",VLOOKUP($G57,Baseline!$G:$FP,165,0))</f>
        <v/>
      </c>
      <c r="FP57" s="142" t="str">
        <f>IF(LEN(VLOOKUP($G57,Baseline!$G:$FP,166,0))=0,"",VLOOKUP($G57,Baseline!$G:$FP,166,0))</f>
        <v/>
      </c>
      <c r="FQ57" s="135"/>
      <c r="FR57" s="135"/>
      <c r="FS57" s="135"/>
      <c r="FT57" s="135"/>
      <c r="FU57" s="178" t="s">
        <v>1823</v>
      </c>
      <c r="FV57" s="142" t="str">
        <f>IF(LEN(VLOOKUP($G57,Baseline!$G:$GR,172,0))=0,"",VLOOKUP($G57,Baseline!$G:$GR,172,0))</f>
        <v>0 = нет</v>
      </c>
      <c r="FW57" s="142" t="str">
        <f>IF(LEN(VLOOKUP($G57,Baseline!$G:$GR,173,0))=0,"",VLOOKUP($G57,Baseline!$G:$GR,173,0))</f>
        <v>1 = да</v>
      </c>
      <c r="FX57" s="142" t="str">
        <f>IF(LEN(VLOOKUP($G57,Baseline!$G:$GR,174,0))=0,"",VLOOKUP($G57,Baseline!$G:$GR,174,0))</f>
        <v>3 = я не принимаю лекарств</v>
      </c>
      <c r="FY57" s="142" t="str">
        <f>IF(LEN(VLOOKUP($G57,Baseline!$G:$GR,175,0))=0,"",VLOOKUP($G57,Baseline!$G:$GR,175,0))</f>
        <v>77 = я не знаю</v>
      </c>
      <c r="FZ57" s="142" t="str">
        <f>IF(LEN(VLOOKUP($G57,Baseline!$G:$GR,176,0))=0,"",VLOOKUP($G57,Baseline!$G:$GR,176,0))</f>
        <v/>
      </c>
      <c r="GA57" s="142" t="str">
        <f>IF(LEN(VLOOKUP($G57,Baseline!$G:$GR,177,0))=0,"",VLOOKUP($G57,Baseline!$G:$GR,177,0))</f>
        <v/>
      </c>
      <c r="GB57" s="142" t="str">
        <f>IF(LEN(VLOOKUP($G57,Baseline!$G:$GR,178,0))=0,"",VLOOKUP($G57,Baseline!$G:$GR,178,0))</f>
        <v/>
      </c>
      <c r="GC57" s="142" t="str">
        <f>IF(LEN(VLOOKUP($G57,Baseline!$G:$GR,179,0))=0,"",VLOOKUP($G57,Baseline!$G:$GR,179,0))</f>
        <v/>
      </c>
      <c r="GD57" s="142" t="str">
        <f>IF(LEN(VLOOKUP($G57,Baseline!$G:$GR,180,0))=0,"",VLOOKUP($G57,Baseline!$G:$GR,180,0))</f>
        <v/>
      </c>
      <c r="GE57" s="142" t="str">
        <f>IF(LEN(VLOOKUP($G57,Baseline!$G:$GR,181,0))=0,"",VLOOKUP($G57,Baseline!$G:$GR,181,0))</f>
        <v/>
      </c>
      <c r="GF57" s="142" t="str">
        <f>IF(LEN(VLOOKUP($G57,Baseline!$G:$GR,182,0))=0,"",VLOOKUP($G57,Baseline!$G:$GR,182,0))</f>
        <v/>
      </c>
      <c r="GG57" s="142" t="str">
        <f>IF(LEN(VLOOKUP($G57,Baseline!$G:$GR,183,0))=0,"",VLOOKUP($G57,Baseline!$G:$GR,183,0))</f>
        <v/>
      </c>
      <c r="GH57" s="142" t="str">
        <f>IF(LEN(VLOOKUP($G57,Baseline!$G:$GR,184,0))=0,"",VLOOKUP($G57,Baseline!$G:$GR,184,0))</f>
        <v/>
      </c>
      <c r="GI57" s="142" t="str">
        <f>IF(LEN(VLOOKUP($G57,Baseline!$G:$GR,185,0))=0,"",VLOOKUP($G57,Baseline!$G:$GR,185,0))</f>
        <v/>
      </c>
      <c r="GJ57" s="142" t="str">
        <f>IF(LEN(VLOOKUP($G57,Baseline!$G:$GR,186,0))=0,"",VLOOKUP($G57,Baseline!$G:$GR,186,0))</f>
        <v/>
      </c>
      <c r="GK57" s="142" t="str">
        <f>IF(LEN(VLOOKUP($G57,Baseline!$G:$GR,187,0))=0,"",VLOOKUP($G57,Baseline!$G:$GR,187,0))</f>
        <v/>
      </c>
      <c r="GL57" s="142" t="str">
        <f>IF(LEN(VLOOKUP($G57,Baseline!$G:$GR,188,0))=0,"",VLOOKUP($G57,Baseline!$G:$GR,188,0))</f>
        <v/>
      </c>
      <c r="GM57" s="142" t="str">
        <f>IF(LEN(VLOOKUP($G57,Baseline!$G:$GR,189,0))=0,"",VLOOKUP($G57,Baseline!$G:$GR,189,0))</f>
        <v/>
      </c>
      <c r="GN57" s="142" t="str">
        <f>IF(LEN(VLOOKUP($G57,Baseline!$G:$GR,190,0))=0,"",VLOOKUP($G57,Baseline!$G:$GR,190,0))</f>
        <v/>
      </c>
      <c r="GO57" s="142" t="str">
        <f>IF(LEN(VLOOKUP($G57,Baseline!$G:$GR,191,0))=0,"",VLOOKUP($G57,Baseline!$G:$GR,191,0))</f>
        <v/>
      </c>
      <c r="GP57" s="142" t="str">
        <f>IF(LEN(VLOOKUP($G57,Baseline!$G:$GR,192,0))=0,"",VLOOKUP($G57,Baseline!$G:$GR,192,0))</f>
        <v/>
      </c>
      <c r="GQ57" s="142" t="str">
        <f>IF(LEN(VLOOKUP($G57,Baseline!$G:$GR,193,0))=0,"",VLOOKUP($G57,Baseline!$G:$GR,193,0))</f>
        <v/>
      </c>
      <c r="GR57" s="142" t="str">
        <f>IF(LEN(VLOOKUP($G57,Baseline!$G:$GR,194,0))=0,"",VLOOKUP($G57,Baseline!$G:$GR,194,0))</f>
        <v/>
      </c>
      <c r="GS57" s="135"/>
      <c r="GT57" s="135"/>
      <c r="GU57" s="135"/>
      <c r="GV57" s="135"/>
      <c r="GW57" s="178" t="s">
        <v>1824</v>
      </c>
      <c r="GX57" s="142" t="str">
        <f>IF(LEN(VLOOKUP($G57,Baseline!$G:$HT,200,0))=0,"",VLOOKUP($G57,Baseline!$G:$HT,200,0))</f>
        <v>0 = ne</v>
      </c>
      <c r="GY57" s="142" t="str">
        <f>IF(LEN(VLOOKUP($G57,Baseline!$G:$HT,201,0))=0,"",VLOOKUP($G57,Baseline!$G:$HT,201,0))</f>
        <v>1 = da</v>
      </c>
      <c r="GZ57" s="142" t="str">
        <f>IF(LEN(VLOOKUP($G57,Baseline!$G:$HT,202,0))=0,"",VLOOKUP($G57,Baseline!$G:$HT,202,0))</f>
        <v>3 = ne koristim lekove</v>
      </c>
      <c r="HA57" s="142" t="str">
        <f>IF(LEN(VLOOKUP($G57,Baseline!$G:$HT,203,0))=0,"",VLOOKUP($G57,Baseline!$G:$HT,203,0))</f>
        <v>77 = ne znam</v>
      </c>
      <c r="HB57" s="142" t="str">
        <f>IF(LEN(VLOOKUP($G57,Baseline!$G:$HT,204,0))=0,"",VLOOKUP($G57,Baseline!$G:$HT,204,0))</f>
        <v/>
      </c>
      <c r="HC57" s="142" t="str">
        <f>IF(LEN(VLOOKUP($G57,Baseline!$G:$HT,205,0))=0,"",VLOOKUP($G57,Baseline!$G:$HT,205,0))</f>
        <v/>
      </c>
      <c r="HD57" s="142" t="str">
        <f>IF(LEN(VLOOKUP($G57,Baseline!$G:$HT,206,0))=0,"",VLOOKUP($G57,Baseline!$G:$HT,206,0))</f>
        <v/>
      </c>
      <c r="HE57" s="142" t="str">
        <f>IF(LEN(VLOOKUP($G57,Baseline!$G:$HT,207,0))=0,"",VLOOKUP($G57,Baseline!$G:$HT,207,0))</f>
        <v/>
      </c>
      <c r="HF57" s="142" t="str">
        <f>IF(LEN(VLOOKUP($G57,Baseline!$G:$HT,208,0))=0,"",VLOOKUP($G57,Baseline!$G:$HT,208,0))</f>
        <v/>
      </c>
      <c r="HG57" s="142" t="str">
        <f>IF(LEN(VLOOKUP($G57,Baseline!$G:$HT,209,0))=0,"",VLOOKUP($G57,Baseline!$G:$HT,209,0))</f>
        <v/>
      </c>
      <c r="HH57" s="142" t="str">
        <f>IF(LEN(VLOOKUP($G57,Baseline!$G:$HT,210,0))=0,"",VLOOKUP($G57,Baseline!$G:$HT,210,0))</f>
        <v/>
      </c>
      <c r="HI57" s="142" t="str">
        <f>IF(LEN(VLOOKUP($G57,Baseline!$G:$HT,211,0))=0,"",VLOOKUP($G57,Baseline!$G:$HT,211,0))</f>
        <v/>
      </c>
      <c r="HJ57" s="142" t="str">
        <f>IF(LEN(VLOOKUP($G57,Baseline!$G:$HT,212,0))=0,"",VLOOKUP($G57,Baseline!$G:$HT,212,0))</f>
        <v/>
      </c>
      <c r="HK57" s="142" t="str">
        <f>IF(LEN(VLOOKUP($G57,Baseline!$G:$HT,213,0))=0,"",VLOOKUP($G57,Baseline!$G:$HT,213,0))</f>
        <v/>
      </c>
      <c r="HL57" s="142" t="str">
        <f>IF(LEN(VLOOKUP($G57,Baseline!$G:$HT,214,0))=0,"",VLOOKUP($G57,Baseline!$G:$HT,214,0))</f>
        <v/>
      </c>
      <c r="HM57" s="142" t="str">
        <f>IF(LEN(VLOOKUP($G57,Baseline!$G:$HT,215,0))=0,"",VLOOKUP($G57,Baseline!$G:$HT,215,0))</f>
        <v/>
      </c>
      <c r="HN57" s="142" t="str">
        <f>IF(LEN(VLOOKUP($G57,Baseline!$G:$HT,216,0))=0,"",VLOOKUP($G57,Baseline!$G:$HT,216,0))</f>
        <v/>
      </c>
      <c r="HO57" s="142" t="str">
        <f>IF(LEN(VLOOKUP($G57,Baseline!$G:$HT,217,0))=0,"",VLOOKUP($G57,Baseline!$G:$HT,217,0))</f>
        <v/>
      </c>
      <c r="HP57" s="142" t="str">
        <f>IF(LEN(VLOOKUP($G57,Baseline!$G:$HT,218,0))=0,"",VLOOKUP($G57,Baseline!$G:$HT,218,0))</f>
        <v/>
      </c>
      <c r="HQ57" s="142" t="str">
        <f>IF(LEN(VLOOKUP($G57,Baseline!$G:$HT,219,0))=0,"",VLOOKUP($G57,Baseline!$G:$HT,219,0))</f>
        <v/>
      </c>
      <c r="HR57" s="142" t="str">
        <f>IF(LEN(VLOOKUP($G57,Baseline!$G:$HT,220,0))=0,"",VLOOKUP($G57,Baseline!$G:$HT,220,0))</f>
        <v/>
      </c>
      <c r="HS57" s="142" t="str">
        <f>IF(LEN(VLOOKUP($G57,Baseline!$G:$HT,221,0))=0,"",VLOOKUP($G57,Baseline!$G:$HT,221,0))</f>
        <v/>
      </c>
      <c r="HT57" s="142" t="str">
        <f>IF(LEN(VLOOKUP($G57,Baseline!$G:$HT,222,0))=0,"",VLOOKUP($G57,Baseline!$G:$HT,222,0))</f>
        <v/>
      </c>
      <c r="HU57" s="135"/>
      <c r="HV57" s="135"/>
      <c r="HW57" s="135"/>
      <c r="HX57" s="135"/>
      <c r="HY57" s="143"/>
      <c r="HZ57" s="143"/>
      <c r="IA57" s="143"/>
      <c r="IB57" s="143"/>
      <c r="IC57" s="143"/>
      <c r="ID57" s="143"/>
      <c r="IE57" s="143"/>
      <c r="IF57" s="143"/>
      <c r="IG57" s="143"/>
      <c r="IH57" s="143"/>
      <c r="II57" s="143"/>
      <c r="IJ57" s="143"/>
      <c r="IK57" s="143"/>
      <c r="IL57" s="143"/>
      <c r="IM57" s="143"/>
      <c r="IN57" s="143"/>
      <c r="IO57" s="143"/>
      <c r="IP57" s="143"/>
      <c r="IQ57" s="143"/>
      <c r="IR57" s="143"/>
      <c r="IS57" s="143"/>
      <c r="IT57" s="143"/>
      <c r="IU57" s="143"/>
      <c r="IV57" s="143"/>
      <c r="IW57" s="143"/>
      <c r="IX57" s="143"/>
      <c r="IY57" s="143"/>
      <c r="IZ57" s="143"/>
      <c r="JA57" s="143"/>
      <c r="JB57" s="143"/>
      <c r="JC57" s="143"/>
      <c r="JD57" s="143"/>
      <c r="JE57" s="143"/>
      <c r="JF57" s="143"/>
      <c r="JG57" s="143"/>
      <c r="JH57" s="143"/>
      <c r="JI57" s="143"/>
      <c r="JJ57" s="143"/>
      <c r="JK57" s="143"/>
      <c r="JL57" s="143"/>
      <c r="JM57" s="143"/>
      <c r="JN57" s="143"/>
      <c r="JO57" s="143"/>
      <c r="JP57" s="143"/>
      <c r="JQ57" s="143"/>
      <c r="JR57" s="143"/>
      <c r="JS57" s="143"/>
      <c r="JT57" s="143"/>
      <c r="JU57" s="143"/>
      <c r="JV57" s="143"/>
      <c r="JW57" s="143"/>
      <c r="JX57" s="143"/>
      <c r="JY57" s="143"/>
      <c r="JZ57" s="143"/>
      <c r="KA57" s="143"/>
      <c r="KB57" s="143"/>
      <c r="KC57" s="143"/>
      <c r="KD57" s="143"/>
      <c r="KE57" s="143"/>
      <c r="KF57" s="143"/>
      <c r="KG57" s="143"/>
      <c r="KH57" s="143"/>
      <c r="KI57" s="143"/>
      <c r="KJ57" s="143"/>
      <c r="KK57" s="143"/>
      <c r="KL57" s="143"/>
      <c r="KM57" s="143"/>
      <c r="KN57" s="143"/>
      <c r="KO57" s="143"/>
      <c r="KP57" s="143"/>
      <c r="KQ57" s="143"/>
      <c r="KR57" s="143"/>
      <c r="KS57" s="143"/>
      <c r="KT57" s="143"/>
      <c r="KU57" s="143"/>
      <c r="KV57" s="143"/>
      <c r="KW57" s="143"/>
      <c r="KX57" s="143"/>
      <c r="KY57" s="143"/>
      <c r="KZ57" s="143"/>
      <c r="LA57" s="143"/>
      <c r="LB57" s="143"/>
      <c r="LC57" s="143"/>
      <c r="LD57" s="143"/>
      <c r="LE57" s="143"/>
      <c r="LF57" s="143"/>
      <c r="LG57" s="143"/>
      <c r="LH57" s="143"/>
      <c r="LI57" s="143"/>
      <c r="LJ57" s="143"/>
      <c r="LK57" s="143"/>
      <c r="LL57" s="143"/>
      <c r="LM57" s="143"/>
      <c r="LN57" s="143"/>
      <c r="LO57" s="143"/>
      <c r="LP57" s="143"/>
      <c r="LQ57" s="143"/>
      <c r="LR57" s="143"/>
      <c r="LS57" s="143"/>
      <c r="LT57" s="143"/>
      <c r="LU57" s="143"/>
      <c r="LV57" s="143"/>
      <c r="LW57" s="143"/>
      <c r="LX57" s="143"/>
      <c r="LY57" s="143"/>
      <c r="LZ57" s="143"/>
      <c r="MA57" s="143"/>
      <c r="MB57" s="143"/>
      <c r="MC57" s="143"/>
      <c r="MD57" s="143"/>
      <c r="ME57" s="143"/>
      <c r="MF57" s="143"/>
      <c r="MG57" s="143"/>
      <c r="MH57" s="143"/>
      <c r="MI57" s="143"/>
      <c r="MJ57" s="143"/>
      <c r="MK57" s="143"/>
      <c r="ML57" s="143"/>
      <c r="MM57" s="143"/>
      <c r="MN57" s="143"/>
      <c r="MO57" s="143"/>
      <c r="MP57" s="143"/>
      <c r="MQ57" s="143"/>
      <c r="MR57" s="143"/>
      <c r="MS57" s="143"/>
      <c r="MT57" s="143"/>
      <c r="MU57" s="143"/>
      <c r="MV57" s="143"/>
      <c r="MW57" s="143"/>
      <c r="MX57" s="143"/>
      <c r="MY57" s="143"/>
      <c r="MZ57" s="143"/>
      <c r="NA57" s="143"/>
      <c r="NB57" s="143"/>
      <c r="NC57" s="143"/>
      <c r="ND57" s="143"/>
      <c r="NE57" s="143"/>
      <c r="NF57" s="143"/>
      <c r="NG57" s="143"/>
      <c r="NH57" s="143"/>
      <c r="NI57" s="143"/>
      <c r="NJ57" s="143"/>
      <c r="NK57" s="143"/>
      <c r="NL57" s="143"/>
      <c r="NM57" s="143"/>
      <c r="NN57" s="143"/>
      <c r="NO57" s="143"/>
      <c r="NP57" s="143"/>
      <c r="NQ57" s="143"/>
      <c r="NR57" s="143"/>
      <c r="NS57" s="143"/>
      <c r="NT57" s="143"/>
      <c r="NU57" s="143"/>
      <c r="NV57" s="143"/>
      <c r="NW57" s="143"/>
      <c r="NX57" s="143"/>
      <c r="NY57" s="143"/>
      <c r="NZ57" s="143"/>
      <c r="OA57" s="143"/>
      <c r="OB57" s="143"/>
      <c r="OC57" s="143"/>
      <c r="OD57" s="143"/>
      <c r="OE57" s="143"/>
      <c r="OF57" s="143"/>
      <c r="OG57" s="143"/>
      <c r="OH57" s="143"/>
      <c r="OI57" s="143"/>
      <c r="OJ57" s="143"/>
      <c r="OK57" s="143"/>
      <c r="OL57" s="143"/>
      <c r="OM57" s="143"/>
      <c r="ON57" s="143"/>
      <c r="OO57" s="143"/>
      <c r="OP57" s="143"/>
      <c r="OQ57" s="143"/>
      <c r="OR57" s="143"/>
      <c r="OS57" s="143"/>
      <c r="OT57" s="143"/>
      <c r="OU57" s="143"/>
      <c r="OV57" s="143"/>
      <c r="OW57" s="143"/>
      <c r="OX57" s="143"/>
      <c r="OY57" s="143"/>
      <c r="OZ57" s="143"/>
      <c r="PA57" s="143"/>
      <c r="PB57" s="143"/>
      <c r="PC57" s="143"/>
      <c r="PD57" s="143"/>
      <c r="PE57" s="143"/>
      <c r="PF57" s="143"/>
      <c r="PG57" s="143"/>
      <c r="PH57" s="143"/>
      <c r="PI57" s="143"/>
      <c r="PJ57" s="143"/>
      <c r="PK57" s="143"/>
      <c r="PL57" s="143"/>
      <c r="PM57" s="143"/>
      <c r="PN57" s="143"/>
      <c r="PO57" s="143"/>
      <c r="PP57" s="143"/>
      <c r="PQ57" s="143"/>
      <c r="PR57" s="143"/>
      <c r="PS57" s="143"/>
      <c r="PT57" s="143"/>
      <c r="PU57" s="143"/>
      <c r="PV57" s="143"/>
      <c r="PW57" s="143"/>
      <c r="PX57" s="143"/>
      <c r="PY57" s="143"/>
      <c r="PZ57" s="143"/>
      <c r="QA57" s="143"/>
      <c r="QB57" s="143"/>
      <c r="QC57" s="143"/>
      <c r="QD57" s="143"/>
      <c r="QE57" s="143"/>
      <c r="QF57" s="143"/>
      <c r="QG57" s="143"/>
      <c r="QH57" s="143"/>
      <c r="QI57" s="143"/>
      <c r="QJ57" s="143"/>
      <c r="QK57" s="143"/>
      <c r="QL57" s="143"/>
      <c r="QM57" s="143"/>
      <c r="QN57" s="143"/>
      <c r="QO57" s="143"/>
      <c r="QP57" s="143"/>
      <c r="QQ57" s="143"/>
      <c r="QR57" s="143"/>
      <c r="QS57" s="143"/>
      <c r="QT57" s="143"/>
      <c r="QU57" s="143"/>
      <c r="QV57" s="143"/>
      <c r="QW57" s="143"/>
      <c r="QX57" s="143"/>
      <c r="QY57" s="143"/>
      <c r="QZ57" s="143"/>
      <c r="RA57" s="143"/>
      <c r="RB57" s="143"/>
      <c r="RC57" s="143"/>
      <c r="RD57" s="143"/>
      <c r="RE57" s="143"/>
      <c r="RF57" s="143"/>
      <c r="RG57" s="143"/>
      <c r="RH57" s="143"/>
      <c r="RI57" s="143"/>
      <c r="RJ57" s="143"/>
      <c r="RK57" s="143"/>
      <c r="RL57" s="143"/>
      <c r="RM57" s="143"/>
      <c r="RN57" s="143"/>
      <c r="RO57" s="143"/>
      <c r="RP57" s="143"/>
      <c r="RQ57" s="143"/>
      <c r="RR57" s="143"/>
      <c r="RS57" s="143"/>
      <c r="RT57" s="143"/>
      <c r="RU57" s="143"/>
      <c r="RV57" s="143"/>
      <c r="RW57" s="143"/>
      <c r="RX57" s="143"/>
      <c r="RY57" s="143"/>
      <c r="RZ57" s="143"/>
      <c r="SA57" s="143"/>
      <c r="SB57" s="143"/>
      <c r="SC57" s="143"/>
      <c r="SD57" s="143"/>
      <c r="SE57" s="143"/>
      <c r="SF57" s="143"/>
      <c r="SG57" s="143"/>
      <c r="SH57" s="143"/>
      <c r="SI57" s="143"/>
      <c r="SJ57" s="143"/>
      <c r="SK57" s="143"/>
      <c r="SL57" s="143"/>
      <c r="SM57" s="143"/>
      <c r="SN57" s="143"/>
      <c r="SO57" s="143"/>
      <c r="SP57" s="143"/>
      <c r="SQ57" s="143"/>
      <c r="SR57" s="143"/>
      <c r="SS57" s="143"/>
      <c r="ST57" s="143"/>
      <c r="SU57" s="143"/>
      <c r="SV57" s="143"/>
      <c r="SW57" s="143"/>
      <c r="SX57" s="143"/>
      <c r="SY57" s="143"/>
      <c r="SZ57" s="143"/>
      <c r="TA57" s="143"/>
      <c r="TB57" s="143"/>
      <c r="TC57" s="143"/>
      <c r="TD57" s="143"/>
      <c r="TE57" s="143"/>
      <c r="TF57" s="143"/>
      <c r="TG57" s="143"/>
      <c r="TH57" s="143"/>
      <c r="TI57" s="143"/>
      <c r="TJ57" s="143"/>
      <c r="TK57" s="143"/>
      <c r="TL57" s="143"/>
      <c r="TM57" s="143"/>
      <c r="TN57" s="143"/>
      <c r="TO57" s="143"/>
      <c r="TP57" s="143"/>
      <c r="TQ57" s="143"/>
      <c r="TR57" s="143"/>
      <c r="TS57" s="143"/>
      <c r="TT57" s="143"/>
      <c r="TU57" s="143"/>
      <c r="TV57" s="143"/>
      <c r="TW57" s="143"/>
      <c r="TX57" s="143"/>
      <c r="TY57" s="143"/>
      <c r="TZ57" s="143"/>
      <c r="UA57" s="143"/>
      <c r="UB57" s="143"/>
      <c r="UC57" s="143"/>
      <c r="UD57" s="143"/>
      <c r="UE57" s="143"/>
      <c r="UF57" s="143"/>
      <c r="UG57" s="143"/>
      <c r="UH57" s="143"/>
      <c r="UI57" s="143"/>
      <c r="UJ57" s="143"/>
      <c r="UK57" s="143"/>
      <c r="UL57" s="143"/>
      <c r="UM57" s="143"/>
      <c r="UN57" s="143"/>
      <c r="UO57" s="143"/>
      <c r="UP57" s="143"/>
      <c r="UQ57" s="143"/>
      <c r="UR57" s="143"/>
      <c r="US57" s="143"/>
      <c r="UT57" s="143"/>
      <c r="UU57" s="143"/>
      <c r="UV57" s="143"/>
      <c r="UW57" s="143"/>
      <c r="UX57" s="143"/>
      <c r="UY57" s="143"/>
      <c r="UZ57" s="143"/>
      <c r="VA57" s="143"/>
      <c r="VB57" s="143"/>
      <c r="VC57" s="143"/>
      <c r="VD57" s="143"/>
      <c r="VE57" s="143"/>
      <c r="VF57" s="143"/>
      <c r="VG57" s="143"/>
      <c r="VH57" s="143"/>
      <c r="VI57" s="143"/>
      <c r="VJ57" s="143"/>
      <c r="VK57" s="143"/>
      <c r="VL57" s="143"/>
      <c r="VM57" s="143"/>
      <c r="VN57" s="143"/>
      <c r="VO57" s="143"/>
      <c r="VP57" s="143"/>
      <c r="VQ57" s="143"/>
      <c r="VR57" s="143"/>
      <c r="VS57" s="143"/>
      <c r="VT57" s="143"/>
      <c r="VU57" s="143"/>
      <c r="VV57" s="143"/>
      <c r="VW57" s="143"/>
      <c r="VX57" s="143"/>
      <c r="VY57" s="143"/>
      <c r="VZ57" s="143"/>
      <c r="WA57" s="143"/>
      <c r="WB57" s="143"/>
      <c r="WC57" s="143"/>
      <c r="WD57" s="143"/>
      <c r="WE57" s="143"/>
      <c r="WF57" s="143"/>
      <c r="WG57" s="143"/>
      <c r="WH57" s="143"/>
      <c r="WI57" s="143"/>
      <c r="WJ57" s="143"/>
      <c r="WK57" s="143"/>
      <c r="WL57" s="143"/>
      <c r="WM57" s="143"/>
      <c r="WN57" s="143"/>
      <c r="WO57" s="143"/>
      <c r="WP57" s="143"/>
      <c r="WQ57" s="143"/>
      <c r="WR57" s="143"/>
      <c r="WS57" s="143"/>
      <c r="WT57" s="143"/>
      <c r="WU57" s="143"/>
      <c r="WV57" s="143"/>
      <c r="WW57" s="143"/>
      <c r="WX57" s="143"/>
      <c r="WY57" s="143"/>
      <c r="WZ57" s="143"/>
      <c r="XA57" s="143"/>
      <c r="XB57" s="143"/>
      <c r="XC57" s="143"/>
      <c r="XD57" s="143"/>
      <c r="XE57" s="143"/>
      <c r="XF57" s="143"/>
      <c r="XG57" s="143"/>
      <c r="XH57" s="143"/>
      <c r="XI57" s="143"/>
      <c r="XJ57" s="143"/>
      <c r="XK57" s="143"/>
      <c r="XL57" s="143"/>
      <c r="XM57" s="143"/>
      <c r="XN57" s="143"/>
      <c r="XO57" s="143"/>
      <c r="XP57" s="143"/>
      <c r="XQ57" s="143"/>
      <c r="XR57" s="143"/>
      <c r="XS57" s="143"/>
      <c r="XT57" s="143"/>
      <c r="XU57" s="143"/>
      <c r="XV57" s="143"/>
      <c r="XW57" s="143"/>
      <c r="XX57" s="143"/>
      <c r="XY57" s="143"/>
      <c r="XZ57" s="143"/>
      <c r="YA57" s="143"/>
      <c r="YB57" s="143"/>
      <c r="YC57" s="143"/>
      <c r="YD57" s="143"/>
      <c r="YE57" s="143"/>
      <c r="YF57" s="143"/>
      <c r="YG57" s="143"/>
      <c r="YH57" s="143"/>
      <c r="YI57" s="143"/>
      <c r="YJ57" s="143"/>
      <c r="YK57" s="143"/>
      <c r="YL57" s="143"/>
      <c r="YM57" s="143"/>
      <c r="YN57" s="143"/>
      <c r="YO57" s="143"/>
      <c r="YP57" s="143"/>
      <c r="YQ57" s="143"/>
      <c r="YR57" s="143"/>
      <c r="YS57" s="143"/>
      <c r="YT57" s="143"/>
      <c r="YU57" s="143"/>
      <c r="YV57" s="143"/>
      <c r="YW57" s="143"/>
      <c r="YX57" s="143"/>
      <c r="YY57" s="143"/>
      <c r="YZ57" s="143"/>
      <c r="ZA57" s="143"/>
      <c r="ZB57" s="143"/>
      <c r="ZC57" s="143"/>
      <c r="ZD57" s="143"/>
      <c r="ZE57" s="143"/>
      <c r="ZF57" s="143"/>
      <c r="ZG57" s="143"/>
      <c r="ZH57" s="143"/>
      <c r="ZI57" s="143"/>
      <c r="ZJ57" s="143"/>
      <c r="ZK57" s="143"/>
      <c r="ZL57" s="143"/>
      <c r="ZM57" s="143"/>
      <c r="ZN57" s="143"/>
      <c r="ZO57" s="143"/>
      <c r="ZP57" s="143"/>
      <c r="ZQ57" s="143"/>
      <c r="ZR57" s="143"/>
    </row>
    <row r="58" spans="1:694" ht="15.75" customHeight="1" x14ac:dyDescent="0.25">
      <c r="A58" s="145" t="s">
        <v>251</v>
      </c>
      <c r="B58" s="145"/>
      <c r="C58" s="145"/>
      <c r="D58" s="145"/>
      <c r="E58" s="145"/>
      <c r="F58" s="145"/>
      <c r="G58" s="145"/>
      <c r="H58" s="145"/>
      <c r="I58" s="162"/>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62"/>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c r="BM58" s="162"/>
      <c r="BN58" s="149"/>
      <c r="BO58" s="149"/>
      <c r="BP58" s="211"/>
      <c r="BQ58" s="149"/>
      <c r="BR58" s="149"/>
      <c r="BS58" s="149"/>
      <c r="BT58" s="149"/>
      <c r="BU58" s="165"/>
      <c r="BV58" s="165"/>
      <c r="BW58" s="165"/>
      <c r="BX58" s="165"/>
      <c r="BY58" s="165"/>
      <c r="BZ58" s="165"/>
      <c r="CA58" s="165"/>
      <c r="CB58" s="165"/>
      <c r="CC58" s="165"/>
      <c r="CD58" s="165"/>
      <c r="CE58" s="165"/>
      <c r="CF58" s="165"/>
      <c r="CG58" s="165"/>
      <c r="CH58" s="165"/>
      <c r="CI58" s="165"/>
      <c r="CJ58" s="165"/>
      <c r="CK58" s="145"/>
      <c r="CL58" s="145"/>
      <c r="CM58" s="145"/>
      <c r="CN58" s="145"/>
      <c r="CO58" s="162"/>
      <c r="CP58" s="145"/>
      <c r="CQ58" s="145"/>
      <c r="CR58" s="145"/>
      <c r="CS58" s="145"/>
      <c r="CT58" s="145"/>
      <c r="CU58" s="145"/>
      <c r="CV58" s="145"/>
      <c r="CW58" s="145"/>
      <c r="CX58" s="145"/>
      <c r="CY58" s="145"/>
      <c r="CZ58" s="145"/>
      <c r="DA58" s="145"/>
      <c r="DB58" s="145"/>
      <c r="DC58" s="145"/>
      <c r="DD58" s="145"/>
      <c r="DE58" s="145"/>
      <c r="DF58" s="145"/>
      <c r="DG58" s="145"/>
      <c r="DH58" s="145"/>
      <c r="DI58" s="145"/>
      <c r="DJ58" s="145"/>
      <c r="DK58" s="145"/>
      <c r="DL58" s="145"/>
      <c r="DM58" s="145"/>
      <c r="DN58" s="145"/>
      <c r="DO58" s="145"/>
      <c r="DP58" s="145"/>
      <c r="DQ58" s="162"/>
      <c r="DR58" s="145"/>
      <c r="DS58" s="145"/>
      <c r="DT58" s="145"/>
      <c r="DU58" s="145"/>
      <c r="DV58" s="145"/>
      <c r="DW58" s="145"/>
      <c r="DX58" s="145"/>
      <c r="DY58" s="145"/>
      <c r="DZ58" s="145"/>
      <c r="EA58" s="145"/>
      <c r="EB58" s="145"/>
      <c r="EC58" s="145"/>
      <c r="ED58" s="145"/>
      <c r="EE58" s="145"/>
      <c r="EF58" s="145"/>
      <c r="EG58" s="145"/>
      <c r="EH58" s="145"/>
      <c r="EI58" s="145"/>
      <c r="EJ58" s="145"/>
      <c r="EK58" s="145"/>
      <c r="EL58" s="145"/>
      <c r="EM58" s="145"/>
      <c r="EN58" s="145"/>
      <c r="EO58" s="145"/>
      <c r="EP58" s="145"/>
      <c r="EQ58" s="145"/>
      <c r="ER58" s="145"/>
      <c r="ES58" s="162"/>
      <c r="ET58" s="145"/>
      <c r="EU58" s="145"/>
      <c r="EV58" s="145"/>
      <c r="EW58" s="145"/>
      <c r="EX58" s="145"/>
      <c r="EY58" s="145"/>
      <c r="EZ58" s="145"/>
      <c r="FA58" s="145"/>
      <c r="FB58" s="145"/>
      <c r="FC58" s="145"/>
      <c r="FD58" s="145"/>
      <c r="FE58" s="145"/>
      <c r="FF58" s="145"/>
      <c r="FG58" s="145"/>
      <c r="FH58" s="145"/>
      <c r="FI58" s="145"/>
      <c r="FJ58" s="145"/>
      <c r="FK58" s="145"/>
      <c r="FL58" s="145"/>
      <c r="FM58" s="145"/>
      <c r="FN58" s="145"/>
      <c r="FO58" s="145"/>
      <c r="FP58" s="145"/>
      <c r="FQ58" s="145"/>
      <c r="FR58" s="145"/>
      <c r="FS58" s="145"/>
      <c r="FT58" s="145"/>
      <c r="FU58" s="162"/>
      <c r="FV58" s="145"/>
      <c r="FW58" s="145"/>
      <c r="FX58" s="145"/>
      <c r="FY58" s="145"/>
      <c r="FZ58" s="145"/>
      <c r="GA58" s="145"/>
      <c r="GB58" s="145"/>
      <c r="GC58" s="145"/>
      <c r="GD58" s="145"/>
      <c r="GE58" s="145"/>
      <c r="GF58" s="145"/>
      <c r="GG58" s="145"/>
      <c r="GH58" s="145"/>
      <c r="GI58" s="145"/>
      <c r="GJ58" s="145"/>
      <c r="GK58" s="145"/>
      <c r="GL58" s="145"/>
      <c r="GM58" s="145"/>
      <c r="GN58" s="145"/>
      <c r="GO58" s="145"/>
      <c r="GP58" s="145"/>
      <c r="GQ58" s="145"/>
      <c r="GR58" s="145"/>
      <c r="GS58" s="145"/>
      <c r="GT58" s="145"/>
      <c r="GU58" s="145"/>
      <c r="GV58" s="145"/>
      <c r="GW58" s="162"/>
      <c r="GX58" s="145"/>
      <c r="GY58" s="145"/>
      <c r="GZ58" s="145"/>
      <c r="HA58" s="145"/>
      <c r="HB58" s="145"/>
      <c r="HC58" s="145"/>
      <c r="HD58" s="145"/>
      <c r="HE58" s="145"/>
      <c r="HF58" s="145"/>
      <c r="HG58" s="145"/>
      <c r="HH58" s="145"/>
      <c r="HI58" s="145"/>
      <c r="HJ58" s="145"/>
      <c r="HK58" s="145"/>
      <c r="HL58" s="145"/>
      <c r="HM58" s="145"/>
      <c r="HN58" s="145"/>
      <c r="HO58" s="145"/>
      <c r="HP58" s="145"/>
      <c r="HQ58" s="145"/>
      <c r="HR58" s="145"/>
      <c r="HS58" s="145"/>
      <c r="HT58" s="145"/>
      <c r="HU58" s="145"/>
      <c r="HV58" s="145"/>
      <c r="HW58" s="145"/>
      <c r="HX58" s="145"/>
      <c r="HY58" s="150"/>
      <c r="HZ58" s="150"/>
      <c r="IA58" s="150"/>
      <c r="IB58" s="150"/>
      <c r="IC58" s="150"/>
      <c r="ID58" s="150"/>
      <c r="IE58" s="150"/>
      <c r="IF58" s="150"/>
      <c r="IG58" s="150"/>
      <c r="IH58" s="150"/>
      <c r="II58" s="150"/>
      <c r="IJ58" s="150"/>
      <c r="IK58" s="150"/>
      <c r="IL58" s="150"/>
      <c r="IM58" s="150"/>
      <c r="IN58" s="150"/>
      <c r="IO58" s="150"/>
      <c r="IP58" s="150"/>
      <c r="IQ58" s="150"/>
      <c r="IR58" s="150"/>
      <c r="IS58" s="150"/>
      <c r="IT58" s="150"/>
      <c r="IU58" s="150"/>
      <c r="IV58" s="150"/>
      <c r="IW58" s="150"/>
      <c r="IX58" s="150"/>
      <c r="IY58" s="150"/>
      <c r="IZ58" s="150"/>
      <c r="JA58" s="150"/>
      <c r="JB58" s="150"/>
      <c r="JC58" s="150"/>
      <c r="JD58" s="150"/>
      <c r="JE58" s="150"/>
      <c r="JF58" s="150"/>
      <c r="JG58" s="150"/>
      <c r="JH58" s="150"/>
      <c r="JI58" s="150"/>
      <c r="JJ58" s="150"/>
      <c r="JK58" s="150"/>
      <c r="JL58" s="150"/>
      <c r="JM58" s="150"/>
      <c r="JN58" s="150"/>
      <c r="JO58" s="150"/>
      <c r="JP58" s="150"/>
      <c r="JQ58" s="150"/>
      <c r="JR58" s="150"/>
      <c r="JS58" s="150"/>
      <c r="JT58" s="150"/>
      <c r="JU58" s="150"/>
      <c r="JV58" s="150"/>
      <c r="JW58" s="150"/>
      <c r="JX58" s="150"/>
      <c r="JY58" s="150"/>
      <c r="JZ58" s="150"/>
      <c r="KA58" s="150"/>
      <c r="KB58" s="150"/>
      <c r="KC58" s="150"/>
      <c r="KD58" s="150"/>
      <c r="KE58" s="150"/>
      <c r="KF58" s="150"/>
      <c r="KG58" s="150"/>
      <c r="KH58" s="150"/>
      <c r="KI58" s="150"/>
      <c r="KJ58" s="150"/>
      <c r="KK58" s="150"/>
      <c r="KL58" s="150"/>
      <c r="KM58" s="150"/>
      <c r="KN58" s="150"/>
      <c r="KO58" s="150"/>
      <c r="KP58" s="150"/>
      <c r="KQ58" s="150"/>
      <c r="KR58" s="150"/>
      <c r="KS58" s="150"/>
      <c r="KT58" s="150"/>
      <c r="KU58" s="150"/>
      <c r="KV58" s="150"/>
      <c r="KW58" s="150"/>
      <c r="KX58" s="150"/>
      <c r="KY58" s="150"/>
      <c r="KZ58" s="150"/>
      <c r="LA58" s="150"/>
      <c r="LB58" s="150"/>
      <c r="LC58" s="150"/>
      <c r="LD58" s="150"/>
      <c r="LE58" s="150"/>
      <c r="LF58" s="150"/>
      <c r="LG58" s="150"/>
      <c r="LH58" s="150"/>
      <c r="LI58" s="150"/>
      <c r="LJ58" s="150"/>
      <c r="LK58" s="150"/>
      <c r="LL58" s="150"/>
      <c r="LM58" s="150"/>
      <c r="LN58" s="150"/>
      <c r="LO58" s="150"/>
      <c r="LP58" s="150"/>
      <c r="LQ58" s="150"/>
      <c r="LR58" s="150"/>
      <c r="LS58" s="150"/>
      <c r="LT58" s="150"/>
      <c r="LU58" s="150"/>
      <c r="LV58" s="150"/>
      <c r="LW58" s="150"/>
      <c r="LX58" s="150"/>
      <c r="LY58" s="150"/>
      <c r="LZ58" s="150"/>
      <c r="MA58" s="150"/>
      <c r="MB58" s="150"/>
      <c r="MC58" s="150"/>
      <c r="MD58" s="150"/>
      <c r="ME58" s="150"/>
      <c r="MF58" s="150"/>
      <c r="MG58" s="150"/>
      <c r="MH58" s="150"/>
      <c r="MI58" s="150"/>
      <c r="MJ58" s="150"/>
      <c r="MK58" s="150"/>
      <c r="ML58" s="150"/>
      <c r="MM58" s="150"/>
      <c r="MN58" s="150"/>
      <c r="MO58" s="150"/>
      <c r="MP58" s="150"/>
      <c r="MQ58" s="150"/>
      <c r="MR58" s="150"/>
      <c r="MS58" s="150"/>
      <c r="MT58" s="150"/>
      <c r="MU58" s="150"/>
      <c r="MV58" s="150"/>
      <c r="MW58" s="150"/>
      <c r="MX58" s="150"/>
      <c r="MY58" s="150"/>
      <c r="MZ58" s="150"/>
      <c r="NA58" s="150"/>
      <c r="NB58" s="150"/>
      <c r="NC58" s="150"/>
      <c r="ND58" s="150"/>
      <c r="NE58" s="150"/>
      <c r="NF58" s="150"/>
      <c r="NG58" s="150"/>
      <c r="NH58" s="150"/>
      <c r="NI58" s="150"/>
      <c r="NJ58" s="150"/>
      <c r="NK58" s="150"/>
      <c r="NL58" s="150"/>
      <c r="NM58" s="150"/>
      <c r="NN58" s="150"/>
      <c r="NO58" s="150"/>
      <c r="NP58" s="150"/>
      <c r="NQ58" s="150"/>
      <c r="NR58" s="150"/>
      <c r="NS58" s="150"/>
      <c r="NT58" s="150"/>
      <c r="NU58" s="150"/>
      <c r="NV58" s="150"/>
      <c r="NW58" s="150"/>
      <c r="NX58" s="150"/>
      <c r="NY58" s="150"/>
      <c r="NZ58" s="150"/>
      <c r="OA58" s="150"/>
      <c r="OB58" s="150"/>
      <c r="OC58" s="150"/>
      <c r="OD58" s="150"/>
      <c r="OE58" s="150"/>
      <c r="OF58" s="150"/>
      <c r="OG58" s="150"/>
      <c r="OH58" s="150"/>
      <c r="OI58" s="150"/>
      <c r="OJ58" s="150"/>
      <c r="OK58" s="150"/>
      <c r="OL58" s="150"/>
      <c r="OM58" s="150"/>
      <c r="ON58" s="150"/>
      <c r="OO58" s="150"/>
      <c r="OP58" s="150"/>
      <c r="OQ58" s="150"/>
      <c r="OR58" s="150"/>
      <c r="OS58" s="150"/>
      <c r="OT58" s="150"/>
      <c r="OU58" s="150"/>
      <c r="OV58" s="150"/>
      <c r="OW58" s="150"/>
      <c r="OX58" s="150"/>
      <c r="OY58" s="150"/>
      <c r="OZ58" s="150"/>
      <c r="PA58" s="150"/>
      <c r="PB58" s="150"/>
      <c r="PC58" s="150"/>
      <c r="PD58" s="150"/>
      <c r="PE58" s="150"/>
      <c r="PF58" s="150"/>
      <c r="PG58" s="150"/>
      <c r="PH58" s="150"/>
      <c r="PI58" s="150"/>
      <c r="PJ58" s="150"/>
      <c r="PK58" s="150"/>
      <c r="PL58" s="150"/>
      <c r="PM58" s="150"/>
      <c r="PN58" s="150"/>
      <c r="PO58" s="150"/>
      <c r="PP58" s="150"/>
      <c r="PQ58" s="150"/>
      <c r="PR58" s="150"/>
      <c r="PS58" s="150"/>
      <c r="PT58" s="150"/>
      <c r="PU58" s="150"/>
      <c r="PV58" s="150"/>
      <c r="PW58" s="150"/>
      <c r="PX58" s="150"/>
      <c r="PY58" s="150"/>
      <c r="PZ58" s="150"/>
      <c r="QA58" s="150"/>
      <c r="QB58" s="150"/>
      <c r="QC58" s="150"/>
      <c r="QD58" s="150"/>
      <c r="QE58" s="150"/>
      <c r="QF58" s="150"/>
      <c r="QG58" s="150"/>
      <c r="QH58" s="150"/>
      <c r="QI58" s="150"/>
      <c r="QJ58" s="150"/>
      <c r="QK58" s="150"/>
      <c r="QL58" s="150"/>
      <c r="QM58" s="150"/>
      <c r="QN58" s="150"/>
      <c r="QO58" s="150"/>
      <c r="QP58" s="150"/>
      <c r="QQ58" s="150"/>
      <c r="QR58" s="150"/>
      <c r="QS58" s="150"/>
      <c r="QT58" s="150"/>
      <c r="QU58" s="150"/>
      <c r="QV58" s="150"/>
      <c r="QW58" s="150"/>
      <c r="QX58" s="150"/>
      <c r="QY58" s="150"/>
      <c r="QZ58" s="150"/>
      <c r="RA58" s="150"/>
      <c r="RB58" s="150"/>
      <c r="RC58" s="150"/>
      <c r="RD58" s="150"/>
      <c r="RE58" s="150"/>
      <c r="RF58" s="150"/>
      <c r="RG58" s="150"/>
      <c r="RH58" s="150"/>
      <c r="RI58" s="150"/>
      <c r="RJ58" s="150"/>
      <c r="RK58" s="150"/>
      <c r="RL58" s="150"/>
      <c r="RM58" s="150"/>
      <c r="RN58" s="150"/>
      <c r="RO58" s="150"/>
      <c r="RP58" s="150"/>
      <c r="RQ58" s="150"/>
      <c r="RR58" s="150"/>
      <c r="RS58" s="150"/>
      <c r="RT58" s="150"/>
      <c r="RU58" s="150"/>
      <c r="RV58" s="150"/>
      <c r="RW58" s="150"/>
      <c r="RX58" s="150"/>
      <c r="RY58" s="150"/>
      <c r="RZ58" s="150"/>
      <c r="SA58" s="150"/>
      <c r="SB58" s="150"/>
      <c r="SC58" s="150"/>
      <c r="SD58" s="150"/>
      <c r="SE58" s="150"/>
      <c r="SF58" s="150"/>
      <c r="SG58" s="150"/>
      <c r="SH58" s="150"/>
      <c r="SI58" s="150"/>
      <c r="SJ58" s="150"/>
      <c r="SK58" s="150"/>
      <c r="SL58" s="150"/>
      <c r="SM58" s="150"/>
      <c r="SN58" s="150"/>
      <c r="SO58" s="150"/>
      <c r="SP58" s="150"/>
      <c r="SQ58" s="150"/>
      <c r="SR58" s="150"/>
      <c r="SS58" s="150"/>
      <c r="ST58" s="150"/>
      <c r="SU58" s="150"/>
      <c r="SV58" s="150"/>
      <c r="SW58" s="150"/>
      <c r="SX58" s="150"/>
      <c r="SY58" s="150"/>
      <c r="SZ58" s="150"/>
      <c r="TA58" s="150"/>
      <c r="TB58" s="150"/>
      <c r="TC58" s="150"/>
      <c r="TD58" s="150"/>
      <c r="TE58" s="150"/>
      <c r="TF58" s="150"/>
      <c r="TG58" s="150"/>
      <c r="TH58" s="150"/>
      <c r="TI58" s="150"/>
      <c r="TJ58" s="150"/>
      <c r="TK58" s="150"/>
      <c r="TL58" s="150"/>
      <c r="TM58" s="150"/>
      <c r="TN58" s="150"/>
      <c r="TO58" s="150"/>
      <c r="TP58" s="150"/>
      <c r="TQ58" s="150"/>
      <c r="TR58" s="150"/>
      <c r="TS58" s="150"/>
      <c r="TT58" s="150"/>
      <c r="TU58" s="150"/>
      <c r="TV58" s="150"/>
      <c r="TW58" s="150"/>
      <c r="TX58" s="150"/>
      <c r="TY58" s="150"/>
      <c r="TZ58" s="150"/>
      <c r="UA58" s="150"/>
      <c r="UB58" s="150"/>
      <c r="UC58" s="150"/>
      <c r="UD58" s="150"/>
      <c r="UE58" s="150"/>
      <c r="UF58" s="150"/>
      <c r="UG58" s="150"/>
      <c r="UH58" s="150"/>
      <c r="UI58" s="150"/>
      <c r="UJ58" s="150"/>
      <c r="UK58" s="150"/>
      <c r="UL58" s="150"/>
      <c r="UM58" s="150"/>
      <c r="UN58" s="150"/>
      <c r="UO58" s="150"/>
      <c r="UP58" s="150"/>
      <c r="UQ58" s="150"/>
      <c r="UR58" s="150"/>
      <c r="US58" s="150"/>
      <c r="UT58" s="150"/>
      <c r="UU58" s="150"/>
      <c r="UV58" s="150"/>
      <c r="UW58" s="150"/>
      <c r="UX58" s="150"/>
      <c r="UY58" s="150"/>
      <c r="UZ58" s="150"/>
      <c r="VA58" s="150"/>
      <c r="VB58" s="150"/>
      <c r="VC58" s="150"/>
      <c r="VD58" s="150"/>
      <c r="VE58" s="150"/>
      <c r="VF58" s="150"/>
      <c r="VG58" s="150"/>
      <c r="VH58" s="150"/>
      <c r="VI58" s="150"/>
      <c r="VJ58" s="150"/>
      <c r="VK58" s="150"/>
      <c r="VL58" s="150"/>
      <c r="VM58" s="150"/>
      <c r="VN58" s="150"/>
      <c r="VO58" s="150"/>
      <c r="VP58" s="150"/>
      <c r="VQ58" s="150"/>
      <c r="VR58" s="150"/>
      <c r="VS58" s="150"/>
      <c r="VT58" s="150"/>
      <c r="VU58" s="150"/>
      <c r="VV58" s="150"/>
      <c r="VW58" s="150"/>
      <c r="VX58" s="150"/>
      <c r="VY58" s="150"/>
      <c r="VZ58" s="150"/>
      <c r="WA58" s="150"/>
      <c r="WB58" s="150"/>
      <c r="WC58" s="150"/>
      <c r="WD58" s="150"/>
      <c r="WE58" s="150"/>
      <c r="WF58" s="150"/>
      <c r="WG58" s="150"/>
      <c r="WH58" s="150"/>
      <c r="WI58" s="150"/>
      <c r="WJ58" s="150"/>
      <c r="WK58" s="150"/>
      <c r="WL58" s="150"/>
      <c r="WM58" s="150"/>
      <c r="WN58" s="150"/>
      <c r="WO58" s="150"/>
      <c r="WP58" s="150"/>
      <c r="WQ58" s="150"/>
      <c r="WR58" s="150"/>
      <c r="WS58" s="150"/>
      <c r="WT58" s="150"/>
      <c r="WU58" s="150"/>
      <c r="WV58" s="150"/>
      <c r="WW58" s="150"/>
      <c r="WX58" s="150"/>
      <c r="WY58" s="150"/>
      <c r="WZ58" s="150"/>
      <c r="XA58" s="150"/>
      <c r="XB58" s="150"/>
      <c r="XC58" s="150"/>
      <c r="XD58" s="150"/>
      <c r="XE58" s="150"/>
      <c r="XF58" s="150"/>
      <c r="XG58" s="150"/>
      <c r="XH58" s="150"/>
      <c r="XI58" s="150"/>
      <c r="XJ58" s="150"/>
      <c r="XK58" s="150"/>
      <c r="XL58" s="150"/>
      <c r="XM58" s="150"/>
      <c r="XN58" s="150"/>
      <c r="XO58" s="150"/>
      <c r="XP58" s="150"/>
      <c r="XQ58" s="150"/>
      <c r="XR58" s="150"/>
      <c r="XS58" s="150"/>
      <c r="XT58" s="150"/>
      <c r="XU58" s="150"/>
      <c r="XV58" s="150"/>
      <c r="XW58" s="150"/>
      <c r="XX58" s="150"/>
      <c r="XY58" s="150"/>
      <c r="XZ58" s="150"/>
      <c r="YA58" s="150"/>
      <c r="YB58" s="150"/>
      <c r="YC58" s="150"/>
      <c r="YD58" s="150"/>
      <c r="YE58" s="150"/>
      <c r="YF58" s="150"/>
      <c r="YG58" s="150"/>
      <c r="YH58" s="150"/>
      <c r="YI58" s="150"/>
      <c r="YJ58" s="150"/>
      <c r="YK58" s="150"/>
      <c r="YL58" s="150"/>
      <c r="YM58" s="150"/>
      <c r="YN58" s="150"/>
      <c r="YO58" s="150"/>
      <c r="YP58" s="150"/>
      <c r="YQ58" s="150"/>
      <c r="YR58" s="150"/>
      <c r="YS58" s="150"/>
      <c r="YT58" s="150"/>
      <c r="YU58" s="150"/>
      <c r="YV58" s="150"/>
      <c r="YW58" s="150"/>
      <c r="YX58" s="150"/>
      <c r="YY58" s="150"/>
      <c r="YZ58" s="150"/>
      <c r="ZA58" s="150"/>
      <c r="ZB58" s="150"/>
      <c r="ZC58" s="150"/>
      <c r="ZD58" s="150"/>
      <c r="ZE58" s="150"/>
      <c r="ZF58" s="150"/>
      <c r="ZG58" s="150"/>
      <c r="ZH58" s="150"/>
      <c r="ZI58" s="150"/>
      <c r="ZJ58" s="150"/>
      <c r="ZK58" s="150"/>
      <c r="ZL58" s="150"/>
      <c r="ZM58" s="150"/>
      <c r="ZN58" s="150"/>
      <c r="ZO58" s="150"/>
      <c r="ZP58" s="150"/>
      <c r="ZQ58" s="150"/>
      <c r="ZR58" s="150"/>
    </row>
    <row r="59" spans="1:694" ht="15.75" customHeight="1" x14ac:dyDescent="0.25">
      <c r="A59" s="188" t="s">
        <v>240</v>
      </c>
      <c r="B59" s="212"/>
      <c r="C59" s="212"/>
      <c r="D59" s="212"/>
      <c r="E59" s="212"/>
      <c r="F59" s="212"/>
      <c r="G59" s="212"/>
      <c r="H59" s="212"/>
      <c r="I59" s="213" t="s">
        <v>1557</v>
      </c>
      <c r="J59" s="214"/>
      <c r="K59" s="214"/>
      <c r="L59" s="214"/>
      <c r="M59" s="214"/>
      <c r="N59" s="212"/>
      <c r="O59" s="212"/>
      <c r="P59" s="212"/>
      <c r="Q59" s="212"/>
      <c r="R59" s="212"/>
      <c r="S59" s="212"/>
      <c r="T59" s="212"/>
      <c r="U59" s="212"/>
      <c r="V59" s="212"/>
      <c r="W59" s="212"/>
      <c r="X59" s="212"/>
      <c r="Y59" s="212"/>
      <c r="Z59" s="212"/>
      <c r="AA59" s="212"/>
      <c r="AB59" s="212"/>
      <c r="AC59" s="212"/>
      <c r="AD59" s="212"/>
      <c r="AE59" s="212"/>
      <c r="AF59" s="212"/>
      <c r="AG59" s="212"/>
      <c r="AH59" s="212"/>
      <c r="AI59" s="212"/>
      <c r="AJ59" s="212"/>
      <c r="AK59" s="213" t="str">
        <f>Baseline!AK93</f>
        <v>Finally, we have two questions about physical pain. Most of us experience temporary pain from time to time (e.g. headache, toothache).</v>
      </c>
      <c r="AL59" s="214"/>
      <c r="AM59" s="214"/>
      <c r="AN59" s="214"/>
      <c r="AO59" s="214"/>
      <c r="AP59" s="212"/>
      <c r="AQ59" s="212"/>
      <c r="AR59" s="212"/>
      <c r="AS59" s="212"/>
      <c r="AT59" s="212"/>
      <c r="AU59" s="212"/>
      <c r="AV59" s="212"/>
      <c r="AW59" s="212"/>
      <c r="AX59" s="212"/>
      <c r="AY59" s="212"/>
      <c r="AZ59" s="212"/>
      <c r="BA59" s="212"/>
      <c r="BB59" s="212"/>
      <c r="BC59" s="212"/>
      <c r="BD59" s="212"/>
      <c r="BE59" s="212"/>
      <c r="BF59" s="212"/>
      <c r="BG59" s="212"/>
      <c r="BH59" s="212"/>
      <c r="BI59" s="212"/>
      <c r="BJ59" s="212"/>
      <c r="BK59" s="212"/>
      <c r="BL59" s="212"/>
      <c r="BM59" s="213" t="s">
        <v>1559</v>
      </c>
      <c r="BN59" s="215"/>
      <c r="BO59" s="215"/>
      <c r="BP59" s="216"/>
      <c r="BQ59" s="215"/>
      <c r="BR59" s="207"/>
      <c r="BS59" s="207"/>
      <c r="BT59" s="207"/>
      <c r="BU59" s="175"/>
      <c r="BV59" s="175"/>
      <c r="BW59" s="175"/>
      <c r="BX59" s="175"/>
      <c r="BY59" s="175"/>
      <c r="BZ59" s="175"/>
      <c r="CA59" s="175"/>
      <c r="CB59" s="175"/>
      <c r="CC59" s="175"/>
      <c r="CD59" s="175"/>
      <c r="CE59" s="175"/>
      <c r="CF59" s="175"/>
      <c r="CG59" s="175"/>
      <c r="CH59" s="175"/>
      <c r="CI59" s="175"/>
      <c r="CJ59" s="175"/>
      <c r="CK59" s="212"/>
      <c r="CL59" s="212"/>
      <c r="CM59" s="212"/>
      <c r="CN59" s="212"/>
      <c r="CO59" s="213" t="s">
        <v>1560</v>
      </c>
      <c r="CP59" s="214"/>
      <c r="CQ59" s="214"/>
      <c r="CR59" s="214"/>
      <c r="CS59" s="214"/>
      <c r="CT59" s="212"/>
      <c r="CU59" s="212"/>
      <c r="CV59" s="212"/>
      <c r="CW59" s="212"/>
      <c r="CX59" s="212"/>
      <c r="CY59" s="212"/>
      <c r="CZ59" s="212"/>
      <c r="DA59" s="212"/>
      <c r="DB59" s="212"/>
      <c r="DC59" s="212"/>
      <c r="DD59" s="212"/>
      <c r="DE59" s="212"/>
      <c r="DF59" s="212"/>
      <c r="DG59" s="212"/>
      <c r="DH59" s="212"/>
      <c r="DI59" s="212"/>
      <c r="DJ59" s="212"/>
      <c r="DK59" s="212"/>
      <c r="DL59" s="212"/>
      <c r="DM59" s="212"/>
      <c r="DN59" s="212"/>
      <c r="DO59" s="212"/>
      <c r="DP59" s="212"/>
      <c r="DQ59" s="213" t="s">
        <v>1561</v>
      </c>
      <c r="DR59" s="214"/>
      <c r="DS59" s="214"/>
      <c r="DT59" s="214"/>
      <c r="DU59" s="214"/>
      <c r="DV59" s="212"/>
      <c r="DW59" s="212"/>
      <c r="DX59" s="212"/>
      <c r="DY59" s="212"/>
      <c r="DZ59" s="212"/>
      <c r="EA59" s="212"/>
      <c r="EB59" s="212"/>
      <c r="EC59" s="212"/>
      <c r="ED59" s="212"/>
      <c r="EE59" s="212"/>
      <c r="EF59" s="212"/>
      <c r="EG59" s="212"/>
      <c r="EH59" s="212"/>
      <c r="EI59" s="212"/>
      <c r="EJ59" s="212"/>
      <c r="EK59" s="212"/>
      <c r="EL59" s="212"/>
      <c r="EM59" s="212"/>
      <c r="EN59" s="212"/>
      <c r="EO59" s="212"/>
      <c r="EP59" s="212"/>
      <c r="EQ59" s="212"/>
      <c r="ER59" s="212"/>
      <c r="ES59" s="213" t="s">
        <v>1562</v>
      </c>
      <c r="ET59" s="214"/>
      <c r="EU59" s="214"/>
      <c r="EV59" s="214"/>
      <c r="EW59" s="214"/>
      <c r="EX59" s="212"/>
      <c r="EY59" s="212"/>
      <c r="EZ59" s="212"/>
      <c r="FA59" s="212"/>
      <c r="FB59" s="212"/>
      <c r="FC59" s="212"/>
      <c r="FD59" s="212"/>
      <c r="FE59" s="212"/>
      <c r="FF59" s="212"/>
      <c r="FG59" s="212"/>
      <c r="FH59" s="212"/>
      <c r="FI59" s="212"/>
      <c r="FJ59" s="212"/>
      <c r="FK59" s="212"/>
      <c r="FL59" s="212"/>
      <c r="FM59" s="212"/>
      <c r="FN59" s="212"/>
      <c r="FO59" s="212"/>
      <c r="FP59" s="212"/>
      <c r="FQ59" s="212"/>
      <c r="FR59" s="212"/>
      <c r="FS59" s="212"/>
      <c r="FT59" s="212"/>
      <c r="FU59" s="213" t="str">
        <f>Baseline!FU93</f>
        <v>И, наконец, у нас есть два вопроса по физическим болям. Большинство из нас время от времени испытывают проходящие боли (например, головная боль, зубная боль).</v>
      </c>
      <c r="FV59" s="214"/>
      <c r="FW59" s="214"/>
      <c r="FX59" s="214"/>
      <c r="FY59" s="214"/>
      <c r="FZ59" s="212"/>
      <c r="GA59" s="212"/>
      <c r="GB59" s="212"/>
      <c r="GC59" s="212"/>
      <c r="GD59" s="212"/>
      <c r="GE59" s="212"/>
      <c r="GF59" s="212"/>
      <c r="GG59" s="212"/>
      <c r="GH59" s="212"/>
      <c r="GI59" s="212"/>
      <c r="GJ59" s="212"/>
      <c r="GK59" s="212"/>
      <c r="GL59" s="212"/>
      <c r="GM59" s="212"/>
      <c r="GN59" s="212"/>
      <c r="GO59" s="212"/>
      <c r="GP59" s="212"/>
      <c r="GQ59" s="212"/>
      <c r="GR59" s="212"/>
      <c r="GS59" s="212"/>
      <c r="GT59" s="212"/>
      <c r="GU59" s="212"/>
      <c r="GV59" s="212"/>
      <c r="GW59" s="213" t="s">
        <v>1825</v>
      </c>
      <c r="GX59" s="214"/>
      <c r="GY59" s="214"/>
      <c r="GZ59" s="214"/>
      <c r="HA59" s="214"/>
      <c r="HB59" s="212"/>
      <c r="HC59" s="212"/>
      <c r="HD59" s="212"/>
      <c r="HE59" s="212"/>
      <c r="HF59" s="212"/>
      <c r="HG59" s="212"/>
      <c r="HH59" s="212"/>
      <c r="HI59" s="212"/>
      <c r="HJ59" s="212"/>
      <c r="HK59" s="212"/>
      <c r="HL59" s="212"/>
      <c r="HM59" s="212"/>
      <c r="HN59" s="212"/>
      <c r="HO59" s="212"/>
      <c r="HP59" s="212"/>
      <c r="HQ59" s="212"/>
      <c r="HR59" s="212"/>
      <c r="HS59" s="212"/>
      <c r="HT59" s="212"/>
      <c r="HU59" s="212"/>
      <c r="HV59" s="212"/>
      <c r="HW59" s="212"/>
      <c r="HX59" s="212"/>
      <c r="HY59" s="143"/>
      <c r="HZ59" s="143"/>
      <c r="IA59" s="143"/>
      <c r="IB59" s="143"/>
      <c r="IC59" s="143"/>
      <c r="ID59" s="143"/>
      <c r="IE59" s="143"/>
      <c r="IF59" s="143"/>
      <c r="IG59" s="143"/>
      <c r="IH59" s="143"/>
      <c r="II59" s="143"/>
      <c r="IJ59" s="143"/>
      <c r="IK59" s="143"/>
      <c r="IL59" s="143"/>
      <c r="IM59" s="143"/>
      <c r="IN59" s="143"/>
      <c r="IO59" s="143"/>
      <c r="IP59" s="143"/>
      <c r="IQ59" s="143"/>
      <c r="IR59" s="143"/>
      <c r="IS59" s="143"/>
      <c r="IT59" s="143"/>
      <c r="IU59" s="143"/>
      <c r="IV59" s="143"/>
      <c r="IW59" s="143"/>
      <c r="IX59" s="143"/>
      <c r="IY59" s="143"/>
      <c r="IZ59" s="143"/>
      <c r="JA59" s="143"/>
      <c r="JB59" s="143"/>
      <c r="JC59" s="143"/>
      <c r="JD59" s="143"/>
      <c r="JE59" s="143"/>
      <c r="JF59" s="143"/>
      <c r="JG59" s="143"/>
      <c r="JH59" s="143"/>
      <c r="JI59" s="143"/>
      <c r="JJ59" s="143"/>
      <c r="JK59" s="143"/>
      <c r="JL59" s="143"/>
      <c r="JM59" s="143"/>
      <c r="JN59" s="143"/>
      <c r="JO59" s="143"/>
      <c r="JP59" s="143"/>
      <c r="JQ59" s="143"/>
      <c r="JR59" s="143"/>
      <c r="JS59" s="143"/>
      <c r="JT59" s="143"/>
      <c r="JU59" s="143"/>
      <c r="JV59" s="143"/>
      <c r="JW59" s="143"/>
      <c r="JX59" s="143"/>
      <c r="JY59" s="143"/>
      <c r="JZ59" s="143"/>
      <c r="KA59" s="143"/>
      <c r="KB59" s="143"/>
      <c r="KC59" s="143"/>
      <c r="KD59" s="143"/>
      <c r="KE59" s="143"/>
      <c r="KF59" s="143"/>
      <c r="KG59" s="143"/>
      <c r="KH59" s="143"/>
      <c r="KI59" s="143"/>
      <c r="KJ59" s="143"/>
      <c r="KK59" s="143"/>
      <c r="KL59" s="143"/>
      <c r="KM59" s="143"/>
      <c r="KN59" s="143"/>
      <c r="KO59" s="143"/>
      <c r="KP59" s="143"/>
      <c r="KQ59" s="143"/>
      <c r="KR59" s="143"/>
      <c r="KS59" s="143"/>
      <c r="KT59" s="143"/>
      <c r="KU59" s="143"/>
      <c r="KV59" s="143"/>
      <c r="KW59" s="143"/>
      <c r="KX59" s="143"/>
      <c r="KY59" s="143"/>
      <c r="KZ59" s="143"/>
      <c r="LA59" s="143"/>
      <c r="LB59" s="143"/>
      <c r="LC59" s="143"/>
      <c r="LD59" s="143"/>
      <c r="LE59" s="143"/>
      <c r="LF59" s="143"/>
      <c r="LG59" s="143"/>
      <c r="LH59" s="143"/>
      <c r="LI59" s="143"/>
      <c r="LJ59" s="143"/>
      <c r="LK59" s="143"/>
      <c r="LL59" s="143"/>
      <c r="LM59" s="143"/>
      <c r="LN59" s="143"/>
      <c r="LO59" s="143"/>
      <c r="LP59" s="143"/>
      <c r="LQ59" s="143"/>
      <c r="LR59" s="143"/>
      <c r="LS59" s="143"/>
      <c r="LT59" s="143"/>
      <c r="LU59" s="143"/>
      <c r="LV59" s="143"/>
      <c r="LW59" s="143"/>
      <c r="LX59" s="143"/>
      <c r="LY59" s="143"/>
      <c r="LZ59" s="143"/>
      <c r="MA59" s="143"/>
      <c r="MB59" s="143"/>
      <c r="MC59" s="143"/>
      <c r="MD59" s="143"/>
      <c r="ME59" s="143"/>
      <c r="MF59" s="143"/>
      <c r="MG59" s="143"/>
      <c r="MH59" s="143"/>
      <c r="MI59" s="143"/>
      <c r="MJ59" s="143"/>
      <c r="MK59" s="143"/>
      <c r="ML59" s="143"/>
      <c r="MM59" s="143"/>
      <c r="MN59" s="143"/>
      <c r="MO59" s="143"/>
      <c r="MP59" s="143"/>
      <c r="MQ59" s="143"/>
      <c r="MR59" s="143"/>
      <c r="MS59" s="143"/>
      <c r="MT59" s="143"/>
      <c r="MU59" s="143"/>
      <c r="MV59" s="143"/>
      <c r="MW59" s="143"/>
      <c r="MX59" s="143"/>
      <c r="MY59" s="143"/>
      <c r="MZ59" s="143"/>
      <c r="NA59" s="143"/>
      <c r="NB59" s="143"/>
      <c r="NC59" s="143"/>
      <c r="ND59" s="143"/>
      <c r="NE59" s="143"/>
      <c r="NF59" s="143"/>
      <c r="NG59" s="143"/>
      <c r="NH59" s="143"/>
      <c r="NI59" s="143"/>
      <c r="NJ59" s="143"/>
      <c r="NK59" s="143"/>
      <c r="NL59" s="143"/>
      <c r="NM59" s="143"/>
      <c r="NN59" s="143"/>
      <c r="NO59" s="143"/>
      <c r="NP59" s="143"/>
      <c r="NQ59" s="143"/>
      <c r="NR59" s="143"/>
      <c r="NS59" s="143"/>
      <c r="NT59" s="143"/>
      <c r="NU59" s="143"/>
      <c r="NV59" s="143"/>
      <c r="NW59" s="143"/>
      <c r="NX59" s="143"/>
      <c r="NY59" s="143"/>
      <c r="NZ59" s="143"/>
      <c r="OA59" s="143"/>
      <c r="OB59" s="143"/>
      <c r="OC59" s="143"/>
      <c r="OD59" s="143"/>
      <c r="OE59" s="143"/>
      <c r="OF59" s="143"/>
      <c r="OG59" s="143"/>
      <c r="OH59" s="143"/>
      <c r="OI59" s="143"/>
      <c r="OJ59" s="143"/>
      <c r="OK59" s="143"/>
      <c r="OL59" s="143"/>
      <c r="OM59" s="143"/>
      <c r="ON59" s="143"/>
      <c r="OO59" s="143"/>
      <c r="OP59" s="143"/>
      <c r="OQ59" s="143"/>
      <c r="OR59" s="143"/>
      <c r="OS59" s="143"/>
      <c r="OT59" s="143"/>
      <c r="OU59" s="143"/>
      <c r="OV59" s="143"/>
      <c r="OW59" s="143"/>
      <c r="OX59" s="143"/>
      <c r="OY59" s="143"/>
      <c r="OZ59" s="143"/>
      <c r="PA59" s="143"/>
      <c r="PB59" s="143"/>
      <c r="PC59" s="143"/>
      <c r="PD59" s="143"/>
      <c r="PE59" s="143"/>
      <c r="PF59" s="143"/>
      <c r="PG59" s="143"/>
      <c r="PH59" s="143"/>
      <c r="PI59" s="143"/>
      <c r="PJ59" s="143"/>
      <c r="PK59" s="143"/>
      <c r="PL59" s="143"/>
      <c r="PM59" s="143"/>
      <c r="PN59" s="143"/>
      <c r="PO59" s="143"/>
      <c r="PP59" s="143"/>
      <c r="PQ59" s="143"/>
      <c r="PR59" s="143"/>
      <c r="PS59" s="143"/>
      <c r="PT59" s="143"/>
      <c r="PU59" s="143"/>
      <c r="PV59" s="143"/>
      <c r="PW59" s="143"/>
      <c r="PX59" s="143"/>
      <c r="PY59" s="143"/>
      <c r="PZ59" s="143"/>
      <c r="QA59" s="143"/>
      <c r="QB59" s="143"/>
      <c r="QC59" s="143"/>
      <c r="QD59" s="143"/>
      <c r="QE59" s="143"/>
      <c r="QF59" s="143"/>
      <c r="QG59" s="143"/>
      <c r="QH59" s="143"/>
      <c r="QI59" s="143"/>
      <c r="QJ59" s="143"/>
      <c r="QK59" s="143"/>
      <c r="QL59" s="143"/>
      <c r="QM59" s="143"/>
      <c r="QN59" s="143"/>
      <c r="QO59" s="143"/>
      <c r="QP59" s="143"/>
      <c r="QQ59" s="143"/>
      <c r="QR59" s="143"/>
      <c r="QS59" s="143"/>
      <c r="QT59" s="143"/>
      <c r="QU59" s="143"/>
      <c r="QV59" s="143"/>
      <c r="QW59" s="143"/>
      <c r="QX59" s="143"/>
      <c r="QY59" s="143"/>
      <c r="QZ59" s="143"/>
      <c r="RA59" s="143"/>
      <c r="RB59" s="143"/>
      <c r="RC59" s="143"/>
      <c r="RD59" s="143"/>
      <c r="RE59" s="143"/>
      <c r="RF59" s="143"/>
      <c r="RG59" s="143"/>
      <c r="RH59" s="143"/>
      <c r="RI59" s="143"/>
      <c r="RJ59" s="143"/>
      <c r="RK59" s="143"/>
      <c r="RL59" s="143"/>
      <c r="RM59" s="143"/>
      <c r="RN59" s="143"/>
      <c r="RO59" s="143"/>
      <c r="RP59" s="143"/>
      <c r="RQ59" s="143"/>
      <c r="RR59" s="143"/>
      <c r="RS59" s="143"/>
      <c r="RT59" s="143"/>
      <c r="RU59" s="143"/>
      <c r="RV59" s="143"/>
      <c r="RW59" s="143"/>
      <c r="RX59" s="143"/>
      <c r="RY59" s="143"/>
      <c r="RZ59" s="143"/>
      <c r="SA59" s="143"/>
      <c r="SB59" s="143"/>
      <c r="SC59" s="143"/>
      <c r="SD59" s="143"/>
      <c r="SE59" s="143"/>
      <c r="SF59" s="143"/>
      <c r="SG59" s="143"/>
      <c r="SH59" s="143"/>
      <c r="SI59" s="143"/>
      <c r="SJ59" s="143"/>
      <c r="SK59" s="143"/>
      <c r="SL59" s="143"/>
      <c r="SM59" s="143"/>
      <c r="SN59" s="143"/>
      <c r="SO59" s="143"/>
      <c r="SP59" s="143"/>
      <c r="SQ59" s="143"/>
      <c r="SR59" s="143"/>
      <c r="SS59" s="143"/>
      <c r="ST59" s="143"/>
      <c r="SU59" s="143"/>
      <c r="SV59" s="143"/>
      <c r="SW59" s="143"/>
      <c r="SX59" s="143"/>
      <c r="SY59" s="143"/>
      <c r="SZ59" s="143"/>
      <c r="TA59" s="143"/>
      <c r="TB59" s="143"/>
      <c r="TC59" s="143"/>
      <c r="TD59" s="143"/>
      <c r="TE59" s="143"/>
      <c r="TF59" s="143"/>
      <c r="TG59" s="143"/>
      <c r="TH59" s="143"/>
      <c r="TI59" s="143"/>
      <c r="TJ59" s="143"/>
      <c r="TK59" s="143"/>
      <c r="TL59" s="143"/>
      <c r="TM59" s="143"/>
      <c r="TN59" s="143"/>
      <c r="TO59" s="143"/>
      <c r="TP59" s="143"/>
      <c r="TQ59" s="143"/>
      <c r="TR59" s="143"/>
      <c r="TS59" s="143"/>
      <c r="TT59" s="143"/>
      <c r="TU59" s="143"/>
      <c r="TV59" s="143"/>
      <c r="TW59" s="143"/>
      <c r="TX59" s="143"/>
      <c r="TY59" s="143"/>
      <c r="TZ59" s="143"/>
      <c r="UA59" s="143"/>
      <c r="UB59" s="143"/>
      <c r="UC59" s="143"/>
      <c r="UD59" s="143"/>
      <c r="UE59" s="143"/>
      <c r="UF59" s="143"/>
      <c r="UG59" s="143"/>
      <c r="UH59" s="143"/>
      <c r="UI59" s="143"/>
      <c r="UJ59" s="143"/>
      <c r="UK59" s="143"/>
      <c r="UL59" s="143"/>
      <c r="UM59" s="143"/>
      <c r="UN59" s="143"/>
      <c r="UO59" s="143"/>
      <c r="UP59" s="143"/>
      <c r="UQ59" s="143"/>
      <c r="UR59" s="143"/>
      <c r="US59" s="143"/>
      <c r="UT59" s="143"/>
      <c r="UU59" s="143"/>
      <c r="UV59" s="143"/>
      <c r="UW59" s="143"/>
      <c r="UX59" s="143"/>
      <c r="UY59" s="143"/>
      <c r="UZ59" s="143"/>
      <c r="VA59" s="143"/>
      <c r="VB59" s="143"/>
      <c r="VC59" s="143"/>
      <c r="VD59" s="143"/>
      <c r="VE59" s="143"/>
      <c r="VF59" s="143"/>
      <c r="VG59" s="143"/>
      <c r="VH59" s="143"/>
      <c r="VI59" s="143"/>
      <c r="VJ59" s="143"/>
      <c r="VK59" s="143"/>
      <c r="VL59" s="143"/>
      <c r="VM59" s="143"/>
      <c r="VN59" s="143"/>
      <c r="VO59" s="143"/>
      <c r="VP59" s="143"/>
      <c r="VQ59" s="143"/>
      <c r="VR59" s="143"/>
      <c r="VS59" s="143"/>
      <c r="VT59" s="143"/>
      <c r="VU59" s="143"/>
      <c r="VV59" s="143"/>
      <c r="VW59" s="143"/>
      <c r="VX59" s="143"/>
      <c r="VY59" s="143"/>
      <c r="VZ59" s="143"/>
      <c r="WA59" s="143"/>
      <c r="WB59" s="143"/>
      <c r="WC59" s="143"/>
      <c r="WD59" s="143"/>
      <c r="WE59" s="143"/>
      <c r="WF59" s="143"/>
      <c r="WG59" s="143"/>
      <c r="WH59" s="143"/>
      <c r="WI59" s="143"/>
      <c r="WJ59" s="143"/>
      <c r="WK59" s="143"/>
      <c r="WL59" s="143"/>
      <c r="WM59" s="143"/>
      <c r="WN59" s="143"/>
      <c r="WO59" s="143"/>
      <c r="WP59" s="143"/>
      <c r="WQ59" s="143"/>
      <c r="WR59" s="143"/>
      <c r="WS59" s="143"/>
      <c r="WT59" s="143"/>
      <c r="WU59" s="143"/>
      <c r="WV59" s="143"/>
      <c r="WW59" s="143"/>
      <c r="WX59" s="143"/>
      <c r="WY59" s="143"/>
      <c r="WZ59" s="143"/>
      <c r="XA59" s="143"/>
      <c r="XB59" s="143"/>
      <c r="XC59" s="143"/>
      <c r="XD59" s="143"/>
      <c r="XE59" s="143"/>
      <c r="XF59" s="143"/>
      <c r="XG59" s="143"/>
      <c r="XH59" s="143"/>
      <c r="XI59" s="143"/>
      <c r="XJ59" s="143"/>
      <c r="XK59" s="143"/>
      <c r="XL59" s="143"/>
      <c r="XM59" s="143"/>
      <c r="XN59" s="143"/>
      <c r="XO59" s="143"/>
      <c r="XP59" s="143"/>
      <c r="XQ59" s="143"/>
      <c r="XR59" s="143"/>
      <c r="XS59" s="143"/>
      <c r="XT59" s="143"/>
      <c r="XU59" s="143"/>
      <c r="XV59" s="143"/>
      <c r="XW59" s="143"/>
      <c r="XX59" s="143"/>
      <c r="XY59" s="143"/>
      <c r="XZ59" s="143"/>
      <c r="YA59" s="143"/>
      <c r="YB59" s="143"/>
      <c r="YC59" s="143"/>
      <c r="YD59" s="143"/>
      <c r="YE59" s="143"/>
      <c r="YF59" s="143"/>
      <c r="YG59" s="143"/>
      <c r="YH59" s="143"/>
      <c r="YI59" s="143"/>
      <c r="YJ59" s="143"/>
      <c r="YK59" s="143"/>
      <c r="YL59" s="143"/>
      <c r="YM59" s="143"/>
      <c r="YN59" s="143"/>
      <c r="YO59" s="143"/>
      <c r="YP59" s="143"/>
      <c r="YQ59" s="143"/>
      <c r="YR59" s="143"/>
      <c r="YS59" s="143"/>
      <c r="YT59" s="143"/>
      <c r="YU59" s="143"/>
      <c r="YV59" s="143"/>
      <c r="YW59" s="143"/>
      <c r="YX59" s="143"/>
      <c r="YY59" s="143"/>
      <c r="YZ59" s="143"/>
      <c r="ZA59" s="143"/>
      <c r="ZB59" s="143"/>
      <c r="ZC59" s="143"/>
      <c r="ZD59" s="143"/>
      <c r="ZE59" s="143"/>
      <c r="ZF59" s="143"/>
      <c r="ZG59" s="143"/>
      <c r="ZH59" s="143"/>
      <c r="ZI59" s="143"/>
      <c r="ZJ59" s="143"/>
      <c r="ZK59" s="143"/>
      <c r="ZL59" s="143"/>
      <c r="ZM59" s="143"/>
      <c r="ZN59" s="143"/>
      <c r="ZO59" s="143"/>
      <c r="ZP59" s="143"/>
      <c r="ZQ59" s="143"/>
      <c r="ZR59" s="143"/>
    </row>
    <row r="60" spans="1:694" ht="15.75" customHeight="1" x14ac:dyDescent="0.25">
      <c r="A60" s="142" t="s">
        <v>252</v>
      </c>
      <c r="B60" s="142" t="s">
        <v>273</v>
      </c>
      <c r="C60" s="142"/>
      <c r="D60" s="142"/>
      <c r="E60" s="142"/>
      <c r="F60" s="142" t="s">
        <v>254</v>
      </c>
      <c r="G60" s="142" t="s">
        <v>1565</v>
      </c>
      <c r="H60" s="142"/>
      <c r="I60" s="158" t="str">
        <f>IF(LEN(VLOOKUP($G60,Baseline!$G:$BH,3,0))=0,"",VLOOKUP($G60,Baseline!$G:$BH,3,0))</f>
        <v>Litten Sie in den vergangenen 2 Wochen an anderen oder stärkeren Schmerzen als den Alltagsschmerzen? </v>
      </c>
      <c r="J60" s="142" t="str">
        <f>IF(LEN(VLOOKUP($G60,Baseline!$G:$BH,4,0))=0,"",VLOOKUP($G60,Baseline!$G:$BH,4,0))</f>
        <v>0 = Nein, keine Schmerzen</v>
      </c>
      <c r="K60" s="142" t="str">
        <f>IF(LEN(VLOOKUP($G60,Baseline!$G:$BH,5,0))=0,"",VLOOKUP($G60,Baseline!$G:$BH,5,0))</f>
        <v>1 = Ja, an leichten bis mäßigen Schmerzen</v>
      </c>
      <c r="L60" s="142" t="str">
        <f>IF(LEN(VLOOKUP($G60,Baseline!$G:$BH,6,0))=0,"",VLOOKUP($G60,Baseline!$G:$BH,6,0))</f>
        <v>2 = Ja, an starken bis sehr starken Schmerzen</v>
      </c>
      <c r="M60" s="142" t="str">
        <f>IF(LEN(VLOOKUP($G60,Baseline!$G:$BH,7,0))=0,"",VLOOKUP($G60,Baseline!$G:$BH,7,0))</f>
        <v>99 = Keine Angabe</v>
      </c>
      <c r="N60" s="142" t="str">
        <f>IF(LEN(VLOOKUP($G60,Baseline!$G:$BH,8,0))=0,"",VLOOKUP($G60,Baseline!$G:$BH,8,0))</f>
        <v/>
      </c>
      <c r="O60" s="142" t="str">
        <f>IF(LEN(VLOOKUP($G60,Baseline!$G:$BH,9,0))=0,"",VLOOKUP($G60,Baseline!$G:$BH,9,0))</f>
        <v/>
      </c>
      <c r="P60" s="142" t="str">
        <f>IF(LEN(VLOOKUP($G60,Baseline!$G:$BH,10,0))=0,"",VLOOKUP($G60,Baseline!$G:$BH,10,0))</f>
        <v/>
      </c>
      <c r="Q60" s="142" t="str">
        <f>IF(LEN(VLOOKUP($G60,Baseline!$G:$BH,11,0))=0,"",VLOOKUP($G60,Baseline!$G:$BH,11,0))</f>
        <v/>
      </c>
      <c r="R60" s="142" t="str">
        <f>IF(LEN(VLOOKUP($G60,Baseline!$G:$BH,12,0))=0,"",VLOOKUP($G60,Baseline!$G:$BH,12,0))</f>
        <v/>
      </c>
      <c r="S60" s="142" t="str">
        <f>IF(LEN(VLOOKUP($G60,Baseline!$G:$BH,13,0))=0,"",VLOOKUP($G60,Baseline!$G:$BH,13,0))</f>
        <v/>
      </c>
      <c r="T60" s="142" t="str">
        <f>IF(LEN(VLOOKUP($G60,Baseline!$G:$BH,14,0))=0,"",VLOOKUP($G60,Baseline!$G:$BH,14,0))</f>
        <v/>
      </c>
      <c r="U60" s="142" t="str">
        <f>IF(LEN(VLOOKUP($G60,Baseline!$G:$BH,15,0))=0,"",VLOOKUP($G60,Baseline!$G:$BH,15,0))</f>
        <v/>
      </c>
      <c r="V60" s="142" t="str">
        <f>IF(LEN(VLOOKUP($G60,Baseline!$G:$BH,16,0))=0,"",VLOOKUP($G60,Baseline!$G:$BH,16,0))</f>
        <v/>
      </c>
      <c r="W60" s="142" t="str">
        <f>IF(LEN(VLOOKUP($G60,Baseline!$G:$BH,17,0))=0,"",VLOOKUP($G60,Baseline!$G:$BH,17,0))</f>
        <v/>
      </c>
      <c r="X60" s="142" t="str">
        <f>IF(LEN(VLOOKUP($G60,Baseline!$G:$BH,18,0))=0,"",VLOOKUP($G60,Baseline!$G:$BH,18,0))</f>
        <v/>
      </c>
      <c r="Y60" s="142" t="str">
        <f>IF(LEN(VLOOKUP($G60,Baseline!$G:$BH,19,0))=0,"",VLOOKUP($G60,Baseline!$G:$BH,19,0))</f>
        <v/>
      </c>
      <c r="Z60" s="142" t="str">
        <f>IF(LEN(VLOOKUP($G60,Baseline!$G:$BH,20,0))=0,"",VLOOKUP($G60,Baseline!$G:$BH,20,0))</f>
        <v/>
      </c>
      <c r="AA60" s="142" t="str">
        <f>IF(LEN(VLOOKUP($G60,Baseline!$G:$BH,21,0))=0,"",VLOOKUP($G60,Baseline!$G:$BH,21,0))</f>
        <v/>
      </c>
      <c r="AB60" s="142" t="str">
        <f>IF(LEN(VLOOKUP($G60,Baseline!$G:$BH,22,0))=0,"",VLOOKUP($G60,Baseline!$G:$BH,22,0))</f>
        <v/>
      </c>
      <c r="AC60" s="142" t="str">
        <f>IF(LEN(VLOOKUP($G60,Baseline!$G:$BH,23,0))=0,"",VLOOKUP($G60,Baseline!$G:$BH,23,0))</f>
        <v/>
      </c>
      <c r="AD60" s="142" t="str">
        <f>IF(LEN(VLOOKUP($G60,Baseline!$G:$BH,24,0))=0,"",VLOOKUP($G60,Baseline!$G:$BH,24,0))</f>
        <v/>
      </c>
      <c r="AE60" s="142" t="str">
        <f>IF(LEN(VLOOKUP($G60,Baseline!$G:$BH,25,0))=0,"",VLOOKUP($G60,Baseline!$G:$BH,25,0))</f>
        <v/>
      </c>
      <c r="AF60" s="142" t="str">
        <f>IF(LEN(VLOOKUP($G60,Baseline!$G:$BH,26,0))=0,"",VLOOKUP($G60,Baseline!$G:$BH,26,0))</f>
        <v/>
      </c>
      <c r="AG60" s="142"/>
      <c r="AH60" s="142"/>
      <c r="AI60" s="142"/>
      <c r="AJ60" s="142"/>
      <c r="AK60" s="142" t="str">
        <f>IF(LEN(VLOOKUP($G60,Baseline!$G:$BH,31,0))=0,"",VLOOKUP($G60,Baseline!$G:$BH,31,0))</f>
        <v>Have you had pain other than or more severe than usual pain in the past 2 weeks?</v>
      </c>
      <c r="AL60" s="142" t="str">
        <f>IF(LEN(VLOOKUP($G60,Baseline!$G:$BH,32,0))=0,"",VLOOKUP($G60,Baseline!$G:$BH,32,0))</f>
        <v>0 = No, no pain</v>
      </c>
      <c r="AM60" s="142" t="str">
        <f>IF(LEN(VLOOKUP($G60,Baseline!$G:$BH,33,0))=0,"",VLOOKUP($G60,Baseline!$G:$BH,33,0))</f>
        <v>1 = Yes, mild to moderate pain</v>
      </c>
      <c r="AN60" s="142" t="str">
        <f>IF(LEN(VLOOKUP($G60,Baseline!$G:$BH,34,0))=0,"",VLOOKUP($G60,Baseline!$G:$BH,34,0))</f>
        <v>2 = Yes, severe to very severe pain</v>
      </c>
      <c r="AO60" s="142" t="str">
        <f>IF(LEN(VLOOKUP($G60,Baseline!$G:$BH,35,0))=0,"",VLOOKUP($G60,Baseline!$G:$BH,35,0))</f>
        <v>99 = No response</v>
      </c>
      <c r="AP60" s="142" t="str">
        <f>IF(LEN(VLOOKUP($G60,Baseline!$G:$BH,36,0))=0,"",VLOOKUP($G60,Baseline!$G:$BH,36,0))</f>
        <v/>
      </c>
      <c r="AQ60" s="142" t="str">
        <f>IF(LEN(VLOOKUP($G60,Baseline!$G:$BH,37,0))=0,"",VLOOKUP($G60,Baseline!$G:$BH,37,0))</f>
        <v/>
      </c>
      <c r="AR60" s="142" t="str">
        <f>IF(LEN(VLOOKUP($G60,Baseline!$G:$BH,38,0))=0,"",VLOOKUP($G60,Baseline!$G:$BH,38,0))</f>
        <v/>
      </c>
      <c r="AS60" s="142" t="str">
        <f>IF(LEN(VLOOKUP($G60,Baseline!$G:$BH,39,0))=0,"",VLOOKUP($G60,Baseline!$G:$BH,39,0))</f>
        <v/>
      </c>
      <c r="AT60" s="142" t="str">
        <f>IF(LEN(VLOOKUP($G60,Baseline!$G:$BH,40,0))=0,"",VLOOKUP($G60,Baseline!$G:$BH,40,0))</f>
        <v/>
      </c>
      <c r="AU60" s="142" t="str">
        <f>IF(LEN(VLOOKUP($G60,Baseline!$G:$BH,41,0))=0,"",VLOOKUP($G60,Baseline!$G:$BH,41,0))</f>
        <v/>
      </c>
      <c r="AV60" s="142" t="str">
        <f>IF(LEN(VLOOKUP($G60,Baseline!$G:$BH,42,0))=0,"",VLOOKUP($G60,Baseline!$G:$BH,42,0))</f>
        <v/>
      </c>
      <c r="AW60" s="142" t="str">
        <f>IF(LEN(VLOOKUP($G60,Baseline!$G:$BH,43,0))=0,"",VLOOKUP($G60,Baseline!$G:$BH,43,0))</f>
        <v/>
      </c>
      <c r="AX60" s="142" t="str">
        <f>IF(LEN(VLOOKUP($G60,Baseline!$G:$BH,44,0))=0,"",VLOOKUP($G60,Baseline!$G:$BH,44,0))</f>
        <v/>
      </c>
      <c r="AY60" s="142" t="str">
        <f>IF(LEN(VLOOKUP($G60,Baseline!$G:$BH,45,0))=0,"",VLOOKUP($G60,Baseline!$G:$BH,45,0))</f>
        <v/>
      </c>
      <c r="AZ60" s="142" t="str">
        <f>IF(LEN(VLOOKUP($G60,Baseline!$G:$BH,46,0))=0,"",VLOOKUP($G60,Baseline!$G:$BH,46,0))</f>
        <v/>
      </c>
      <c r="BA60" s="142" t="str">
        <f>IF(LEN(VLOOKUP($G60,Baseline!$G:$BH,47,0))=0,"",VLOOKUP($G60,Baseline!$G:$BH,47,0))</f>
        <v/>
      </c>
      <c r="BB60" s="142" t="str">
        <f>IF(LEN(VLOOKUP($G60,Baseline!$G:$BH,48,0))=0,"",VLOOKUP($G60,Baseline!$G:$BH,48,0))</f>
        <v/>
      </c>
      <c r="BC60" s="142" t="str">
        <f>IF(LEN(VLOOKUP($G60,Baseline!$G:$BH,49,0))=0,"",VLOOKUP($G60,Baseline!$G:$BH,49,0))</f>
        <v/>
      </c>
      <c r="BD60" s="142" t="str">
        <f>IF(LEN(VLOOKUP($G60,Baseline!$G:$BH,50,0))=0,"",VLOOKUP($G60,Baseline!$G:$BH,50,0))</f>
        <v/>
      </c>
      <c r="BE60" s="142" t="str">
        <f>IF(LEN(VLOOKUP($G60,Baseline!$G:$BH,51,0))=0,"",VLOOKUP($G60,Baseline!$G:$BH,51,0))</f>
        <v/>
      </c>
      <c r="BF60" s="142" t="str">
        <f>IF(LEN(VLOOKUP($G60,Baseline!$G:$BH,52,0))=0,"",VLOOKUP($G60,Baseline!$G:$BH,52,0))</f>
        <v/>
      </c>
      <c r="BG60" s="142" t="str">
        <f>IF(LEN(VLOOKUP($G60,Baseline!$G:$BH,53,0))=0,"",VLOOKUP($G60,Baseline!$G:$BH,53,0))</f>
        <v/>
      </c>
      <c r="BH60" s="142" t="str">
        <f>IF(LEN(VLOOKUP($G60,Baseline!$G:$BH,54,0))=0,"",VLOOKUP($G60,Baseline!$G:$BH,54,0))</f>
        <v/>
      </c>
      <c r="BI60" s="142"/>
      <c r="BJ60" s="142"/>
      <c r="BK60" s="142"/>
      <c r="BL60" s="142"/>
      <c r="BM60" s="142" t="s">
        <v>1826</v>
      </c>
      <c r="BN60" s="139" t="str">
        <f>IF(LEN(VLOOKUP($G60,Baseline!$G:$CJ,60,0))=0,"",VLOOKUP($G60,Baseline!$G:$CJ,60,0))</f>
        <v>0 = No, sin dolores</v>
      </c>
      <c r="BO60" s="139" t="str">
        <f>IF(LEN(VLOOKUP($G60,Baseline!$G:$CJ,61,0))=0,"",VLOOKUP($G60,Baseline!$G:$CJ,61,0))</f>
        <v>1 = Sí, dolores leves a moderados</v>
      </c>
      <c r="BP60" s="139" t="str">
        <f>IF(LEN(VLOOKUP($G60,Baseline!$G:$CJ,62,0))=0,"",VLOOKUP($G60,Baseline!$G:$CJ,62,0))</f>
        <v>2 = Sí, dolores fuertes a muy fuertes</v>
      </c>
      <c r="BQ60" s="139" t="str">
        <f>IF(LEN(VLOOKUP($G60,Baseline!$G:$CJ,63,0))=0,"",VLOOKUP($G60,Baseline!$G:$CJ,63,0))</f>
        <v>99 = No hay datos</v>
      </c>
      <c r="BR60" s="139" t="str">
        <f>IF(LEN(VLOOKUP($G60,Baseline!$G:$CJ,64,0))=0,"",VLOOKUP($G60,Baseline!$G:$CJ,64,0))</f>
        <v/>
      </c>
      <c r="BS60" s="139" t="str">
        <f>IF(LEN(VLOOKUP($G60,Baseline!$G:$CJ,65,0))=0,"",VLOOKUP($G60,Baseline!$G:$CJ,65,0))</f>
        <v/>
      </c>
      <c r="BT60" s="139" t="str">
        <f>IF(LEN(VLOOKUP($G60,Baseline!$G:$CJ,66,0))=0,"",VLOOKUP($G60,Baseline!$G:$CJ,66,0))</f>
        <v/>
      </c>
      <c r="BU60" s="139" t="str">
        <f>IF(LEN(VLOOKUP($G60,Baseline!$G:$CJ,67,0))=0,"",VLOOKUP($G60,Baseline!$G:$CJ,67,0))</f>
        <v/>
      </c>
      <c r="BV60" s="139" t="str">
        <f>IF(LEN(VLOOKUP($G60,Baseline!$G:$CJ,68,0))=0,"",VLOOKUP($G60,Baseline!$G:$CJ,68,0))</f>
        <v/>
      </c>
      <c r="BW60" s="139" t="str">
        <f>IF(LEN(VLOOKUP($G60,Baseline!$G:$CJ,69,0))=0,"",VLOOKUP($G60,Baseline!$G:$CJ,69,0))</f>
        <v/>
      </c>
      <c r="BX60" s="139" t="str">
        <f>IF(LEN(VLOOKUP($G60,Baseline!$G:$CJ,70,0))=0,"",VLOOKUP($G60,Baseline!$G:$CJ,70,0))</f>
        <v/>
      </c>
      <c r="BY60" s="139" t="str">
        <f>IF(LEN(VLOOKUP($G60,Baseline!$G:$CJ,71,0))=0,"",VLOOKUP($G60,Baseline!$G:$CJ,71,0))</f>
        <v/>
      </c>
      <c r="BZ60" s="139" t="str">
        <f>IF(LEN(VLOOKUP($G60,Baseline!$G:$CJ,72,0))=0,"",VLOOKUP($G60,Baseline!$G:$CJ,72,0))</f>
        <v/>
      </c>
      <c r="CA60" s="139" t="str">
        <f>IF(LEN(VLOOKUP($G60,Baseline!$G:$CJ,73,0))=0,"",VLOOKUP($G60,Baseline!$G:$CJ,73,0))</f>
        <v/>
      </c>
      <c r="CB60" s="139" t="str">
        <f>IF(LEN(VLOOKUP($G60,Baseline!$G:$CJ,74,0))=0,"",VLOOKUP($G60,Baseline!$G:$CJ,74,0))</f>
        <v/>
      </c>
      <c r="CC60" s="139" t="str">
        <f>IF(LEN(VLOOKUP($G60,Baseline!$G:$CJ,75,0))=0,"",VLOOKUP($G60,Baseline!$G:$CJ,75,0))</f>
        <v/>
      </c>
      <c r="CD60" s="139" t="str">
        <f>IF(LEN(VLOOKUP($G60,Baseline!$G:$CJ,76,0))=0,"",VLOOKUP($G60,Baseline!$G:$CJ,76,0))</f>
        <v/>
      </c>
      <c r="CE60" s="139" t="str">
        <f>IF(LEN(VLOOKUP($G60,Baseline!$G:$CJ,77,0))=0,"",VLOOKUP($G60,Baseline!$G:$CJ,77,0))</f>
        <v/>
      </c>
      <c r="CF60" s="139" t="str">
        <f>IF(LEN(VLOOKUP($G60,Baseline!$G:$CJ,78,0))=0,"",VLOOKUP($G60,Baseline!$G:$CJ,78,0))</f>
        <v/>
      </c>
      <c r="CG60" s="139" t="str">
        <f>IF(LEN(VLOOKUP($G60,Baseline!$G:$CJ,79,0))=0,"",VLOOKUP($G60,Baseline!$G:$CJ,79,0))</f>
        <v/>
      </c>
      <c r="CH60" s="139" t="str">
        <f>IF(LEN(VLOOKUP($G60,Baseline!$G:$CJ,80,0))=0,"",VLOOKUP($G60,Baseline!$G:$CJ,80,0))</f>
        <v/>
      </c>
      <c r="CI60" s="139" t="str">
        <f>IF(LEN(VLOOKUP($G60,Baseline!$G:$CJ,81,0))=0,"",VLOOKUP($G60,Baseline!$G:$CJ,81,0))</f>
        <v/>
      </c>
      <c r="CJ60" s="139" t="str">
        <f>IF(LEN(VLOOKUP($G60,Baseline!$G:$CJ,82,0))=0,"",VLOOKUP($G60,Baseline!$G:$CJ,82,0))</f>
        <v/>
      </c>
      <c r="CK60" s="142"/>
      <c r="CL60" s="142"/>
      <c r="CM60" s="142"/>
      <c r="CN60" s="142"/>
      <c r="CO60" s="139" t="str">
        <f>IF(LEN(VLOOKUP($G60,Baseline!$G:$DL,87,0))=0,"",VLOOKUP($G60,Baseline!$G:$DL,87,0))</f>
        <v>Au cours des 2 dernières semaines, avez-vous souffert de douleurs autres ou plus fortes que les douleurs ou maux quotidiens ? </v>
      </c>
      <c r="CP60" s="139" t="str">
        <f>IF(LEN(VLOOKUP($G60,Baseline!$G:$DL,88,0))=0,"",VLOOKUP($G60,Baseline!$G:$DL,88,0))</f>
        <v>0 = non, pas de douleurs</v>
      </c>
      <c r="CQ60" s="139" t="str">
        <f>IF(LEN(VLOOKUP($G60,Baseline!$G:$DL,89,0))=0,"",VLOOKUP($G60,Baseline!$G:$DL,89,0))</f>
        <v>1 = oui, douleurs légères à modérées</v>
      </c>
      <c r="CR60" s="139" t="str">
        <f>IF(LEN(VLOOKUP($G60,Baseline!$G:$DL,90,0))=0,"",VLOOKUP($G60,Baseline!$G:$DL,90,0))</f>
        <v>2 = oui, douleurs fortes à très fortes</v>
      </c>
      <c r="CS60" s="139" t="str">
        <f>IF(LEN(VLOOKUP($G60,Baseline!$G:$DL,91,0))=0,"",VLOOKUP($G60,Baseline!$G:$DL,91,0))</f>
        <v>99 = pas de réponse</v>
      </c>
      <c r="CT60" s="139" t="str">
        <f>IF(LEN(VLOOKUP($G60,Baseline!$G:$DL,92,0))=0,"",VLOOKUP($G60,Baseline!$G:$DL,92,0))</f>
        <v/>
      </c>
      <c r="CU60" s="139" t="str">
        <f>IF(LEN(VLOOKUP($G60,Baseline!$G:$DL,93,0))=0,"",VLOOKUP($G60,Baseline!$G:$DL,93,0))</f>
        <v/>
      </c>
      <c r="CV60" s="139" t="str">
        <f>IF(LEN(VLOOKUP($G60,Baseline!$G:$DL,94,0))=0,"",VLOOKUP($G60,Baseline!$G:$DL,94,0))</f>
        <v/>
      </c>
      <c r="CW60" s="139" t="str">
        <f>IF(LEN(VLOOKUP($G60,Baseline!$G:$DL,95,0))=0,"",VLOOKUP($G60,Baseline!$G:$DL,95,0))</f>
        <v/>
      </c>
      <c r="CX60" s="139" t="str">
        <f>IF(LEN(VLOOKUP($G60,Baseline!$G:$DL,96,0))=0,"",VLOOKUP($G60,Baseline!$G:$DL,96,0))</f>
        <v/>
      </c>
      <c r="CY60" s="139" t="str">
        <f>IF(LEN(VLOOKUP($G60,Baseline!$G:$DL,97,0))=0,"",VLOOKUP($G60,Baseline!$G:$DL,97,0))</f>
        <v/>
      </c>
      <c r="CZ60" s="139" t="str">
        <f>IF(LEN(VLOOKUP($G60,Baseline!$G:$DL,98,0))=0,"",VLOOKUP($G60,Baseline!$G:$DL,98,0))</f>
        <v/>
      </c>
      <c r="DA60" s="139" t="str">
        <f>IF(LEN(VLOOKUP($G60,Baseline!$G:$DL,99,0))=0,"",VLOOKUP($G60,Baseline!$G:$DL,99,0))</f>
        <v/>
      </c>
      <c r="DB60" s="139" t="str">
        <f>IF(LEN(VLOOKUP($G60,Baseline!$G:$DL,100,0))=0,"",VLOOKUP($G60,Baseline!$G:$DL,100,0))</f>
        <v/>
      </c>
      <c r="DC60" s="139" t="str">
        <f>IF(LEN(VLOOKUP($G60,Baseline!$G:$DL,101,0))=0,"",VLOOKUP($G60,Baseline!$G:$DL,101,0))</f>
        <v/>
      </c>
      <c r="DD60" s="139" t="str">
        <f>IF(LEN(VLOOKUP($G60,Baseline!$G:$DL,102,0))=0,"",VLOOKUP($G60,Baseline!$G:$DL,102,0))</f>
        <v/>
      </c>
      <c r="DE60" s="139" t="str">
        <f>IF(LEN(VLOOKUP($G60,Baseline!$G:$DL,103,0))=0,"",VLOOKUP($G60,Baseline!$G:$DL,103,0))</f>
        <v/>
      </c>
      <c r="DF60" s="139" t="str">
        <f>IF(LEN(VLOOKUP($G60,Baseline!$G:$DL,104,0))=0,"",VLOOKUP($G60,Baseline!$G:$DL,104,0))</f>
        <v/>
      </c>
      <c r="DG60" s="139" t="str">
        <f>IF(LEN(VLOOKUP($G60,Baseline!$G:$DL,105,0))=0,"",VLOOKUP($G60,Baseline!$G:$DL,105,0))</f>
        <v/>
      </c>
      <c r="DH60" s="139" t="str">
        <f>IF(LEN(VLOOKUP($G60,Baseline!$G:$DL,106,0))=0,"",VLOOKUP($G60,Baseline!$G:$DL,106,0))</f>
        <v/>
      </c>
      <c r="DI60" s="139" t="str">
        <f>IF(LEN(VLOOKUP($G60,Baseline!$G:$DL,107,0))=0,"",VLOOKUP($G60,Baseline!$G:$DL,107,0))</f>
        <v/>
      </c>
      <c r="DJ60" s="139" t="str">
        <f>IF(LEN(VLOOKUP($G60,Baseline!$G:$DL,108,0))=0,"",VLOOKUP($G60,Baseline!$G:$DL,108,0))</f>
        <v/>
      </c>
      <c r="DK60" s="139" t="str">
        <f>IF(LEN(VLOOKUP($G60,Baseline!$G:$DL,109,0))=0,"",VLOOKUP($G60,Baseline!$G:$DL,109,0))</f>
        <v/>
      </c>
      <c r="DL60" s="139" t="str">
        <f>IF(LEN(VLOOKUP($G60,Baseline!$G:$DL,110,0))=0,"",VLOOKUP($G60,Baseline!$G:$DL,110,0))</f>
        <v/>
      </c>
      <c r="DM60" s="139"/>
      <c r="DN60" s="139"/>
      <c r="DO60" s="139"/>
      <c r="DP60" s="139"/>
      <c r="DQ60" s="142" t="str">
        <f>IF(LEN(VLOOKUP($G60,Baseline!$G:$EN,115,0))=0,"",VLOOKUP($G60,Baseline!$G:$EN,115,0))</f>
        <v>Az elmúlt 2 hét során szenvedett már az általánostól eltérő vagy erősebb fájdalmak miatt? </v>
      </c>
      <c r="DR60" s="142" t="str">
        <f>IF(LEN(VLOOKUP($G60,Baseline!$G:$EN,116,0))=0,"",VLOOKUP($G60,Baseline!$G:$EN,116,0))</f>
        <v>0 = Nem, semmilyen fájdalom</v>
      </c>
      <c r="DS60" s="142" t="str">
        <f>IF(LEN(VLOOKUP($G60,Baseline!$G:$EN,117,0))=0,"",VLOOKUP($G60,Baseline!$G:$EN,117,0))</f>
        <v>1 = Igen, csekély vagy mérsékelt fájdalom miatt</v>
      </c>
      <c r="DT60" s="142" t="str">
        <f>IF(LEN(VLOOKUP($G60,Baseline!$G:$EN,118,0))=0,"",VLOOKUP($G60,Baseline!$G:$EN,118,0))</f>
        <v>2 = Igen, erős vagy nagyon erős fájdalom miatt</v>
      </c>
      <c r="DU60" s="142" t="str">
        <f>IF(LEN(VLOOKUP($G60,Baseline!$G:$EN,119,0))=0,"",VLOOKUP($G60,Baseline!$G:$EN,119,0))</f>
        <v>99 = nincs válasz</v>
      </c>
      <c r="DV60" s="142" t="str">
        <f>IF(LEN(VLOOKUP($G60,Baseline!$G:$EN,120,0))=0,"",VLOOKUP($G60,Baseline!$G:$EN,120,0))</f>
        <v/>
      </c>
      <c r="DW60" s="142" t="str">
        <f>IF(LEN(VLOOKUP($G60,Baseline!$G:$EN,121,0))=0,"",VLOOKUP($G60,Baseline!$G:$EN,121,0))</f>
        <v/>
      </c>
      <c r="DX60" s="142" t="str">
        <f>IF(LEN(VLOOKUP($G60,Baseline!$G:$EN,122,0))=0,"",VLOOKUP($G60,Baseline!$G:$EN,122,0))</f>
        <v/>
      </c>
      <c r="DY60" s="142" t="str">
        <f>IF(LEN(VLOOKUP($G60,Baseline!$G:$EN,123,0))=0,"",VLOOKUP($G60,Baseline!$G:$EN,123,0))</f>
        <v/>
      </c>
      <c r="DZ60" s="142" t="str">
        <f>IF(LEN(VLOOKUP($G60,Baseline!$G:$EN,124,0))=0,"",VLOOKUP($G60,Baseline!$G:$EN,124,0))</f>
        <v/>
      </c>
      <c r="EA60" s="142" t="str">
        <f>IF(LEN(VLOOKUP($G60,Baseline!$G:$EN,125,0))=0,"",VLOOKUP($G60,Baseline!$G:$EN,125,0))</f>
        <v/>
      </c>
      <c r="EB60" s="142" t="str">
        <f>IF(LEN(VLOOKUP($G60,Baseline!$G:$EN,126,0))=0,"",VLOOKUP($G60,Baseline!$G:$EN,126,0))</f>
        <v/>
      </c>
      <c r="EC60" s="142" t="str">
        <f>IF(LEN(VLOOKUP($G60,Baseline!$G:$EN,127,0))=0,"",VLOOKUP($G60,Baseline!$G:$EN,127,0))</f>
        <v/>
      </c>
      <c r="ED60" s="142" t="str">
        <f>IF(LEN(VLOOKUP($G60,Baseline!$G:$EN,128,0))=0,"",VLOOKUP($G60,Baseline!$G:$EN,128,0))</f>
        <v/>
      </c>
      <c r="EE60" s="142" t="str">
        <f>IF(LEN(VLOOKUP($G60,Baseline!$G:$EN,129,0))=0,"",VLOOKUP($G60,Baseline!$G:$EN,129,0))</f>
        <v/>
      </c>
      <c r="EF60" s="142" t="str">
        <f>IF(LEN(VLOOKUP($G60,Baseline!$G:$EN,130,0))=0,"",VLOOKUP($G60,Baseline!$G:$EN,130,0))</f>
        <v/>
      </c>
      <c r="EG60" s="142" t="str">
        <f>IF(LEN(VLOOKUP($G60,Baseline!$G:$EN,131,0))=0,"",VLOOKUP($G60,Baseline!$G:$EN,131,0))</f>
        <v/>
      </c>
      <c r="EH60" s="142" t="str">
        <f>IF(LEN(VLOOKUP($G60,Baseline!$G:$EN,132,0))=0,"",VLOOKUP($G60,Baseline!$G:$EN,132,0))</f>
        <v/>
      </c>
      <c r="EI60" s="142" t="str">
        <f>IF(LEN(VLOOKUP($G60,Baseline!$G:$EN,133,0))=0,"",VLOOKUP($G60,Baseline!$G:$EN,133,0))</f>
        <v/>
      </c>
      <c r="EJ60" s="142" t="str">
        <f>IF(LEN(VLOOKUP($G60,Baseline!$G:$EN,134,0))=0,"",VLOOKUP($G60,Baseline!$G:$EN,134,0))</f>
        <v/>
      </c>
      <c r="EK60" s="142" t="str">
        <f>IF(LEN(VLOOKUP($G60,Baseline!$G:$EN,135,0))=0,"",VLOOKUP($G60,Baseline!$G:$EN,135,0))</f>
        <v/>
      </c>
      <c r="EL60" s="142" t="str">
        <f>IF(LEN(VLOOKUP($G60,Baseline!$G:$EN,136,0))=0,"",VLOOKUP($G60,Baseline!$G:$EN,136,0))</f>
        <v/>
      </c>
      <c r="EM60" s="142" t="str">
        <f>IF(LEN(VLOOKUP($G60,Baseline!$G:$EN,137,0))=0,"",VLOOKUP($G60,Baseline!$G:$EN,137,0))</f>
        <v/>
      </c>
      <c r="EN60" s="142" t="str">
        <f>IF(LEN(VLOOKUP($G60,Baseline!$G:$EN,138,0))=0,"",VLOOKUP($G60,Baseline!$G:$EN,138,0))</f>
        <v/>
      </c>
      <c r="EO60" s="142"/>
      <c r="EP60" s="142"/>
      <c r="EQ60" s="142"/>
      <c r="ER60" s="142"/>
      <c r="ES60" s="142" t="str">
        <f>IF(LEN(VLOOKUP($G60,Baseline!$G:$FP,143,0))=0,"",VLOOKUP($G60,Baseline!$G:$FP,143,0))</f>
        <v>Nelle ultime 2 settimane ha sofferto di dolori diversi o più intensi rispetto ai dolori di cui soffre normalmente? </v>
      </c>
      <c r="ET60" s="142" t="str">
        <f>IF(LEN(VLOOKUP($G60,Baseline!$G:$FP,144,0))=0,"",VLOOKUP($G60,Baseline!$G:$FP,144,0))</f>
        <v>0 = no, nessun dolore</v>
      </c>
      <c r="EU60" s="142" t="str">
        <f>IF(LEN(VLOOKUP($G60,Baseline!$G:$FP,145,0))=0,"",VLOOKUP($G60,Baseline!$G:$FP,145,0))</f>
        <v>1 = sì, dolori lievi fino a moderati</v>
      </c>
      <c r="EV60" s="142" t="str">
        <f>IF(LEN(VLOOKUP($G60,Baseline!$G:$FP,146,0))=0,"",VLOOKUP($G60,Baseline!$G:$FP,146,0))</f>
        <v>2 = sì, dolori acuti fino a molto acuti</v>
      </c>
      <c r="EW60" s="142" t="str">
        <f>IF(LEN(VLOOKUP($G60,Baseline!$G:$FP,147,0))=0,"",VLOOKUP($G60,Baseline!$G:$FP,147,0))</f>
        <v>99 = nessuna risposta</v>
      </c>
      <c r="EX60" s="142" t="str">
        <f>IF(LEN(VLOOKUP($G60,Baseline!$G:$FP,148,0))=0,"",VLOOKUP($G60,Baseline!$G:$FP,148,0))</f>
        <v/>
      </c>
      <c r="EY60" s="142" t="str">
        <f>IF(LEN(VLOOKUP($G60,Baseline!$G:$FP,149,0))=0,"",VLOOKUP($G60,Baseline!$G:$FP,149,0))</f>
        <v/>
      </c>
      <c r="EZ60" s="142" t="str">
        <f>IF(LEN(VLOOKUP($G60,Baseline!$G:$FP,150,0))=0,"",VLOOKUP($G60,Baseline!$G:$FP,150,0))</f>
        <v/>
      </c>
      <c r="FA60" s="142" t="str">
        <f>IF(LEN(VLOOKUP($G60,Baseline!$G:$FP,151,0))=0,"",VLOOKUP($G60,Baseline!$G:$FP,151,0))</f>
        <v/>
      </c>
      <c r="FB60" s="142" t="str">
        <f>IF(LEN(VLOOKUP($G60,Baseline!$G:$FP,152,0))=0,"",VLOOKUP($G60,Baseline!$G:$FP,152,0))</f>
        <v/>
      </c>
      <c r="FC60" s="142" t="str">
        <f>IF(LEN(VLOOKUP($G60,Baseline!$G:$FP,153,0))=0,"",VLOOKUP($G60,Baseline!$G:$FP,153,0))</f>
        <v/>
      </c>
      <c r="FD60" s="142" t="str">
        <f>IF(LEN(VLOOKUP($G60,Baseline!$G:$FP,154,0))=0,"",VLOOKUP($G60,Baseline!$G:$FP,154,0))</f>
        <v/>
      </c>
      <c r="FE60" s="142" t="str">
        <f>IF(LEN(VLOOKUP($G60,Baseline!$G:$FP,155,0))=0,"",VLOOKUP($G60,Baseline!$G:$FP,155,0))</f>
        <v/>
      </c>
      <c r="FF60" s="142" t="str">
        <f>IF(LEN(VLOOKUP($G60,Baseline!$G:$FP,156,0))=0,"",VLOOKUP($G60,Baseline!$G:$FP,156,0))</f>
        <v/>
      </c>
      <c r="FG60" s="142" t="str">
        <f>IF(LEN(VLOOKUP($G60,Baseline!$G:$FP,157,0))=0,"",VLOOKUP($G60,Baseline!$G:$FP,157,0))</f>
        <v/>
      </c>
      <c r="FH60" s="142" t="str">
        <f>IF(LEN(VLOOKUP($G60,Baseline!$G:$FP,158,0))=0,"",VLOOKUP($G60,Baseline!$G:$FP,158,0))</f>
        <v/>
      </c>
      <c r="FI60" s="142" t="str">
        <f>IF(LEN(VLOOKUP($G60,Baseline!$G:$FP,159,0))=0,"",VLOOKUP($G60,Baseline!$G:$FP,159,0))</f>
        <v/>
      </c>
      <c r="FJ60" s="142" t="str">
        <f>IF(LEN(VLOOKUP($G60,Baseline!$G:$FP,160,0))=0,"",VLOOKUP($G60,Baseline!$G:$FP,160,0))</f>
        <v/>
      </c>
      <c r="FK60" s="142" t="str">
        <f>IF(LEN(VLOOKUP($G60,Baseline!$G:$FP,161,0))=0,"",VLOOKUP($G60,Baseline!$G:$FP,161,0))</f>
        <v/>
      </c>
      <c r="FL60" s="142" t="str">
        <f>IF(LEN(VLOOKUP($G60,Baseline!$G:$FP,162,0))=0,"",VLOOKUP($G60,Baseline!$G:$FP,162,0))</f>
        <v/>
      </c>
      <c r="FM60" s="142" t="str">
        <f>IF(LEN(VLOOKUP($G60,Baseline!$G:$FP,163,0))=0,"",VLOOKUP($G60,Baseline!$G:$FP,163,0))</f>
        <v/>
      </c>
      <c r="FN60" s="142" t="str">
        <f>IF(LEN(VLOOKUP($G60,Baseline!$G:$FP,164,0))=0,"",VLOOKUP($G60,Baseline!$G:$FP,164,0))</f>
        <v/>
      </c>
      <c r="FO60" s="142" t="str">
        <f>IF(LEN(VLOOKUP($G60,Baseline!$G:$FP,165,0))=0,"",VLOOKUP($G60,Baseline!$G:$FP,165,0))</f>
        <v/>
      </c>
      <c r="FP60" s="142" t="str">
        <f>IF(LEN(VLOOKUP($G60,Baseline!$G:$FP,166,0))=0,"",VLOOKUP($G60,Baseline!$G:$FP,166,0))</f>
        <v/>
      </c>
      <c r="FQ60" s="142"/>
      <c r="FR60" s="142"/>
      <c r="FS60" s="142"/>
      <c r="FT60" s="142"/>
      <c r="FU60" s="142" t="str">
        <f>IF(LEN(VLOOKUP($G60,Baseline!$G:$GR,171,0))=0,"",VLOOKUP($G60,Baseline!$G:$GR,171,0))</f>
        <v>Испытывали ли Вы за последние 2 недели иные или более сильные боли, отличные от повседневных? </v>
      </c>
      <c r="FV60" s="142" t="str">
        <f>IF(LEN(VLOOKUP($G60,Baseline!$G:$GR,172,0))=0,"",VLOOKUP($G60,Baseline!$G:$GR,172,0))</f>
        <v>0 = нет, никаких болей</v>
      </c>
      <c r="FW60" s="142" t="str">
        <f>IF(LEN(VLOOKUP($G60,Baseline!$G:$GR,173,0))=0,"",VLOOKUP($G60,Baseline!$G:$GR,173,0))</f>
        <v>1 = да, боли от легких до средних</v>
      </c>
      <c r="FX60" s="142" t="str">
        <f>IF(LEN(VLOOKUP($G60,Baseline!$G:$GR,174,0))=0,"",VLOOKUP($G60,Baseline!$G:$GR,174,0))</f>
        <v>2 = да, боли от сильных до очень сильных</v>
      </c>
      <c r="FY60" s="142" t="str">
        <f>IF(LEN(VLOOKUP($G60,Baseline!$G:$GR,175,0))=0,"",VLOOKUP($G60,Baseline!$G:$GR,175,0))</f>
        <v>99 = нет ответа</v>
      </c>
      <c r="FZ60" s="142" t="str">
        <f>IF(LEN(VLOOKUP($G60,Baseline!$G:$GR,176,0))=0,"",VLOOKUP($G60,Baseline!$G:$GR,176,0))</f>
        <v/>
      </c>
      <c r="GA60" s="142" t="str">
        <f>IF(LEN(VLOOKUP($G60,Baseline!$G:$GR,177,0))=0,"",VLOOKUP($G60,Baseline!$G:$GR,177,0))</f>
        <v/>
      </c>
      <c r="GB60" s="142" t="str">
        <f>IF(LEN(VLOOKUP($G60,Baseline!$G:$GR,178,0))=0,"",VLOOKUP($G60,Baseline!$G:$GR,178,0))</f>
        <v/>
      </c>
      <c r="GC60" s="142" t="str">
        <f>IF(LEN(VLOOKUP($G60,Baseline!$G:$GR,179,0))=0,"",VLOOKUP($G60,Baseline!$G:$GR,179,0))</f>
        <v/>
      </c>
      <c r="GD60" s="142" t="str">
        <f>IF(LEN(VLOOKUP($G60,Baseline!$G:$GR,180,0))=0,"",VLOOKUP($G60,Baseline!$G:$GR,180,0))</f>
        <v/>
      </c>
      <c r="GE60" s="142" t="str">
        <f>IF(LEN(VLOOKUP($G60,Baseline!$G:$GR,181,0))=0,"",VLOOKUP($G60,Baseline!$G:$GR,181,0))</f>
        <v/>
      </c>
      <c r="GF60" s="142" t="str">
        <f>IF(LEN(VLOOKUP($G60,Baseline!$G:$GR,182,0))=0,"",VLOOKUP($G60,Baseline!$G:$GR,182,0))</f>
        <v/>
      </c>
      <c r="GG60" s="142" t="str">
        <f>IF(LEN(VLOOKUP($G60,Baseline!$G:$GR,183,0))=0,"",VLOOKUP($G60,Baseline!$G:$GR,183,0))</f>
        <v/>
      </c>
      <c r="GH60" s="142" t="str">
        <f>IF(LEN(VLOOKUP($G60,Baseline!$G:$GR,184,0))=0,"",VLOOKUP($G60,Baseline!$G:$GR,184,0))</f>
        <v/>
      </c>
      <c r="GI60" s="142" t="str">
        <f>IF(LEN(VLOOKUP($G60,Baseline!$G:$GR,185,0))=0,"",VLOOKUP($G60,Baseline!$G:$GR,185,0))</f>
        <v/>
      </c>
      <c r="GJ60" s="142" t="str">
        <f>IF(LEN(VLOOKUP($G60,Baseline!$G:$GR,186,0))=0,"",VLOOKUP($G60,Baseline!$G:$GR,186,0))</f>
        <v/>
      </c>
      <c r="GK60" s="142" t="str">
        <f>IF(LEN(VLOOKUP($G60,Baseline!$G:$GR,187,0))=0,"",VLOOKUP($G60,Baseline!$G:$GR,187,0))</f>
        <v/>
      </c>
      <c r="GL60" s="142" t="str">
        <f>IF(LEN(VLOOKUP($G60,Baseline!$G:$GR,188,0))=0,"",VLOOKUP($G60,Baseline!$G:$GR,188,0))</f>
        <v/>
      </c>
      <c r="GM60" s="142" t="str">
        <f>IF(LEN(VLOOKUP($G60,Baseline!$G:$GR,189,0))=0,"",VLOOKUP($G60,Baseline!$G:$GR,189,0))</f>
        <v/>
      </c>
      <c r="GN60" s="142" t="str">
        <f>IF(LEN(VLOOKUP($G60,Baseline!$G:$GR,190,0))=0,"",VLOOKUP($G60,Baseline!$G:$GR,190,0))</f>
        <v/>
      </c>
      <c r="GO60" s="142" t="str">
        <f>IF(LEN(VLOOKUP($G60,Baseline!$G:$GR,191,0))=0,"",VLOOKUP($G60,Baseline!$G:$GR,191,0))</f>
        <v/>
      </c>
      <c r="GP60" s="142" t="str">
        <f>IF(LEN(VLOOKUP($G60,Baseline!$G:$GR,192,0))=0,"",VLOOKUP($G60,Baseline!$G:$GR,192,0))</f>
        <v/>
      </c>
      <c r="GQ60" s="142" t="str">
        <f>IF(LEN(VLOOKUP($G60,Baseline!$G:$GR,193,0))=0,"",VLOOKUP($G60,Baseline!$G:$GR,193,0))</f>
        <v/>
      </c>
      <c r="GR60" s="142" t="str">
        <f>IF(LEN(VLOOKUP($G60,Baseline!$G:$GR,194,0))=0,"",VLOOKUP($G60,Baseline!$G:$GR,194,0))</f>
        <v/>
      </c>
      <c r="GS60" s="142"/>
      <c r="GT60" s="142"/>
      <c r="GU60" s="142"/>
      <c r="GV60" s="142"/>
      <c r="GW60" s="142" t="str">
        <f>IF(LEN(VLOOKUP($G60,Baseline!$G:$HT,199,0))=0,"",VLOOKUP($G60,Baseline!$G:$HT,199,0))</f>
        <v>Da li ste u zadnje dve sedmice imali drugačije ili teške bolove nego što su uobičajeni bolovi? </v>
      </c>
      <c r="GX60" s="142" t="str">
        <f>IF(LEN(VLOOKUP($G60,Baseline!$G:$HT,200,0))=0,"",VLOOKUP($G60,Baseline!$G:$HT,200,0))</f>
        <v>0 = ne, nisam imao bolove</v>
      </c>
      <c r="GY60" s="142" t="str">
        <f>IF(LEN(VLOOKUP($G60,Baseline!$G:$HT,201,0))=0,"",VLOOKUP($G60,Baseline!$G:$HT,201,0))</f>
        <v>1 = da, lakše do umerene bolove</v>
      </c>
      <c r="GZ60" s="142" t="str">
        <f>IF(LEN(VLOOKUP($G60,Baseline!$G:$HT,202,0))=0,"",VLOOKUP($G60,Baseline!$G:$HT,202,0))</f>
        <v>2 = da, teške do veoma teške bolove</v>
      </c>
      <c r="HA60" s="142" t="str">
        <f>IF(LEN(VLOOKUP($G60,Baseline!$G:$HT,203,0))=0,"",VLOOKUP($G60,Baseline!$G:$HT,203,0))</f>
        <v>99 = nema podataka</v>
      </c>
      <c r="HB60" s="142" t="str">
        <f>IF(LEN(VLOOKUP($G60,Baseline!$G:$HT,204,0))=0,"",VLOOKUP($G60,Baseline!$G:$HT,204,0))</f>
        <v/>
      </c>
      <c r="HC60" s="142" t="str">
        <f>IF(LEN(VLOOKUP($G60,Baseline!$G:$HT,205,0))=0,"",VLOOKUP($G60,Baseline!$G:$HT,205,0))</f>
        <v/>
      </c>
      <c r="HD60" s="142" t="str">
        <f>IF(LEN(VLOOKUP($G60,Baseline!$G:$HT,206,0))=0,"",VLOOKUP($G60,Baseline!$G:$HT,206,0))</f>
        <v/>
      </c>
      <c r="HE60" s="142" t="str">
        <f>IF(LEN(VLOOKUP($G60,Baseline!$G:$HT,207,0))=0,"",VLOOKUP($G60,Baseline!$G:$HT,207,0))</f>
        <v/>
      </c>
      <c r="HF60" s="142" t="str">
        <f>IF(LEN(VLOOKUP($G60,Baseline!$G:$HT,208,0))=0,"",VLOOKUP($G60,Baseline!$G:$HT,208,0))</f>
        <v/>
      </c>
      <c r="HG60" s="142" t="str">
        <f>IF(LEN(VLOOKUP($G60,Baseline!$G:$HT,209,0))=0,"",VLOOKUP($G60,Baseline!$G:$HT,209,0))</f>
        <v/>
      </c>
      <c r="HH60" s="142" t="str">
        <f>IF(LEN(VLOOKUP($G60,Baseline!$G:$HT,210,0))=0,"",VLOOKUP($G60,Baseline!$G:$HT,210,0))</f>
        <v/>
      </c>
      <c r="HI60" s="142" t="str">
        <f>IF(LEN(VLOOKUP($G60,Baseline!$G:$HT,211,0))=0,"",VLOOKUP($G60,Baseline!$G:$HT,211,0))</f>
        <v/>
      </c>
      <c r="HJ60" s="142" t="str">
        <f>IF(LEN(VLOOKUP($G60,Baseline!$G:$HT,212,0))=0,"",VLOOKUP($G60,Baseline!$G:$HT,212,0))</f>
        <v/>
      </c>
      <c r="HK60" s="142" t="str">
        <f>IF(LEN(VLOOKUP($G60,Baseline!$G:$HT,213,0))=0,"",VLOOKUP($G60,Baseline!$G:$HT,213,0))</f>
        <v/>
      </c>
      <c r="HL60" s="142" t="str">
        <f>IF(LEN(VLOOKUP($G60,Baseline!$G:$HT,214,0))=0,"",VLOOKUP($G60,Baseline!$G:$HT,214,0))</f>
        <v/>
      </c>
      <c r="HM60" s="142" t="str">
        <f>IF(LEN(VLOOKUP($G60,Baseline!$G:$HT,215,0))=0,"",VLOOKUP($G60,Baseline!$G:$HT,215,0))</f>
        <v/>
      </c>
      <c r="HN60" s="142" t="str">
        <f>IF(LEN(VLOOKUP($G60,Baseline!$G:$HT,216,0))=0,"",VLOOKUP($G60,Baseline!$G:$HT,216,0))</f>
        <v/>
      </c>
      <c r="HO60" s="142" t="str">
        <f>IF(LEN(VLOOKUP($G60,Baseline!$G:$HT,217,0))=0,"",VLOOKUP($G60,Baseline!$G:$HT,217,0))</f>
        <v/>
      </c>
      <c r="HP60" s="142" t="str">
        <f>IF(LEN(VLOOKUP($G60,Baseline!$G:$HT,218,0))=0,"",VLOOKUP($G60,Baseline!$G:$HT,218,0))</f>
        <v/>
      </c>
      <c r="HQ60" s="142" t="str">
        <f>IF(LEN(VLOOKUP($G60,Baseline!$G:$HT,219,0))=0,"",VLOOKUP($G60,Baseline!$G:$HT,219,0))</f>
        <v/>
      </c>
      <c r="HR60" s="142" t="str">
        <f>IF(LEN(VLOOKUP($G60,Baseline!$G:$HT,220,0))=0,"",VLOOKUP($G60,Baseline!$G:$HT,220,0))</f>
        <v/>
      </c>
      <c r="HS60" s="142" t="str">
        <f>IF(LEN(VLOOKUP($G60,Baseline!$G:$HT,221,0))=0,"",VLOOKUP($G60,Baseline!$G:$HT,221,0))</f>
        <v/>
      </c>
      <c r="HT60" s="142" t="str">
        <f>IF(LEN(VLOOKUP($G60,Baseline!$G:$HT,222,0))=0,"",VLOOKUP($G60,Baseline!$G:$HT,222,0))</f>
        <v/>
      </c>
      <c r="HU60" s="142"/>
      <c r="HV60" s="142"/>
      <c r="HW60" s="142"/>
      <c r="HX60" s="142"/>
      <c r="HY60" s="177"/>
      <c r="HZ60" s="177"/>
      <c r="IA60" s="177"/>
      <c r="IB60" s="177"/>
      <c r="IC60" s="177"/>
      <c r="ID60" s="177"/>
      <c r="IE60" s="177"/>
      <c r="IF60" s="177"/>
      <c r="IG60" s="177"/>
      <c r="IH60" s="177"/>
      <c r="II60" s="177"/>
      <c r="IJ60" s="177"/>
      <c r="IK60" s="177"/>
      <c r="IL60" s="177"/>
      <c r="IM60" s="177"/>
      <c r="IN60" s="177"/>
      <c r="IO60" s="177"/>
      <c r="IP60" s="177"/>
      <c r="IQ60" s="177"/>
      <c r="IR60" s="177"/>
      <c r="IS60" s="177"/>
      <c r="IT60" s="177"/>
      <c r="IU60" s="177"/>
      <c r="IV60" s="177"/>
      <c r="IW60" s="177"/>
      <c r="IX60" s="177"/>
      <c r="IY60" s="177"/>
      <c r="IZ60" s="177"/>
      <c r="JA60" s="177"/>
      <c r="JB60" s="177"/>
      <c r="JC60" s="177"/>
      <c r="JD60" s="177"/>
      <c r="JE60" s="177"/>
      <c r="JF60" s="177"/>
      <c r="JG60" s="177"/>
      <c r="JH60" s="177"/>
      <c r="JI60" s="177"/>
      <c r="JJ60" s="177"/>
      <c r="JK60" s="177"/>
      <c r="JL60" s="177"/>
      <c r="JM60" s="177"/>
      <c r="JN60" s="177"/>
      <c r="JO60" s="177"/>
      <c r="JP60" s="177"/>
      <c r="JQ60" s="177"/>
      <c r="JR60" s="177"/>
      <c r="JS60" s="177"/>
      <c r="JT60" s="177"/>
      <c r="JU60" s="177"/>
      <c r="JV60" s="177"/>
      <c r="JW60" s="177"/>
      <c r="JX60" s="177"/>
      <c r="JY60" s="177"/>
      <c r="JZ60" s="177"/>
      <c r="KA60" s="177"/>
      <c r="KB60" s="177"/>
      <c r="KC60" s="177"/>
      <c r="KD60" s="177"/>
      <c r="KE60" s="177"/>
      <c r="KF60" s="177"/>
      <c r="KG60" s="177"/>
      <c r="KH60" s="177"/>
      <c r="KI60" s="177"/>
      <c r="KJ60" s="177"/>
      <c r="KK60" s="177"/>
      <c r="KL60" s="177"/>
      <c r="KM60" s="177"/>
      <c r="KN60" s="177"/>
      <c r="KO60" s="177"/>
      <c r="KP60" s="177"/>
      <c r="KQ60" s="177"/>
      <c r="KR60" s="177"/>
      <c r="KS60" s="177"/>
      <c r="KT60" s="177"/>
      <c r="KU60" s="177"/>
      <c r="KV60" s="177"/>
      <c r="KW60" s="177"/>
      <c r="KX60" s="177"/>
      <c r="KY60" s="177"/>
      <c r="KZ60" s="177"/>
      <c r="LA60" s="177"/>
      <c r="LB60" s="177"/>
      <c r="LC60" s="177"/>
      <c r="LD60" s="177"/>
      <c r="LE60" s="177"/>
      <c r="LF60" s="177"/>
      <c r="LG60" s="177"/>
      <c r="LH60" s="177"/>
      <c r="LI60" s="177"/>
      <c r="LJ60" s="177"/>
      <c r="LK60" s="177"/>
      <c r="LL60" s="177"/>
      <c r="LM60" s="177"/>
      <c r="LN60" s="177"/>
      <c r="LO60" s="177"/>
      <c r="LP60" s="177"/>
      <c r="LQ60" s="177"/>
      <c r="LR60" s="177"/>
      <c r="LS60" s="177"/>
      <c r="LT60" s="177"/>
      <c r="LU60" s="177"/>
      <c r="LV60" s="177"/>
      <c r="LW60" s="177"/>
      <c r="LX60" s="177"/>
      <c r="LY60" s="177"/>
      <c r="LZ60" s="177"/>
      <c r="MA60" s="177"/>
      <c r="MB60" s="177"/>
      <c r="MC60" s="177"/>
      <c r="MD60" s="177"/>
      <c r="ME60" s="177"/>
      <c r="MF60" s="177"/>
      <c r="MG60" s="177"/>
      <c r="MH60" s="177"/>
      <c r="MI60" s="177"/>
      <c r="MJ60" s="177"/>
      <c r="MK60" s="177"/>
      <c r="ML60" s="177"/>
      <c r="MM60" s="177"/>
      <c r="MN60" s="177"/>
      <c r="MO60" s="177"/>
      <c r="MP60" s="177"/>
      <c r="MQ60" s="177"/>
      <c r="MR60" s="177"/>
      <c r="MS60" s="177"/>
      <c r="MT60" s="177"/>
      <c r="MU60" s="177"/>
      <c r="MV60" s="177"/>
      <c r="MW60" s="177"/>
      <c r="MX60" s="177"/>
      <c r="MY60" s="177"/>
      <c r="MZ60" s="177"/>
      <c r="NA60" s="177"/>
      <c r="NB60" s="177"/>
      <c r="NC60" s="177"/>
      <c r="ND60" s="177"/>
      <c r="NE60" s="177"/>
      <c r="NF60" s="177"/>
      <c r="NG60" s="177"/>
      <c r="NH60" s="177"/>
      <c r="NI60" s="177"/>
      <c r="NJ60" s="177"/>
      <c r="NK60" s="177"/>
      <c r="NL60" s="177"/>
      <c r="NM60" s="177"/>
      <c r="NN60" s="177"/>
      <c r="NO60" s="177"/>
      <c r="NP60" s="177"/>
      <c r="NQ60" s="177"/>
      <c r="NR60" s="177"/>
      <c r="NS60" s="177"/>
      <c r="NT60" s="177"/>
      <c r="NU60" s="177"/>
      <c r="NV60" s="177"/>
      <c r="NW60" s="177"/>
      <c r="NX60" s="177"/>
      <c r="NY60" s="177"/>
      <c r="NZ60" s="177"/>
      <c r="OA60" s="177"/>
      <c r="OB60" s="177"/>
      <c r="OC60" s="177"/>
      <c r="OD60" s="177"/>
      <c r="OE60" s="177"/>
      <c r="OF60" s="177"/>
      <c r="OG60" s="177"/>
      <c r="OH60" s="177"/>
      <c r="OI60" s="177"/>
      <c r="OJ60" s="177"/>
      <c r="OK60" s="177"/>
      <c r="OL60" s="177"/>
      <c r="OM60" s="177"/>
      <c r="ON60" s="177"/>
      <c r="OO60" s="177"/>
      <c r="OP60" s="177"/>
      <c r="OQ60" s="177"/>
      <c r="OR60" s="177"/>
      <c r="OS60" s="177"/>
      <c r="OT60" s="177"/>
      <c r="OU60" s="177"/>
      <c r="OV60" s="177"/>
      <c r="OW60" s="177"/>
      <c r="OX60" s="177"/>
      <c r="OY60" s="177"/>
      <c r="OZ60" s="177"/>
      <c r="PA60" s="177"/>
      <c r="PB60" s="177"/>
      <c r="PC60" s="177"/>
      <c r="PD60" s="177"/>
      <c r="PE60" s="177"/>
      <c r="PF60" s="177"/>
      <c r="PG60" s="177"/>
      <c r="PH60" s="177"/>
      <c r="PI60" s="177"/>
      <c r="PJ60" s="177"/>
      <c r="PK60" s="177"/>
      <c r="PL60" s="177"/>
      <c r="PM60" s="177"/>
      <c r="PN60" s="177"/>
      <c r="PO60" s="177"/>
      <c r="PP60" s="177"/>
      <c r="PQ60" s="177"/>
      <c r="PR60" s="177"/>
      <c r="PS60" s="177"/>
      <c r="PT60" s="177"/>
      <c r="PU60" s="177"/>
      <c r="PV60" s="177"/>
      <c r="PW60" s="177"/>
      <c r="PX60" s="177"/>
      <c r="PY60" s="177"/>
      <c r="PZ60" s="177"/>
      <c r="QA60" s="177"/>
      <c r="QB60" s="177"/>
      <c r="QC60" s="177"/>
      <c r="QD60" s="177"/>
      <c r="QE60" s="177"/>
      <c r="QF60" s="177"/>
      <c r="QG60" s="177"/>
      <c r="QH60" s="177"/>
      <c r="QI60" s="177"/>
      <c r="QJ60" s="177"/>
      <c r="QK60" s="177"/>
      <c r="QL60" s="177"/>
      <c r="QM60" s="177"/>
      <c r="QN60" s="177"/>
      <c r="QO60" s="177"/>
      <c r="QP60" s="177"/>
      <c r="QQ60" s="177"/>
      <c r="QR60" s="177"/>
      <c r="QS60" s="177"/>
      <c r="QT60" s="177"/>
      <c r="QU60" s="177"/>
      <c r="QV60" s="177"/>
      <c r="QW60" s="177"/>
      <c r="QX60" s="177"/>
      <c r="QY60" s="177"/>
      <c r="QZ60" s="177"/>
      <c r="RA60" s="177"/>
      <c r="RB60" s="177"/>
      <c r="RC60" s="177"/>
      <c r="RD60" s="177"/>
      <c r="RE60" s="177"/>
      <c r="RF60" s="177"/>
      <c r="RG60" s="177"/>
      <c r="RH60" s="177"/>
      <c r="RI60" s="177"/>
      <c r="RJ60" s="177"/>
      <c r="RK60" s="177"/>
      <c r="RL60" s="177"/>
      <c r="RM60" s="177"/>
      <c r="RN60" s="177"/>
      <c r="RO60" s="177"/>
      <c r="RP60" s="177"/>
      <c r="RQ60" s="177"/>
      <c r="RR60" s="177"/>
      <c r="RS60" s="177"/>
      <c r="RT60" s="177"/>
      <c r="RU60" s="177"/>
      <c r="RV60" s="177"/>
      <c r="RW60" s="177"/>
      <c r="RX60" s="177"/>
      <c r="RY60" s="177"/>
      <c r="RZ60" s="177"/>
      <c r="SA60" s="177"/>
      <c r="SB60" s="177"/>
      <c r="SC60" s="177"/>
      <c r="SD60" s="177"/>
      <c r="SE60" s="177"/>
      <c r="SF60" s="177"/>
      <c r="SG60" s="177"/>
      <c r="SH60" s="177"/>
      <c r="SI60" s="177"/>
      <c r="SJ60" s="177"/>
      <c r="SK60" s="177"/>
      <c r="SL60" s="177"/>
      <c r="SM60" s="177"/>
      <c r="SN60" s="177"/>
      <c r="SO60" s="177"/>
      <c r="SP60" s="177"/>
      <c r="SQ60" s="177"/>
      <c r="SR60" s="177"/>
      <c r="SS60" s="177"/>
      <c r="ST60" s="177"/>
      <c r="SU60" s="177"/>
      <c r="SV60" s="177"/>
      <c r="SW60" s="177"/>
      <c r="SX60" s="177"/>
      <c r="SY60" s="177"/>
      <c r="SZ60" s="177"/>
      <c r="TA60" s="177"/>
      <c r="TB60" s="177"/>
      <c r="TC60" s="177"/>
      <c r="TD60" s="177"/>
      <c r="TE60" s="177"/>
      <c r="TF60" s="177"/>
      <c r="TG60" s="177"/>
      <c r="TH60" s="177"/>
      <c r="TI60" s="177"/>
      <c r="TJ60" s="177"/>
      <c r="TK60" s="177"/>
      <c r="TL60" s="177"/>
      <c r="TM60" s="177"/>
      <c r="TN60" s="177"/>
      <c r="TO60" s="177"/>
      <c r="TP60" s="177"/>
      <c r="TQ60" s="177"/>
      <c r="TR60" s="177"/>
      <c r="TS60" s="177"/>
      <c r="TT60" s="177"/>
      <c r="TU60" s="177"/>
      <c r="TV60" s="177"/>
      <c r="TW60" s="177"/>
      <c r="TX60" s="177"/>
      <c r="TY60" s="177"/>
      <c r="TZ60" s="177"/>
      <c r="UA60" s="177"/>
      <c r="UB60" s="177"/>
      <c r="UC60" s="177"/>
      <c r="UD60" s="177"/>
      <c r="UE60" s="177"/>
      <c r="UF60" s="177"/>
      <c r="UG60" s="177"/>
      <c r="UH60" s="177"/>
      <c r="UI60" s="177"/>
      <c r="UJ60" s="177"/>
      <c r="UK60" s="177"/>
      <c r="UL60" s="177"/>
      <c r="UM60" s="177"/>
      <c r="UN60" s="177"/>
      <c r="UO60" s="177"/>
      <c r="UP60" s="177"/>
      <c r="UQ60" s="177"/>
      <c r="UR60" s="177"/>
      <c r="US60" s="177"/>
      <c r="UT60" s="177"/>
      <c r="UU60" s="177"/>
      <c r="UV60" s="177"/>
      <c r="UW60" s="177"/>
      <c r="UX60" s="177"/>
      <c r="UY60" s="177"/>
      <c r="UZ60" s="177"/>
      <c r="VA60" s="177"/>
      <c r="VB60" s="177"/>
      <c r="VC60" s="177"/>
      <c r="VD60" s="177"/>
      <c r="VE60" s="177"/>
      <c r="VF60" s="177"/>
      <c r="VG60" s="177"/>
      <c r="VH60" s="177"/>
      <c r="VI60" s="177"/>
      <c r="VJ60" s="177"/>
      <c r="VK60" s="177"/>
      <c r="VL60" s="177"/>
      <c r="VM60" s="177"/>
      <c r="VN60" s="177"/>
      <c r="VO60" s="177"/>
      <c r="VP60" s="177"/>
      <c r="VQ60" s="177"/>
      <c r="VR60" s="177"/>
      <c r="VS60" s="177"/>
      <c r="VT60" s="177"/>
      <c r="VU60" s="177"/>
      <c r="VV60" s="177"/>
      <c r="VW60" s="177"/>
      <c r="VX60" s="177"/>
      <c r="VY60" s="177"/>
      <c r="VZ60" s="177"/>
      <c r="WA60" s="177"/>
      <c r="WB60" s="177"/>
      <c r="WC60" s="177"/>
      <c r="WD60" s="177"/>
      <c r="WE60" s="177"/>
      <c r="WF60" s="177"/>
      <c r="WG60" s="177"/>
      <c r="WH60" s="177"/>
      <c r="WI60" s="177"/>
      <c r="WJ60" s="177"/>
      <c r="WK60" s="177"/>
      <c r="WL60" s="177"/>
      <c r="WM60" s="177"/>
      <c r="WN60" s="177"/>
      <c r="WO60" s="177"/>
      <c r="WP60" s="177"/>
      <c r="WQ60" s="177"/>
      <c r="WR60" s="177"/>
      <c r="WS60" s="177"/>
      <c r="WT60" s="177"/>
      <c r="WU60" s="177"/>
      <c r="WV60" s="177"/>
      <c r="WW60" s="177"/>
      <c r="WX60" s="177"/>
      <c r="WY60" s="177"/>
      <c r="WZ60" s="177"/>
      <c r="XA60" s="177"/>
      <c r="XB60" s="177"/>
      <c r="XC60" s="177"/>
      <c r="XD60" s="177"/>
      <c r="XE60" s="177"/>
      <c r="XF60" s="177"/>
      <c r="XG60" s="177"/>
      <c r="XH60" s="177"/>
      <c r="XI60" s="177"/>
      <c r="XJ60" s="177"/>
      <c r="XK60" s="177"/>
      <c r="XL60" s="177"/>
      <c r="XM60" s="177"/>
      <c r="XN60" s="177"/>
      <c r="XO60" s="177"/>
      <c r="XP60" s="177"/>
      <c r="XQ60" s="177"/>
      <c r="XR60" s="177"/>
      <c r="XS60" s="177"/>
      <c r="XT60" s="177"/>
      <c r="XU60" s="177"/>
      <c r="XV60" s="177"/>
      <c r="XW60" s="177"/>
      <c r="XX60" s="177"/>
      <c r="XY60" s="177"/>
      <c r="XZ60" s="177"/>
      <c r="YA60" s="177"/>
      <c r="YB60" s="177"/>
      <c r="YC60" s="177"/>
      <c r="YD60" s="177"/>
      <c r="YE60" s="177"/>
      <c r="YF60" s="177"/>
      <c r="YG60" s="177"/>
      <c r="YH60" s="177"/>
      <c r="YI60" s="177"/>
      <c r="YJ60" s="177"/>
      <c r="YK60" s="177"/>
      <c r="YL60" s="177"/>
      <c r="YM60" s="177"/>
      <c r="YN60" s="177"/>
      <c r="YO60" s="177"/>
      <c r="YP60" s="177"/>
      <c r="YQ60" s="177"/>
      <c r="YR60" s="177"/>
      <c r="YS60" s="177"/>
      <c r="YT60" s="177"/>
      <c r="YU60" s="177"/>
      <c r="YV60" s="177"/>
      <c r="YW60" s="177"/>
      <c r="YX60" s="177"/>
      <c r="YY60" s="177"/>
      <c r="YZ60" s="177"/>
      <c r="ZA60" s="177"/>
      <c r="ZB60" s="177"/>
      <c r="ZC60" s="177"/>
      <c r="ZD60" s="177"/>
      <c r="ZE60" s="177"/>
      <c r="ZF60" s="177"/>
      <c r="ZG60" s="177"/>
      <c r="ZH60" s="177"/>
      <c r="ZI60" s="177"/>
      <c r="ZJ60" s="177"/>
      <c r="ZK60" s="177"/>
      <c r="ZL60" s="177"/>
      <c r="ZM60" s="177"/>
      <c r="ZN60" s="177"/>
      <c r="ZO60" s="177"/>
      <c r="ZP60" s="177"/>
      <c r="ZQ60" s="177"/>
      <c r="ZR60" s="177"/>
    </row>
    <row r="61" spans="1:694" ht="15.75" customHeight="1" x14ac:dyDescent="0.25">
      <c r="A61" s="142" t="s">
        <v>252</v>
      </c>
      <c r="B61" s="142" t="s">
        <v>273</v>
      </c>
      <c r="C61" s="142"/>
      <c r="D61" s="142"/>
      <c r="E61" s="142"/>
      <c r="F61" s="142" t="s">
        <v>254</v>
      </c>
      <c r="G61" s="142" t="s">
        <v>1598</v>
      </c>
      <c r="H61" s="142"/>
      <c r="I61" s="158" t="str">
        <f>IF(LEN(VLOOKUP($G61,Baseline!$G:$BH,3,0))=0,"",VLOOKUP($G61,Baseline!$G:$BH,3,0))</f>
        <v>Jetzt geht es um die Auswirkungen dieser Schmerzen:Inwieweit wurden Sie in den vergangenen 2 Wochen durch diese Schmerzen in Alltag, Freizeit und beruflichen Aktivitäten beeinträchtigt?</v>
      </c>
      <c r="J61" s="142" t="str">
        <f>IF(LEN(VLOOKUP($G61,Baseline!$G:$BH,4,0))=0,"",VLOOKUP($G61,Baseline!$G:$BH,4,0))</f>
        <v>0 = Keine Beeinträchtigung</v>
      </c>
      <c r="K61" s="142" t="str">
        <f>IF(LEN(VLOOKUP($G61,Baseline!$G:$BH,5,0))=0,"",VLOOKUP($G61,Baseline!$G:$BH,5,0))</f>
        <v>1 = Leichte bis mäßige Beeinträchtigung </v>
      </c>
      <c r="L61" s="142" t="str">
        <f>IF(LEN(VLOOKUP($G61,Baseline!$G:$BH,6,0))=0,"",VLOOKUP($G61,Baseline!$G:$BH,6,0))</f>
        <v>2 = Starke bis sehr starke Beeinträchtigung</v>
      </c>
      <c r="M61" s="142" t="str">
        <f>IF(LEN(VLOOKUP($G61,Baseline!$G:$BH,7,0))=0,"",VLOOKUP($G61,Baseline!$G:$BH,7,0))</f>
        <v>3 = Ich hatte keine Schmerzen</v>
      </c>
      <c r="N61" s="142" t="str">
        <f>IF(LEN(VLOOKUP($G61,Baseline!$G:$BH,8,0))=0,"",VLOOKUP($G61,Baseline!$G:$BH,8,0))</f>
        <v>99 = Keine Angabe</v>
      </c>
      <c r="O61" s="142" t="str">
        <f>IF(LEN(VLOOKUP($G61,Baseline!$G:$BH,9,0))=0,"",VLOOKUP($G61,Baseline!$G:$BH,9,0))</f>
        <v/>
      </c>
      <c r="P61" s="142" t="str">
        <f>IF(LEN(VLOOKUP($G61,Baseline!$G:$BH,10,0))=0,"",VLOOKUP($G61,Baseline!$G:$BH,10,0))</f>
        <v/>
      </c>
      <c r="Q61" s="142" t="str">
        <f>IF(LEN(VLOOKUP($G61,Baseline!$G:$BH,11,0))=0,"",VLOOKUP($G61,Baseline!$G:$BH,11,0))</f>
        <v/>
      </c>
      <c r="R61" s="142" t="str">
        <f>IF(LEN(VLOOKUP($G61,Baseline!$G:$BH,12,0))=0,"",VLOOKUP($G61,Baseline!$G:$BH,12,0))</f>
        <v/>
      </c>
      <c r="S61" s="142" t="str">
        <f>IF(LEN(VLOOKUP($G61,Baseline!$G:$BH,13,0))=0,"",VLOOKUP($G61,Baseline!$G:$BH,13,0))</f>
        <v/>
      </c>
      <c r="T61" s="142" t="str">
        <f>IF(LEN(VLOOKUP($G61,Baseline!$G:$BH,14,0))=0,"",VLOOKUP($G61,Baseline!$G:$BH,14,0))</f>
        <v/>
      </c>
      <c r="U61" s="142" t="str">
        <f>IF(LEN(VLOOKUP($G61,Baseline!$G:$BH,15,0))=0,"",VLOOKUP($G61,Baseline!$G:$BH,15,0))</f>
        <v/>
      </c>
      <c r="V61" s="142" t="str">
        <f>IF(LEN(VLOOKUP($G61,Baseline!$G:$BH,16,0))=0,"",VLOOKUP($G61,Baseline!$G:$BH,16,0))</f>
        <v/>
      </c>
      <c r="W61" s="142" t="str">
        <f>IF(LEN(VLOOKUP($G61,Baseline!$G:$BH,17,0))=0,"",VLOOKUP($G61,Baseline!$G:$BH,17,0))</f>
        <v/>
      </c>
      <c r="X61" s="142" t="str">
        <f>IF(LEN(VLOOKUP($G61,Baseline!$G:$BH,18,0))=0,"",VLOOKUP($G61,Baseline!$G:$BH,18,0))</f>
        <v/>
      </c>
      <c r="Y61" s="142" t="str">
        <f>IF(LEN(VLOOKUP($G61,Baseline!$G:$BH,19,0))=0,"",VLOOKUP($G61,Baseline!$G:$BH,19,0))</f>
        <v/>
      </c>
      <c r="Z61" s="142" t="str">
        <f>IF(LEN(VLOOKUP($G61,Baseline!$G:$BH,20,0))=0,"",VLOOKUP($G61,Baseline!$G:$BH,20,0))</f>
        <v/>
      </c>
      <c r="AA61" s="142" t="str">
        <f>IF(LEN(VLOOKUP($G61,Baseline!$G:$BH,21,0))=0,"",VLOOKUP($G61,Baseline!$G:$BH,21,0))</f>
        <v/>
      </c>
      <c r="AB61" s="142" t="str">
        <f>IF(LEN(VLOOKUP($G61,Baseline!$G:$BH,22,0))=0,"",VLOOKUP($G61,Baseline!$G:$BH,22,0))</f>
        <v/>
      </c>
      <c r="AC61" s="142" t="str">
        <f>IF(LEN(VLOOKUP($G61,Baseline!$G:$BH,23,0))=0,"",VLOOKUP($G61,Baseline!$G:$BH,23,0))</f>
        <v/>
      </c>
      <c r="AD61" s="142" t="str">
        <f>IF(LEN(VLOOKUP($G61,Baseline!$G:$BH,24,0))=0,"",VLOOKUP($G61,Baseline!$G:$BH,24,0))</f>
        <v/>
      </c>
      <c r="AE61" s="142" t="str">
        <f>IF(LEN(VLOOKUP($G61,Baseline!$G:$BH,25,0))=0,"",VLOOKUP($G61,Baseline!$G:$BH,25,0))</f>
        <v/>
      </c>
      <c r="AF61" s="142" t="str">
        <f>IF(LEN(VLOOKUP($G61,Baseline!$G:$BH,26,0))=0,"",VLOOKUP($G61,Baseline!$G:$BH,26,0))</f>
        <v/>
      </c>
      <c r="AG61" s="142"/>
      <c r="AH61" s="142"/>
      <c r="AI61" s="142"/>
      <c r="AJ61" s="142"/>
      <c r="AK61" s="142" t="str">
        <f>IF(LEN(VLOOKUP($G61,Baseline!$G:$BH,31,0))=0,"",VLOOKUP($G61,Baseline!$G:$BH,31,0))</f>
        <v>Now it's about the effects of this pain:
To what extent have you been affected by this pain in your daily life, leisure time and professional activities in the past 2 weeks?</v>
      </c>
      <c r="AL61" s="142" t="str">
        <f>IF(LEN(VLOOKUP($G61,Baseline!$G:$BH,32,0))=0,"",VLOOKUP($G61,Baseline!$G:$BH,32,0))</f>
        <v>0 = No impairment</v>
      </c>
      <c r="AM61" s="142" t="str">
        <f>IF(LEN(VLOOKUP($G61,Baseline!$G:$BH,33,0))=0,"",VLOOKUP($G61,Baseline!$G:$BH,33,0))</f>
        <v>1 = Mild to moderate impairment</v>
      </c>
      <c r="AN61" s="142" t="str">
        <f>IF(LEN(VLOOKUP($G61,Baseline!$G:$BH,34,0))=0,"",VLOOKUP($G61,Baseline!$G:$BH,34,0))</f>
        <v>2 = Severe to very severe impairment</v>
      </c>
      <c r="AO61" s="142" t="str">
        <f>IF(LEN(VLOOKUP($G61,Baseline!$G:$BH,35,0))=0,"",VLOOKUP($G61,Baseline!$G:$BH,35,0))</f>
        <v>3 = I did not have any pain</v>
      </c>
      <c r="AP61" s="142" t="str">
        <f>IF(LEN(VLOOKUP($G61,Baseline!$G:$BH,36,0))=0,"",VLOOKUP($G61,Baseline!$G:$BH,36,0))</f>
        <v>99 = No response</v>
      </c>
      <c r="AQ61" s="142" t="str">
        <f>IF(LEN(VLOOKUP($G61,Baseline!$G:$BH,37,0))=0,"",VLOOKUP($G61,Baseline!$G:$BH,37,0))</f>
        <v/>
      </c>
      <c r="AR61" s="142" t="str">
        <f>IF(LEN(VLOOKUP($G61,Baseline!$G:$BH,38,0))=0,"",VLOOKUP($G61,Baseline!$G:$BH,38,0))</f>
        <v/>
      </c>
      <c r="AS61" s="142" t="str">
        <f>IF(LEN(VLOOKUP($G61,Baseline!$G:$BH,39,0))=0,"",VLOOKUP($G61,Baseline!$G:$BH,39,0))</f>
        <v/>
      </c>
      <c r="AT61" s="142" t="str">
        <f>IF(LEN(VLOOKUP($G61,Baseline!$G:$BH,40,0))=0,"",VLOOKUP($G61,Baseline!$G:$BH,40,0))</f>
        <v/>
      </c>
      <c r="AU61" s="142" t="str">
        <f>IF(LEN(VLOOKUP($G61,Baseline!$G:$BH,41,0))=0,"",VLOOKUP($G61,Baseline!$G:$BH,41,0))</f>
        <v/>
      </c>
      <c r="AV61" s="142" t="str">
        <f>IF(LEN(VLOOKUP($G61,Baseline!$G:$BH,42,0))=0,"",VLOOKUP($G61,Baseline!$G:$BH,42,0))</f>
        <v/>
      </c>
      <c r="AW61" s="142" t="str">
        <f>IF(LEN(VLOOKUP($G61,Baseline!$G:$BH,43,0))=0,"",VLOOKUP($G61,Baseline!$G:$BH,43,0))</f>
        <v/>
      </c>
      <c r="AX61" s="142" t="str">
        <f>IF(LEN(VLOOKUP($G61,Baseline!$G:$BH,44,0))=0,"",VLOOKUP($G61,Baseline!$G:$BH,44,0))</f>
        <v/>
      </c>
      <c r="AY61" s="142" t="str">
        <f>IF(LEN(VLOOKUP($G61,Baseline!$G:$BH,45,0))=0,"",VLOOKUP($G61,Baseline!$G:$BH,45,0))</f>
        <v/>
      </c>
      <c r="AZ61" s="142" t="str">
        <f>IF(LEN(VLOOKUP($G61,Baseline!$G:$BH,46,0))=0,"",VLOOKUP($G61,Baseline!$G:$BH,46,0))</f>
        <v/>
      </c>
      <c r="BA61" s="142" t="str">
        <f>IF(LEN(VLOOKUP($G61,Baseline!$G:$BH,47,0))=0,"",VLOOKUP($G61,Baseline!$G:$BH,47,0))</f>
        <v/>
      </c>
      <c r="BB61" s="142" t="str">
        <f>IF(LEN(VLOOKUP($G61,Baseline!$G:$BH,48,0))=0,"",VLOOKUP($G61,Baseline!$G:$BH,48,0))</f>
        <v/>
      </c>
      <c r="BC61" s="142" t="str">
        <f>IF(LEN(VLOOKUP($G61,Baseline!$G:$BH,49,0))=0,"",VLOOKUP($G61,Baseline!$G:$BH,49,0))</f>
        <v/>
      </c>
      <c r="BD61" s="142" t="str">
        <f>IF(LEN(VLOOKUP($G61,Baseline!$G:$BH,50,0))=0,"",VLOOKUP($G61,Baseline!$G:$BH,50,0))</f>
        <v/>
      </c>
      <c r="BE61" s="142" t="str">
        <f>IF(LEN(VLOOKUP($G61,Baseline!$G:$BH,51,0))=0,"",VLOOKUP($G61,Baseline!$G:$BH,51,0))</f>
        <v/>
      </c>
      <c r="BF61" s="142" t="str">
        <f>IF(LEN(VLOOKUP($G61,Baseline!$G:$BH,52,0))=0,"",VLOOKUP($G61,Baseline!$G:$BH,52,0))</f>
        <v/>
      </c>
      <c r="BG61" s="142" t="str">
        <f>IF(LEN(VLOOKUP($G61,Baseline!$G:$BH,53,0))=0,"",VLOOKUP($G61,Baseline!$G:$BH,53,0))</f>
        <v/>
      </c>
      <c r="BH61" s="142" t="str">
        <f>IF(LEN(VLOOKUP($G61,Baseline!$G:$BH,54,0))=0,"",VLOOKUP($G61,Baseline!$G:$BH,54,0))</f>
        <v/>
      </c>
      <c r="BI61" s="142"/>
      <c r="BJ61" s="142"/>
      <c r="BK61" s="142"/>
      <c r="BL61" s="142"/>
      <c r="BM61" s="142" t="s">
        <v>1827</v>
      </c>
      <c r="BN61" s="139" t="str">
        <f>IF(LEN(VLOOKUP($G61,Baseline!$G:$CJ,60,0))=0,"",VLOOKUP($G61,Baseline!$G:$CJ,60,0))</f>
        <v>0 = Sin limitaciones</v>
      </c>
      <c r="BO61" s="139" t="str">
        <f>IF(LEN(VLOOKUP($G61,Baseline!$G:$CJ,61,0))=0,"",VLOOKUP($G61,Baseline!$G:$CJ,61,0))</f>
        <v>1 = Sí, limitaciones  pequeñas a ligeras</v>
      </c>
      <c r="BP61" s="139" t="str">
        <f>IF(LEN(VLOOKUP($G61,Baseline!$G:$CJ,62,0))=0,"",VLOOKUP($G61,Baseline!$G:$CJ,62,0))</f>
        <v>2 = Sí, limitaciones fuertes a muy fuertes</v>
      </c>
      <c r="BQ61" s="139" t="str">
        <f>IF(LEN(VLOOKUP($G61,Baseline!$G:$CJ,63,0))=0,"",VLOOKUP($G61,Baseline!$G:$CJ,63,0))</f>
        <v>3 = No tuve dolores</v>
      </c>
      <c r="BR61" s="139" t="str">
        <f>IF(LEN(VLOOKUP($G61,Baseline!$G:$CJ,64,0))=0,"",VLOOKUP($G61,Baseline!$G:$CJ,64,0))</f>
        <v>99 = No hay datos</v>
      </c>
      <c r="BS61" s="139" t="str">
        <f>IF(LEN(VLOOKUP($G61,Baseline!$G:$CJ,65,0))=0,"",VLOOKUP($G61,Baseline!$G:$CJ,65,0))</f>
        <v/>
      </c>
      <c r="BT61" s="139" t="str">
        <f>IF(LEN(VLOOKUP($G61,Baseline!$G:$CJ,66,0))=0,"",VLOOKUP($G61,Baseline!$G:$CJ,66,0))</f>
        <v/>
      </c>
      <c r="BU61" s="139" t="str">
        <f>IF(LEN(VLOOKUP($G61,Baseline!$G:$CJ,67,0))=0,"",VLOOKUP($G61,Baseline!$G:$CJ,67,0))</f>
        <v/>
      </c>
      <c r="BV61" s="139" t="str">
        <f>IF(LEN(VLOOKUP($G61,Baseline!$G:$CJ,68,0))=0,"",VLOOKUP($G61,Baseline!$G:$CJ,68,0))</f>
        <v/>
      </c>
      <c r="BW61" s="139" t="str">
        <f>IF(LEN(VLOOKUP($G61,Baseline!$G:$CJ,69,0))=0,"",VLOOKUP($G61,Baseline!$G:$CJ,69,0))</f>
        <v/>
      </c>
      <c r="BX61" s="139" t="str">
        <f>IF(LEN(VLOOKUP($G61,Baseline!$G:$CJ,70,0))=0,"",VLOOKUP($G61,Baseline!$G:$CJ,70,0))</f>
        <v/>
      </c>
      <c r="BY61" s="139" t="str">
        <f>IF(LEN(VLOOKUP($G61,Baseline!$G:$CJ,71,0))=0,"",VLOOKUP($G61,Baseline!$G:$CJ,71,0))</f>
        <v/>
      </c>
      <c r="BZ61" s="139" t="str">
        <f>IF(LEN(VLOOKUP($G61,Baseline!$G:$CJ,72,0))=0,"",VLOOKUP($G61,Baseline!$G:$CJ,72,0))</f>
        <v/>
      </c>
      <c r="CA61" s="139" t="str">
        <f>IF(LEN(VLOOKUP($G61,Baseline!$G:$CJ,73,0))=0,"",VLOOKUP($G61,Baseline!$G:$CJ,73,0))</f>
        <v/>
      </c>
      <c r="CB61" s="139" t="str">
        <f>IF(LEN(VLOOKUP($G61,Baseline!$G:$CJ,74,0))=0,"",VLOOKUP($G61,Baseline!$G:$CJ,74,0))</f>
        <v/>
      </c>
      <c r="CC61" s="139" t="str">
        <f>IF(LEN(VLOOKUP($G61,Baseline!$G:$CJ,75,0))=0,"",VLOOKUP($G61,Baseline!$G:$CJ,75,0))</f>
        <v/>
      </c>
      <c r="CD61" s="139" t="str">
        <f>IF(LEN(VLOOKUP($G61,Baseline!$G:$CJ,76,0))=0,"",VLOOKUP($G61,Baseline!$G:$CJ,76,0))</f>
        <v/>
      </c>
      <c r="CE61" s="139" t="str">
        <f>IF(LEN(VLOOKUP($G61,Baseline!$G:$CJ,77,0))=0,"",VLOOKUP($G61,Baseline!$G:$CJ,77,0))</f>
        <v/>
      </c>
      <c r="CF61" s="139" t="str">
        <f>IF(LEN(VLOOKUP($G61,Baseline!$G:$CJ,78,0))=0,"",VLOOKUP($G61,Baseline!$G:$CJ,78,0))</f>
        <v/>
      </c>
      <c r="CG61" s="139" t="str">
        <f>IF(LEN(VLOOKUP($G61,Baseline!$G:$CJ,79,0))=0,"",VLOOKUP($G61,Baseline!$G:$CJ,79,0))</f>
        <v/>
      </c>
      <c r="CH61" s="139" t="str">
        <f>IF(LEN(VLOOKUP($G61,Baseline!$G:$CJ,80,0))=0,"",VLOOKUP($G61,Baseline!$G:$CJ,80,0))</f>
        <v/>
      </c>
      <c r="CI61" s="139" t="str">
        <f>IF(LEN(VLOOKUP($G61,Baseline!$G:$CJ,81,0))=0,"",VLOOKUP($G61,Baseline!$G:$CJ,81,0))</f>
        <v/>
      </c>
      <c r="CJ61" s="139" t="str">
        <f>IF(LEN(VLOOKUP($G61,Baseline!$G:$CJ,82,0))=0,"",VLOOKUP($G61,Baseline!$G:$CJ,82,0))</f>
        <v/>
      </c>
      <c r="CK61" s="142"/>
      <c r="CL61" s="142"/>
      <c r="CM61" s="142"/>
      <c r="CN61" s="142"/>
      <c r="CO61" s="139" t="str">
        <f>IF(LEN(VLOOKUP($G61,Baseline!$G:$DL,87,0))=0,"",VLOOKUP($G61,Baseline!$G:$DL,87,0))</f>
        <v>La question suivante concerne maintenant les impacts de ces douleurs: 
Au cours de 2 dernières semaines, dans quelle mesure avez-vous été gêné·e par ces douleurs dans votre vie quotidienne, vos loisirs et vos activités professionnelles ?</v>
      </c>
      <c r="CP61" s="139" t="str">
        <f>IF(LEN(VLOOKUP($G61,Baseline!$G:$DL,88,0))=0,"",VLOOKUP($G61,Baseline!$G:$DL,88,0))</f>
        <v>0 = pas gêné·e</v>
      </c>
      <c r="CQ61" s="139" t="str">
        <f>IF(LEN(VLOOKUP($G61,Baseline!$G:$DL,89,0))=0,"",VLOOKUP($G61,Baseline!$G:$DL,89,0))</f>
        <v>1 = légèrement à modérément gêné·e</v>
      </c>
      <c r="CR61" s="139" t="str">
        <f>IF(LEN(VLOOKUP($G61,Baseline!$G:$DL,90,0))=0,"",VLOOKUP($G61,Baseline!$G:$DL,90,0))</f>
        <v>2 = fortement à très fortement gêné·e</v>
      </c>
      <c r="CS61" s="139" t="str">
        <f>IF(LEN(VLOOKUP($G61,Baseline!$G:$DL,91,0))=0,"",VLOOKUP($G61,Baseline!$G:$DL,91,0))</f>
        <v>3 = je n'ai eu aucune douleur</v>
      </c>
      <c r="CT61" s="139" t="str">
        <f>IF(LEN(VLOOKUP($G61,Baseline!$G:$DL,92,0))=0,"",VLOOKUP($G61,Baseline!$G:$DL,92,0))</f>
        <v>99 = pas de réponse</v>
      </c>
      <c r="CU61" s="139" t="str">
        <f>IF(LEN(VLOOKUP($G61,Baseline!$G:$DL,93,0))=0,"",VLOOKUP($G61,Baseline!$G:$DL,93,0))</f>
        <v/>
      </c>
      <c r="CV61" s="139" t="str">
        <f>IF(LEN(VLOOKUP($G61,Baseline!$G:$DL,94,0))=0,"",VLOOKUP($G61,Baseline!$G:$DL,94,0))</f>
        <v/>
      </c>
      <c r="CW61" s="139" t="str">
        <f>IF(LEN(VLOOKUP($G61,Baseline!$G:$DL,95,0))=0,"",VLOOKUP($G61,Baseline!$G:$DL,95,0))</f>
        <v/>
      </c>
      <c r="CX61" s="139" t="str">
        <f>IF(LEN(VLOOKUP($G61,Baseline!$G:$DL,96,0))=0,"",VLOOKUP($G61,Baseline!$G:$DL,96,0))</f>
        <v/>
      </c>
      <c r="CY61" s="139" t="str">
        <f>IF(LEN(VLOOKUP($G61,Baseline!$G:$DL,97,0))=0,"",VLOOKUP($G61,Baseline!$G:$DL,97,0))</f>
        <v/>
      </c>
      <c r="CZ61" s="139" t="str">
        <f>IF(LEN(VLOOKUP($G61,Baseline!$G:$DL,98,0))=0,"",VLOOKUP($G61,Baseline!$G:$DL,98,0))</f>
        <v/>
      </c>
      <c r="DA61" s="139" t="str">
        <f>IF(LEN(VLOOKUP($G61,Baseline!$G:$DL,99,0))=0,"",VLOOKUP($G61,Baseline!$G:$DL,99,0))</f>
        <v/>
      </c>
      <c r="DB61" s="139" t="str">
        <f>IF(LEN(VLOOKUP($G61,Baseline!$G:$DL,100,0))=0,"",VLOOKUP($G61,Baseline!$G:$DL,100,0))</f>
        <v/>
      </c>
      <c r="DC61" s="139" t="str">
        <f>IF(LEN(VLOOKUP($G61,Baseline!$G:$DL,101,0))=0,"",VLOOKUP($G61,Baseline!$G:$DL,101,0))</f>
        <v/>
      </c>
      <c r="DD61" s="139" t="str">
        <f>IF(LEN(VLOOKUP($G61,Baseline!$G:$DL,102,0))=0,"",VLOOKUP($G61,Baseline!$G:$DL,102,0))</f>
        <v/>
      </c>
      <c r="DE61" s="139" t="str">
        <f>IF(LEN(VLOOKUP($G61,Baseline!$G:$DL,103,0))=0,"",VLOOKUP($G61,Baseline!$G:$DL,103,0))</f>
        <v/>
      </c>
      <c r="DF61" s="139" t="str">
        <f>IF(LEN(VLOOKUP($G61,Baseline!$G:$DL,104,0))=0,"",VLOOKUP($G61,Baseline!$G:$DL,104,0))</f>
        <v/>
      </c>
      <c r="DG61" s="139" t="str">
        <f>IF(LEN(VLOOKUP($G61,Baseline!$G:$DL,105,0))=0,"",VLOOKUP($G61,Baseline!$G:$DL,105,0))</f>
        <v/>
      </c>
      <c r="DH61" s="139" t="str">
        <f>IF(LEN(VLOOKUP($G61,Baseline!$G:$DL,106,0))=0,"",VLOOKUP($G61,Baseline!$G:$DL,106,0))</f>
        <v/>
      </c>
      <c r="DI61" s="139" t="str">
        <f>IF(LEN(VLOOKUP($G61,Baseline!$G:$DL,107,0))=0,"",VLOOKUP($G61,Baseline!$G:$DL,107,0))</f>
        <v/>
      </c>
      <c r="DJ61" s="139" t="str">
        <f>IF(LEN(VLOOKUP($G61,Baseline!$G:$DL,108,0))=0,"",VLOOKUP($G61,Baseline!$G:$DL,108,0))</f>
        <v/>
      </c>
      <c r="DK61" s="139" t="str">
        <f>IF(LEN(VLOOKUP($G61,Baseline!$G:$DL,109,0))=0,"",VLOOKUP($G61,Baseline!$G:$DL,109,0))</f>
        <v/>
      </c>
      <c r="DL61" s="139" t="str">
        <f>IF(LEN(VLOOKUP($G61,Baseline!$G:$DL,110,0))=0,"",VLOOKUP($G61,Baseline!$G:$DL,110,0))</f>
        <v/>
      </c>
      <c r="DM61" s="139"/>
      <c r="DN61" s="139"/>
      <c r="DO61" s="139"/>
      <c r="DP61" s="139"/>
      <c r="DQ61" s="142" t="str">
        <f>IF(LEN(VLOOKUP($G61,Baseline!$G:$EN,115,0))=0,"",VLOOKUP($G61,Baseline!$G:$EN,115,0))</f>
        <v>Most e fájdalmak kihatásáról lesz szó:
Az elmúlt 2 hét során ezek a fájdalmak mennyire korlátozták a mindennapi, szabadidős és hivatali tevékenységét?</v>
      </c>
      <c r="DR61" s="142" t="str">
        <f>IF(LEN(VLOOKUP($G61,Baseline!$G:$EN,116,0))=0,"",VLOOKUP($G61,Baseline!$G:$EN,116,0))</f>
        <v>0 = semmilyen káros hatás</v>
      </c>
      <c r="DS61" s="142" t="str">
        <f>IF(LEN(VLOOKUP($G61,Baseline!$G:$EN,117,0))=0,"",VLOOKUP($G61,Baseline!$G:$EN,117,0))</f>
        <v>1 = csekély vagy mérsékelt káros hatás </v>
      </c>
      <c r="DT61" s="142" t="str">
        <f>IF(LEN(VLOOKUP($G61,Baseline!$G:$EN,118,0))=0,"",VLOOKUP($G61,Baseline!$G:$EN,118,0))</f>
        <v>2 = jelentős vagy nagyon jelentős káros hatás</v>
      </c>
      <c r="DU61" s="142" t="str">
        <f>IF(LEN(VLOOKUP($G61,Baseline!$G:$EN,119,0))=0,"",VLOOKUP($G61,Baseline!$G:$EN,119,0))</f>
        <v>3 = nem volt semmilyen fájdalmam</v>
      </c>
      <c r="DV61" s="142" t="str">
        <f>IF(LEN(VLOOKUP($G61,Baseline!$G:$EN,120,0))=0,"",VLOOKUP($G61,Baseline!$G:$EN,120,0))</f>
        <v>99 = nincs válasz</v>
      </c>
      <c r="DW61" s="142" t="str">
        <f>IF(LEN(VLOOKUP($G61,Baseline!$G:$EN,121,0))=0,"",VLOOKUP($G61,Baseline!$G:$EN,121,0))</f>
        <v/>
      </c>
      <c r="DX61" s="142" t="str">
        <f>IF(LEN(VLOOKUP($G61,Baseline!$G:$EN,122,0))=0,"",VLOOKUP($G61,Baseline!$G:$EN,122,0))</f>
        <v/>
      </c>
      <c r="DY61" s="142" t="str">
        <f>IF(LEN(VLOOKUP($G61,Baseline!$G:$EN,123,0))=0,"",VLOOKUP($G61,Baseline!$G:$EN,123,0))</f>
        <v/>
      </c>
      <c r="DZ61" s="142" t="str">
        <f>IF(LEN(VLOOKUP($G61,Baseline!$G:$EN,124,0))=0,"",VLOOKUP($G61,Baseline!$G:$EN,124,0))</f>
        <v/>
      </c>
      <c r="EA61" s="142" t="str">
        <f>IF(LEN(VLOOKUP($G61,Baseline!$G:$EN,125,0))=0,"",VLOOKUP($G61,Baseline!$G:$EN,125,0))</f>
        <v/>
      </c>
      <c r="EB61" s="142" t="str">
        <f>IF(LEN(VLOOKUP($G61,Baseline!$G:$EN,126,0))=0,"",VLOOKUP($G61,Baseline!$G:$EN,126,0))</f>
        <v/>
      </c>
      <c r="EC61" s="142" t="str">
        <f>IF(LEN(VLOOKUP($G61,Baseline!$G:$EN,127,0))=0,"",VLOOKUP($G61,Baseline!$G:$EN,127,0))</f>
        <v/>
      </c>
      <c r="ED61" s="142" t="str">
        <f>IF(LEN(VLOOKUP($G61,Baseline!$G:$EN,128,0))=0,"",VLOOKUP($G61,Baseline!$G:$EN,128,0))</f>
        <v/>
      </c>
      <c r="EE61" s="142" t="str">
        <f>IF(LEN(VLOOKUP($G61,Baseline!$G:$EN,129,0))=0,"",VLOOKUP($G61,Baseline!$G:$EN,129,0))</f>
        <v/>
      </c>
      <c r="EF61" s="142" t="str">
        <f>IF(LEN(VLOOKUP($G61,Baseline!$G:$EN,130,0))=0,"",VLOOKUP($G61,Baseline!$G:$EN,130,0))</f>
        <v/>
      </c>
      <c r="EG61" s="142" t="str">
        <f>IF(LEN(VLOOKUP($G61,Baseline!$G:$EN,131,0))=0,"",VLOOKUP($G61,Baseline!$G:$EN,131,0))</f>
        <v/>
      </c>
      <c r="EH61" s="142" t="str">
        <f>IF(LEN(VLOOKUP($G61,Baseline!$G:$EN,132,0))=0,"",VLOOKUP($G61,Baseline!$G:$EN,132,0))</f>
        <v/>
      </c>
      <c r="EI61" s="142" t="str">
        <f>IF(LEN(VLOOKUP($G61,Baseline!$G:$EN,133,0))=0,"",VLOOKUP($G61,Baseline!$G:$EN,133,0))</f>
        <v/>
      </c>
      <c r="EJ61" s="142" t="str">
        <f>IF(LEN(VLOOKUP($G61,Baseline!$G:$EN,134,0))=0,"",VLOOKUP($G61,Baseline!$G:$EN,134,0))</f>
        <v/>
      </c>
      <c r="EK61" s="142" t="str">
        <f>IF(LEN(VLOOKUP($G61,Baseline!$G:$EN,135,0))=0,"",VLOOKUP($G61,Baseline!$G:$EN,135,0))</f>
        <v/>
      </c>
      <c r="EL61" s="142" t="str">
        <f>IF(LEN(VLOOKUP($G61,Baseline!$G:$EN,136,0))=0,"",VLOOKUP($G61,Baseline!$G:$EN,136,0))</f>
        <v/>
      </c>
      <c r="EM61" s="142" t="str">
        <f>IF(LEN(VLOOKUP($G61,Baseline!$G:$EN,137,0))=0,"",VLOOKUP($G61,Baseline!$G:$EN,137,0))</f>
        <v/>
      </c>
      <c r="EN61" s="142" t="str">
        <f>IF(LEN(VLOOKUP($G61,Baseline!$G:$EN,138,0))=0,"",VLOOKUP($G61,Baseline!$G:$EN,138,0))</f>
        <v/>
      </c>
      <c r="EO61" s="142"/>
      <c r="EP61" s="142"/>
      <c r="EQ61" s="142"/>
      <c r="ER61" s="142"/>
      <c r="ES61" s="142" t="str">
        <f>IF(LEN(VLOOKUP($G61,Baseline!$G:$FP,143,0))=0,"",VLOOKUP($G61,Baseline!$G:$FP,143,0))</f>
        <v>Ora vorremmo capire meglio quale siano le conseguenze di tali dolori:
in che misura, nelle ultime 2 settimane, tali dolori hanno limitato la sua vita quotidiana, il tempo libero e le attività lavorative?</v>
      </c>
      <c r="ET61" s="142" t="str">
        <f>IF(LEN(VLOOKUP($G61,Baseline!$G:$FP,144,0))=0,"",VLOOKUP($G61,Baseline!$G:$FP,144,0))</f>
        <v>0 = nessuna limitazione</v>
      </c>
      <c r="EU61" s="142" t="str">
        <f>IF(LEN(VLOOKUP($G61,Baseline!$G:$FP,145,0))=0,"",VLOOKUP($G61,Baseline!$G:$FP,145,0))</f>
        <v>1 = limitazioni lievi fino a moderate </v>
      </c>
      <c r="EV61" s="142" t="str">
        <f>IF(LEN(VLOOKUP($G61,Baseline!$G:$FP,146,0))=0,"",VLOOKUP($G61,Baseline!$G:$FP,146,0))</f>
        <v>2 = limitazioni forti fino a molto forti</v>
      </c>
      <c r="EW61" s="142" t="str">
        <f>IF(LEN(VLOOKUP($G61,Baseline!$G:$FP,147,0))=0,"",VLOOKUP($G61,Baseline!$G:$FP,147,0))</f>
        <v>3 = non ho sofferto di dolori</v>
      </c>
      <c r="EX61" s="142" t="str">
        <f>IF(LEN(VLOOKUP($G61,Baseline!$G:$FP,148,0))=0,"",VLOOKUP($G61,Baseline!$G:$FP,148,0))</f>
        <v>99 = nessuna risposta</v>
      </c>
      <c r="EY61" s="142" t="str">
        <f>IF(LEN(VLOOKUP($G61,Baseline!$G:$FP,149,0))=0,"",VLOOKUP($G61,Baseline!$G:$FP,149,0))</f>
        <v/>
      </c>
      <c r="EZ61" s="142" t="str">
        <f>IF(LEN(VLOOKUP($G61,Baseline!$G:$FP,150,0))=0,"",VLOOKUP($G61,Baseline!$G:$FP,150,0))</f>
        <v/>
      </c>
      <c r="FA61" s="142" t="str">
        <f>IF(LEN(VLOOKUP($G61,Baseline!$G:$FP,151,0))=0,"",VLOOKUP($G61,Baseline!$G:$FP,151,0))</f>
        <v/>
      </c>
      <c r="FB61" s="142" t="str">
        <f>IF(LEN(VLOOKUP($G61,Baseline!$G:$FP,152,0))=0,"",VLOOKUP($G61,Baseline!$G:$FP,152,0))</f>
        <v/>
      </c>
      <c r="FC61" s="142" t="str">
        <f>IF(LEN(VLOOKUP($G61,Baseline!$G:$FP,153,0))=0,"",VLOOKUP($G61,Baseline!$G:$FP,153,0))</f>
        <v/>
      </c>
      <c r="FD61" s="142" t="str">
        <f>IF(LEN(VLOOKUP($G61,Baseline!$G:$FP,154,0))=0,"",VLOOKUP($G61,Baseline!$G:$FP,154,0))</f>
        <v/>
      </c>
      <c r="FE61" s="142" t="str">
        <f>IF(LEN(VLOOKUP($G61,Baseline!$G:$FP,155,0))=0,"",VLOOKUP($G61,Baseline!$G:$FP,155,0))</f>
        <v/>
      </c>
      <c r="FF61" s="142" t="str">
        <f>IF(LEN(VLOOKUP($G61,Baseline!$G:$FP,156,0))=0,"",VLOOKUP($G61,Baseline!$G:$FP,156,0))</f>
        <v/>
      </c>
      <c r="FG61" s="142" t="str">
        <f>IF(LEN(VLOOKUP($G61,Baseline!$G:$FP,157,0))=0,"",VLOOKUP($G61,Baseline!$G:$FP,157,0))</f>
        <v/>
      </c>
      <c r="FH61" s="142" t="str">
        <f>IF(LEN(VLOOKUP($G61,Baseline!$G:$FP,158,0))=0,"",VLOOKUP($G61,Baseline!$G:$FP,158,0))</f>
        <v/>
      </c>
      <c r="FI61" s="142" t="str">
        <f>IF(LEN(VLOOKUP($G61,Baseline!$G:$FP,159,0))=0,"",VLOOKUP($G61,Baseline!$G:$FP,159,0))</f>
        <v/>
      </c>
      <c r="FJ61" s="142" t="str">
        <f>IF(LEN(VLOOKUP($G61,Baseline!$G:$FP,160,0))=0,"",VLOOKUP($G61,Baseline!$G:$FP,160,0))</f>
        <v/>
      </c>
      <c r="FK61" s="142" t="str">
        <f>IF(LEN(VLOOKUP($G61,Baseline!$G:$FP,161,0))=0,"",VLOOKUP($G61,Baseline!$G:$FP,161,0))</f>
        <v/>
      </c>
      <c r="FL61" s="142" t="str">
        <f>IF(LEN(VLOOKUP($G61,Baseline!$G:$FP,162,0))=0,"",VLOOKUP($G61,Baseline!$G:$FP,162,0))</f>
        <v/>
      </c>
      <c r="FM61" s="142" t="str">
        <f>IF(LEN(VLOOKUP($G61,Baseline!$G:$FP,163,0))=0,"",VLOOKUP($G61,Baseline!$G:$FP,163,0))</f>
        <v/>
      </c>
      <c r="FN61" s="142" t="str">
        <f>IF(LEN(VLOOKUP($G61,Baseline!$G:$FP,164,0))=0,"",VLOOKUP($G61,Baseline!$G:$FP,164,0))</f>
        <v/>
      </c>
      <c r="FO61" s="142" t="str">
        <f>IF(LEN(VLOOKUP($G61,Baseline!$G:$FP,165,0))=0,"",VLOOKUP($G61,Baseline!$G:$FP,165,0))</f>
        <v/>
      </c>
      <c r="FP61" s="142" t="str">
        <f>IF(LEN(VLOOKUP($G61,Baseline!$G:$FP,166,0))=0,"",VLOOKUP($G61,Baseline!$G:$FP,166,0))</f>
        <v/>
      </c>
      <c r="FQ61" s="142"/>
      <c r="FR61" s="142"/>
      <c r="FS61" s="142"/>
      <c r="FT61" s="142"/>
      <c r="FU61" s="142" t="str">
        <f>IF(LEN(VLOOKUP($G61,Baseline!$G:$GR,171,0))=0,"",VLOOKUP($G61,Baseline!$G:$GR,171,0))</f>
        <v>Теперь перейдем к вопросу о последствиях этих болей:
Насколько за последние 2 недели эти боли становились затруднением для Вас в повседневных делах, проведении досуга или профессиональной деятельности?</v>
      </c>
      <c r="FV61" s="142" t="str">
        <f>IF(LEN(VLOOKUP($G61,Baseline!$G:$GR,172,0))=0,"",VLOOKUP($G61,Baseline!$G:$GR,172,0))</f>
        <v>0 = никаких последствий</v>
      </c>
      <c r="FW61" s="142" t="str">
        <f>IF(LEN(VLOOKUP($G61,Baseline!$G:$GR,173,0))=0,"",VLOOKUP($G61,Baseline!$G:$GR,173,0))</f>
        <v>1 = затруднения от легких до средних </v>
      </c>
      <c r="FX61" s="142" t="str">
        <f>IF(LEN(VLOOKUP($G61,Baseline!$G:$GR,174,0))=0,"",VLOOKUP($G61,Baseline!$G:$GR,174,0))</f>
        <v>2 = затруднения от сильных до очень сильных</v>
      </c>
      <c r="FY61" s="142" t="str">
        <f>IF(LEN(VLOOKUP($G61,Baseline!$G:$GR,175,0))=0,"",VLOOKUP($G61,Baseline!$G:$GR,175,0))</f>
        <v>3 = у меня не было болей</v>
      </c>
      <c r="FZ61" s="142" t="str">
        <f>IF(LEN(VLOOKUP($G61,Baseline!$G:$GR,176,0))=0,"",VLOOKUP($G61,Baseline!$G:$GR,176,0))</f>
        <v>99 = нет ответа</v>
      </c>
      <c r="GA61" s="142" t="str">
        <f>IF(LEN(VLOOKUP($G61,Baseline!$G:$GR,177,0))=0,"",VLOOKUP($G61,Baseline!$G:$GR,177,0))</f>
        <v/>
      </c>
      <c r="GB61" s="142" t="str">
        <f>IF(LEN(VLOOKUP($G61,Baseline!$G:$GR,178,0))=0,"",VLOOKUP($G61,Baseline!$G:$GR,178,0))</f>
        <v/>
      </c>
      <c r="GC61" s="142" t="str">
        <f>IF(LEN(VLOOKUP($G61,Baseline!$G:$GR,179,0))=0,"",VLOOKUP($G61,Baseline!$G:$GR,179,0))</f>
        <v/>
      </c>
      <c r="GD61" s="142" t="str">
        <f>IF(LEN(VLOOKUP($G61,Baseline!$G:$GR,180,0))=0,"",VLOOKUP($G61,Baseline!$G:$GR,180,0))</f>
        <v/>
      </c>
      <c r="GE61" s="142" t="str">
        <f>IF(LEN(VLOOKUP($G61,Baseline!$G:$GR,181,0))=0,"",VLOOKUP($G61,Baseline!$G:$GR,181,0))</f>
        <v/>
      </c>
      <c r="GF61" s="142" t="str">
        <f>IF(LEN(VLOOKUP($G61,Baseline!$G:$GR,182,0))=0,"",VLOOKUP($G61,Baseline!$G:$GR,182,0))</f>
        <v/>
      </c>
      <c r="GG61" s="142" t="str">
        <f>IF(LEN(VLOOKUP($G61,Baseline!$G:$GR,183,0))=0,"",VLOOKUP($G61,Baseline!$G:$GR,183,0))</f>
        <v/>
      </c>
      <c r="GH61" s="142" t="str">
        <f>IF(LEN(VLOOKUP($G61,Baseline!$G:$GR,184,0))=0,"",VLOOKUP($G61,Baseline!$G:$GR,184,0))</f>
        <v/>
      </c>
      <c r="GI61" s="142" t="str">
        <f>IF(LEN(VLOOKUP($G61,Baseline!$G:$GR,185,0))=0,"",VLOOKUP($G61,Baseline!$G:$GR,185,0))</f>
        <v/>
      </c>
      <c r="GJ61" s="142" t="str">
        <f>IF(LEN(VLOOKUP($G61,Baseline!$G:$GR,186,0))=0,"",VLOOKUP($G61,Baseline!$G:$GR,186,0))</f>
        <v/>
      </c>
      <c r="GK61" s="142" t="str">
        <f>IF(LEN(VLOOKUP($G61,Baseline!$G:$GR,187,0))=0,"",VLOOKUP($G61,Baseline!$G:$GR,187,0))</f>
        <v/>
      </c>
      <c r="GL61" s="142" t="str">
        <f>IF(LEN(VLOOKUP($G61,Baseline!$G:$GR,188,0))=0,"",VLOOKUP($G61,Baseline!$G:$GR,188,0))</f>
        <v/>
      </c>
      <c r="GM61" s="142" t="str">
        <f>IF(LEN(VLOOKUP($G61,Baseline!$G:$GR,189,0))=0,"",VLOOKUP($G61,Baseline!$G:$GR,189,0))</f>
        <v/>
      </c>
      <c r="GN61" s="142" t="str">
        <f>IF(LEN(VLOOKUP($G61,Baseline!$G:$GR,190,0))=0,"",VLOOKUP($G61,Baseline!$G:$GR,190,0))</f>
        <v/>
      </c>
      <c r="GO61" s="142" t="str">
        <f>IF(LEN(VLOOKUP($G61,Baseline!$G:$GR,191,0))=0,"",VLOOKUP($G61,Baseline!$G:$GR,191,0))</f>
        <v/>
      </c>
      <c r="GP61" s="142" t="str">
        <f>IF(LEN(VLOOKUP($G61,Baseline!$G:$GR,192,0))=0,"",VLOOKUP($G61,Baseline!$G:$GR,192,0))</f>
        <v/>
      </c>
      <c r="GQ61" s="142" t="str">
        <f>IF(LEN(VLOOKUP($G61,Baseline!$G:$GR,193,0))=0,"",VLOOKUP($G61,Baseline!$G:$GR,193,0))</f>
        <v/>
      </c>
      <c r="GR61" s="142" t="str">
        <f>IF(LEN(VLOOKUP($G61,Baseline!$G:$GR,194,0))=0,"",VLOOKUP($G61,Baseline!$G:$GR,194,0))</f>
        <v/>
      </c>
      <c r="GS61" s="142"/>
      <c r="GT61" s="142"/>
      <c r="GU61" s="142"/>
      <c r="GV61" s="142"/>
      <c r="GW61" s="142" t="str">
        <f>IF(LEN(VLOOKUP($G61,Baseline!$G:$HT,199,0))=0,"",VLOOKUP($G61,Baseline!$G:$HT,199,0))</f>
        <v>Sada se radi o efektima tih bolova:
U kojoj meri ste pogođeni ovim bolovima u svakodnevnom životu, slobodnom vremenu i profesionalnim aktivnostima u protekle dve sedmice?</v>
      </c>
      <c r="GX61" s="142" t="str">
        <f>IF(LEN(VLOOKUP($G61,Baseline!$G:$HT,200,0))=0,"",VLOOKUP($G61,Baseline!$G:$HT,200,0))</f>
        <v>0 = nikakav negativan uticaj</v>
      </c>
      <c r="GY61" s="142" t="str">
        <f>IF(LEN(VLOOKUP($G61,Baseline!$G:$HT,201,0))=0,"",VLOOKUP($G61,Baseline!$G:$HT,201,0))</f>
        <v>1 = lakši do umereni negativan uticaj </v>
      </c>
      <c r="GZ61" s="142" t="str">
        <f>IF(LEN(VLOOKUP($G61,Baseline!$G:$HT,202,0))=0,"",VLOOKUP($G61,Baseline!$G:$HT,202,0))</f>
        <v>2 = jak do veoma jak uticaj</v>
      </c>
      <c r="HA61" s="142" t="str">
        <f>IF(LEN(VLOOKUP($G61,Baseline!$G:$HT,203,0))=0,"",VLOOKUP($G61,Baseline!$G:$HT,203,0))</f>
        <v>3 = nisam imao bolove</v>
      </c>
      <c r="HB61" s="142" t="str">
        <f>IF(LEN(VLOOKUP($G61,Baseline!$G:$HT,204,0))=0,"",VLOOKUP($G61,Baseline!$G:$HT,204,0))</f>
        <v>99 = nema podataka</v>
      </c>
      <c r="HC61" s="142" t="str">
        <f>IF(LEN(VLOOKUP($G61,Baseline!$G:$HT,205,0))=0,"",VLOOKUP($G61,Baseline!$G:$HT,205,0))</f>
        <v/>
      </c>
      <c r="HD61" s="142" t="str">
        <f>IF(LEN(VLOOKUP($G61,Baseline!$G:$HT,206,0))=0,"",VLOOKUP($G61,Baseline!$G:$HT,206,0))</f>
        <v/>
      </c>
      <c r="HE61" s="142" t="str">
        <f>IF(LEN(VLOOKUP($G61,Baseline!$G:$HT,207,0))=0,"",VLOOKUP($G61,Baseline!$G:$HT,207,0))</f>
        <v/>
      </c>
      <c r="HF61" s="142" t="str">
        <f>IF(LEN(VLOOKUP($G61,Baseline!$G:$HT,208,0))=0,"",VLOOKUP($G61,Baseline!$G:$HT,208,0))</f>
        <v/>
      </c>
      <c r="HG61" s="142" t="str">
        <f>IF(LEN(VLOOKUP($G61,Baseline!$G:$HT,209,0))=0,"",VLOOKUP($G61,Baseline!$G:$HT,209,0))</f>
        <v/>
      </c>
      <c r="HH61" s="142" t="str">
        <f>IF(LEN(VLOOKUP($G61,Baseline!$G:$HT,210,0))=0,"",VLOOKUP($G61,Baseline!$G:$HT,210,0))</f>
        <v/>
      </c>
      <c r="HI61" s="142" t="str">
        <f>IF(LEN(VLOOKUP($G61,Baseline!$G:$HT,211,0))=0,"",VLOOKUP($G61,Baseline!$G:$HT,211,0))</f>
        <v/>
      </c>
      <c r="HJ61" s="142" t="str">
        <f>IF(LEN(VLOOKUP($G61,Baseline!$G:$HT,212,0))=0,"",VLOOKUP($G61,Baseline!$G:$HT,212,0))</f>
        <v/>
      </c>
      <c r="HK61" s="142" t="str">
        <f>IF(LEN(VLOOKUP($G61,Baseline!$G:$HT,213,0))=0,"",VLOOKUP($G61,Baseline!$G:$HT,213,0))</f>
        <v/>
      </c>
      <c r="HL61" s="142" t="str">
        <f>IF(LEN(VLOOKUP($G61,Baseline!$G:$HT,214,0))=0,"",VLOOKUP($G61,Baseline!$G:$HT,214,0))</f>
        <v/>
      </c>
      <c r="HM61" s="142" t="str">
        <f>IF(LEN(VLOOKUP($G61,Baseline!$G:$HT,215,0))=0,"",VLOOKUP($G61,Baseline!$G:$HT,215,0))</f>
        <v/>
      </c>
      <c r="HN61" s="142" t="str">
        <f>IF(LEN(VLOOKUP($G61,Baseline!$G:$HT,216,0))=0,"",VLOOKUP($G61,Baseline!$G:$HT,216,0))</f>
        <v/>
      </c>
      <c r="HO61" s="142" t="str">
        <f>IF(LEN(VLOOKUP($G61,Baseline!$G:$HT,217,0))=0,"",VLOOKUP($G61,Baseline!$G:$HT,217,0))</f>
        <v/>
      </c>
      <c r="HP61" s="142" t="str">
        <f>IF(LEN(VLOOKUP($G61,Baseline!$G:$HT,218,0))=0,"",VLOOKUP($G61,Baseline!$G:$HT,218,0))</f>
        <v/>
      </c>
      <c r="HQ61" s="142" t="str">
        <f>IF(LEN(VLOOKUP($G61,Baseline!$G:$HT,219,0))=0,"",VLOOKUP($G61,Baseline!$G:$HT,219,0))</f>
        <v/>
      </c>
      <c r="HR61" s="142" t="str">
        <f>IF(LEN(VLOOKUP($G61,Baseline!$G:$HT,220,0))=0,"",VLOOKUP($G61,Baseline!$G:$HT,220,0))</f>
        <v/>
      </c>
      <c r="HS61" s="142" t="str">
        <f>IF(LEN(VLOOKUP($G61,Baseline!$G:$HT,221,0))=0,"",VLOOKUP($G61,Baseline!$G:$HT,221,0))</f>
        <v/>
      </c>
      <c r="HT61" s="142" t="str">
        <f>IF(LEN(VLOOKUP($G61,Baseline!$G:$HT,222,0))=0,"",VLOOKUP($G61,Baseline!$G:$HT,222,0))</f>
        <v/>
      </c>
      <c r="HU61" s="142"/>
      <c r="HV61" s="142"/>
      <c r="HW61" s="142"/>
      <c r="HX61" s="142"/>
      <c r="HY61" s="177"/>
      <c r="HZ61" s="177"/>
      <c r="IA61" s="177"/>
      <c r="IB61" s="177"/>
      <c r="IC61" s="177"/>
      <c r="ID61" s="177"/>
      <c r="IE61" s="177"/>
      <c r="IF61" s="177"/>
      <c r="IG61" s="177"/>
      <c r="IH61" s="177"/>
      <c r="II61" s="177"/>
      <c r="IJ61" s="177"/>
      <c r="IK61" s="177"/>
      <c r="IL61" s="177"/>
      <c r="IM61" s="177"/>
      <c r="IN61" s="177"/>
      <c r="IO61" s="177"/>
      <c r="IP61" s="177"/>
      <c r="IQ61" s="177"/>
      <c r="IR61" s="177"/>
      <c r="IS61" s="177"/>
      <c r="IT61" s="177"/>
      <c r="IU61" s="177"/>
      <c r="IV61" s="177"/>
      <c r="IW61" s="177"/>
      <c r="IX61" s="177"/>
      <c r="IY61" s="177"/>
      <c r="IZ61" s="177"/>
      <c r="JA61" s="177"/>
      <c r="JB61" s="177"/>
      <c r="JC61" s="177"/>
      <c r="JD61" s="177"/>
      <c r="JE61" s="177"/>
      <c r="JF61" s="177"/>
      <c r="JG61" s="177"/>
      <c r="JH61" s="177"/>
      <c r="JI61" s="177"/>
      <c r="JJ61" s="177"/>
      <c r="JK61" s="177"/>
      <c r="JL61" s="177"/>
      <c r="JM61" s="177"/>
      <c r="JN61" s="177"/>
      <c r="JO61" s="177"/>
      <c r="JP61" s="177"/>
      <c r="JQ61" s="177"/>
      <c r="JR61" s="177"/>
      <c r="JS61" s="177"/>
      <c r="JT61" s="177"/>
      <c r="JU61" s="177"/>
      <c r="JV61" s="177"/>
      <c r="JW61" s="177"/>
      <c r="JX61" s="177"/>
      <c r="JY61" s="177"/>
      <c r="JZ61" s="177"/>
      <c r="KA61" s="177"/>
      <c r="KB61" s="177"/>
      <c r="KC61" s="177"/>
      <c r="KD61" s="177"/>
      <c r="KE61" s="177"/>
      <c r="KF61" s="177"/>
      <c r="KG61" s="177"/>
      <c r="KH61" s="177"/>
      <c r="KI61" s="177"/>
      <c r="KJ61" s="177"/>
      <c r="KK61" s="177"/>
      <c r="KL61" s="177"/>
      <c r="KM61" s="177"/>
      <c r="KN61" s="177"/>
      <c r="KO61" s="177"/>
      <c r="KP61" s="177"/>
      <c r="KQ61" s="177"/>
      <c r="KR61" s="177"/>
      <c r="KS61" s="177"/>
      <c r="KT61" s="177"/>
      <c r="KU61" s="177"/>
      <c r="KV61" s="177"/>
      <c r="KW61" s="177"/>
      <c r="KX61" s="177"/>
      <c r="KY61" s="177"/>
      <c r="KZ61" s="177"/>
      <c r="LA61" s="177"/>
      <c r="LB61" s="177"/>
      <c r="LC61" s="177"/>
      <c r="LD61" s="177"/>
      <c r="LE61" s="177"/>
      <c r="LF61" s="177"/>
      <c r="LG61" s="177"/>
      <c r="LH61" s="177"/>
      <c r="LI61" s="177"/>
      <c r="LJ61" s="177"/>
      <c r="LK61" s="177"/>
      <c r="LL61" s="177"/>
      <c r="LM61" s="177"/>
      <c r="LN61" s="177"/>
      <c r="LO61" s="177"/>
      <c r="LP61" s="177"/>
      <c r="LQ61" s="177"/>
      <c r="LR61" s="177"/>
      <c r="LS61" s="177"/>
      <c r="LT61" s="177"/>
      <c r="LU61" s="177"/>
      <c r="LV61" s="177"/>
      <c r="LW61" s="177"/>
      <c r="LX61" s="177"/>
      <c r="LY61" s="177"/>
      <c r="LZ61" s="177"/>
      <c r="MA61" s="177"/>
      <c r="MB61" s="177"/>
      <c r="MC61" s="177"/>
      <c r="MD61" s="177"/>
      <c r="ME61" s="177"/>
      <c r="MF61" s="177"/>
      <c r="MG61" s="177"/>
      <c r="MH61" s="177"/>
      <c r="MI61" s="177"/>
      <c r="MJ61" s="177"/>
      <c r="MK61" s="177"/>
      <c r="ML61" s="177"/>
      <c r="MM61" s="177"/>
      <c r="MN61" s="177"/>
      <c r="MO61" s="177"/>
      <c r="MP61" s="177"/>
      <c r="MQ61" s="177"/>
      <c r="MR61" s="177"/>
      <c r="MS61" s="177"/>
      <c r="MT61" s="177"/>
      <c r="MU61" s="177"/>
      <c r="MV61" s="177"/>
      <c r="MW61" s="177"/>
      <c r="MX61" s="177"/>
      <c r="MY61" s="177"/>
      <c r="MZ61" s="177"/>
      <c r="NA61" s="177"/>
      <c r="NB61" s="177"/>
      <c r="NC61" s="177"/>
      <c r="ND61" s="177"/>
      <c r="NE61" s="177"/>
      <c r="NF61" s="177"/>
      <c r="NG61" s="177"/>
      <c r="NH61" s="177"/>
      <c r="NI61" s="177"/>
      <c r="NJ61" s="177"/>
      <c r="NK61" s="177"/>
      <c r="NL61" s="177"/>
      <c r="NM61" s="177"/>
      <c r="NN61" s="177"/>
      <c r="NO61" s="177"/>
      <c r="NP61" s="177"/>
      <c r="NQ61" s="177"/>
      <c r="NR61" s="177"/>
      <c r="NS61" s="177"/>
      <c r="NT61" s="177"/>
      <c r="NU61" s="177"/>
      <c r="NV61" s="177"/>
      <c r="NW61" s="177"/>
      <c r="NX61" s="177"/>
      <c r="NY61" s="177"/>
      <c r="NZ61" s="177"/>
      <c r="OA61" s="177"/>
      <c r="OB61" s="177"/>
      <c r="OC61" s="177"/>
      <c r="OD61" s="177"/>
      <c r="OE61" s="177"/>
      <c r="OF61" s="177"/>
      <c r="OG61" s="177"/>
      <c r="OH61" s="177"/>
      <c r="OI61" s="177"/>
      <c r="OJ61" s="177"/>
      <c r="OK61" s="177"/>
      <c r="OL61" s="177"/>
      <c r="OM61" s="177"/>
      <c r="ON61" s="177"/>
      <c r="OO61" s="177"/>
      <c r="OP61" s="177"/>
      <c r="OQ61" s="177"/>
      <c r="OR61" s="177"/>
      <c r="OS61" s="177"/>
      <c r="OT61" s="177"/>
      <c r="OU61" s="177"/>
      <c r="OV61" s="177"/>
      <c r="OW61" s="177"/>
      <c r="OX61" s="177"/>
      <c r="OY61" s="177"/>
      <c r="OZ61" s="177"/>
      <c r="PA61" s="177"/>
      <c r="PB61" s="177"/>
      <c r="PC61" s="177"/>
      <c r="PD61" s="177"/>
      <c r="PE61" s="177"/>
      <c r="PF61" s="177"/>
      <c r="PG61" s="177"/>
      <c r="PH61" s="177"/>
      <c r="PI61" s="177"/>
      <c r="PJ61" s="177"/>
      <c r="PK61" s="177"/>
      <c r="PL61" s="177"/>
      <c r="PM61" s="177"/>
      <c r="PN61" s="177"/>
      <c r="PO61" s="177"/>
      <c r="PP61" s="177"/>
      <c r="PQ61" s="177"/>
      <c r="PR61" s="177"/>
      <c r="PS61" s="177"/>
      <c r="PT61" s="177"/>
      <c r="PU61" s="177"/>
      <c r="PV61" s="177"/>
      <c r="PW61" s="177"/>
      <c r="PX61" s="177"/>
      <c r="PY61" s="177"/>
      <c r="PZ61" s="177"/>
      <c r="QA61" s="177"/>
      <c r="QB61" s="177"/>
      <c r="QC61" s="177"/>
      <c r="QD61" s="177"/>
      <c r="QE61" s="177"/>
      <c r="QF61" s="177"/>
      <c r="QG61" s="177"/>
      <c r="QH61" s="177"/>
      <c r="QI61" s="177"/>
      <c r="QJ61" s="177"/>
      <c r="QK61" s="177"/>
      <c r="QL61" s="177"/>
      <c r="QM61" s="177"/>
      <c r="QN61" s="177"/>
      <c r="QO61" s="177"/>
      <c r="QP61" s="177"/>
      <c r="QQ61" s="177"/>
      <c r="QR61" s="177"/>
      <c r="QS61" s="177"/>
      <c r="QT61" s="177"/>
      <c r="QU61" s="177"/>
      <c r="QV61" s="177"/>
      <c r="QW61" s="177"/>
      <c r="QX61" s="177"/>
      <c r="QY61" s="177"/>
      <c r="QZ61" s="177"/>
      <c r="RA61" s="177"/>
      <c r="RB61" s="177"/>
      <c r="RC61" s="177"/>
      <c r="RD61" s="177"/>
      <c r="RE61" s="177"/>
      <c r="RF61" s="177"/>
      <c r="RG61" s="177"/>
      <c r="RH61" s="177"/>
      <c r="RI61" s="177"/>
      <c r="RJ61" s="177"/>
      <c r="RK61" s="177"/>
      <c r="RL61" s="177"/>
      <c r="RM61" s="177"/>
      <c r="RN61" s="177"/>
      <c r="RO61" s="177"/>
      <c r="RP61" s="177"/>
      <c r="RQ61" s="177"/>
      <c r="RR61" s="177"/>
      <c r="RS61" s="177"/>
      <c r="RT61" s="177"/>
      <c r="RU61" s="177"/>
      <c r="RV61" s="177"/>
      <c r="RW61" s="177"/>
      <c r="RX61" s="177"/>
      <c r="RY61" s="177"/>
      <c r="RZ61" s="177"/>
      <c r="SA61" s="177"/>
      <c r="SB61" s="177"/>
      <c r="SC61" s="177"/>
      <c r="SD61" s="177"/>
      <c r="SE61" s="177"/>
      <c r="SF61" s="177"/>
      <c r="SG61" s="177"/>
      <c r="SH61" s="177"/>
      <c r="SI61" s="177"/>
      <c r="SJ61" s="177"/>
      <c r="SK61" s="177"/>
      <c r="SL61" s="177"/>
      <c r="SM61" s="177"/>
      <c r="SN61" s="177"/>
      <c r="SO61" s="177"/>
      <c r="SP61" s="177"/>
      <c r="SQ61" s="177"/>
      <c r="SR61" s="177"/>
      <c r="SS61" s="177"/>
      <c r="ST61" s="177"/>
      <c r="SU61" s="177"/>
      <c r="SV61" s="177"/>
      <c r="SW61" s="177"/>
      <c r="SX61" s="177"/>
      <c r="SY61" s="177"/>
      <c r="SZ61" s="177"/>
      <c r="TA61" s="177"/>
      <c r="TB61" s="177"/>
      <c r="TC61" s="177"/>
      <c r="TD61" s="177"/>
      <c r="TE61" s="177"/>
      <c r="TF61" s="177"/>
      <c r="TG61" s="177"/>
      <c r="TH61" s="177"/>
      <c r="TI61" s="177"/>
      <c r="TJ61" s="177"/>
      <c r="TK61" s="177"/>
      <c r="TL61" s="177"/>
      <c r="TM61" s="177"/>
      <c r="TN61" s="177"/>
      <c r="TO61" s="177"/>
      <c r="TP61" s="177"/>
      <c r="TQ61" s="177"/>
      <c r="TR61" s="177"/>
      <c r="TS61" s="177"/>
      <c r="TT61" s="177"/>
      <c r="TU61" s="177"/>
      <c r="TV61" s="177"/>
      <c r="TW61" s="177"/>
      <c r="TX61" s="177"/>
      <c r="TY61" s="177"/>
      <c r="TZ61" s="177"/>
      <c r="UA61" s="177"/>
      <c r="UB61" s="177"/>
      <c r="UC61" s="177"/>
      <c r="UD61" s="177"/>
      <c r="UE61" s="177"/>
      <c r="UF61" s="177"/>
      <c r="UG61" s="177"/>
      <c r="UH61" s="177"/>
      <c r="UI61" s="177"/>
      <c r="UJ61" s="177"/>
      <c r="UK61" s="177"/>
      <c r="UL61" s="177"/>
      <c r="UM61" s="177"/>
      <c r="UN61" s="177"/>
      <c r="UO61" s="177"/>
      <c r="UP61" s="177"/>
      <c r="UQ61" s="177"/>
      <c r="UR61" s="177"/>
      <c r="US61" s="177"/>
      <c r="UT61" s="177"/>
      <c r="UU61" s="177"/>
      <c r="UV61" s="177"/>
      <c r="UW61" s="177"/>
      <c r="UX61" s="177"/>
      <c r="UY61" s="177"/>
      <c r="UZ61" s="177"/>
      <c r="VA61" s="177"/>
      <c r="VB61" s="177"/>
      <c r="VC61" s="177"/>
      <c r="VD61" s="177"/>
      <c r="VE61" s="177"/>
      <c r="VF61" s="177"/>
      <c r="VG61" s="177"/>
      <c r="VH61" s="177"/>
      <c r="VI61" s="177"/>
      <c r="VJ61" s="177"/>
      <c r="VK61" s="177"/>
      <c r="VL61" s="177"/>
      <c r="VM61" s="177"/>
      <c r="VN61" s="177"/>
      <c r="VO61" s="177"/>
      <c r="VP61" s="177"/>
      <c r="VQ61" s="177"/>
      <c r="VR61" s="177"/>
      <c r="VS61" s="177"/>
      <c r="VT61" s="177"/>
      <c r="VU61" s="177"/>
      <c r="VV61" s="177"/>
      <c r="VW61" s="177"/>
      <c r="VX61" s="177"/>
      <c r="VY61" s="177"/>
      <c r="VZ61" s="177"/>
      <c r="WA61" s="177"/>
      <c r="WB61" s="177"/>
      <c r="WC61" s="177"/>
      <c r="WD61" s="177"/>
      <c r="WE61" s="177"/>
      <c r="WF61" s="177"/>
      <c r="WG61" s="177"/>
      <c r="WH61" s="177"/>
      <c r="WI61" s="177"/>
      <c r="WJ61" s="177"/>
      <c r="WK61" s="177"/>
      <c r="WL61" s="177"/>
      <c r="WM61" s="177"/>
      <c r="WN61" s="177"/>
      <c r="WO61" s="177"/>
      <c r="WP61" s="177"/>
      <c r="WQ61" s="177"/>
      <c r="WR61" s="177"/>
      <c r="WS61" s="177"/>
      <c r="WT61" s="177"/>
      <c r="WU61" s="177"/>
      <c r="WV61" s="177"/>
      <c r="WW61" s="177"/>
      <c r="WX61" s="177"/>
      <c r="WY61" s="177"/>
      <c r="WZ61" s="177"/>
      <c r="XA61" s="177"/>
      <c r="XB61" s="177"/>
      <c r="XC61" s="177"/>
      <c r="XD61" s="177"/>
      <c r="XE61" s="177"/>
      <c r="XF61" s="177"/>
      <c r="XG61" s="177"/>
      <c r="XH61" s="177"/>
      <c r="XI61" s="177"/>
      <c r="XJ61" s="177"/>
      <c r="XK61" s="177"/>
      <c r="XL61" s="177"/>
      <c r="XM61" s="177"/>
      <c r="XN61" s="177"/>
      <c r="XO61" s="177"/>
      <c r="XP61" s="177"/>
      <c r="XQ61" s="177"/>
      <c r="XR61" s="177"/>
      <c r="XS61" s="177"/>
      <c r="XT61" s="177"/>
      <c r="XU61" s="177"/>
      <c r="XV61" s="177"/>
      <c r="XW61" s="177"/>
      <c r="XX61" s="177"/>
      <c r="XY61" s="177"/>
      <c r="XZ61" s="177"/>
      <c r="YA61" s="177"/>
      <c r="YB61" s="177"/>
      <c r="YC61" s="177"/>
      <c r="YD61" s="177"/>
      <c r="YE61" s="177"/>
      <c r="YF61" s="177"/>
      <c r="YG61" s="177"/>
      <c r="YH61" s="177"/>
      <c r="YI61" s="177"/>
      <c r="YJ61" s="177"/>
      <c r="YK61" s="177"/>
      <c r="YL61" s="177"/>
      <c r="YM61" s="177"/>
      <c r="YN61" s="177"/>
      <c r="YO61" s="177"/>
      <c r="YP61" s="177"/>
      <c r="YQ61" s="177"/>
      <c r="YR61" s="177"/>
      <c r="YS61" s="177"/>
      <c r="YT61" s="177"/>
      <c r="YU61" s="177"/>
      <c r="YV61" s="177"/>
      <c r="YW61" s="177"/>
      <c r="YX61" s="177"/>
      <c r="YY61" s="177"/>
      <c r="YZ61" s="177"/>
      <c r="ZA61" s="177"/>
      <c r="ZB61" s="177"/>
      <c r="ZC61" s="177"/>
      <c r="ZD61" s="177"/>
      <c r="ZE61" s="177"/>
      <c r="ZF61" s="177"/>
      <c r="ZG61" s="177"/>
      <c r="ZH61" s="177"/>
      <c r="ZI61" s="177"/>
      <c r="ZJ61" s="177"/>
      <c r="ZK61" s="177"/>
      <c r="ZL61" s="177"/>
      <c r="ZM61" s="177"/>
      <c r="ZN61" s="177"/>
      <c r="ZO61" s="177"/>
      <c r="ZP61" s="177"/>
      <c r="ZQ61" s="177"/>
      <c r="ZR61" s="177"/>
    </row>
    <row r="62" spans="1:694" ht="15.75" customHeight="1" x14ac:dyDescent="0.25">
      <c r="A62" s="145" t="s">
        <v>251</v>
      </c>
      <c r="B62" s="145"/>
      <c r="C62" s="145"/>
      <c r="D62" s="145"/>
      <c r="E62" s="145"/>
      <c r="F62" s="145"/>
      <c r="G62" s="145"/>
      <c r="H62" s="145"/>
      <c r="I62" s="162"/>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c r="AK62" s="162"/>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c r="BJ62" s="145"/>
      <c r="BK62" s="145"/>
      <c r="BL62" s="145"/>
      <c r="BM62" s="162"/>
      <c r="BN62" s="149"/>
      <c r="BO62" s="149"/>
      <c r="BP62" s="211"/>
      <c r="BQ62" s="149"/>
      <c r="BR62" s="149"/>
      <c r="BS62" s="149"/>
      <c r="BT62" s="149"/>
      <c r="BU62" s="165"/>
      <c r="BV62" s="165"/>
      <c r="BW62" s="165"/>
      <c r="BX62" s="165"/>
      <c r="BY62" s="165"/>
      <c r="BZ62" s="165"/>
      <c r="CA62" s="165"/>
      <c r="CB62" s="165"/>
      <c r="CC62" s="165"/>
      <c r="CD62" s="165"/>
      <c r="CE62" s="165"/>
      <c r="CF62" s="165"/>
      <c r="CG62" s="165"/>
      <c r="CH62" s="165"/>
      <c r="CI62" s="165"/>
      <c r="CJ62" s="165"/>
      <c r="CK62" s="145"/>
      <c r="CL62" s="145"/>
      <c r="CM62" s="145"/>
      <c r="CN62" s="145"/>
      <c r="CO62" s="162"/>
      <c r="CP62" s="145"/>
      <c r="CQ62" s="145"/>
      <c r="CR62" s="145"/>
      <c r="CS62" s="145"/>
      <c r="CT62" s="145"/>
      <c r="CU62" s="145"/>
      <c r="CV62" s="145"/>
      <c r="CW62" s="145"/>
      <c r="CX62" s="145"/>
      <c r="CY62" s="145"/>
      <c r="CZ62" s="145"/>
      <c r="DA62" s="145"/>
      <c r="DB62" s="145"/>
      <c r="DC62" s="145"/>
      <c r="DD62" s="145"/>
      <c r="DE62" s="145"/>
      <c r="DF62" s="145"/>
      <c r="DG62" s="145"/>
      <c r="DH62" s="145"/>
      <c r="DI62" s="145"/>
      <c r="DJ62" s="145"/>
      <c r="DK62" s="145"/>
      <c r="DL62" s="145"/>
      <c r="DM62" s="145"/>
      <c r="DN62" s="145"/>
      <c r="DO62" s="145"/>
      <c r="DP62" s="145"/>
      <c r="DQ62" s="162"/>
      <c r="DR62" s="145"/>
      <c r="DS62" s="145"/>
      <c r="DT62" s="145"/>
      <c r="DU62" s="145"/>
      <c r="DV62" s="145"/>
      <c r="DW62" s="145"/>
      <c r="DX62" s="145"/>
      <c r="DY62" s="145"/>
      <c r="DZ62" s="145"/>
      <c r="EA62" s="145"/>
      <c r="EB62" s="145"/>
      <c r="EC62" s="145"/>
      <c r="ED62" s="145"/>
      <c r="EE62" s="145"/>
      <c r="EF62" s="145"/>
      <c r="EG62" s="145"/>
      <c r="EH62" s="145"/>
      <c r="EI62" s="145"/>
      <c r="EJ62" s="145"/>
      <c r="EK62" s="145"/>
      <c r="EL62" s="145"/>
      <c r="EM62" s="145"/>
      <c r="EN62" s="145"/>
      <c r="EO62" s="145"/>
      <c r="EP62" s="145"/>
      <c r="EQ62" s="145"/>
      <c r="ER62" s="145"/>
      <c r="ES62" s="162"/>
      <c r="ET62" s="145"/>
      <c r="EU62" s="145"/>
      <c r="EV62" s="145"/>
      <c r="EW62" s="145"/>
      <c r="EX62" s="145"/>
      <c r="EY62" s="145"/>
      <c r="EZ62" s="145"/>
      <c r="FA62" s="145"/>
      <c r="FB62" s="145"/>
      <c r="FC62" s="145"/>
      <c r="FD62" s="145"/>
      <c r="FE62" s="145"/>
      <c r="FF62" s="145"/>
      <c r="FG62" s="145"/>
      <c r="FH62" s="145"/>
      <c r="FI62" s="145"/>
      <c r="FJ62" s="145"/>
      <c r="FK62" s="145"/>
      <c r="FL62" s="145"/>
      <c r="FM62" s="145"/>
      <c r="FN62" s="145"/>
      <c r="FO62" s="145"/>
      <c r="FP62" s="145"/>
      <c r="FQ62" s="145"/>
      <c r="FR62" s="145"/>
      <c r="FS62" s="145"/>
      <c r="FT62" s="145"/>
      <c r="FU62" s="150"/>
      <c r="FV62" s="145"/>
      <c r="FW62" s="145"/>
      <c r="FX62" s="145"/>
      <c r="FY62" s="145"/>
      <c r="FZ62" s="145"/>
      <c r="GA62" s="145"/>
      <c r="GB62" s="145"/>
      <c r="GC62" s="145"/>
      <c r="GD62" s="145"/>
      <c r="GE62" s="145"/>
      <c r="GF62" s="145"/>
      <c r="GG62" s="145"/>
      <c r="GH62" s="145"/>
      <c r="GI62" s="145"/>
      <c r="GJ62" s="145"/>
      <c r="GK62" s="145"/>
      <c r="GL62" s="145"/>
      <c r="GM62" s="145"/>
      <c r="GN62" s="145"/>
      <c r="GO62" s="145"/>
      <c r="GP62" s="145"/>
      <c r="GQ62" s="145"/>
      <c r="GR62" s="145"/>
      <c r="GS62" s="145"/>
      <c r="GT62" s="145"/>
      <c r="GU62" s="145"/>
      <c r="GV62" s="145"/>
      <c r="GW62" s="150"/>
      <c r="GX62" s="145"/>
      <c r="GY62" s="145"/>
      <c r="GZ62" s="145"/>
      <c r="HA62" s="145"/>
      <c r="HB62" s="145"/>
      <c r="HC62" s="145"/>
      <c r="HD62" s="145"/>
      <c r="HE62" s="145"/>
      <c r="HF62" s="145"/>
      <c r="HG62" s="145"/>
      <c r="HH62" s="145"/>
      <c r="HI62" s="145"/>
      <c r="HJ62" s="145"/>
      <c r="HK62" s="145"/>
      <c r="HL62" s="145"/>
      <c r="HM62" s="145"/>
      <c r="HN62" s="145"/>
      <c r="HO62" s="145"/>
      <c r="HP62" s="145"/>
      <c r="HQ62" s="145"/>
      <c r="HR62" s="145"/>
      <c r="HS62" s="145"/>
      <c r="HT62" s="145"/>
      <c r="HU62" s="145"/>
      <c r="HV62" s="145"/>
      <c r="HW62" s="145"/>
      <c r="HX62" s="145"/>
      <c r="HY62" s="150"/>
      <c r="HZ62" s="150"/>
      <c r="IA62" s="150"/>
      <c r="IB62" s="150"/>
      <c r="IC62" s="150"/>
      <c r="ID62" s="150"/>
      <c r="IE62" s="150"/>
      <c r="IF62" s="150"/>
      <c r="IG62" s="150"/>
      <c r="IH62" s="150"/>
      <c r="II62" s="150"/>
      <c r="IJ62" s="150"/>
      <c r="IK62" s="150"/>
      <c r="IL62" s="150"/>
      <c r="IM62" s="150"/>
      <c r="IN62" s="150"/>
      <c r="IO62" s="150"/>
      <c r="IP62" s="150"/>
      <c r="IQ62" s="150"/>
      <c r="IR62" s="150"/>
      <c r="IS62" s="150"/>
      <c r="IT62" s="150"/>
      <c r="IU62" s="150"/>
      <c r="IV62" s="150"/>
      <c r="IW62" s="150"/>
      <c r="IX62" s="150"/>
      <c r="IY62" s="150"/>
      <c r="IZ62" s="150"/>
      <c r="JA62" s="150"/>
      <c r="JB62" s="150"/>
      <c r="JC62" s="150"/>
      <c r="JD62" s="150"/>
      <c r="JE62" s="150"/>
      <c r="JF62" s="150"/>
      <c r="JG62" s="150"/>
      <c r="JH62" s="150"/>
      <c r="JI62" s="150"/>
      <c r="JJ62" s="150"/>
      <c r="JK62" s="150"/>
      <c r="JL62" s="150"/>
      <c r="JM62" s="150"/>
      <c r="JN62" s="150"/>
      <c r="JO62" s="150"/>
      <c r="JP62" s="150"/>
      <c r="JQ62" s="150"/>
      <c r="JR62" s="150"/>
      <c r="JS62" s="150"/>
      <c r="JT62" s="150"/>
      <c r="JU62" s="150"/>
      <c r="JV62" s="150"/>
      <c r="JW62" s="150"/>
      <c r="JX62" s="150"/>
      <c r="JY62" s="150"/>
      <c r="JZ62" s="150"/>
      <c r="KA62" s="150"/>
      <c r="KB62" s="150"/>
      <c r="KC62" s="150"/>
      <c r="KD62" s="150"/>
      <c r="KE62" s="150"/>
      <c r="KF62" s="150"/>
      <c r="KG62" s="150"/>
      <c r="KH62" s="150"/>
      <c r="KI62" s="150"/>
      <c r="KJ62" s="150"/>
      <c r="KK62" s="150"/>
      <c r="KL62" s="150"/>
      <c r="KM62" s="150"/>
      <c r="KN62" s="150"/>
      <c r="KO62" s="150"/>
      <c r="KP62" s="150"/>
      <c r="KQ62" s="150"/>
      <c r="KR62" s="150"/>
      <c r="KS62" s="150"/>
      <c r="KT62" s="150"/>
      <c r="KU62" s="150"/>
      <c r="KV62" s="150"/>
      <c r="KW62" s="150"/>
      <c r="KX62" s="150"/>
      <c r="KY62" s="150"/>
      <c r="KZ62" s="150"/>
      <c r="LA62" s="150"/>
      <c r="LB62" s="150"/>
      <c r="LC62" s="150"/>
      <c r="LD62" s="150"/>
      <c r="LE62" s="150"/>
      <c r="LF62" s="150"/>
      <c r="LG62" s="150"/>
      <c r="LH62" s="150"/>
      <c r="LI62" s="150"/>
      <c r="LJ62" s="150"/>
      <c r="LK62" s="150"/>
      <c r="LL62" s="150"/>
      <c r="LM62" s="150"/>
      <c r="LN62" s="150"/>
      <c r="LO62" s="150"/>
      <c r="LP62" s="150"/>
      <c r="LQ62" s="150"/>
      <c r="LR62" s="150"/>
      <c r="LS62" s="150"/>
      <c r="LT62" s="150"/>
      <c r="LU62" s="150"/>
      <c r="LV62" s="150"/>
      <c r="LW62" s="150"/>
      <c r="LX62" s="150"/>
      <c r="LY62" s="150"/>
      <c r="LZ62" s="150"/>
      <c r="MA62" s="150"/>
      <c r="MB62" s="150"/>
      <c r="MC62" s="150"/>
      <c r="MD62" s="150"/>
      <c r="ME62" s="150"/>
      <c r="MF62" s="150"/>
      <c r="MG62" s="150"/>
      <c r="MH62" s="150"/>
      <c r="MI62" s="150"/>
      <c r="MJ62" s="150"/>
      <c r="MK62" s="150"/>
      <c r="ML62" s="150"/>
      <c r="MM62" s="150"/>
      <c r="MN62" s="150"/>
      <c r="MO62" s="150"/>
      <c r="MP62" s="150"/>
      <c r="MQ62" s="150"/>
      <c r="MR62" s="150"/>
      <c r="MS62" s="150"/>
      <c r="MT62" s="150"/>
      <c r="MU62" s="150"/>
      <c r="MV62" s="150"/>
      <c r="MW62" s="150"/>
      <c r="MX62" s="150"/>
      <c r="MY62" s="150"/>
      <c r="MZ62" s="150"/>
      <c r="NA62" s="150"/>
      <c r="NB62" s="150"/>
      <c r="NC62" s="150"/>
      <c r="ND62" s="150"/>
      <c r="NE62" s="150"/>
      <c r="NF62" s="150"/>
      <c r="NG62" s="150"/>
      <c r="NH62" s="150"/>
      <c r="NI62" s="150"/>
      <c r="NJ62" s="150"/>
      <c r="NK62" s="150"/>
      <c r="NL62" s="150"/>
      <c r="NM62" s="150"/>
      <c r="NN62" s="150"/>
      <c r="NO62" s="150"/>
      <c r="NP62" s="150"/>
      <c r="NQ62" s="150"/>
      <c r="NR62" s="150"/>
      <c r="NS62" s="150"/>
      <c r="NT62" s="150"/>
      <c r="NU62" s="150"/>
      <c r="NV62" s="150"/>
      <c r="NW62" s="150"/>
      <c r="NX62" s="150"/>
      <c r="NY62" s="150"/>
      <c r="NZ62" s="150"/>
      <c r="OA62" s="150"/>
      <c r="OB62" s="150"/>
      <c r="OC62" s="150"/>
      <c r="OD62" s="150"/>
      <c r="OE62" s="150"/>
      <c r="OF62" s="150"/>
      <c r="OG62" s="150"/>
      <c r="OH62" s="150"/>
      <c r="OI62" s="150"/>
      <c r="OJ62" s="150"/>
      <c r="OK62" s="150"/>
      <c r="OL62" s="150"/>
      <c r="OM62" s="150"/>
      <c r="ON62" s="150"/>
      <c r="OO62" s="150"/>
      <c r="OP62" s="150"/>
      <c r="OQ62" s="150"/>
      <c r="OR62" s="150"/>
      <c r="OS62" s="150"/>
      <c r="OT62" s="150"/>
      <c r="OU62" s="150"/>
      <c r="OV62" s="150"/>
      <c r="OW62" s="150"/>
      <c r="OX62" s="150"/>
      <c r="OY62" s="150"/>
      <c r="OZ62" s="150"/>
      <c r="PA62" s="150"/>
      <c r="PB62" s="150"/>
      <c r="PC62" s="150"/>
      <c r="PD62" s="150"/>
      <c r="PE62" s="150"/>
      <c r="PF62" s="150"/>
      <c r="PG62" s="150"/>
      <c r="PH62" s="150"/>
      <c r="PI62" s="150"/>
      <c r="PJ62" s="150"/>
      <c r="PK62" s="150"/>
      <c r="PL62" s="150"/>
      <c r="PM62" s="150"/>
      <c r="PN62" s="150"/>
      <c r="PO62" s="150"/>
      <c r="PP62" s="150"/>
      <c r="PQ62" s="150"/>
      <c r="PR62" s="150"/>
      <c r="PS62" s="150"/>
      <c r="PT62" s="150"/>
      <c r="PU62" s="150"/>
      <c r="PV62" s="150"/>
      <c r="PW62" s="150"/>
      <c r="PX62" s="150"/>
      <c r="PY62" s="150"/>
      <c r="PZ62" s="150"/>
      <c r="QA62" s="150"/>
      <c r="QB62" s="150"/>
      <c r="QC62" s="150"/>
      <c r="QD62" s="150"/>
      <c r="QE62" s="150"/>
      <c r="QF62" s="150"/>
      <c r="QG62" s="150"/>
      <c r="QH62" s="150"/>
      <c r="QI62" s="150"/>
      <c r="QJ62" s="150"/>
      <c r="QK62" s="150"/>
      <c r="QL62" s="150"/>
      <c r="QM62" s="150"/>
      <c r="QN62" s="150"/>
      <c r="QO62" s="150"/>
      <c r="QP62" s="150"/>
      <c r="QQ62" s="150"/>
      <c r="QR62" s="150"/>
      <c r="QS62" s="150"/>
      <c r="QT62" s="150"/>
      <c r="QU62" s="150"/>
      <c r="QV62" s="150"/>
      <c r="QW62" s="150"/>
      <c r="QX62" s="150"/>
      <c r="QY62" s="150"/>
      <c r="QZ62" s="150"/>
      <c r="RA62" s="150"/>
      <c r="RB62" s="150"/>
      <c r="RC62" s="150"/>
      <c r="RD62" s="150"/>
      <c r="RE62" s="150"/>
      <c r="RF62" s="150"/>
      <c r="RG62" s="150"/>
      <c r="RH62" s="150"/>
      <c r="RI62" s="150"/>
      <c r="RJ62" s="150"/>
      <c r="RK62" s="150"/>
      <c r="RL62" s="150"/>
      <c r="RM62" s="150"/>
      <c r="RN62" s="150"/>
      <c r="RO62" s="150"/>
      <c r="RP62" s="150"/>
      <c r="RQ62" s="150"/>
      <c r="RR62" s="150"/>
      <c r="RS62" s="150"/>
      <c r="RT62" s="150"/>
      <c r="RU62" s="150"/>
      <c r="RV62" s="150"/>
      <c r="RW62" s="150"/>
      <c r="RX62" s="150"/>
      <c r="RY62" s="150"/>
      <c r="RZ62" s="150"/>
      <c r="SA62" s="150"/>
      <c r="SB62" s="150"/>
      <c r="SC62" s="150"/>
      <c r="SD62" s="150"/>
      <c r="SE62" s="150"/>
      <c r="SF62" s="150"/>
      <c r="SG62" s="150"/>
      <c r="SH62" s="150"/>
      <c r="SI62" s="150"/>
      <c r="SJ62" s="150"/>
      <c r="SK62" s="150"/>
      <c r="SL62" s="150"/>
      <c r="SM62" s="150"/>
      <c r="SN62" s="150"/>
      <c r="SO62" s="150"/>
      <c r="SP62" s="150"/>
      <c r="SQ62" s="150"/>
      <c r="SR62" s="150"/>
      <c r="SS62" s="150"/>
      <c r="ST62" s="150"/>
      <c r="SU62" s="150"/>
      <c r="SV62" s="150"/>
      <c r="SW62" s="150"/>
      <c r="SX62" s="150"/>
      <c r="SY62" s="150"/>
      <c r="SZ62" s="150"/>
      <c r="TA62" s="150"/>
      <c r="TB62" s="150"/>
      <c r="TC62" s="150"/>
      <c r="TD62" s="150"/>
      <c r="TE62" s="150"/>
      <c r="TF62" s="150"/>
      <c r="TG62" s="150"/>
      <c r="TH62" s="150"/>
      <c r="TI62" s="150"/>
      <c r="TJ62" s="150"/>
      <c r="TK62" s="150"/>
      <c r="TL62" s="150"/>
      <c r="TM62" s="150"/>
      <c r="TN62" s="150"/>
      <c r="TO62" s="150"/>
      <c r="TP62" s="150"/>
      <c r="TQ62" s="150"/>
      <c r="TR62" s="150"/>
      <c r="TS62" s="150"/>
      <c r="TT62" s="150"/>
      <c r="TU62" s="150"/>
      <c r="TV62" s="150"/>
      <c r="TW62" s="150"/>
      <c r="TX62" s="150"/>
      <c r="TY62" s="150"/>
      <c r="TZ62" s="150"/>
      <c r="UA62" s="150"/>
      <c r="UB62" s="150"/>
      <c r="UC62" s="150"/>
      <c r="UD62" s="150"/>
      <c r="UE62" s="150"/>
      <c r="UF62" s="150"/>
      <c r="UG62" s="150"/>
      <c r="UH62" s="150"/>
      <c r="UI62" s="150"/>
      <c r="UJ62" s="150"/>
      <c r="UK62" s="150"/>
      <c r="UL62" s="150"/>
      <c r="UM62" s="150"/>
      <c r="UN62" s="150"/>
      <c r="UO62" s="150"/>
      <c r="UP62" s="150"/>
      <c r="UQ62" s="150"/>
      <c r="UR62" s="150"/>
      <c r="US62" s="150"/>
      <c r="UT62" s="150"/>
      <c r="UU62" s="150"/>
      <c r="UV62" s="150"/>
      <c r="UW62" s="150"/>
      <c r="UX62" s="150"/>
      <c r="UY62" s="150"/>
      <c r="UZ62" s="150"/>
      <c r="VA62" s="150"/>
      <c r="VB62" s="150"/>
      <c r="VC62" s="150"/>
      <c r="VD62" s="150"/>
      <c r="VE62" s="150"/>
      <c r="VF62" s="150"/>
      <c r="VG62" s="150"/>
      <c r="VH62" s="150"/>
      <c r="VI62" s="150"/>
      <c r="VJ62" s="150"/>
      <c r="VK62" s="150"/>
      <c r="VL62" s="150"/>
      <c r="VM62" s="150"/>
      <c r="VN62" s="150"/>
      <c r="VO62" s="150"/>
      <c r="VP62" s="150"/>
      <c r="VQ62" s="150"/>
      <c r="VR62" s="150"/>
      <c r="VS62" s="150"/>
      <c r="VT62" s="150"/>
      <c r="VU62" s="150"/>
      <c r="VV62" s="150"/>
      <c r="VW62" s="150"/>
      <c r="VX62" s="150"/>
      <c r="VY62" s="150"/>
      <c r="VZ62" s="150"/>
      <c r="WA62" s="150"/>
      <c r="WB62" s="150"/>
      <c r="WC62" s="150"/>
      <c r="WD62" s="150"/>
      <c r="WE62" s="150"/>
      <c r="WF62" s="150"/>
      <c r="WG62" s="150"/>
      <c r="WH62" s="150"/>
      <c r="WI62" s="150"/>
      <c r="WJ62" s="150"/>
      <c r="WK62" s="150"/>
      <c r="WL62" s="150"/>
      <c r="WM62" s="150"/>
      <c r="WN62" s="150"/>
      <c r="WO62" s="150"/>
      <c r="WP62" s="150"/>
      <c r="WQ62" s="150"/>
      <c r="WR62" s="150"/>
      <c r="WS62" s="150"/>
      <c r="WT62" s="150"/>
      <c r="WU62" s="150"/>
      <c r="WV62" s="150"/>
      <c r="WW62" s="150"/>
      <c r="WX62" s="150"/>
      <c r="WY62" s="150"/>
      <c r="WZ62" s="150"/>
      <c r="XA62" s="150"/>
      <c r="XB62" s="150"/>
      <c r="XC62" s="150"/>
      <c r="XD62" s="150"/>
      <c r="XE62" s="150"/>
      <c r="XF62" s="150"/>
      <c r="XG62" s="150"/>
      <c r="XH62" s="150"/>
      <c r="XI62" s="150"/>
      <c r="XJ62" s="150"/>
      <c r="XK62" s="150"/>
      <c r="XL62" s="150"/>
      <c r="XM62" s="150"/>
      <c r="XN62" s="150"/>
      <c r="XO62" s="150"/>
      <c r="XP62" s="150"/>
      <c r="XQ62" s="150"/>
      <c r="XR62" s="150"/>
      <c r="XS62" s="150"/>
      <c r="XT62" s="150"/>
      <c r="XU62" s="150"/>
      <c r="XV62" s="150"/>
      <c r="XW62" s="150"/>
      <c r="XX62" s="150"/>
      <c r="XY62" s="150"/>
      <c r="XZ62" s="150"/>
      <c r="YA62" s="150"/>
      <c r="YB62" s="150"/>
      <c r="YC62" s="150"/>
      <c r="YD62" s="150"/>
      <c r="YE62" s="150"/>
      <c r="YF62" s="150"/>
      <c r="YG62" s="150"/>
      <c r="YH62" s="150"/>
      <c r="YI62" s="150"/>
      <c r="YJ62" s="150"/>
      <c r="YK62" s="150"/>
      <c r="YL62" s="150"/>
      <c r="YM62" s="150"/>
      <c r="YN62" s="150"/>
      <c r="YO62" s="150"/>
      <c r="YP62" s="150"/>
      <c r="YQ62" s="150"/>
      <c r="YR62" s="150"/>
      <c r="YS62" s="150"/>
      <c r="YT62" s="150"/>
      <c r="YU62" s="150"/>
      <c r="YV62" s="150"/>
      <c r="YW62" s="150"/>
      <c r="YX62" s="150"/>
      <c r="YY62" s="150"/>
      <c r="YZ62" s="150"/>
      <c r="ZA62" s="150"/>
      <c r="ZB62" s="150"/>
      <c r="ZC62" s="150"/>
      <c r="ZD62" s="150"/>
      <c r="ZE62" s="150"/>
      <c r="ZF62" s="150"/>
      <c r="ZG62" s="150"/>
      <c r="ZH62" s="150"/>
      <c r="ZI62" s="150"/>
      <c r="ZJ62" s="150"/>
      <c r="ZK62" s="150"/>
      <c r="ZL62" s="150"/>
      <c r="ZM62" s="150"/>
      <c r="ZN62" s="150"/>
      <c r="ZO62" s="150"/>
      <c r="ZP62" s="150"/>
      <c r="ZQ62" s="150"/>
      <c r="ZR62" s="150"/>
    </row>
    <row r="63" spans="1:694" ht="15.75" customHeight="1" x14ac:dyDescent="0.25">
      <c r="A63" s="194" t="s">
        <v>240</v>
      </c>
      <c r="B63" s="194" t="s">
        <v>273</v>
      </c>
      <c r="C63" s="194"/>
      <c r="D63" s="194"/>
      <c r="E63" s="194"/>
      <c r="F63" s="194" t="s">
        <v>254</v>
      </c>
      <c r="G63" s="194"/>
      <c r="H63" s="194"/>
      <c r="I63" s="195" t="s">
        <v>1828</v>
      </c>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195" t="s">
        <v>1829</v>
      </c>
      <c r="AL63" s="194"/>
      <c r="AM63" s="194"/>
      <c r="AN63" s="194"/>
      <c r="AO63" s="194"/>
      <c r="AP63" s="194"/>
      <c r="AQ63" s="194"/>
      <c r="AR63" s="194"/>
      <c r="AS63" s="194"/>
      <c r="AT63" s="194"/>
      <c r="AU63" s="194"/>
      <c r="AV63" s="194"/>
      <c r="AW63" s="194"/>
      <c r="AX63" s="194"/>
      <c r="AY63" s="194"/>
      <c r="AZ63" s="194"/>
      <c r="BA63" s="194"/>
      <c r="BB63" s="194"/>
      <c r="BC63" s="194"/>
      <c r="BD63" s="194"/>
      <c r="BE63" s="194"/>
      <c r="BF63" s="194"/>
      <c r="BG63" s="194"/>
      <c r="BH63" s="194"/>
      <c r="BI63" s="194"/>
      <c r="BJ63" s="194"/>
      <c r="BK63" s="194"/>
      <c r="BL63" s="194"/>
      <c r="BM63" s="195" t="s">
        <v>1830</v>
      </c>
      <c r="BN63" s="173"/>
      <c r="BO63" s="173"/>
      <c r="BP63" s="217"/>
      <c r="BQ63" s="173"/>
      <c r="BR63" s="173"/>
      <c r="BS63" s="173"/>
      <c r="BT63" s="173"/>
      <c r="BU63" s="175"/>
      <c r="BV63" s="175"/>
      <c r="BW63" s="175"/>
      <c r="BX63" s="175"/>
      <c r="BY63" s="175"/>
      <c r="BZ63" s="175"/>
      <c r="CA63" s="175"/>
      <c r="CB63" s="175"/>
      <c r="CC63" s="175"/>
      <c r="CD63" s="175"/>
      <c r="CE63" s="175"/>
      <c r="CF63" s="175"/>
      <c r="CG63" s="175"/>
      <c r="CH63" s="175"/>
      <c r="CI63" s="175"/>
      <c r="CJ63" s="175"/>
      <c r="CK63" s="194"/>
      <c r="CL63" s="194"/>
      <c r="CM63" s="194"/>
      <c r="CN63" s="194"/>
      <c r="CO63" s="195" t="s">
        <v>1831</v>
      </c>
      <c r="CP63" s="194"/>
      <c r="CQ63" s="194"/>
      <c r="CR63" s="194"/>
      <c r="CS63" s="194"/>
      <c r="CT63" s="194"/>
      <c r="CU63" s="194"/>
      <c r="CV63" s="194"/>
      <c r="CW63" s="194"/>
      <c r="CX63" s="194"/>
      <c r="CY63" s="194"/>
      <c r="CZ63" s="194"/>
      <c r="DA63" s="194"/>
      <c r="DB63" s="194"/>
      <c r="DC63" s="194"/>
      <c r="DD63" s="194"/>
      <c r="DE63" s="194"/>
      <c r="DF63" s="194"/>
      <c r="DG63" s="194"/>
      <c r="DH63" s="194"/>
      <c r="DI63" s="194"/>
      <c r="DJ63" s="194"/>
      <c r="DK63" s="194"/>
      <c r="DL63" s="194"/>
      <c r="DM63" s="194"/>
      <c r="DN63" s="194"/>
      <c r="DO63" s="194"/>
      <c r="DP63" s="194"/>
      <c r="DQ63" s="195" t="s">
        <v>1832</v>
      </c>
      <c r="DR63" s="194"/>
      <c r="DS63" s="194"/>
      <c r="DT63" s="194"/>
      <c r="DU63" s="194"/>
      <c r="DV63" s="194"/>
      <c r="DW63" s="194"/>
      <c r="DX63" s="194"/>
      <c r="DY63" s="194"/>
      <c r="DZ63" s="194"/>
      <c r="EA63" s="194"/>
      <c r="EB63" s="194"/>
      <c r="EC63" s="194"/>
      <c r="ED63" s="194"/>
      <c r="EE63" s="194"/>
      <c r="EF63" s="194"/>
      <c r="EG63" s="194"/>
      <c r="EH63" s="194"/>
      <c r="EI63" s="194"/>
      <c r="EJ63" s="194"/>
      <c r="EK63" s="194"/>
      <c r="EL63" s="194"/>
      <c r="EM63" s="194"/>
      <c r="EN63" s="194"/>
      <c r="EO63" s="194"/>
      <c r="EP63" s="194"/>
      <c r="EQ63" s="194"/>
      <c r="ER63" s="194"/>
      <c r="ES63" s="195" t="s">
        <v>1833</v>
      </c>
      <c r="ET63" s="194"/>
      <c r="EU63" s="194"/>
      <c r="EV63" s="194"/>
      <c r="EW63" s="194"/>
      <c r="EX63" s="194"/>
      <c r="EY63" s="194"/>
      <c r="EZ63" s="194"/>
      <c r="FA63" s="194"/>
      <c r="FB63" s="194"/>
      <c r="FC63" s="194"/>
      <c r="FD63" s="194"/>
      <c r="FE63" s="194"/>
      <c r="FF63" s="194"/>
      <c r="FG63" s="194"/>
      <c r="FH63" s="194"/>
      <c r="FI63" s="194"/>
      <c r="FJ63" s="194"/>
      <c r="FK63" s="194"/>
      <c r="FL63" s="194"/>
      <c r="FM63" s="194"/>
      <c r="FN63" s="194"/>
      <c r="FO63" s="194"/>
      <c r="FP63" s="194"/>
      <c r="FQ63" s="194"/>
      <c r="FR63" s="194"/>
      <c r="FS63" s="194"/>
      <c r="FT63" s="194"/>
      <c r="FU63" s="195" t="s">
        <v>1834</v>
      </c>
      <c r="FV63" s="194"/>
      <c r="FW63" s="194"/>
      <c r="FX63" s="194"/>
      <c r="FY63" s="194"/>
      <c r="FZ63" s="194"/>
      <c r="GA63" s="194"/>
      <c r="GB63" s="194"/>
      <c r="GC63" s="194"/>
      <c r="GD63" s="194"/>
      <c r="GE63" s="194"/>
      <c r="GF63" s="194"/>
      <c r="GG63" s="194"/>
      <c r="GH63" s="194"/>
      <c r="GI63" s="194"/>
      <c r="GJ63" s="194"/>
      <c r="GK63" s="194"/>
      <c r="GL63" s="194"/>
      <c r="GM63" s="194"/>
      <c r="GN63" s="194"/>
      <c r="GO63" s="194"/>
      <c r="GP63" s="194"/>
      <c r="GQ63" s="194"/>
      <c r="GR63" s="194"/>
      <c r="GS63" s="194"/>
      <c r="GT63" s="194"/>
      <c r="GU63" s="194"/>
      <c r="GV63" s="194"/>
      <c r="GW63" s="195" t="s">
        <v>1835</v>
      </c>
      <c r="GX63" s="194"/>
      <c r="GY63" s="194"/>
      <c r="GZ63" s="194"/>
      <c r="HA63" s="194"/>
      <c r="HB63" s="194"/>
      <c r="HC63" s="194"/>
      <c r="HD63" s="194"/>
      <c r="HE63" s="194"/>
      <c r="HF63" s="194"/>
      <c r="HG63" s="194"/>
      <c r="HH63" s="194"/>
      <c r="HI63" s="194"/>
      <c r="HJ63" s="194"/>
      <c r="HK63" s="194"/>
      <c r="HL63" s="194"/>
      <c r="HM63" s="194"/>
      <c r="HN63" s="194"/>
      <c r="HO63" s="194"/>
      <c r="HP63" s="194"/>
      <c r="HQ63" s="194"/>
      <c r="HR63" s="194"/>
      <c r="HS63" s="194"/>
      <c r="HT63" s="194"/>
      <c r="HU63" s="194"/>
      <c r="HV63" s="194"/>
      <c r="HW63" s="194"/>
      <c r="HX63" s="194"/>
      <c r="HY63" s="143"/>
      <c r="HZ63" s="143"/>
      <c r="IA63" s="143"/>
      <c r="IB63" s="143"/>
      <c r="IC63" s="143"/>
      <c r="ID63" s="143"/>
      <c r="IE63" s="143"/>
      <c r="IF63" s="143"/>
      <c r="IG63" s="143"/>
      <c r="IH63" s="143"/>
      <c r="II63" s="143"/>
      <c r="IJ63" s="143"/>
      <c r="IK63" s="143"/>
      <c r="IL63" s="143"/>
      <c r="IM63" s="143"/>
      <c r="IN63" s="143"/>
      <c r="IO63" s="143"/>
      <c r="IP63" s="143"/>
      <c r="IQ63" s="143"/>
      <c r="IR63" s="143"/>
      <c r="IS63" s="143"/>
      <c r="IT63" s="143"/>
      <c r="IU63" s="143"/>
      <c r="IV63" s="143"/>
      <c r="IW63" s="143"/>
      <c r="IX63" s="143"/>
      <c r="IY63" s="143"/>
      <c r="IZ63" s="143"/>
      <c r="JA63" s="143"/>
      <c r="JB63" s="143"/>
      <c r="JC63" s="143"/>
      <c r="JD63" s="143"/>
      <c r="JE63" s="143"/>
      <c r="JF63" s="143"/>
      <c r="JG63" s="143"/>
      <c r="JH63" s="143"/>
      <c r="JI63" s="143"/>
      <c r="JJ63" s="143"/>
      <c r="JK63" s="143"/>
      <c r="JL63" s="143"/>
      <c r="JM63" s="143"/>
      <c r="JN63" s="143"/>
      <c r="JO63" s="143"/>
      <c r="JP63" s="143"/>
      <c r="JQ63" s="143"/>
      <c r="JR63" s="143"/>
      <c r="JS63" s="143"/>
      <c r="JT63" s="143"/>
      <c r="JU63" s="143"/>
      <c r="JV63" s="143"/>
      <c r="JW63" s="143"/>
      <c r="JX63" s="143"/>
      <c r="JY63" s="143"/>
      <c r="JZ63" s="143"/>
      <c r="KA63" s="143"/>
      <c r="KB63" s="143"/>
      <c r="KC63" s="143"/>
      <c r="KD63" s="143"/>
      <c r="KE63" s="143"/>
      <c r="KF63" s="143"/>
      <c r="KG63" s="143"/>
      <c r="KH63" s="143"/>
      <c r="KI63" s="143"/>
      <c r="KJ63" s="143"/>
      <c r="KK63" s="143"/>
      <c r="KL63" s="143"/>
      <c r="KM63" s="143"/>
      <c r="KN63" s="143"/>
      <c r="KO63" s="143"/>
      <c r="KP63" s="143"/>
      <c r="KQ63" s="143"/>
      <c r="KR63" s="143"/>
      <c r="KS63" s="143"/>
      <c r="KT63" s="143"/>
      <c r="KU63" s="143"/>
      <c r="KV63" s="143"/>
      <c r="KW63" s="143"/>
      <c r="KX63" s="143"/>
      <c r="KY63" s="143"/>
      <c r="KZ63" s="143"/>
      <c r="LA63" s="143"/>
      <c r="LB63" s="143"/>
      <c r="LC63" s="143"/>
      <c r="LD63" s="143"/>
      <c r="LE63" s="143"/>
      <c r="LF63" s="143"/>
      <c r="LG63" s="143"/>
      <c r="LH63" s="143"/>
      <c r="LI63" s="143"/>
      <c r="LJ63" s="143"/>
      <c r="LK63" s="143"/>
      <c r="LL63" s="143"/>
      <c r="LM63" s="143"/>
      <c r="LN63" s="143"/>
      <c r="LO63" s="143"/>
      <c r="LP63" s="143"/>
      <c r="LQ63" s="143"/>
      <c r="LR63" s="143"/>
      <c r="LS63" s="143"/>
      <c r="LT63" s="143"/>
      <c r="LU63" s="143"/>
      <c r="LV63" s="143"/>
      <c r="LW63" s="143"/>
      <c r="LX63" s="143"/>
      <c r="LY63" s="143"/>
      <c r="LZ63" s="143"/>
      <c r="MA63" s="143"/>
      <c r="MB63" s="143"/>
      <c r="MC63" s="143"/>
      <c r="MD63" s="143"/>
      <c r="ME63" s="143"/>
      <c r="MF63" s="143"/>
      <c r="MG63" s="143"/>
      <c r="MH63" s="143"/>
      <c r="MI63" s="143"/>
      <c r="MJ63" s="143"/>
      <c r="MK63" s="143"/>
      <c r="ML63" s="143"/>
      <c r="MM63" s="143"/>
      <c r="MN63" s="143"/>
      <c r="MO63" s="143"/>
      <c r="MP63" s="143"/>
      <c r="MQ63" s="143"/>
      <c r="MR63" s="143"/>
      <c r="MS63" s="143"/>
      <c r="MT63" s="143"/>
      <c r="MU63" s="143"/>
      <c r="MV63" s="143"/>
      <c r="MW63" s="143"/>
      <c r="MX63" s="143"/>
      <c r="MY63" s="143"/>
      <c r="MZ63" s="143"/>
      <c r="NA63" s="143"/>
      <c r="NB63" s="143"/>
      <c r="NC63" s="143"/>
      <c r="ND63" s="143"/>
      <c r="NE63" s="143"/>
      <c r="NF63" s="143"/>
      <c r="NG63" s="143"/>
      <c r="NH63" s="143"/>
      <c r="NI63" s="143"/>
      <c r="NJ63" s="143"/>
      <c r="NK63" s="143"/>
      <c r="NL63" s="143"/>
      <c r="NM63" s="143"/>
      <c r="NN63" s="143"/>
      <c r="NO63" s="143"/>
      <c r="NP63" s="143"/>
      <c r="NQ63" s="143"/>
      <c r="NR63" s="143"/>
      <c r="NS63" s="143"/>
      <c r="NT63" s="143"/>
      <c r="NU63" s="143"/>
      <c r="NV63" s="143"/>
      <c r="NW63" s="143"/>
      <c r="NX63" s="143"/>
      <c r="NY63" s="143"/>
      <c r="NZ63" s="143"/>
      <c r="OA63" s="143"/>
      <c r="OB63" s="143"/>
      <c r="OC63" s="143"/>
      <c r="OD63" s="143"/>
      <c r="OE63" s="143"/>
      <c r="OF63" s="143"/>
      <c r="OG63" s="143"/>
      <c r="OH63" s="143"/>
      <c r="OI63" s="143"/>
      <c r="OJ63" s="143"/>
      <c r="OK63" s="143"/>
      <c r="OL63" s="143"/>
      <c r="OM63" s="143"/>
      <c r="ON63" s="143"/>
      <c r="OO63" s="143"/>
      <c r="OP63" s="143"/>
      <c r="OQ63" s="143"/>
      <c r="OR63" s="143"/>
      <c r="OS63" s="143"/>
      <c r="OT63" s="143"/>
      <c r="OU63" s="143"/>
      <c r="OV63" s="143"/>
      <c r="OW63" s="143"/>
      <c r="OX63" s="143"/>
      <c r="OY63" s="143"/>
      <c r="OZ63" s="143"/>
      <c r="PA63" s="143"/>
      <c r="PB63" s="143"/>
      <c r="PC63" s="143"/>
      <c r="PD63" s="143"/>
      <c r="PE63" s="143"/>
      <c r="PF63" s="143"/>
      <c r="PG63" s="143"/>
      <c r="PH63" s="143"/>
      <c r="PI63" s="143"/>
      <c r="PJ63" s="143"/>
      <c r="PK63" s="143"/>
      <c r="PL63" s="143"/>
      <c r="PM63" s="143"/>
      <c r="PN63" s="143"/>
      <c r="PO63" s="143"/>
      <c r="PP63" s="143"/>
      <c r="PQ63" s="143"/>
      <c r="PR63" s="143"/>
      <c r="PS63" s="143"/>
      <c r="PT63" s="143"/>
      <c r="PU63" s="143"/>
      <c r="PV63" s="143"/>
      <c r="PW63" s="143"/>
      <c r="PX63" s="143"/>
      <c r="PY63" s="143"/>
      <c r="PZ63" s="143"/>
      <c r="QA63" s="143"/>
      <c r="QB63" s="143"/>
      <c r="QC63" s="143"/>
      <c r="QD63" s="143"/>
      <c r="QE63" s="143"/>
      <c r="QF63" s="143"/>
      <c r="QG63" s="143"/>
      <c r="QH63" s="143"/>
      <c r="QI63" s="143"/>
      <c r="QJ63" s="143"/>
      <c r="QK63" s="143"/>
      <c r="QL63" s="143"/>
      <c r="QM63" s="143"/>
      <c r="QN63" s="143"/>
      <c r="QO63" s="143"/>
      <c r="QP63" s="143"/>
      <c r="QQ63" s="143"/>
      <c r="QR63" s="143"/>
      <c r="QS63" s="143"/>
      <c r="QT63" s="143"/>
      <c r="QU63" s="143"/>
      <c r="QV63" s="143"/>
      <c r="QW63" s="143"/>
      <c r="QX63" s="143"/>
      <c r="QY63" s="143"/>
      <c r="QZ63" s="143"/>
      <c r="RA63" s="143"/>
      <c r="RB63" s="143"/>
      <c r="RC63" s="143"/>
      <c r="RD63" s="143"/>
      <c r="RE63" s="143"/>
      <c r="RF63" s="143"/>
      <c r="RG63" s="143"/>
      <c r="RH63" s="143"/>
      <c r="RI63" s="143"/>
      <c r="RJ63" s="143"/>
      <c r="RK63" s="143"/>
      <c r="RL63" s="143"/>
      <c r="RM63" s="143"/>
      <c r="RN63" s="143"/>
      <c r="RO63" s="143"/>
      <c r="RP63" s="143"/>
      <c r="RQ63" s="143"/>
      <c r="RR63" s="143"/>
      <c r="RS63" s="143"/>
      <c r="RT63" s="143"/>
      <c r="RU63" s="143"/>
      <c r="RV63" s="143"/>
      <c r="RW63" s="143"/>
      <c r="RX63" s="143"/>
      <c r="RY63" s="143"/>
      <c r="RZ63" s="143"/>
      <c r="SA63" s="143"/>
      <c r="SB63" s="143"/>
      <c r="SC63" s="143"/>
      <c r="SD63" s="143"/>
      <c r="SE63" s="143"/>
      <c r="SF63" s="143"/>
      <c r="SG63" s="143"/>
      <c r="SH63" s="143"/>
      <c r="SI63" s="143"/>
      <c r="SJ63" s="143"/>
      <c r="SK63" s="143"/>
      <c r="SL63" s="143"/>
      <c r="SM63" s="143"/>
      <c r="SN63" s="143"/>
      <c r="SO63" s="143"/>
      <c r="SP63" s="143"/>
      <c r="SQ63" s="143"/>
      <c r="SR63" s="143"/>
      <c r="SS63" s="143"/>
      <c r="ST63" s="143"/>
      <c r="SU63" s="143"/>
      <c r="SV63" s="143"/>
      <c r="SW63" s="143"/>
      <c r="SX63" s="143"/>
      <c r="SY63" s="143"/>
      <c r="SZ63" s="143"/>
      <c r="TA63" s="143"/>
      <c r="TB63" s="143"/>
      <c r="TC63" s="143"/>
      <c r="TD63" s="143"/>
      <c r="TE63" s="143"/>
      <c r="TF63" s="143"/>
      <c r="TG63" s="143"/>
      <c r="TH63" s="143"/>
      <c r="TI63" s="143"/>
      <c r="TJ63" s="143"/>
      <c r="TK63" s="143"/>
      <c r="TL63" s="143"/>
      <c r="TM63" s="143"/>
      <c r="TN63" s="143"/>
      <c r="TO63" s="143"/>
      <c r="TP63" s="143"/>
      <c r="TQ63" s="143"/>
      <c r="TR63" s="143"/>
      <c r="TS63" s="143"/>
      <c r="TT63" s="143"/>
      <c r="TU63" s="143"/>
      <c r="TV63" s="143"/>
      <c r="TW63" s="143"/>
      <c r="TX63" s="143"/>
      <c r="TY63" s="143"/>
      <c r="TZ63" s="143"/>
      <c r="UA63" s="143"/>
      <c r="UB63" s="143"/>
      <c r="UC63" s="143"/>
      <c r="UD63" s="143"/>
      <c r="UE63" s="143"/>
      <c r="UF63" s="143"/>
      <c r="UG63" s="143"/>
      <c r="UH63" s="143"/>
      <c r="UI63" s="143"/>
      <c r="UJ63" s="143"/>
      <c r="UK63" s="143"/>
      <c r="UL63" s="143"/>
      <c r="UM63" s="143"/>
      <c r="UN63" s="143"/>
      <c r="UO63" s="143"/>
      <c r="UP63" s="143"/>
      <c r="UQ63" s="143"/>
      <c r="UR63" s="143"/>
      <c r="US63" s="143"/>
      <c r="UT63" s="143"/>
      <c r="UU63" s="143"/>
      <c r="UV63" s="143"/>
      <c r="UW63" s="143"/>
      <c r="UX63" s="143"/>
      <c r="UY63" s="143"/>
      <c r="UZ63" s="143"/>
      <c r="VA63" s="143"/>
      <c r="VB63" s="143"/>
      <c r="VC63" s="143"/>
      <c r="VD63" s="143"/>
      <c r="VE63" s="143"/>
      <c r="VF63" s="143"/>
      <c r="VG63" s="143"/>
      <c r="VH63" s="143"/>
      <c r="VI63" s="143"/>
      <c r="VJ63" s="143"/>
      <c r="VK63" s="143"/>
      <c r="VL63" s="143"/>
      <c r="VM63" s="143"/>
      <c r="VN63" s="143"/>
      <c r="VO63" s="143"/>
      <c r="VP63" s="143"/>
      <c r="VQ63" s="143"/>
      <c r="VR63" s="143"/>
      <c r="VS63" s="143"/>
      <c r="VT63" s="143"/>
      <c r="VU63" s="143"/>
      <c r="VV63" s="143"/>
      <c r="VW63" s="143"/>
      <c r="VX63" s="143"/>
      <c r="VY63" s="143"/>
      <c r="VZ63" s="143"/>
      <c r="WA63" s="143"/>
      <c r="WB63" s="143"/>
      <c r="WC63" s="143"/>
      <c r="WD63" s="143"/>
      <c r="WE63" s="143"/>
      <c r="WF63" s="143"/>
      <c r="WG63" s="143"/>
      <c r="WH63" s="143"/>
      <c r="WI63" s="143"/>
      <c r="WJ63" s="143"/>
      <c r="WK63" s="143"/>
      <c r="WL63" s="143"/>
      <c r="WM63" s="143"/>
      <c r="WN63" s="143"/>
      <c r="WO63" s="143"/>
      <c r="WP63" s="143"/>
      <c r="WQ63" s="143"/>
      <c r="WR63" s="143"/>
      <c r="WS63" s="143"/>
      <c r="WT63" s="143"/>
      <c r="WU63" s="143"/>
      <c r="WV63" s="143"/>
      <c r="WW63" s="143"/>
      <c r="WX63" s="143"/>
      <c r="WY63" s="143"/>
      <c r="WZ63" s="143"/>
      <c r="XA63" s="143"/>
      <c r="XB63" s="143"/>
      <c r="XC63" s="143"/>
      <c r="XD63" s="143"/>
      <c r="XE63" s="143"/>
      <c r="XF63" s="143"/>
      <c r="XG63" s="143"/>
      <c r="XH63" s="143"/>
      <c r="XI63" s="143"/>
      <c r="XJ63" s="143"/>
      <c r="XK63" s="143"/>
      <c r="XL63" s="143"/>
      <c r="XM63" s="143"/>
      <c r="XN63" s="143"/>
      <c r="XO63" s="143"/>
      <c r="XP63" s="143"/>
      <c r="XQ63" s="143"/>
      <c r="XR63" s="143"/>
      <c r="XS63" s="143"/>
      <c r="XT63" s="143"/>
      <c r="XU63" s="143"/>
      <c r="XV63" s="143"/>
      <c r="XW63" s="143"/>
      <c r="XX63" s="143"/>
      <c r="XY63" s="143"/>
      <c r="XZ63" s="143"/>
      <c r="YA63" s="143"/>
      <c r="YB63" s="143"/>
      <c r="YC63" s="143"/>
      <c r="YD63" s="143"/>
      <c r="YE63" s="143"/>
      <c r="YF63" s="143"/>
      <c r="YG63" s="143"/>
      <c r="YH63" s="143"/>
      <c r="YI63" s="143"/>
      <c r="YJ63" s="143"/>
      <c r="YK63" s="143"/>
      <c r="YL63" s="143"/>
      <c r="YM63" s="143"/>
      <c r="YN63" s="143"/>
      <c r="YO63" s="143"/>
      <c r="YP63" s="143"/>
      <c r="YQ63" s="143"/>
      <c r="YR63" s="143"/>
      <c r="YS63" s="143"/>
      <c r="YT63" s="143"/>
      <c r="YU63" s="143"/>
      <c r="YV63" s="143"/>
      <c r="YW63" s="143"/>
      <c r="YX63" s="143"/>
      <c r="YY63" s="143"/>
      <c r="YZ63" s="143"/>
      <c r="ZA63" s="143"/>
      <c r="ZB63" s="143"/>
      <c r="ZC63" s="143"/>
      <c r="ZD63" s="143"/>
      <c r="ZE63" s="143"/>
      <c r="ZF63" s="143"/>
      <c r="ZG63" s="143"/>
      <c r="ZH63" s="143"/>
      <c r="ZI63" s="143"/>
      <c r="ZJ63" s="143"/>
      <c r="ZK63" s="143"/>
      <c r="ZL63" s="143"/>
      <c r="ZM63" s="143"/>
      <c r="ZN63" s="143"/>
      <c r="ZO63" s="143"/>
      <c r="ZP63" s="143"/>
      <c r="ZQ63" s="143"/>
      <c r="ZR63" s="143"/>
    </row>
  </sheetData>
  <autoFilter ref="A5:CN63" xr:uid="{00000000-0009-0000-0000-000001000000}"/>
  <conditionalFormatting sqref="AJ21">
    <cfRule type="expression" dxfId="509" priority="1">
      <formula>"$A6 =""text"""</formula>
    </cfRule>
  </conditionalFormatting>
  <conditionalFormatting sqref="AJ39">
    <cfRule type="expression" dxfId="508" priority="2">
      <formula>"$A6 =""text"""</formula>
    </cfRule>
  </conditionalFormatting>
  <conditionalFormatting sqref="A24">
    <cfRule type="expression" dxfId="507" priority="3">
      <formula>"$A6 =""text"""</formula>
    </cfRule>
  </conditionalFormatting>
  <conditionalFormatting sqref="A24">
    <cfRule type="containsText" dxfId="506" priority="4" operator="containsText" text="question">
      <formula>NOT(ISERROR(SEARCH(("question"),(A24))))</formula>
    </cfRule>
  </conditionalFormatting>
  <conditionalFormatting sqref="A24">
    <cfRule type="containsText" dxfId="505" priority="5" operator="containsText" text="text">
      <formula>NOT(ISERROR(SEARCH(("text"),(A24))))</formula>
    </cfRule>
  </conditionalFormatting>
  <conditionalFormatting sqref="A24">
    <cfRule type="containsText" dxfId="504" priority="6" operator="containsText" text="pagebreak">
      <formula>NOT(ISERROR(SEARCH(("pagebreak"),(A24))))</formula>
    </cfRule>
  </conditionalFormatting>
  <conditionalFormatting sqref="A24">
    <cfRule type="containsText" dxfId="503" priority="7" operator="containsText" text="headline">
      <formula>NOT(ISERROR(SEARCH(("headline"),(A24))))</formula>
    </cfRule>
  </conditionalFormatting>
  <conditionalFormatting sqref="A9:A10">
    <cfRule type="containsText" dxfId="502" priority="8" operator="containsText" text="question">
      <formula>NOT(ISERROR(SEARCH(("question"),(A9))))</formula>
    </cfRule>
  </conditionalFormatting>
  <conditionalFormatting sqref="A9:A10">
    <cfRule type="containsText" dxfId="501" priority="9" operator="containsText" text="text">
      <formula>NOT(ISERROR(SEARCH(("text"),(A9))))</formula>
    </cfRule>
  </conditionalFormatting>
  <conditionalFormatting sqref="A9:A10">
    <cfRule type="containsText" dxfId="500" priority="10" operator="containsText" text="pagebreak">
      <formula>NOT(ISERROR(SEARCH(("pagebreak"),(A9))))</formula>
    </cfRule>
  </conditionalFormatting>
  <conditionalFormatting sqref="A9:A10">
    <cfRule type="containsText" dxfId="499" priority="11" operator="containsText" text="headline">
      <formula>NOT(ISERROR(SEARCH(("headline"),(A9))))</formula>
    </cfRule>
  </conditionalFormatting>
  <conditionalFormatting sqref="A13:A14">
    <cfRule type="containsText" dxfId="498" priority="12" operator="containsText" text="question">
      <formula>NOT(ISERROR(SEARCH(("question"),(A13))))</formula>
    </cfRule>
  </conditionalFormatting>
  <conditionalFormatting sqref="A13:A14">
    <cfRule type="containsText" dxfId="497" priority="13" operator="containsText" text="text">
      <formula>NOT(ISERROR(SEARCH(("text"),(A13))))</formula>
    </cfRule>
  </conditionalFormatting>
  <conditionalFormatting sqref="A13:A14">
    <cfRule type="containsText" dxfId="496" priority="14" operator="containsText" text="pagebreak">
      <formula>NOT(ISERROR(SEARCH(("pagebreak"),(A13))))</formula>
    </cfRule>
  </conditionalFormatting>
  <conditionalFormatting sqref="A13:A14">
    <cfRule type="containsText" dxfId="495" priority="15" operator="containsText" text="headline">
      <formula>NOT(ISERROR(SEARCH(("headline"),(A13))))</formula>
    </cfRule>
  </conditionalFormatting>
  <conditionalFormatting sqref="A16">
    <cfRule type="containsText" dxfId="494" priority="16" operator="containsText" text="question">
      <formula>NOT(ISERROR(SEARCH(("question"),(A16))))</formula>
    </cfRule>
  </conditionalFormatting>
  <conditionalFormatting sqref="A16">
    <cfRule type="containsText" dxfId="493" priority="17" operator="containsText" text="text">
      <formula>NOT(ISERROR(SEARCH(("text"),(A16))))</formula>
    </cfRule>
  </conditionalFormatting>
  <conditionalFormatting sqref="A16">
    <cfRule type="containsText" dxfId="492" priority="18" operator="containsText" text="pagebreak">
      <formula>NOT(ISERROR(SEARCH(("pagebreak"),(A16))))</formula>
    </cfRule>
  </conditionalFormatting>
  <conditionalFormatting sqref="A16">
    <cfRule type="containsText" dxfId="491" priority="19" operator="containsText" text="headline">
      <formula>NOT(ISERROR(SEARCH(("headline"),(A16))))</formula>
    </cfRule>
  </conditionalFormatting>
  <conditionalFormatting sqref="H17">
    <cfRule type="expression" dxfId="490" priority="20">
      <formula>"$A6 =""text"""</formula>
    </cfRule>
  </conditionalFormatting>
  <conditionalFormatting sqref="H15">
    <cfRule type="expression" dxfId="489" priority="21">
      <formula>"$A6 =""text"""</formula>
    </cfRule>
  </conditionalFormatting>
  <conditionalFormatting sqref="A18">
    <cfRule type="containsText" dxfId="488" priority="22" operator="containsText" text="question">
      <formula>NOT(ISERROR(SEARCH(("question"),(A18))))</formula>
    </cfRule>
  </conditionalFormatting>
  <conditionalFormatting sqref="A18">
    <cfRule type="containsText" dxfId="487" priority="23" operator="containsText" text="text">
      <formula>NOT(ISERROR(SEARCH(("text"),(A18))))</formula>
    </cfRule>
  </conditionalFormatting>
  <conditionalFormatting sqref="A18">
    <cfRule type="containsText" dxfId="486" priority="24" operator="containsText" text="pagebreak">
      <formula>NOT(ISERROR(SEARCH(("pagebreak"),(A18))))</formula>
    </cfRule>
  </conditionalFormatting>
  <conditionalFormatting sqref="A18">
    <cfRule type="containsText" dxfId="485" priority="25" operator="containsText" text="headline">
      <formula>NOT(ISERROR(SEARCH(("headline"),(A18))))</formula>
    </cfRule>
  </conditionalFormatting>
  <conditionalFormatting sqref="AG19:AJ19">
    <cfRule type="expression" dxfId="484" priority="26">
      <formula>"$A6 =""text"""</formula>
    </cfRule>
  </conditionalFormatting>
  <conditionalFormatting sqref="A19">
    <cfRule type="containsText" dxfId="483" priority="27" operator="containsText" text="question">
      <formula>NOT(ISERROR(SEARCH(("question"),(A19))))</formula>
    </cfRule>
  </conditionalFormatting>
  <conditionalFormatting sqref="A19">
    <cfRule type="containsText" dxfId="482" priority="28" operator="containsText" text="text">
      <formula>NOT(ISERROR(SEARCH(("text"),(A19))))</formula>
    </cfRule>
  </conditionalFormatting>
  <conditionalFormatting sqref="A19">
    <cfRule type="containsText" dxfId="481" priority="29" operator="containsText" text="pagebreak">
      <formula>NOT(ISERROR(SEARCH(("pagebreak"),(A19))))</formula>
    </cfRule>
  </conditionalFormatting>
  <conditionalFormatting sqref="A19">
    <cfRule type="containsText" dxfId="480" priority="30" operator="containsText" text="headline">
      <formula>NOT(ISERROR(SEARCH(("headline"),(A19))))</formula>
    </cfRule>
  </conditionalFormatting>
  <conditionalFormatting sqref="H19">
    <cfRule type="expression" dxfId="479" priority="31">
      <formula>"$A6 =""text"""</formula>
    </cfRule>
  </conditionalFormatting>
  <conditionalFormatting sqref="H20">
    <cfRule type="expression" dxfId="478" priority="32">
      <formula>"$A6 =""text"""</formula>
    </cfRule>
  </conditionalFormatting>
  <conditionalFormatting sqref="H21">
    <cfRule type="expression" dxfId="477" priority="33">
      <formula>"$A6 =""text"""</formula>
    </cfRule>
  </conditionalFormatting>
  <conditionalFormatting sqref="A22:A23">
    <cfRule type="containsText" dxfId="476" priority="34" operator="containsText" text="question">
      <formula>NOT(ISERROR(SEARCH(("question"),(A22))))</formula>
    </cfRule>
  </conditionalFormatting>
  <conditionalFormatting sqref="A22:A23">
    <cfRule type="containsText" dxfId="475" priority="35" operator="containsText" text="text">
      <formula>NOT(ISERROR(SEARCH(("text"),(A22))))</formula>
    </cfRule>
  </conditionalFormatting>
  <conditionalFormatting sqref="A22:A23">
    <cfRule type="containsText" dxfId="474" priority="36" operator="containsText" text="pagebreak">
      <formula>NOT(ISERROR(SEARCH(("pagebreak"),(A22))))</formula>
    </cfRule>
  </conditionalFormatting>
  <conditionalFormatting sqref="A22:A23">
    <cfRule type="containsText" dxfId="473" priority="37" operator="containsText" text="headline">
      <formula>NOT(ISERROR(SEARCH(("headline"),(A22))))</formula>
    </cfRule>
  </conditionalFormatting>
  <conditionalFormatting sqref="G24">
    <cfRule type="expression" dxfId="472" priority="38">
      <formula>"$A6 =""text"""</formula>
    </cfRule>
  </conditionalFormatting>
  <conditionalFormatting sqref="G25">
    <cfRule type="expression" dxfId="471" priority="39">
      <formula>"$A6 =""text"""</formula>
    </cfRule>
  </conditionalFormatting>
  <conditionalFormatting sqref="AG26:AJ27">
    <cfRule type="expression" dxfId="470" priority="40">
      <formula>"$A6 =""text"""</formula>
    </cfRule>
  </conditionalFormatting>
  <conditionalFormatting sqref="A25">
    <cfRule type="expression" dxfId="469" priority="41">
      <formula>"$A6 =""text"""</formula>
    </cfRule>
  </conditionalFormatting>
  <conditionalFormatting sqref="A25">
    <cfRule type="containsText" dxfId="468" priority="42" operator="containsText" text="question">
      <formula>NOT(ISERROR(SEARCH(("question"),(A25))))</formula>
    </cfRule>
  </conditionalFormatting>
  <conditionalFormatting sqref="A25">
    <cfRule type="containsText" dxfId="467" priority="43" operator="containsText" text="text">
      <formula>NOT(ISERROR(SEARCH(("text"),(A25))))</formula>
    </cfRule>
  </conditionalFormatting>
  <conditionalFormatting sqref="A25">
    <cfRule type="containsText" dxfId="466" priority="44" operator="containsText" text="pagebreak">
      <formula>NOT(ISERROR(SEARCH(("pagebreak"),(A25))))</formula>
    </cfRule>
  </conditionalFormatting>
  <conditionalFormatting sqref="A25">
    <cfRule type="containsText" dxfId="465" priority="45" operator="containsText" text="headline">
      <formula>NOT(ISERROR(SEARCH(("headline"),(A25))))</formula>
    </cfRule>
  </conditionalFormatting>
  <conditionalFormatting sqref="G26:G27">
    <cfRule type="expression" dxfId="464" priority="46">
      <formula>"$A6 =""text"""</formula>
    </cfRule>
  </conditionalFormatting>
  <conditionalFormatting sqref="B26:E27">
    <cfRule type="expression" dxfId="463" priority="47">
      <formula>"$A6 =""text"""</formula>
    </cfRule>
  </conditionalFormatting>
  <conditionalFormatting sqref="A26:A27">
    <cfRule type="expression" dxfId="462" priority="48">
      <formula>"$A6 =""text"""</formula>
    </cfRule>
  </conditionalFormatting>
  <conditionalFormatting sqref="A26:A27">
    <cfRule type="containsText" dxfId="461" priority="49" operator="containsText" text="question">
      <formula>NOT(ISERROR(SEARCH(("question"),(A26))))</formula>
    </cfRule>
  </conditionalFormatting>
  <conditionalFormatting sqref="A26:A27">
    <cfRule type="containsText" dxfId="460" priority="50" operator="containsText" text="text">
      <formula>NOT(ISERROR(SEARCH(("text"),(A26))))</formula>
    </cfRule>
  </conditionalFormatting>
  <conditionalFormatting sqref="A26:A27">
    <cfRule type="containsText" dxfId="459" priority="51" operator="containsText" text="pagebreak">
      <formula>NOT(ISERROR(SEARCH(("pagebreak"),(A26))))</formula>
    </cfRule>
  </conditionalFormatting>
  <conditionalFormatting sqref="A26:A27">
    <cfRule type="containsText" dxfId="458" priority="52" operator="containsText" text="headline">
      <formula>NOT(ISERROR(SEARCH(("headline"),(A26))))</formula>
    </cfRule>
  </conditionalFormatting>
  <conditionalFormatting sqref="A28:A29">
    <cfRule type="containsText" dxfId="457" priority="53" operator="containsText" text="question">
      <formula>NOT(ISERROR(SEARCH(("question"),(A28))))</formula>
    </cfRule>
  </conditionalFormatting>
  <conditionalFormatting sqref="A28:A29">
    <cfRule type="containsText" dxfId="456" priority="54" operator="containsText" text="text">
      <formula>NOT(ISERROR(SEARCH(("text"),(A28))))</formula>
    </cfRule>
  </conditionalFormatting>
  <conditionalFormatting sqref="A28:A29">
    <cfRule type="containsText" dxfId="455" priority="55" operator="containsText" text="pagebreak">
      <formula>NOT(ISERROR(SEARCH(("pagebreak"),(A28))))</formula>
    </cfRule>
  </conditionalFormatting>
  <conditionalFormatting sqref="A28:A29">
    <cfRule type="containsText" dxfId="454" priority="56" operator="containsText" text="headline">
      <formula>NOT(ISERROR(SEARCH(("headline"),(A28))))</formula>
    </cfRule>
  </conditionalFormatting>
  <conditionalFormatting sqref="H30">
    <cfRule type="expression" dxfId="453" priority="57">
      <formula>"$A6 =""text"""</formula>
    </cfRule>
  </conditionalFormatting>
  <conditionalFormatting sqref="G30">
    <cfRule type="expression" dxfId="452" priority="58">
      <formula>"$A6 =""text"""</formula>
    </cfRule>
  </conditionalFormatting>
  <conditionalFormatting sqref="B30:E30">
    <cfRule type="expression" dxfId="451" priority="59">
      <formula>"$A6 =""text"""</formula>
    </cfRule>
  </conditionalFormatting>
  <conditionalFormatting sqref="A30">
    <cfRule type="expression" dxfId="450" priority="60">
      <formula>"$A6 =""text"""</formula>
    </cfRule>
  </conditionalFormatting>
  <conditionalFormatting sqref="A30">
    <cfRule type="containsText" dxfId="449" priority="61" operator="containsText" text="question">
      <formula>NOT(ISERROR(SEARCH(("question"),(A30))))</formula>
    </cfRule>
  </conditionalFormatting>
  <conditionalFormatting sqref="A30">
    <cfRule type="containsText" dxfId="448" priority="62" operator="containsText" text="text">
      <formula>NOT(ISERROR(SEARCH(("text"),(A30))))</formula>
    </cfRule>
  </conditionalFormatting>
  <conditionalFormatting sqref="A30">
    <cfRule type="containsText" dxfId="447" priority="63" operator="containsText" text="pagebreak">
      <formula>NOT(ISERROR(SEARCH(("pagebreak"),(A30))))</formula>
    </cfRule>
  </conditionalFormatting>
  <conditionalFormatting sqref="A30">
    <cfRule type="containsText" dxfId="446" priority="64" operator="containsText" text="headline">
      <formula>NOT(ISERROR(SEARCH(("headline"),(A30))))</formula>
    </cfRule>
  </conditionalFormatting>
  <conditionalFormatting sqref="A37:A38">
    <cfRule type="containsText" dxfId="445" priority="65" operator="containsText" text="question">
      <formula>NOT(ISERROR(SEARCH(("question"),(A37))))</formula>
    </cfRule>
  </conditionalFormatting>
  <conditionalFormatting sqref="A37:A38">
    <cfRule type="containsText" dxfId="444" priority="66" operator="containsText" text="text">
      <formula>NOT(ISERROR(SEARCH(("text"),(A37))))</formula>
    </cfRule>
  </conditionalFormatting>
  <conditionalFormatting sqref="A37:A38">
    <cfRule type="containsText" dxfId="443" priority="67" operator="containsText" text="pagebreak">
      <formula>NOT(ISERROR(SEARCH(("pagebreak"),(A37))))</formula>
    </cfRule>
  </conditionalFormatting>
  <conditionalFormatting sqref="A37:A38">
    <cfRule type="containsText" dxfId="442" priority="68" operator="containsText" text="headline">
      <formula>NOT(ISERROR(SEARCH(("headline"),(A37))))</formula>
    </cfRule>
  </conditionalFormatting>
  <conditionalFormatting sqref="H51:H53">
    <cfRule type="expression" dxfId="441" priority="69">
      <formula>"$A6 =""text"""</formula>
    </cfRule>
  </conditionalFormatting>
  <conditionalFormatting sqref="G51:G53">
    <cfRule type="expression" dxfId="440" priority="70">
      <formula>"$A6 =""text"""</formula>
    </cfRule>
  </conditionalFormatting>
  <conditionalFormatting sqref="B51:E53">
    <cfRule type="expression" dxfId="439" priority="71">
      <formula>"$A6 =""text"""</formula>
    </cfRule>
  </conditionalFormatting>
  <conditionalFormatting sqref="A51:A53">
    <cfRule type="expression" dxfId="438" priority="72">
      <formula>"$A6 =""text"""</formula>
    </cfRule>
  </conditionalFormatting>
  <conditionalFormatting sqref="A51:A53">
    <cfRule type="containsText" dxfId="437" priority="73" operator="containsText" text="question">
      <formula>NOT(ISERROR(SEARCH(("question"),(A51))))</formula>
    </cfRule>
  </conditionalFormatting>
  <conditionalFormatting sqref="A51:A53">
    <cfRule type="containsText" dxfId="436" priority="74" operator="containsText" text="text">
      <formula>NOT(ISERROR(SEARCH(("text"),(A51))))</formula>
    </cfRule>
  </conditionalFormatting>
  <conditionalFormatting sqref="A51:A53">
    <cfRule type="containsText" dxfId="435" priority="75" operator="containsText" text="pagebreak">
      <formula>NOT(ISERROR(SEARCH(("pagebreak"),(A51))))</formula>
    </cfRule>
  </conditionalFormatting>
  <conditionalFormatting sqref="A51:A53">
    <cfRule type="containsText" dxfId="434" priority="76" operator="containsText" text="headline">
      <formula>NOT(ISERROR(SEARCH(("headline"),(A51))))</formula>
    </cfRule>
  </conditionalFormatting>
  <conditionalFormatting sqref="A43:A45">
    <cfRule type="containsText" dxfId="433" priority="77" operator="containsText" text="question">
      <formula>NOT(ISERROR(SEARCH(("question"),(A43))))</formula>
    </cfRule>
  </conditionalFormatting>
  <conditionalFormatting sqref="A43:A45">
    <cfRule type="containsText" dxfId="432" priority="78" operator="containsText" text="text">
      <formula>NOT(ISERROR(SEARCH(("text"),(A43))))</formula>
    </cfRule>
  </conditionalFormatting>
  <conditionalFormatting sqref="A43:A45">
    <cfRule type="containsText" dxfId="431" priority="79" operator="containsText" text="pagebreak">
      <formula>NOT(ISERROR(SEARCH(("pagebreak"),(A43))))</formula>
    </cfRule>
  </conditionalFormatting>
  <conditionalFormatting sqref="A43:A45">
    <cfRule type="containsText" dxfId="430" priority="80" operator="containsText" text="headline">
      <formula>NOT(ISERROR(SEARCH(("headline"),(A43))))</formula>
    </cfRule>
  </conditionalFormatting>
  <conditionalFormatting sqref="AG55:AJ55">
    <cfRule type="expression" dxfId="429" priority="81">
      <formula>"$A6 =""text"""</formula>
    </cfRule>
  </conditionalFormatting>
  <conditionalFormatting sqref="H55">
    <cfRule type="expression" dxfId="428" priority="82">
      <formula>"$A6 =""text"""</formula>
    </cfRule>
  </conditionalFormatting>
  <conditionalFormatting sqref="G55">
    <cfRule type="expression" dxfId="427" priority="83">
      <formula>"$A6 =""text"""</formula>
    </cfRule>
  </conditionalFormatting>
  <conditionalFormatting sqref="B55:E55">
    <cfRule type="expression" dxfId="426" priority="84">
      <formula>"$A6 =""text"""</formula>
    </cfRule>
  </conditionalFormatting>
  <conditionalFormatting sqref="A55">
    <cfRule type="expression" dxfId="425" priority="85">
      <formula>"$A6 =""text"""</formula>
    </cfRule>
  </conditionalFormatting>
  <conditionalFormatting sqref="A55">
    <cfRule type="containsText" dxfId="424" priority="86" operator="containsText" text="question">
      <formula>NOT(ISERROR(SEARCH(("question"),(A55))))</formula>
    </cfRule>
  </conditionalFormatting>
  <conditionalFormatting sqref="A55">
    <cfRule type="containsText" dxfId="423" priority="87" operator="containsText" text="text">
      <formula>NOT(ISERROR(SEARCH(("text"),(A55))))</formula>
    </cfRule>
  </conditionalFormatting>
  <conditionalFormatting sqref="A55">
    <cfRule type="containsText" dxfId="422" priority="88" operator="containsText" text="pagebreak">
      <formula>NOT(ISERROR(SEARCH(("pagebreak"),(A55))))</formula>
    </cfRule>
  </conditionalFormatting>
  <conditionalFormatting sqref="A55">
    <cfRule type="containsText" dxfId="421" priority="89" operator="containsText" text="headline">
      <formula>NOT(ISERROR(SEARCH(("headline"),(A55))))</formula>
    </cfRule>
  </conditionalFormatting>
  <conditionalFormatting sqref="AG61:AJ61">
    <cfRule type="expression" dxfId="420" priority="90">
      <formula>"$A6 =""text"""</formula>
    </cfRule>
  </conditionalFormatting>
  <conditionalFormatting sqref="H61">
    <cfRule type="expression" dxfId="419" priority="91">
      <formula>"$A6 =""text"""</formula>
    </cfRule>
  </conditionalFormatting>
  <conditionalFormatting sqref="G61">
    <cfRule type="expression" dxfId="418" priority="92">
      <formula>"$A6 =""text"""</formula>
    </cfRule>
  </conditionalFormatting>
  <conditionalFormatting sqref="B61:E61">
    <cfRule type="expression" dxfId="417" priority="93">
      <formula>"$A6 =""text"""</formula>
    </cfRule>
  </conditionalFormatting>
  <conditionalFormatting sqref="A61">
    <cfRule type="expression" dxfId="416" priority="94">
      <formula>"$A6 =""text"""</formula>
    </cfRule>
  </conditionalFormatting>
  <conditionalFormatting sqref="A61">
    <cfRule type="containsText" dxfId="415" priority="95" operator="containsText" text="question">
      <formula>NOT(ISERROR(SEARCH(("question"),(A61))))</formula>
    </cfRule>
  </conditionalFormatting>
  <conditionalFormatting sqref="A61">
    <cfRule type="containsText" dxfId="414" priority="96" operator="containsText" text="text">
      <formula>NOT(ISERROR(SEARCH(("text"),(A61))))</formula>
    </cfRule>
  </conditionalFormatting>
  <conditionalFormatting sqref="A61">
    <cfRule type="containsText" dxfId="413" priority="97" operator="containsText" text="pagebreak">
      <formula>NOT(ISERROR(SEARCH(("pagebreak"),(A61))))</formula>
    </cfRule>
  </conditionalFormatting>
  <conditionalFormatting sqref="A61">
    <cfRule type="containsText" dxfId="412" priority="98" operator="containsText" text="headline">
      <formula>NOT(ISERROR(SEARCH(("headline"),(A61))))</formula>
    </cfRule>
  </conditionalFormatting>
  <conditionalFormatting sqref="H58:H59">
    <cfRule type="expression" dxfId="411" priority="99">
      <formula>"$A6 =""text"""</formula>
    </cfRule>
  </conditionalFormatting>
  <conditionalFormatting sqref="G58:G59">
    <cfRule type="expression" dxfId="410" priority="100">
      <formula>"$A6 =""text"""</formula>
    </cfRule>
  </conditionalFormatting>
  <conditionalFormatting sqref="B58:E59">
    <cfRule type="expression" dxfId="409" priority="101">
      <formula>"$A6 =""text"""</formula>
    </cfRule>
  </conditionalFormatting>
  <conditionalFormatting sqref="A58">
    <cfRule type="expression" dxfId="408" priority="102">
      <formula>"$A6 =""text"""</formula>
    </cfRule>
  </conditionalFormatting>
  <conditionalFormatting sqref="A58">
    <cfRule type="containsText" dxfId="407" priority="103" operator="containsText" text="question">
      <formula>NOT(ISERROR(SEARCH(("question"),(A58))))</formula>
    </cfRule>
  </conditionalFormatting>
  <conditionalFormatting sqref="A58">
    <cfRule type="containsText" dxfId="406" priority="104" operator="containsText" text="text">
      <formula>NOT(ISERROR(SEARCH(("text"),(A58))))</formula>
    </cfRule>
  </conditionalFormatting>
  <conditionalFormatting sqref="A58">
    <cfRule type="containsText" dxfId="405" priority="105" operator="containsText" text="pagebreak">
      <formula>NOT(ISERROR(SEARCH(("pagebreak"),(A58))))</formula>
    </cfRule>
  </conditionalFormatting>
  <conditionalFormatting sqref="A58">
    <cfRule type="containsText" dxfId="404" priority="106" operator="containsText" text="headline">
      <formula>NOT(ISERROR(SEARCH(("headline"),(A58))))</formula>
    </cfRule>
  </conditionalFormatting>
  <conditionalFormatting sqref="B24">
    <cfRule type="expression" dxfId="403" priority="107">
      <formula>"$A6 =""text"""</formula>
    </cfRule>
  </conditionalFormatting>
  <conditionalFormatting sqref="C24:E24">
    <cfRule type="expression" dxfId="402" priority="108">
      <formula>"$A6 =""text"""</formula>
    </cfRule>
  </conditionalFormatting>
  <conditionalFormatting sqref="C25:E25">
    <cfRule type="expression" dxfId="401" priority="109">
      <formula>"$A6 =""text"""</formula>
    </cfRule>
  </conditionalFormatting>
  <conditionalFormatting sqref="B25">
    <cfRule type="expression" dxfId="400" priority="110">
      <formula>"$A6 =""text"""</formula>
    </cfRule>
  </conditionalFormatting>
  <conditionalFormatting sqref="I63">
    <cfRule type="expression" dxfId="399" priority="111">
      <formula>"$A6 =""text"""</formula>
    </cfRule>
  </conditionalFormatting>
  <conditionalFormatting sqref="A59">
    <cfRule type="expression" dxfId="398" priority="112">
      <formula>"$A6 =""text"""</formula>
    </cfRule>
  </conditionalFormatting>
  <conditionalFormatting sqref="A59">
    <cfRule type="containsText" dxfId="397" priority="113" operator="containsText" text="question">
      <formula>NOT(ISERROR(SEARCH(("question"),(A59))))</formula>
    </cfRule>
  </conditionalFormatting>
  <conditionalFormatting sqref="A59">
    <cfRule type="containsText" dxfId="396" priority="114" operator="containsText" text="text">
      <formula>NOT(ISERROR(SEARCH(("text"),(A59))))</formula>
    </cfRule>
  </conditionalFormatting>
  <conditionalFormatting sqref="A59">
    <cfRule type="containsText" dxfId="395" priority="115" operator="containsText" text="pagebreak">
      <formula>NOT(ISERROR(SEARCH(("pagebreak"),(A59))))</formula>
    </cfRule>
  </conditionalFormatting>
  <conditionalFormatting sqref="A59">
    <cfRule type="containsText" dxfId="394" priority="116" operator="containsText" text="headline">
      <formula>NOT(ISERROR(SEARCH(("headline"),(A59))))</formula>
    </cfRule>
  </conditionalFormatting>
  <conditionalFormatting sqref="J59:M59">
    <cfRule type="expression" dxfId="393" priority="117">
      <formula>"$A6 =""text"""</formula>
    </cfRule>
  </conditionalFormatting>
  <conditionalFormatting sqref="BL21">
    <cfRule type="expression" dxfId="392" priority="118">
      <formula>"$A6 =""text"""</formula>
    </cfRule>
  </conditionalFormatting>
  <conditionalFormatting sqref="BL39">
    <cfRule type="expression" dxfId="391" priority="119">
      <formula>"$A6 =""text"""</formula>
    </cfRule>
  </conditionalFormatting>
  <conditionalFormatting sqref="HU26:HX27">
    <cfRule type="expression" dxfId="390" priority="120">
      <formula>"$A6 =""text"""</formula>
    </cfRule>
  </conditionalFormatting>
  <conditionalFormatting sqref="AP13:BL14">
    <cfRule type="expression" dxfId="389" priority="121">
      <formula>"$A6 =""text"""</formula>
    </cfRule>
  </conditionalFormatting>
  <conditionalFormatting sqref="BI16:BL16">
    <cfRule type="expression" dxfId="388" priority="122">
      <formula>"$A6 =""text"""</formula>
    </cfRule>
  </conditionalFormatting>
  <conditionalFormatting sqref="BI18:BL18">
    <cfRule type="expression" dxfId="387" priority="123">
      <formula>"$A6 =""text"""</formula>
    </cfRule>
  </conditionalFormatting>
  <conditionalFormatting sqref="BI19:BL19">
    <cfRule type="expression" dxfId="386" priority="124">
      <formula>"$A6 =""text"""</formula>
    </cfRule>
  </conditionalFormatting>
  <conditionalFormatting sqref="AP22:BL23">
    <cfRule type="expression" dxfId="385" priority="125">
      <formula>"$A6 =""text"""</formula>
    </cfRule>
  </conditionalFormatting>
  <conditionalFormatting sqref="BI26:BL27">
    <cfRule type="expression" dxfId="384" priority="126">
      <formula>"$A6 =""text"""</formula>
    </cfRule>
  </conditionalFormatting>
  <conditionalFormatting sqref="AP28:BL29">
    <cfRule type="expression" dxfId="383" priority="127">
      <formula>"$A6 =""text"""</formula>
    </cfRule>
  </conditionalFormatting>
  <conditionalFormatting sqref="AP37:BL38">
    <cfRule type="expression" dxfId="382" priority="128">
      <formula>"$A6 =""text"""</formula>
    </cfRule>
  </conditionalFormatting>
  <conditionalFormatting sqref="AP48:BL50">
    <cfRule type="expression" dxfId="381" priority="129">
      <formula>"$A6 =""text"""</formula>
    </cfRule>
  </conditionalFormatting>
  <conditionalFormatting sqref="BI55:BL55">
    <cfRule type="expression" dxfId="380" priority="130">
      <formula>"$A6 =""text"""</formula>
    </cfRule>
  </conditionalFormatting>
  <conditionalFormatting sqref="BI61:BL61">
    <cfRule type="expression" dxfId="379" priority="131">
      <formula>"$A6 =""text"""</formula>
    </cfRule>
  </conditionalFormatting>
  <conditionalFormatting sqref="AK63">
    <cfRule type="expression" dxfId="378" priority="132">
      <formula>"$A6 =""text"""</formula>
    </cfRule>
  </conditionalFormatting>
  <conditionalFormatting sqref="AL59:AO59">
    <cfRule type="expression" dxfId="377" priority="133">
      <formula>"$A6 =""text"""</formula>
    </cfRule>
  </conditionalFormatting>
  <conditionalFormatting sqref="AK9">
    <cfRule type="expression" dxfId="376" priority="134">
      <formula>"$A6 =""text"""</formula>
    </cfRule>
  </conditionalFormatting>
  <conditionalFormatting sqref="AK30">
    <cfRule type="expression" dxfId="375" priority="135">
      <formula>"$A6 =""text"""</formula>
    </cfRule>
  </conditionalFormatting>
  <conditionalFormatting sqref="A49">
    <cfRule type="containsText" dxfId="374" priority="136" operator="containsText" text="question">
      <formula>NOT(ISERROR(SEARCH(("question"),(A49))))</formula>
    </cfRule>
  </conditionalFormatting>
  <conditionalFormatting sqref="A49">
    <cfRule type="containsText" dxfId="373" priority="137" operator="containsText" text="text">
      <formula>NOT(ISERROR(SEARCH(("text"),(A49))))</formula>
    </cfRule>
  </conditionalFormatting>
  <conditionalFormatting sqref="A49">
    <cfRule type="containsText" dxfId="372" priority="138" operator="containsText" text="pagebreak">
      <formula>NOT(ISERROR(SEARCH(("pagebreak"),(A49))))</formula>
    </cfRule>
  </conditionalFormatting>
  <conditionalFormatting sqref="A49">
    <cfRule type="containsText" dxfId="371" priority="139" operator="containsText" text="headline">
      <formula>NOT(ISERROR(SEARCH(("headline"),(A49))))</formula>
    </cfRule>
  </conditionalFormatting>
  <conditionalFormatting sqref="J10:AF10">
    <cfRule type="expression" dxfId="370" priority="140">
      <formula>"$A6 =""text"""</formula>
    </cfRule>
  </conditionalFormatting>
  <conditionalFormatting sqref="J12:AF12">
    <cfRule type="expression" dxfId="369" priority="141">
      <formula>"$A6 =""text"""</formula>
    </cfRule>
  </conditionalFormatting>
  <conditionalFormatting sqref="J15:AF15">
    <cfRule type="expression" dxfId="368" priority="142">
      <formula>"$A6 =""text"""</formula>
    </cfRule>
  </conditionalFormatting>
  <conditionalFormatting sqref="J16:AF16">
    <cfRule type="expression" dxfId="367" priority="143">
      <formula>"$A6 =""text"""</formula>
    </cfRule>
  </conditionalFormatting>
  <conditionalFormatting sqref="J17:AF17">
    <cfRule type="expression" dxfId="366" priority="144">
      <formula>"$A6 =""text"""</formula>
    </cfRule>
  </conditionalFormatting>
  <conditionalFormatting sqref="J18:AF18">
    <cfRule type="expression" dxfId="365" priority="145">
      <formula>"$A6 =""text"""</formula>
    </cfRule>
  </conditionalFormatting>
  <conditionalFormatting sqref="J19:AF19">
    <cfRule type="expression" dxfId="364" priority="146">
      <formula>"$A6 =""text"""</formula>
    </cfRule>
  </conditionalFormatting>
  <conditionalFormatting sqref="J20:AF20">
    <cfRule type="expression" dxfId="363" priority="147">
      <formula>"$A6 =""text"""</formula>
    </cfRule>
  </conditionalFormatting>
  <conditionalFormatting sqref="J21:AF21">
    <cfRule type="expression" dxfId="362" priority="148">
      <formula>"$A6 =""text"""</formula>
    </cfRule>
  </conditionalFormatting>
  <conditionalFormatting sqref="J24:AF24">
    <cfRule type="expression" dxfId="361" priority="149">
      <formula>"$A6 =""text"""</formula>
    </cfRule>
  </conditionalFormatting>
  <conditionalFormatting sqref="J25:AF25">
    <cfRule type="expression" dxfId="360" priority="150">
      <formula>"$A6 =""text"""</formula>
    </cfRule>
  </conditionalFormatting>
  <conditionalFormatting sqref="J26:AF26">
    <cfRule type="expression" dxfId="359" priority="151">
      <formula>"$A6 =""text"""</formula>
    </cfRule>
  </conditionalFormatting>
  <conditionalFormatting sqref="J27:AF27">
    <cfRule type="expression" dxfId="358" priority="152">
      <formula>"$A6 =""text"""</formula>
    </cfRule>
  </conditionalFormatting>
  <conditionalFormatting sqref="J30:AF30">
    <cfRule type="expression" dxfId="357" priority="153">
      <formula>"$A6 =""text"""</formula>
    </cfRule>
  </conditionalFormatting>
  <conditionalFormatting sqref="J33:AF33">
    <cfRule type="expression" dxfId="356" priority="154">
      <formula>"$A6 =""text"""</formula>
    </cfRule>
  </conditionalFormatting>
  <conditionalFormatting sqref="J34:AF34">
    <cfRule type="expression" dxfId="355" priority="155">
      <formula>"$A6 =""text"""</formula>
    </cfRule>
  </conditionalFormatting>
  <conditionalFormatting sqref="J35:AF35">
    <cfRule type="expression" dxfId="354" priority="156">
      <formula>"$A6 =""text"""</formula>
    </cfRule>
  </conditionalFormatting>
  <conditionalFormatting sqref="J36:AF36">
    <cfRule type="expression" dxfId="353" priority="157">
      <formula>"$A6 =""text"""</formula>
    </cfRule>
  </conditionalFormatting>
  <conditionalFormatting sqref="J39:AF39">
    <cfRule type="expression" dxfId="352" priority="158">
      <formula>"$A6 =""text"""</formula>
    </cfRule>
  </conditionalFormatting>
  <conditionalFormatting sqref="J40:AF40">
    <cfRule type="expression" dxfId="351" priority="159">
      <formula>"$A6 =""text"""</formula>
    </cfRule>
  </conditionalFormatting>
  <conditionalFormatting sqref="J41:AF41">
    <cfRule type="expression" dxfId="350" priority="160">
      <formula>"$A6 =""text"""</formula>
    </cfRule>
  </conditionalFormatting>
  <conditionalFormatting sqref="J45:AF45">
    <cfRule type="expression" dxfId="349" priority="161">
      <formula>"$A6 =""text"""</formula>
    </cfRule>
  </conditionalFormatting>
  <conditionalFormatting sqref="J46:AF46">
    <cfRule type="expression" dxfId="348" priority="162">
      <formula>"$A6 =""text"""</formula>
    </cfRule>
  </conditionalFormatting>
  <conditionalFormatting sqref="J47:AF47">
    <cfRule type="expression" dxfId="347" priority="163">
      <formula>"$A6 =""text"""</formula>
    </cfRule>
  </conditionalFormatting>
  <conditionalFormatting sqref="J51:AF51">
    <cfRule type="expression" dxfId="346" priority="164">
      <formula>"$A6 =""text"""</formula>
    </cfRule>
  </conditionalFormatting>
  <conditionalFormatting sqref="J52:AF52">
    <cfRule type="expression" dxfId="345" priority="165">
      <formula>"$A6 =""text"""</formula>
    </cfRule>
  </conditionalFormatting>
  <conditionalFormatting sqref="J53:AF53">
    <cfRule type="expression" dxfId="344" priority="166">
      <formula>"$A6 =""text"""</formula>
    </cfRule>
  </conditionalFormatting>
  <conditionalFormatting sqref="J54:AF54">
    <cfRule type="expression" dxfId="343" priority="167">
      <formula>"$A6 =""text"""</formula>
    </cfRule>
  </conditionalFormatting>
  <conditionalFormatting sqref="J55:AF55">
    <cfRule type="expression" dxfId="342" priority="168">
      <formula>"$A6 =""text"""</formula>
    </cfRule>
  </conditionalFormatting>
  <conditionalFormatting sqref="J56:AF56">
    <cfRule type="expression" dxfId="341" priority="169">
      <formula>"$A6 =""text"""</formula>
    </cfRule>
  </conditionalFormatting>
  <conditionalFormatting sqref="J57:AF57">
    <cfRule type="expression" dxfId="340" priority="170">
      <formula>"$A6 =""text"""</formula>
    </cfRule>
  </conditionalFormatting>
  <conditionalFormatting sqref="J60:AF60">
    <cfRule type="expression" dxfId="339" priority="171">
      <formula>"$A6 =""text"""</formula>
    </cfRule>
  </conditionalFormatting>
  <conditionalFormatting sqref="J61:AF61">
    <cfRule type="expression" dxfId="338" priority="172">
      <formula>"$A6 =""text"""</formula>
    </cfRule>
  </conditionalFormatting>
  <conditionalFormatting sqref="A4:A5">
    <cfRule type="containsText" dxfId="337" priority="173" operator="containsText" text="question">
      <formula>NOT(ISERROR(SEARCH(("question"),(A4))))</formula>
    </cfRule>
  </conditionalFormatting>
  <conditionalFormatting sqref="A4:A5">
    <cfRule type="containsText" dxfId="336" priority="174" operator="containsText" text="text">
      <formula>NOT(ISERROR(SEARCH(("text"),(A4))))</formula>
    </cfRule>
  </conditionalFormatting>
  <conditionalFormatting sqref="A4:A5">
    <cfRule type="containsText" dxfId="335" priority="175" operator="containsText" text="pagebreak">
      <formula>NOT(ISERROR(SEARCH(("pagebreak"),(A4))))</formula>
    </cfRule>
  </conditionalFormatting>
  <conditionalFormatting sqref="A4:A5">
    <cfRule type="containsText" dxfId="334" priority="176" operator="containsText" text="headline">
      <formula>NOT(ISERROR(SEARCH(("headline"),(A4))))</formula>
    </cfRule>
  </conditionalFormatting>
  <conditionalFormatting sqref="AG5">
    <cfRule type="expression" dxfId="333" priority="177">
      <formula>"$A6 =""text"""</formula>
    </cfRule>
  </conditionalFormatting>
  <conditionalFormatting sqref="CO5:DP5">
    <cfRule type="expression" dxfId="332" priority="178">
      <formula>"$A6 =""text"""</formula>
    </cfRule>
  </conditionalFormatting>
  <conditionalFormatting sqref="BN5:CM5">
    <cfRule type="expression" dxfId="331" priority="179">
      <formula>"$A6 =""text"""</formula>
    </cfRule>
  </conditionalFormatting>
  <conditionalFormatting sqref="CN5">
    <cfRule type="expression" dxfId="330" priority="180">
      <formula>"$A6 =""text"""</formula>
    </cfRule>
  </conditionalFormatting>
  <conditionalFormatting sqref="ES5:FP5">
    <cfRule type="expression" dxfId="329" priority="181">
      <formula>"$A6 =""text"""</formula>
    </cfRule>
  </conditionalFormatting>
  <conditionalFormatting sqref="ER5">
    <cfRule type="expression" dxfId="328" priority="182">
      <formula>"$A6 =""text"""</formula>
    </cfRule>
  </conditionalFormatting>
  <conditionalFormatting sqref="FQ5:FS5">
    <cfRule type="expression" dxfId="327" priority="183">
      <formula>"$A6 =""text"""</formula>
    </cfRule>
  </conditionalFormatting>
  <conditionalFormatting sqref="FT5">
    <cfRule type="expression" dxfId="326" priority="184">
      <formula>"$A6 =""text"""</formula>
    </cfRule>
  </conditionalFormatting>
  <conditionalFormatting sqref="GS5:GU5">
    <cfRule type="expression" dxfId="325" priority="185">
      <formula>"$A6 =""text"""</formula>
    </cfRule>
  </conditionalFormatting>
  <conditionalFormatting sqref="GV5">
    <cfRule type="expression" dxfId="324" priority="186">
      <formula>"$A6 =""text"""</formula>
    </cfRule>
  </conditionalFormatting>
  <conditionalFormatting sqref="HU5:HW5">
    <cfRule type="expression" dxfId="323" priority="187">
      <formula>"$A6 =""text"""</formula>
    </cfRule>
  </conditionalFormatting>
  <conditionalFormatting sqref="HX5">
    <cfRule type="expression" dxfId="322" priority="188">
      <formula>"$A6 =""text"""</formula>
    </cfRule>
  </conditionalFormatting>
  <conditionalFormatting sqref="CK31:CN31">
    <cfRule type="expression" dxfId="321" priority="189">
      <formula>"$A6 =""text"""</formula>
    </cfRule>
  </conditionalFormatting>
  <conditionalFormatting sqref="CK21:CM21">
    <cfRule type="expression" dxfId="320" priority="190">
      <formula>"$A6 =""text"""</formula>
    </cfRule>
  </conditionalFormatting>
  <conditionalFormatting sqref="CN21">
    <cfRule type="expression" dxfId="319" priority="191">
      <formula>"$A6 =""text"""</formula>
    </cfRule>
  </conditionalFormatting>
  <conditionalFormatting sqref="CN39">
    <cfRule type="expression" dxfId="318" priority="192">
      <formula>"$A6 =""text"""</formula>
    </cfRule>
  </conditionalFormatting>
  <conditionalFormatting sqref="CK9:CN10">
    <cfRule type="expression" dxfId="317" priority="193">
      <formula>"$A6 =""text"""</formula>
    </cfRule>
  </conditionalFormatting>
  <conditionalFormatting sqref="CK13:CN14">
    <cfRule type="expression" dxfId="316" priority="194">
      <formula>"$A6 =""text"""</formula>
    </cfRule>
  </conditionalFormatting>
  <conditionalFormatting sqref="CK16:CN16">
    <cfRule type="expression" dxfId="315" priority="195">
      <formula>"$A6 =""text"""</formula>
    </cfRule>
  </conditionalFormatting>
  <conditionalFormatting sqref="CK18:CN18">
    <cfRule type="expression" dxfId="314" priority="196">
      <formula>"$A6 =""text"""</formula>
    </cfRule>
  </conditionalFormatting>
  <conditionalFormatting sqref="CK19:CN19">
    <cfRule type="expression" dxfId="313" priority="197">
      <formula>"$A6 =""text"""</formula>
    </cfRule>
  </conditionalFormatting>
  <conditionalFormatting sqref="CK22:CN23">
    <cfRule type="expression" dxfId="312" priority="198">
      <formula>"$A6 =""text"""</formula>
    </cfRule>
  </conditionalFormatting>
  <conditionalFormatting sqref="CK26:CN27">
    <cfRule type="expression" dxfId="311" priority="199">
      <formula>"$A6 =""text"""</formula>
    </cfRule>
  </conditionalFormatting>
  <conditionalFormatting sqref="CK28:CN29">
    <cfRule type="expression" dxfId="310" priority="200">
      <formula>"$A6 =""text"""</formula>
    </cfRule>
  </conditionalFormatting>
  <conditionalFormatting sqref="CK37:CN38">
    <cfRule type="expression" dxfId="309" priority="201">
      <formula>"$A6 =""text"""</formula>
    </cfRule>
  </conditionalFormatting>
  <conditionalFormatting sqref="CK43:CN45">
    <cfRule type="expression" dxfId="308" priority="202">
      <formula>"$A6 =""text"""</formula>
    </cfRule>
  </conditionalFormatting>
  <conditionalFormatting sqref="CK48:CN50">
    <cfRule type="expression" dxfId="307" priority="203">
      <formula>"$A6 =""text"""</formula>
    </cfRule>
  </conditionalFormatting>
  <conditionalFormatting sqref="CK55:CN55">
    <cfRule type="expression" dxfId="306" priority="204">
      <formula>"$A6 =""text"""</formula>
    </cfRule>
  </conditionalFormatting>
  <conditionalFormatting sqref="CK61:CN61">
    <cfRule type="expression" dxfId="305" priority="205">
      <formula>"$A6 =""text"""</formula>
    </cfRule>
  </conditionalFormatting>
  <conditionalFormatting sqref="CK58:CN59">
    <cfRule type="expression" dxfId="304" priority="206">
      <formula>"$A6 =""text"""</formula>
    </cfRule>
  </conditionalFormatting>
  <conditionalFormatting sqref="CT31:DP31">
    <cfRule type="expression" dxfId="303" priority="207">
      <formula>"$A6 =""text"""</formula>
    </cfRule>
  </conditionalFormatting>
  <conditionalFormatting sqref="DP21">
    <cfRule type="expression" dxfId="302" priority="208">
      <formula>"$A6 =""text"""</formula>
    </cfRule>
  </conditionalFormatting>
  <conditionalFormatting sqref="DP39">
    <cfRule type="expression" dxfId="301" priority="209">
      <formula>"$A6 =""text"""</formula>
    </cfRule>
  </conditionalFormatting>
  <conditionalFormatting sqref="CT13:DP14">
    <cfRule type="expression" dxfId="300" priority="210">
      <formula>"$A6 =""text"""</formula>
    </cfRule>
  </conditionalFormatting>
  <conditionalFormatting sqref="DM16:DP16">
    <cfRule type="expression" dxfId="299" priority="211">
      <formula>"$A6 =""text"""</formula>
    </cfRule>
  </conditionalFormatting>
  <conditionalFormatting sqref="DM18:DP18">
    <cfRule type="expression" dxfId="298" priority="212">
      <formula>"$A6 =""text"""</formula>
    </cfRule>
  </conditionalFormatting>
  <conditionalFormatting sqref="DM19:DP19">
    <cfRule type="expression" dxfId="297" priority="213">
      <formula>"$A6 =""text"""</formula>
    </cfRule>
  </conditionalFormatting>
  <conditionalFormatting sqref="CT22:DP23">
    <cfRule type="expression" dxfId="296" priority="214">
      <formula>"$A6 =""text"""</formula>
    </cfRule>
  </conditionalFormatting>
  <conditionalFormatting sqref="DM26:DP27">
    <cfRule type="expression" dxfId="295" priority="215">
      <formula>"$A6 =""text"""</formula>
    </cfRule>
  </conditionalFormatting>
  <conditionalFormatting sqref="CT28:DP29">
    <cfRule type="expression" dxfId="294" priority="216">
      <formula>"$A6 =""text"""</formula>
    </cfRule>
  </conditionalFormatting>
  <conditionalFormatting sqref="CT37:DP38">
    <cfRule type="expression" dxfId="293" priority="217">
      <formula>"$A6 =""text"""</formula>
    </cfRule>
  </conditionalFormatting>
  <conditionalFormatting sqref="CT48:DP50">
    <cfRule type="expression" dxfId="292" priority="218">
      <formula>"$A6 =""text"""</formula>
    </cfRule>
  </conditionalFormatting>
  <conditionalFormatting sqref="DM55:DP55">
    <cfRule type="expression" dxfId="291" priority="219">
      <formula>"$A6 =""text"""</formula>
    </cfRule>
  </conditionalFormatting>
  <conditionalFormatting sqref="DM61:DP61">
    <cfRule type="expression" dxfId="290" priority="220">
      <formula>"$A6 =""text"""</formula>
    </cfRule>
  </conditionalFormatting>
  <conditionalFormatting sqref="CO63">
    <cfRule type="expression" dxfId="289" priority="221">
      <formula>"$A6 =""text"""</formula>
    </cfRule>
  </conditionalFormatting>
  <conditionalFormatting sqref="CP59:CS59">
    <cfRule type="expression" dxfId="288" priority="222">
      <formula>"$A6 =""text"""</formula>
    </cfRule>
  </conditionalFormatting>
  <conditionalFormatting sqref="CO9">
    <cfRule type="expression" dxfId="287" priority="223">
      <formula>"$A6 =""text"""</formula>
    </cfRule>
  </conditionalFormatting>
  <conditionalFormatting sqref="CO30">
    <cfRule type="expression" dxfId="286" priority="224">
      <formula>"$A6 =""text"""</formula>
    </cfRule>
  </conditionalFormatting>
  <conditionalFormatting sqref="EO19:ER19">
    <cfRule type="expression" dxfId="285" priority="225">
      <formula>"$A6 =""text"""</formula>
    </cfRule>
  </conditionalFormatting>
  <conditionalFormatting sqref="DV22:ER23">
    <cfRule type="expression" dxfId="284" priority="226">
      <formula>"$A6 =""text"""</formula>
    </cfRule>
  </conditionalFormatting>
  <conditionalFormatting sqref="DV31:ER31">
    <cfRule type="expression" dxfId="283" priority="227">
      <formula>"$A6 =""text"""</formula>
    </cfRule>
  </conditionalFormatting>
  <conditionalFormatting sqref="ER21">
    <cfRule type="expression" dxfId="282" priority="228">
      <formula>"$A6 =""text"""</formula>
    </cfRule>
  </conditionalFormatting>
  <conditionalFormatting sqref="ER39">
    <cfRule type="expression" dxfId="281" priority="229">
      <formula>"$A6 =""text"""</formula>
    </cfRule>
  </conditionalFormatting>
  <conditionalFormatting sqref="DV13:ER14">
    <cfRule type="expression" dxfId="280" priority="230">
      <formula>"$A6 =""text"""</formula>
    </cfRule>
  </conditionalFormatting>
  <conditionalFormatting sqref="EO16:ER16">
    <cfRule type="expression" dxfId="279" priority="231">
      <formula>"$A6 =""text"""</formula>
    </cfRule>
  </conditionalFormatting>
  <conditionalFormatting sqref="EO18:ER18">
    <cfRule type="expression" dxfId="278" priority="232">
      <formula>"$A6 =""text"""</formula>
    </cfRule>
  </conditionalFormatting>
  <conditionalFormatting sqref="EO26:ER27">
    <cfRule type="expression" dxfId="277" priority="233">
      <formula>"$A6 =""text"""</formula>
    </cfRule>
  </conditionalFormatting>
  <conditionalFormatting sqref="DV28:ER29">
    <cfRule type="expression" dxfId="276" priority="234">
      <formula>"$A6 =""text"""</formula>
    </cfRule>
  </conditionalFormatting>
  <conditionalFormatting sqref="DV37:ER38">
    <cfRule type="expression" dxfId="275" priority="235">
      <formula>"$A6 =""text"""</formula>
    </cfRule>
  </conditionalFormatting>
  <conditionalFormatting sqref="DV48:ER50">
    <cfRule type="expression" dxfId="274" priority="236">
      <formula>"$A6 =""text"""</formula>
    </cfRule>
  </conditionalFormatting>
  <conditionalFormatting sqref="EO55:ER55">
    <cfRule type="expression" dxfId="273" priority="237">
      <formula>"$A6 =""text"""</formula>
    </cfRule>
  </conditionalFormatting>
  <conditionalFormatting sqref="EO61:ER61">
    <cfRule type="expression" dxfId="272" priority="238">
      <formula>"$A6 =""text"""</formula>
    </cfRule>
  </conditionalFormatting>
  <conditionalFormatting sqref="DQ63">
    <cfRule type="expression" dxfId="271" priority="239">
      <formula>"$A6 =""text"""</formula>
    </cfRule>
  </conditionalFormatting>
  <conditionalFormatting sqref="DR59:DU59">
    <cfRule type="expression" dxfId="270" priority="240">
      <formula>"$A6 =""text"""</formula>
    </cfRule>
  </conditionalFormatting>
  <conditionalFormatting sqref="DQ9">
    <cfRule type="expression" dxfId="269" priority="241">
      <formula>"$A6 =""text"""</formula>
    </cfRule>
  </conditionalFormatting>
  <conditionalFormatting sqref="DQ30">
    <cfRule type="expression" dxfId="268" priority="242">
      <formula>"$A6 =""text"""</formula>
    </cfRule>
  </conditionalFormatting>
  <conditionalFormatting sqref="EX31:FT31">
    <cfRule type="expression" dxfId="267" priority="243">
      <formula>"$A6 =""text"""</formula>
    </cfRule>
  </conditionalFormatting>
  <conditionalFormatting sqref="FT21">
    <cfRule type="expression" dxfId="266" priority="244">
      <formula>"$A6 =""text"""</formula>
    </cfRule>
  </conditionalFormatting>
  <conditionalFormatting sqref="FT39">
    <cfRule type="expression" dxfId="265" priority="245">
      <formula>"$A6 =""text"""</formula>
    </cfRule>
  </conditionalFormatting>
  <conditionalFormatting sqref="FR10:FT10">
    <cfRule type="expression" dxfId="264" priority="246">
      <formula>"$A6 =""text"""</formula>
    </cfRule>
  </conditionalFormatting>
  <conditionalFormatting sqref="EX13:FT14">
    <cfRule type="expression" dxfId="263" priority="247">
      <formula>"$A6 =""text"""</formula>
    </cfRule>
  </conditionalFormatting>
  <conditionalFormatting sqref="FR16:FT16">
    <cfRule type="expression" dxfId="262" priority="248">
      <formula>"$A6 =""text"""</formula>
    </cfRule>
  </conditionalFormatting>
  <conditionalFormatting sqref="FR18:FT18">
    <cfRule type="expression" dxfId="261" priority="249">
      <formula>"$A6 =""text"""</formula>
    </cfRule>
  </conditionalFormatting>
  <conditionalFormatting sqref="FR19:FT19">
    <cfRule type="expression" dxfId="260" priority="250">
      <formula>"$A6 =""text"""</formula>
    </cfRule>
  </conditionalFormatting>
  <conditionalFormatting sqref="EX22:FT23">
    <cfRule type="expression" dxfId="259" priority="251">
      <formula>"$A6 =""text"""</formula>
    </cfRule>
  </conditionalFormatting>
  <conditionalFormatting sqref="FR26:FT27">
    <cfRule type="expression" dxfId="258" priority="252">
      <formula>"$A6 =""text"""</formula>
    </cfRule>
  </conditionalFormatting>
  <conditionalFormatting sqref="EX28:FT29">
    <cfRule type="expression" dxfId="257" priority="253">
      <formula>"$A6 =""text"""</formula>
    </cfRule>
  </conditionalFormatting>
  <conditionalFormatting sqref="EX37:FT38">
    <cfRule type="expression" dxfId="256" priority="254">
      <formula>"$A6 =""text"""</formula>
    </cfRule>
  </conditionalFormatting>
  <conditionalFormatting sqref="EX48:FT50">
    <cfRule type="expression" dxfId="255" priority="255">
      <formula>"$A6 =""text"""</formula>
    </cfRule>
  </conditionalFormatting>
  <conditionalFormatting sqref="FR55:FT55">
    <cfRule type="expression" dxfId="254" priority="256">
      <formula>"$A6 =""text"""</formula>
    </cfRule>
  </conditionalFormatting>
  <conditionalFormatting sqref="FR61:FT61">
    <cfRule type="expression" dxfId="253" priority="257">
      <formula>"$A6 =""text"""</formula>
    </cfRule>
  </conditionalFormatting>
  <conditionalFormatting sqref="ES63">
    <cfRule type="expression" dxfId="252" priority="258">
      <formula>"$A6 =""text"""</formula>
    </cfRule>
  </conditionalFormatting>
  <conditionalFormatting sqref="ET59:EW59">
    <cfRule type="expression" dxfId="251" priority="259">
      <formula>"$A6 =""text"""</formula>
    </cfRule>
  </conditionalFormatting>
  <conditionalFormatting sqref="ES30">
    <cfRule type="expression" dxfId="250" priority="260">
      <formula>"$A6 =""text"""</formula>
    </cfRule>
  </conditionalFormatting>
  <conditionalFormatting sqref="GV39">
    <cfRule type="expression" dxfId="249" priority="261">
      <formula>"$A6 =""text"""</formula>
    </cfRule>
  </conditionalFormatting>
  <conditionalFormatting sqref="GS18:GV18">
    <cfRule type="expression" dxfId="248" priority="262">
      <formula>"$A6 =""text"""</formula>
    </cfRule>
  </conditionalFormatting>
  <conditionalFormatting sqref="FZ31:GV31">
    <cfRule type="expression" dxfId="247" priority="263">
      <formula>"$A6 =""text"""</formula>
    </cfRule>
  </conditionalFormatting>
  <conditionalFormatting sqref="GV21">
    <cfRule type="expression" dxfId="246" priority="264">
      <formula>"$A6 =""text"""</formula>
    </cfRule>
  </conditionalFormatting>
  <conditionalFormatting sqref="FZ13:GV14">
    <cfRule type="expression" dxfId="245" priority="265">
      <formula>"$A6 =""text"""</formula>
    </cfRule>
  </conditionalFormatting>
  <conditionalFormatting sqref="GS16:GV16">
    <cfRule type="expression" dxfId="244" priority="266">
      <formula>"$A6 =""text"""</formula>
    </cfRule>
  </conditionalFormatting>
  <conditionalFormatting sqref="GS19:GV19">
    <cfRule type="expression" dxfId="243" priority="267">
      <formula>"$A6 =""text"""</formula>
    </cfRule>
  </conditionalFormatting>
  <conditionalFormatting sqref="FZ22:GV23">
    <cfRule type="expression" dxfId="242" priority="268">
      <formula>"$A6 =""text"""</formula>
    </cfRule>
  </conditionalFormatting>
  <conditionalFormatting sqref="GS26:GV27">
    <cfRule type="expression" dxfId="241" priority="269">
      <formula>"$A6 =""text"""</formula>
    </cfRule>
  </conditionalFormatting>
  <conditionalFormatting sqref="FZ28:GV29">
    <cfRule type="expression" dxfId="240" priority="270">
      <formula>"$A6 =""text"""</formula>
    </cfRule>
  </conditionalFormatting>
  <conditionalFormatting sqref="FZ37:GV38">
    <cfRule type="expression" dxfId="239" priority="271">
      <formula>"$A6 =""text"""</formula>
    </cfRule>
  </conditionalFormatting>
  <conditionalFormatting sqref="FZ48:GV50">
    <cfRule type="expression" dxfId="238" priority="272">
      <formula>"$A6 =""text"""</formula>
    </cfRule>
  </conditionalFormatting>
  <conditionalFormatting sqref="GS55:GV55">
    <cfRule type="expression" dxfId="237" priority="273">
      <formula>"$A6 =""text"""</formula>
    </cfRule>
  </conditionalFormatting>
  <conditionalFormatting sqref="GS61:GV61">
    <cfRule type="expression" dxfId="236" priority="274">
      <formula>"$A6 =""text"""</formula>
    </cfRule>
  </conditionalFormatting>
  <conditionalFormatting sqref="FV59:FY59">
    <cfRule type="expression" dxfId="235" priority="275">
      <formula>"$A6 =""text"""</formula>
    </cfRule>
  </conditionalFormatting>
  <conditionalFormatting sqref="FU9">
    <cfRule type="expression" dxfId="234" priority="276">
      <formula>"$A6 =""text"""</formula>
    </cfRule>
  </conditionalFormatting>
  <conditionalFormatting sqref="FU30">
    <cfRule type="expression" dxfId="233" priority="277">
      <formula>"$A6 =""text"""</formula>
    </cfRule>
  </conditionalFormatting>
  <conditionalFormatting sqref="HX39">
    <cfRule type="expression" dxfId="232" priority="278">
      <formula>"$A6 =""text"""</formula>
    </cfRule>
  </conditionalFormatting>
  <conditionalFormatting sqref="HB31:HX31">
    <cfRule type="expression" dxfId="231" priority="279">
      <formula>"$A6 =""text"""</formula>
    </cfRule>
  </conditionalFormatting>
  <conditionalFormatting sqref="HX21">
    <cfRule type="expression" dxfId="230" priority="280">
      <formula>"$A6 =""text"""</formula>
    </cfRule>
  </conditionalFormatting>
  <conditionalFormatting sqref="HB13:HX14">
    <cfRule type="expression" dxfId="229" priority="281">
      <formula>"$A6 =""text"""</formula>
    </cfRule>
  </conditionalFormatting>
  <conditionalFormatting sqref="HU16:HX16">
    <cfRule type="expression" dxfId="228" priority="282">
      <formula>"$A6 =""text"""</formula>
    </cfRule>
  </conditionalFormatting>
  <conditionalFormatting sqref="HU18:HX18">
    <cfRule type="expression" dxfId="227" priority="283">
      <formula>"$A6 =""text"""</formula>
    </cfRule>
  </conditionalFormatting>
  <conditionalFormatting sqref="HU19:HX19">
    <cfRule type="expression" dxfId="226" priority="284">
      <formula>"$A6 =""text"""</formula>
    </cfRule>
  </conditionalFormatting>
  <conditionalFormatting sqref="HB22:HX23">
    <cfRule type="expression" dxfId="225" priority="285">
      <formula>"$A6 =""text"""</formula>
    </cfRule>
  </conditionalFormatting>
  <conditionalFormatting sqref="HB28:HX29">
    <cfRule type="expression" dxfId="224" priority="286">
      <formula>"$A6 =""text"""</formula>
    </cfRule>
  </conditionalFormatting>
  <conditionalFormatting sqref="HB37:HX38">
    <cfRule type="expression" dxfId="223" priority="287">
      <formula>"$A6 =""text"""</formula>
    </cfRule>
  </conditionalFormatting>
  <conditionalFormatting sqref="HB48:HX50">
    <cfRule type="expression" dxfId="222" priority="288">
      <formula>"$A6 =""text"""</formula>
    </cfRule>
  </conditionalFormatting>
  <conditionalFormatting sqref="HU55:HX55">
    <cfRule type="expression" dxfId="221" priority="289">
      <formula>"$A6 =""text"""</formula>
    </cfRule>
  </conditionalFormatting>
  <conditionalFormatting sqref="HU61:HX61">
    <cfRule type="expression" dxfId="220" priority="290">
      <formula>"$A6 =""text"""</formula>
    </cfRule>
  </conditionalFormatting>
  <conditionalFormatting sqref="GW63">
    <cfRule type="expression" dxfId="219" priority="291">
      <formula>"$A6 =""text"""</formula>
    </cfRule>
  </conditionalFormatting>
  <conditionalFormatting sqref="GX59:HA59">
    <cfRule type="expression" dxfId="218" priority="292">
      <formula>"$A6 =""text"""</formula>
    </cfRule>
  </conditionalFormatting>
  <conditionalFormatting sqref="GW30">
    <cfRule type="expression" dxfId="217" priority="293">
      <formula>"$A6 =""text"""</formula>
    </cfRule>
  </conditionalFormatting>
  <conditionalFormatting sqref="AK12">
    <cfRule type="expression" dxfId="216" priority="294">
      <formula>"$A6 =""text"""</formula>
    </cfRule>
  </conditionalFormatting>
  <conditionalFormatting sqref="AK26">
    <cfRule type="expression" dxfId="215" priority="295">
      <formula>"$A6 =""text"""</formula>
    </cfRule>
  </conditionalFormatting>
  <conditionalFormatting sqref="AK27">
    <cfRule type="expression" dxfId="214" priority="296">
      <formula>"$A6 =""text"""</formula>
    </cfRule>
  </conditionalFormatting>
  <conditionalFormatting sqref="AK33:AK35">
    <cfRule type="expression" dxfId="213" priority="297">
      <formula>"$A6 =""text"""</formula>
    </cfRule>
  </conditionalFormatting>
  <conditionalFormatting sqref="AK39:AK41">
    <cfRule type="expression" dxfId="212" priority="298">
      <formula>"$A6 =""text"""</formula>
    </cfRule>
  </conditionalFormatting>
  <conditionalFormatting sqref="AK45:AK46">
    <cfRule type="expression" dxfId="211" priority="299">
      <formula>"$A6 =""text"""</formula>
    </cfRule>
  </conditionalFormatting>
  <conditionalFormatting sqref="AK52">
    <cfRule type="expression" dxfId="210" priority="300">
      <formula>"$A6 =""text"""</formula>
    </cfRule>
  </conditionalFormatting>
  <conditionalFormatting sqref="AK54">
    <cfRule type="expression" dxfId="209" priority="301">
      <formula>"$A6 =""text"""</formula>
    </cfRule>
  </conditionalFormatting>
  <conditionalFormatting sqref="AK56">
    <cfRule type="expression" dxfId="208" priority="302">
      <formula>"$A6 =""text"""</formula>
    </cfRule>
  </conditionalFormatting>
  <conditionalFormatting sqref="AK60">
    <cfRule type="expression" dxfId="207" priority="303">
      <formula>"$A6 =""text"""</formula>
    </cfRule>
  </conditionalFormatting>
  <conditionalFormatting sqref="AK61">
    <cfRule type="expression" dxfId="206" priority="304">
      <formula>"$A6 =""text"""</formula>
    </cfRule>
  </conditionalFormatting>
  <conditionalFormatting sqref="BU9:CJ9">
    <cfRule type="expression" dxfId="205" priority="305">
      <formula>"$A6 =""text"""</formula>
    </cfRule>
  </conditionalFormatting>
  <conditionalFormatting sqref="BU22:CB23">
    <cfRule type="expression" dxfId="204" priority="306">
      <formula>"$A6 =""text"""</formula>
    </cfRule>
  </conditionalFormatting>
  <conditionalFormatting sqref="BU28:CB29">
    <cfRule type="expression" dxfId="203" priority="307">
      <formula>"$A6 =""text"""</formula>
    </cfRule>
  </conditionalFormatting>
  <conditionalFormatting sqref="BU31:CB31">
    <cfRule type="expression" dxfId="202" priority="308">
      <formula>"$A6 =""text"""</formula>
    </cfRule>
  </conditionalFormatting>
  <conditionalFormatting sqref="BU37:CB38">
    <cfRule type="expression" dxfId="201" priority="309">
      <formula>"$A6 =""text"""</formula>
    </cfRule>
  </conditionalFormatting>
  <conditionalFormatting sqref="BU43:CB44">
    <cfRule type="expression" dxfId="200" priority="310">
      <formula>"$A6 =""text"""</formula>
    </cfRule>
  </conditionalFormatting>
  <conditionalFormatting sqref="BU48:CB50">
    <cfRule type="expression" dxfId="199" priority="311">
      <formula>"$A6 =""text"""</formula>
    </cfRule>
  </conditionalFormatting>
  <conditionalFormatting sqref="BU58:CJ59">
    <cfRule type="expression" dxfId="198" priority="312">
      <formula>"$A6 =""text"""</formula>
    </cfRule>
  </conditionalFormatting>
  <conditionalFormatting sqref="BN7:BT7">
    <cfRule type="expression" dxfId="197" priority="313">
      <formula>"$A6 =""text"""</formula>
    </cfRule>
  </conditionalFormatting>
  <conditionalFormatting sqref="BN62:BT63">
    <cfRule type="expression" dxfId="196" priority="314">
      <formula>"$A6 =""text"""</formula>
    </cfRule>
  </conditionalFormatting>
  <conditionalFormatting sqref="BN9:BT9">
    <cfRule type="expression" dxfId="195" priority="315">
      <formula>"$A6 =""text"""</formula>
    </cfRule>
  </conditionalFormatting>
  <conditionalFormatting sqref="BR13:BT14">
    <cfRule type="expression" dxfId="194" priority="316">
      <formula>"$A6 =""text"""</formula>
    </cfRule>
  </conditionalFormatting>
  <conditionalFormatting sqref="BR22:BT23">
    <cfRule type="expression" dxfId="193" priority="317">
      <formula>"$A6 =""text"""</formula>
    </cfRule>
  </conditionalFormatting>
  <conditionalFormatting sqref="BR28:BT29">
    <cfRule type="expression" dxfId="192" priority="318">
      <formula>"$A6 =""text"""</formula>
    </cfRule>
  </conditionalFormatting>
  <conditionalFormatting sqref="BR31:BT31">
    <cfRule type="expression" dxfId="191" priority="319">
      <formula>"$A6 =""text"""</formula>
    </cfRule>
  </conditionalFormatting>
  <conditionalFormatting sqref="BR37:BT38">
    <cfRule type="expression" dxfId="190" priority="320">
      <formula>"$A6 =""text"""</formula>
    </cfRule>
  </conditionalFormatting>
  <conditionalFormatting sqref="BR43:BT44">
    <cfRule type="expression" dxfId="189" priority="321">
      <formula>"$A6 =""text"""</formula>
    </cfRule>
  </conditionalFormatting>
  <conditionalFormatting sqref="BR48:BT50">
    <cfRule type="expression" dxfId="188" priority="322">
      <formula>"$A6 =""text"""</formula>
    </cfRule>
  </conditionalFormatting>
  <conditionalFormatting sqref="BN59:BQ59">
    <cfRule type="expression" dxfId="187" priority="323">
      <formula>"$A6 =""text"""</formula>
    </cfRule>
  </conditionalFormatting>
  <conditionalFormatting sqref="CO26:CO27">
    <cfRule type="expression" dxfId="186" priority="324">
      <formula>"$A6 =""text"""</formula>
    </cfRule>
  </conditionalFormatting>
  <conditionalFormatting sqref="CO60:CO61">
    <cfRule type="expression" dxfId="185" priority="325">
      <formula>"$A6 =""text"""</formula>
    </cfRule>
  </conditionalFormatting>
  <conditionalFormatting sqref="DQ26:DQ27">
    <cfRule type="expression" dxfId="184" priority="326">
      <formula>"$A6 =""text"""</formula>
    </cfRule>
  </conditionalFormatting>
  <conditionalFormatting sqref="DQ33:DQ35">
    <cfRule type="expression" dxfId="183" priority="327">
      <formula>"$A6 =""text"""</formula>
    </cfRule>
  </conditionalFormatting>
  <conditionalFormatting sqref="DQ52">
    <cfRule type="expression" dxfId="182" priority="328">
      <formula>"$A6 =""text"""</formula>
    </cfRule>
  </conditionalFormatting>
  <conditionalFormatting sqref="DQ54">
    <cfRule type="expression" dxfId="181" priority="329">
      <formula>"$A6 =""text"""</formula>
    </cfRule>
  </conditionalFormatting>
  <conditionalFormatting sqref="DQ60:DQ61">
    <cfRule type="expression" dxfId="180" priority="330">
      <formula>"$A6 =""text"""</formula>
    </cfRule>
  </conditionalFormatting>
  <conditionalFormatting sqref="FU52">
    <cfRule type="expression" dxfId="179" priority="331">
      <formula>"$A6 =""text"""</formula>
    </cfRule>
  </conditionalFormatting>
  <conditionalFormatting sqref="CO12">
    <cfRule type="expression" dxfId="178" priority="332">
      <formula>"$A6 =""text"""</formula>
    </cfRule>
  </conditionalFormatting>
  <conditionalFormatting sqref="CO33:CO35">
    <cfRule type="expression" dxfId="177" priority="333">
      <formula>"$A6 =""text"""</formula>
    </cfRule>
  </conditionalFormatting>
  <conditionalFormatting sqref="CO39:CO41">
    <cfRule type="expression" dxfId="176" priority="334">
      <formula>"$A6 =""text"""</formula>
    </cfRule>
  </conditionalFormatting>
  <conditionalFormatting sqref="CO45:CO46">
    <cfRule type="expression" dxfId="175" priority="335">
      <formula>"$A6 =""text"""</formula>
    </cfRule>
  </conditionalFormatting>
  <conditionalFormatting sqref="CO52">
    <cfRule type="expression" dxfId="174" priority="336">
      <formula>"$A6 =""text"""</formula>
    </cfRule>
  </conditionalFormatting>
  <conditionalFormatting sqref="CO54">
    <cfRule type="expression" dxfId="173" priority="337">
      <formula>"$A6 =""text"""</formula>
    </cfRule>
  </conditionalFormatting>
  <conditionalFormatting sqref="CO56">
    <cfRule type="expression" dxfId="172" priority="338">
      <formula>"$A6 =""text"""</formula>
    </cfRule>
  </conditionalFormatting>
  <conditionalFormatting sqref="DQ12">
    <cfRule type="expression" dxfId="171" priority="339">
      <formula>"$A6 =""text"""</formula>
    </cfRule>
  </conditionalFormatting>
  <conditionalFormatting sqref="DQ56">
    <cfRule type="expression" dxfId="170" priority="340">
      <formula>"$A6 =""text"""</formula>
    </cfRule>
  </conditionalFormatting>
  <conditionalFormatting sqref="ES12">
    <cfRule type="expression" dxfId="169" priority="341">
      <formula>"$A6 =""text"""</formula>
    </cfRule>
  </conditionalFormatting>
  <conditionalFormatting sqref="ES26:ES27">
    <cfRule type="expression" dxfId="168" priority="342">
      <formula>"$A6 =""text"""</formula>
    </cfRule>
  </conditionalFormatting>
  <conditionalFormatting sqref="ES33:ES35">
    <cfRule type="expression" dxfId="167" priority="343">
      <formula>"$A6 =""text"""</formula>
    </cfRule>
  </conditionalFormatting>
  <conditionalFormatting sqref="ES52">
    <cfRule type="expression" dxfId="166" priority="344">
      <formula>"$A6 =""text"""</formula>
    </cfRule>
  </conditionalFormatting>
  <conditionalFormatting sqref="ES54">
    <cfRule type="expression" dxfId="165" priority="345">
      <formula>"$A6 =""text"""</formula>
    </cfRule>
  </conditionalFormatting>
  <conditionalFormatting sqref="ES56">
    <cfRule type="expression" dxfId="164" priority="346">
      <formula>"$A6 =""text"""</formula>
    </cfRule>
  </conditionalFormatting>
  <conditionalFormatting sqref="ES60:ES61">
    <cfRule type="expression" dxfId="163" priority="347">
      <formula>"$A6 =""text"""</formula>
    </cfRule>
  </conditionalFormatting>
  <conditionalFormatting sqref="FU12">
    <cfRule type="expression" dxfId="162" priority="348">
      <formula>"$A6 =""text"""</formula>
    </cfRule>
  </conditionalFormatting>
  <conditionalFormatting sqref="FU26:FU27">
    <cfRule type="expression" dxfId="161" priority="349">
      <formula>"$A6 =""text"""</formula>
    </cfRule>
  </conditionalFormatting>
  <conditionalFormatting sqref="FU33:FU35">
    <cfRule type="expression" dxfId="160" priority="350">
      <formula>"$A6 =""text"""</formula>
    </cfRule>
  </conditionalFormatting>
  <conditionalFormatting sqref="FU54">
    <cfRule type="expression" dxfId="159" priority="351">
      <formula>"$A6 =""text"""</formula>
    </cfRule>
  </conditionalFormatting>
  <conditionalFormatting sqref="FU61">
    <cfRule type="expression" dxfId="158" priority="352">
      <formula>"$A6 =""text"""</formula>
    </cfRule>
  </conditionalFormatting>
  <conditionalFormatting sqref="FU63">
    <cfRule type="expression" dxfId="157" priority="353">
      <formula>"$A6 =""text"""</formula>
    </cfRule>
  </conditionalFormatting>
  <conditionalFormatting sqref="FU29">
    <cfRule type="expression" dxfId="156" priority="354">
      <formula>"$A6 =""text"""</formula>
    </cfRule>
  </conditionalFormatting>
  <conditionalFormatting sqref="FU23">
    <cfRule type="expression" dxfId="155" priority="355">
      <formula>"$A6 =""text"""</formula>
    </cfRule>
  </conditionalFormatting>
  <conditionalFormatting sqref="GW13">
    <cfRule type="expression" dxfId="154" priority="356">
      <formula>"$A6 =""text"""</formula>
    </cfRule>
  </conditionalFormatting>
  <conditionalFormatting sqref="GX10:HT10">
    <cfRule type="expression" dxfId="153" priority="357">
      <formula>"$A6 =""text"""</formula>
    </cfRule>
  </conditionalFormatting>
  <conditionalFormatting sqref="GX12:HT12">
    <cfRule type="expression" dxfId="152" priority="358">
      <formula>"$A6 =""text"""</formula>
    </cfRule>
  </conditionalFormatting>
  <conditionalFormatting sqref="GX15:HT15">
    <cfRule type="expression" dxfId="151" priority="359">
      <formula>"$A6 =""text"""</formula>
    </cfRule>
  </conditionalFormatting>
  <conditionalFormatting sqref="GX16:HT16">
    <cfRule type="expression" dxfId="150" priority="360">
      <formula>"$A6 =""text"""</formula>
    </cfRule>
  </conditionalFormatting>
  <conditionalFormatting sqref="GX17:HT17">
    <cfRule type="expression" dxfId="149" priority="361">
      <formula>"$A6 =""text"""</formula>
    </cfRule>
  </conditionalFormatting>
  <conditionalFormatting sqref="GX18:HT18">
    <cfRule type="expression" dxfId="148" priority="362">
      <formula>"$A6 =""text"""</formula>
    </cfRule>
  </conditionalFormatting>
  <conditionalFormatting sqref="GX19:HT19">
    <cfRule type="expression" dxfId="147" priority="363">
      <formula>"$A6 =""text"""</formula>
    </cfRule>
  </conditionalFormatting>
  <conditionalFormatting sqref="GX20:HT20">
    <cfRule type="expression" dxfId="146" priority="364">
      <formula>"$A6 =""text"""</formula>
    </cfRule>
  </conditionalFormatting>
  <conditionalFormatting sqref="GX21:HT21">
    <cfRule type="expression" dxfId="145" priority="365">
      <formula>"$A6 =""text"""</formula>
    </cfRule>
  </conditionalFormatting>
  <conditionalFormatting sqref="GX24:HT24">
    <cfRule type="expression" dxfId="144" priority="366">
      <formula>"$A6 =""text"""</formula>
    </cfRule>
  </conditionalFormatting>
  <conditionalFormatting sqref="GX25:HT25">
    <cfRule type="expression" dxfId="143" priority="367">
      <formula>"$A6 =""text"""</formula>
    </cfRule>
  </conditionalFormatting>
  <conditionalFormatting sqref="GX26:HT26">
    <cfRule type="expression" dxfId="142" priority="368">
      <formula>"$A6 =""text"""</formula>
    </cfRule>
  </conditionalFormatting>
  <conditionalFormatting sqref="GX27:HT27">
    <cfRule type="expression" dxfId="141" priority="369">
      <formula>"$A6 =""text"""</formula>
    </cfRule>
  </conditionalFormatting>
  <conditionalFormatting sqref="GX30:HT30">
    <cfRule type="expression" dxfId="140" priority="370">
      <formula>"$A6 =""text"""</formula>
    </cfRule>
  </conditionalFormatting>
  <conditionalFormatting sqref="GX33:HT33">
    <cfRule type="expression" dxfId="139" priority="371">
      <formula>"$A6 =""text"""</formula>
    </cfRule>
  </conditionalFormatting>
  <conditionalFormatting sqref="GX34:HT34">
    <cfRule type="expression" dxfId="138" priority="372">
      <formula>"$A6 =""text"""</formula>
    </cfRule>
  </conditionalFormatting>
  <conditionalFormatting sqref="GX35:HT35">
    <cfRule type="expression" dxfId="137" priority="373">
      <formula>"$A6 =""text"""</formula>
    </cfRule>
  </conditionalFormatting>
  <conditionalFormatting sqref="GX36:HT36">
    <cfRule type="expression" dxfId="136" priority="374">
      <formula>"$A6 =""text"""</formula>
    </cfRule>
  </conditionalFormatting>
  <conditionalFormatting sqref="GX39:HT39">
    <cfRule type="expression" dxfId="135" priority="375">
      <formula>"$A6 =""text"""</formula>
    </cfRule>
  </conditionalFormatting>
  <conditionalFormatting sqref="GX40:HT40">
    <cfRule type="expression" dxfId="134" priority="376">
      <formula>"$A6 =""text"""</formula>
    </cfRule>
  </conditionalFormatting>
  <conditionalFormatting sqref="GX41:HT41">
    <cfRule type="expression" dxfId="133" priority="377">
      <formula>"$A6 =""text"""</formula>
    </cfRule>
  </conditionalFormatting>
  <conditionalFormatting sqref="GX45:HT45">
    <cfRule type="expression" dxfId="132" priority="378">
      <formula>"$A6 =""text"""</formula>
    </cfRule>
  </conditionalFormatting>
  <conditionalFormatting sqref="GX46:HT46">
    <cfRule type="expression" dxfId="131" priority="379">
      <formula>"$A6 =""text"""</formula>
    </cfRule>
  </conditionalFormatting>
  <conditionalFormatting sqref="GX47:HT47">
    <cfRule type="expression" dxfId="130" priority="380">
      <formula>"$A6 =""text"""</formula>
    </cfRule>
  </conditionalFormatting>
  <conditionalFormatting sqref="GX51:HT51">
    <cfRule type="expression" dxfId="129" priority="381">
      <formula>"$A6 =""text"""</formula>
    </cfRule>
  </conditionalFormatting>
  <conditionalFormatting sqref="GX52:HT52">
    <cfRule type="expression" dxfId="128" priority="382">
      <formula>"$A6 =""text"""</formula>
    </cfRule>
  </conditionalFormatting>
  <conditionalFormatting sqref="GX53:HT53">
    <cfRule type="expression" dxfId="127" priority="383">
      <formula>"$A6 =""text"""</formula>
    </cfRule>
  </conditionalFormatting>
  <conditionalFormatting sqref="A42">
    <cfRule type="containsText" dxfId="126" priority="384" operator="containsText" text="question">
      <formula>NOT(ISERROR(SEARCH(("question"),(A42))))</formula>
    </cfRule>
  </conditionalFormatting>
  <conditionalFormatting sqref="A42">
    <cfRule type="containsText" dxfId="125" priority="385" operator="containsText" text="text">
      <formula>NOT(ISERROR(SEARCH(("text"),(A42))))</formula>
    </cfRule>
  </conditionalFormatting>
  <conditionalFormatting sqref="A42">
    <cfRule type="containsText" dxfId="124" priority="386" operator="containsText" text="pagebreak">
      <formula>NOT(ISERROR(SEARCH(("pagebreak"),(A42))))</formula>
    </cfRule>
  </conditionalFormatting>
  <conditionalFormatting sqref="A42">
    <cfRule type="containsText" dxfId="123" priority="387" operator="containsText" text="headline">
      <formula>NOT(ISERROR(SEARCH(("headline"),(A42))))</formula>
    </cfRule>
  </conditionalFormatting>
  <conditionalFormatting sqref="BI42:BL42">
    <cfRule type="expression" dxfId="122" priority="388">
      <formula>"$A6 =""text"""</formula>
    </cfRule>
  </conditionalFormatting>
  <conditionalFormatting sqref="J42:AF42">
    <cfRule type="expression" dxfId="121" priority="389">
      <formula>"$A6 =""text"""</formula>
    </cfRule>
  </conditionalFormatting>
  <conditionalFormatting sqref="AL42:BH42">
    <cfRule type="expression" dxfId="120" priority="390">
      <formula>"$A6 =""text"""</formula>
    </cfRule>
  </conditionalFormatting>
  <conditionalFormatting sqref="CK42:CN42">
    <cfRule type="expression" dxfId="119" priority="391">
      <formula>"$A6 =""text"""</formula>
    </cfRule>
  </conditionalFormatting>
  <conditionalFormatting sqref="DM42:DP42">
    <cfRule type="expression" dxfId="118" priority="392">
      <formula>"$A6 =""text"""</formula>
    </cfRule>
  </conditionalFormatting>
  <conditionalFormatting sqref="EO42:ER42">
    <cfRule type="expression" dxfId="117" priority="393">
      <formula>"$A6 =""text"""</formula>
    </cfRule>
  </conditionalFormatting>
  <conditionalFormatting sqref="FR42:FT42">
    <cfRule type="expression" dxfId="116" priority="394">
      <formula>"$A6 =""text"""</formula>
    </cfRule>
  </conditionalFormatting>
  <conditionalFormatting sqref="GS42:GV42">
    <cfRule type="expression" dxfId="115" priority="395">
      <formula>"$A6 =""text"""</formula>
    </cfRule>
  </conditionalFormatting>
  <conditionalFormatting sqref="FQ42">
    <cfRule type="expression" dxfId="114" priority="396">
      <formula>"$A6 =""text"""</formula>
    </cfRule>
  </conditionalFormatting>
  <conditionalFormatting sqref="HU42:HX42">
    <cfRule type="expression" dxfId="113" priority="397">
      <formula>"$A6 =""text"""</formula>
    </cfRule>
  </conditionalFormatting>
  <conditionalFormatting sqref="BN42:BT42">
    <cfRule type="expression" dxfId="112" priority="398">
      <formula>"$A6 =""text"""</formula>
    </cfRule>
  </conditionalFormatting>
  <conditionalFormatting sqref="DR42:EN42">
    <cfRule type="expression" dxfId="111" priority="399">
      <formula>"$A6 =""text"""</formula>
    </cfRule>
  </conditionalFormatting>
  <conditionalFormatting sqref="BU42:CJ42">
    <cfRule type="expression" dxfId="110" priority="400">
      <formula>"$A6 =""text"""</formula>
    </cfRule>
  </conditionalFormatting>
  <conditionalFormatting sqref="CP42:DL42">
    <cfRule type="expression" dxfId="109" priority="401">
      <formula>"$A6 =""text"""</formula>
    </cfRule>
  </conditionalFormatting>
  <conditionalFormatting sqref="ET42:FP42">
    <cfRule type="expression" dxfId="108" priority="402">
      <formula>"$A6 =""text"""</formula>
    </cfRule>
  </conditionalFormatting>
  <conditionalFormatting sqref="FV42:GR42">
    <cfRule type="expression" dxfId="107" priority="403">
      <formula>"$A6 =""text"""</formula>
    </cfRule>
  </conditionalFormatting>
  <conditionalFormatting sqref="GX42:HT42">
    <cfRule type="expression" dxfId="106" priority="404">
      <formula>"$A6 =""text"""</formula>
    </cfRule>
  </conditionalFormatting>
  <conditionalFormatting sqref="FU53">
    <cfRule type="expression" dxfId="105" priority="405">
      <formula>"$A6 =""text"""</formula>
    </cfRule>
  </conditionalFormatting>
  <conditionalFormatting sqref="GW51">
    <cfRule type="expression" dxfId="104" priority="406">
      <formula>"$A6 =""text"""</formula>
    </cfRule>
  </conditionalFormatting>
  <conditionalFormatting sqref="GW56">
    <cfRule type="expression" dxfId="103" priority="407">
      <formula>"$A6 =""text"""</formula>
    </cfRule>
  </conditionalFormatting>
  <conditionalFormatting sqref="GW54">
    <cfRule type="expression" dxfId="102" priority="408">
      <formula>"$A6 =""text"""</formula>
    </cfRule>
  </conditionalFormatting>
  <conditionalFormatting sqref="GW52">
    <cfRule type="expression" dxfId="101" priority="409">
      <formula>"$A6 =""text"""</formula>
    </cfRule>
  </conditionalFormatting>
  <conditionalFormatting sqref="GW46">
    <cfRule type="expression" dxfId="100" priority="410">
      <formula>"$A6 =""text"""</formula>
    </cfRule>
  </conditionalFormatting>
  <conditionalFormatting sqref="GW45">
    <cfRule type="expression" dxfId="99" priority="411">
      <formula>"$A6 =""text"""</formula>
    </cfRule>
  </conditionalFormatting>
  <conditionalFormatting sqref="GW39:GW41">
    <cfRule type="expression" dxfId="98" priority="412">
      <formula>"$A6 =""text"""</formula>
    </cfRule>
  </conditionalFormatting>
  <conditionalFormatting sqref="GW33:GW35">
    <cfRule type="expression" dxfId="97" priority="413">
      <formula>"$A6 =""text"""</formula>
    </cfRule>
  </conditionalFormatting>
  <conditionalFormatting sqref="GW26:GW27">
    <cfRule type="expression" dxfId="96" priority="414">
      <formula>"$A6 =""text"""</formula>
    </cfRule>
  </conditionalFormatting>
  <conditionalFormatting sqref="GW12">
    <cfRule type="expression" dxfId="95" priority="415">
      <formula>"$A6 =""text"""</formula>
    </cfRule>
  </conditionalFormatting>
  <conditionalFormatting sqref="GW9">
    <cfRule type="expression" dxfId="94" priority="416">
      <formula>"$A6 =""text"""</formula>
    </cfRule>
  </conditionalFormatting>
  <conditionalFormatting sqref="GW60:GW61">
    <cfRule type="expression" dxfId="93" priority="417">
      <formula>"$A6 =""text"""</formula>
    </cfRule>
  </conditionalFormatting>
  <conditionalFormatting sqref="A6">
    <cfRule type="containsText" dxfId="92" priority="418" operator="containsText" text="question">
      <formula>NOT(ISERROR(SEARCH(("question"),(A6))))</formula>
    </cfRule>
  </conditionalFormatting>
  <conditionalFormatting sqref="A6">
    <cfRule type="containsText" dxfId="91" priority="419" operator="containsText" text="text">
      <formula>NOT(ISERROR(SEARCH(("text"),(A6))))</formula>
    </cfRule>
  </conditionalFormatting>
  <conditionalFormatting sqref="A6">
    <cfRule type="containsText" dxfId="90" priority="420" operator="containsText" text="pagebreak">
      <formula>NOT(ISERROR(SEARCH(("pagebreak"),(A6))))</formula>
    </cfRule>
  </conditionalFormatting>
  <conditionalFormatting sqref="A6">
    <cfRule type="containsText" dxfId="89" priority="421" operator="containsText" text="headline">
      <formula>NOT(ISERROR(SEARCH(("headline"),(A6))))</formula>
    </cfRule>
  </conditionalFormatting>
  <conditionalFormatting sqref="BI6:BL6">
    <cfRule type="expression" dxfId="88" priority="422">
      <formula>"$A6 =""text"""</formula>
    </cfRule>
  </conditionalFormatting>
  <conditionalFormatting sqref="J6:AF6">
    <cfRule type="expression" dxfId="87" priority="423">
      <formula>"$A6 =""text"""</formula>
    </cfRule>
  </conditionalFormatting>
  <conditionalFormatting sqref="AL6:BH6">
    <cfRule type="expression" dxfId="86" priority="424">
      <formula>"$A6 =""text"""</formula>
    </cfRule>
  </conditionalFormatting>
  <conditionalFormatting sqref="CK6:CN6">
    <cfRule type="expression" dxfId="85" priority="425">
      <formula>"$A6 =""text"""</formula>
    </cfRule>
  </conditionalFormatting>
  <conditionalFormatting sqref="CP6:DP6">
    <cfRule type="expression" dxfId="84" priority="426">
      <formula>"$A6 =""text"""</formula>
    </cfRule>
  </conditionalFormatting>
  <conditionalFormatting sqref="CP6:DL6">
    <cfRule type="expression" dxfId="83" priority="427">
      <formula>"$A6 =""text"""</formula>
    </cfRule>
  </conditionalFormatting>
  <conditionalFormatting sqref="EO6:ER6">
    <cfRule type="expression" dxfId="82" priority="428">
      <formula>"$A6 =""text"""</formula>
    </cfRule>
  </conditionalFormatting>
  <conditionalFormatting sqref="FR6:FT6">
    <cfRule type="expression" dxfId="81" priority="429">
      <formula>"$A6 =""text"""</formula>
    </cfRule>
  </conditionalFormatting>
  <conditionalFormatting sqref="FQ6">
    <cfRule type="expression" dxfId="80" priority="430">
      <formula>"$A6 =""text"""</formula>
    </cfRule>
  </conditionalFormatting>
  <conditionalFormatting sqref="GS6:GV6">
    <cfRule type="expression" dxfId="79" priority="431">
      <formula>"$A6 =""text"""</formula>
    </cfRule>
  </conditionalFormatting>
  <conditionalFormatting sqref="HU6:HX6">
    <cfRule type="expression" dxfId="78" priority="432">
      <formula>"$A6 =""text"""</formula>
    </cfRule>
  </conditionalFormatting>
  <conditionalFormatting sqref="BN6:BT6">
    <cfRule type="expression" dxfId="77" priority="433">
      <formula>"$A6 =""text"""</formula>
    </cfRule>
  </conditionalFormatting>
  <conditionalFormatting sqref="DR6:EN6">
    <cfRule type="expression" dxfId="76" priority="434">
      <formula>"$A6 =""text"""</formula>
    </cfRule>
  </conditionalFormatting>
  <conditionalFormatting sqref="BU6:CJ6">
    <cfRule type="expression" dxfId="75" priority="435">
      <formula>"$A6 =""text"""</formula>
    </cfRule>
  </conditionalFormatting>
  <conditionalFormatting sqref="ET6:FP6">
    <cfRule type="expression" dxfId="74" priority="436">
      <formula>"$A6 =""text"""</formula>
    </cfRule>
  </conditionalFormatting>
  <conditionalFormatting sqref="FV6:GR6">
    <cfRule type="expression" dxfId="73" priority="437">
      <formula>"$A6 =""text"""</formula>
    </cfRule>
  </conditionalFormatting>
  <conditionalFormatting sqref="GX6:HT6">
    <cfRule type="expression" dxfId="72" priority="438">
      <formula>"$A6 =""text"""</formula>
    </cfRule>
  </conditionalFormatting>
  <conditionalFormatting sqref="A8">
    <cfRule type="containsText" dxfId="71" priority="439" operator="containsText" text="question">
      <formula>NOT(ISERROR(SEARCH(("question"),(A8))))</formula>
    </cfRule>
  </conditionalFormatting>
  <conditionalFormatting sqref="A8">
    <cfRule type="containsText" dxfId="70" priority="440" operator="containsText" text="text">
      <formula>NOT(ISERROR(SEARCH(("text"),(A8))))</formula>
    </cfRule>
  </conditionalFormatting>
  <conditionalFormatting sqref="A8">
    <cfRule type="containsText" dxfId="69" priority="441" operator="containsText" text="pagebreak">
      <formula>NOT(ISERROR(SEARCH(("pagebreak"),(A8))))</formula>
    </cfRule>
  </conditionalFormatting>
  <conditionalFormatting sqref="A8">
    <cfRule type="containsText" dxfId="68" priority="442" operator="containsText" text="headline">
      <formula>NOT(ISERROR(SEARCH(("headline"),(A8))))</formula>
    </cfRule>
  </conditionalFormatting>
  <conditionalFormatting sqref="BI8:BL8">
    <cfRule type="expression" dxfId="67" priority="443">
      <formula>"$A6 =""text"""</formula>
    </cfRule>
  </conditionalFormatting>
  <conditionalFormatting sqref="J8:AF8">
    <cfRule type="expression" dxfId="66" priority="444">
      <formula>"$A6 =""text"""</formula>
    </cfRule>
  </conditionalFormatting>
  <conditionalFormatting sqref="AL8:BH8">
    <cfRule type="expression" dxfId="65" priority="445">
      <formula>"$A6 =""text"""</formula>
    </cfRule>
  </conditionalFormatting>
  <conditionalFormatting sqref="CK8:CN8">
    <cfRule type="expression" dxfId="64" priority="446">
      <formula>"$A6 =""text"""</formula>
    </cfRule>
  </conditionalFormatting>
  <conditionalFormatting sqref="CP8:DP8">
    <cfRule type="expression" dxfId="63" priority="447">
      <formula>"$A6 =""text"""</formula>
    </cfRule>
  </conditionalFormatting>
  <conditionalFormatting sqref="CP8:DL8">
    <cfRule type="expression" dxfId="62" priority="448">
      <formula>"$A6 =""text"""</formula>
    </cfRule>
  </conditionalFormatting>
  <conditionalFormatting sqref="EO8:ER8">
    <cfRule type="expression" dxfId="61" priority="449">
      <formula>"$A6 =""text"""</formula>
    </cfRule>
  </conditionalFormatting>
  <conditionalFormatting sqref="FR8:FT8">
    <cfRule type="expression" dxfId="60" priority="450">
      <formula>"$A6 =""text"""</formula>
    </cfRule>
  </conditionalFormatting>
  <conditionalFormatting sqref="FQ8">
    <cfRule type="expression" dxfId="59" priority="451">
      <formula>"$A6 =""text"""</formula>
    </cfRule>
  </conditionalFormatting>
  <conditionalFormatting sqref="GS8:GV8">
    <cfRule type="expression" dxfId="58" priority="452">
      <formula>"$A6 =""text"""</formula>
    </cfRule>
  </conditionalFormatting>
  <conditionalFormatting sqref="HU8:HX8">
    <cfRule type="expression" dxfId="57" priority="453">
      <formula>"$A6 =""text"""</formula>
    </cfRule>
  </conditionalFormatting>
  <conditionalFormatting sqref="BN8:BT8">
    <cfRule type="expression" dxfId="56" priority="454">
      <formula>"$A6 =""text"""</formula>
    </cfRule>
  </conditionalFormatting>
  <conditionalFormatting sqref="DR8:EN8">
    <cfRule type="expression" dxfId="55" priority="455">
      <formula>"$A6 =""text"""</formula>
    </cfRule>
  </conditionalFormatting>
  <conditionalFormatting sqref="BU8:CJ8">
    <cfRule type="expression" dxfId="54" priority="456">
      <formula>"$A6 =""text"""</formula>
    </cfRule>
  </conditionalFormatting>
  <conditionalFormatting sqref="ET8:FP8">
    <cfRule type="expression" dxfId="53" priority="457">
      <formula>"$A6 =""text"""</formula>
    </cfRule>
  </conditionalFormatting>
  <conditionalFormatting sqref="FV8:GR8">
    <cfRule type="expression" dxfId="52" priority="458">
      <formula>"$A6 =""text"""</formula>
    </cfRule>
  </conditionalFormatting>
  <conditionalFormatting sqref="GX8:HT8">
    <cfRule type="expression" dxfId="51" priority="459">
      <formula>"$A6 =""text"""</formula>
    </cfRule>
  </conditionalFormatting>
  <conditionalFormatting sqref="A11">
    <cfRule type="containsText" dxfId="50" priority="460" operator="containsText" text="question">
      <formula>NOT(ISERROR(SEARCH(("question"),(A11))))</formula>
    </cfRule>
  </conditionalFormatting>
  <conditionalFormatting sqref="A11">
    <cfRule type="containsText" dxfId="49" priority="461" operator="containsText" text="text">
      <formula>NOT(ISERROR(SEARCH(("text"),(A11))))</formula>
    </cfRule>
  </conditionalFormatting>
  <conditionalFormatting sqref="A11">
    <cfRule type="containsText" dxfId="48" priority="462" operator="containsText" text="pagebreak">
      <formula>NOT(ISERROR(SEARCH(("pagebreak"),(A11))))</formula>
    </cfRule>
  </conditionalFormatting>
  <conditionalFormatting sqref="A11">
    <cfRule type="containsText" dxfId="47" priority="463" operator="containsText" text="headline">
      <formula>NOT(ISERROR(SEARCH(("headline"),(A11))))</formula>
    </cfRule>
  </conditionalFormatting>
  <conditionalFormatting sqref="BI11:BL11">
    <cfRule type="expression" dxfId="46" priority="464">
      <formula>"$A6 =""text"""</formula>
    </cfRule>
  </conditionalFormatting>
  <conditionalFormatting sqref="J11:AF11">
    <cfRule type="expression" dxfId="45" priority="465">
      <formula>"$A6 =""text"""</formula>
    </cfRule>
  </conditionalFormatting>
  <conditionalFormatting sqref="AL11:BH11">
    <cfRule type="expression" dxfId="44" priority="466">
      <formula>"$A6 =""text"""</formula>
    </cfRule>
  </conditionalFormatting>
  <conditionalFormatting sqref="CK11:CN11">
    <cfRule type="expression" dxfId="43" priority="467">
      <formula>"$A6 =""text"""</formula>
    </cfRule>
  </conditionalFormatting>
  <conditionalFormatting sqref="CP11:DP11">
    <cfRule type="expression" dxfId="42" priority="468">
      <formula>"$A6 =""text"""</formula>
    </cfRule>
  </conditionalFormatting>
  <conditionalFormatting sqref="CP11:DL11">
    <cfRule type="expression" dxfId="41" priority="469">
      <formula>"$A6 =""text"""</formula>
    </cfRule>
  </conditionalFormatting>
  <conditionalFormatting sqref="EO11:ER11">
    <cfRule type="expression" dxfId="40" priority="470">
      <formula>"$A6 =""text"""</formula>
    </cfRule>
  </conditionalFormatting>
  <conditionalFormatting sqref="FR11:FT11">
    <cfRule type="expression" dxfId="39" priority="471">
      <formula>"$A6 =""text"""</formula>
    </cfRule>
  </conditionalFormatting>
  <conditionalFormatting sqref="FQ11">
    <cfRule type="expression" dxfId="38" priority="472">
      <formula>"$A6 =""text"""</formula>
    </cfRule>
  </conditionalFormatting>
  <conditionalFormatting sqref="GS11:GV11">
    <cfRule type="expression" dxfId="37" priority="473">
      <formula>"$A6 =""text"""</formula>
    </cfRule>
  </conditionalFormatting>
  <conditionalFormatting sqref="HU11:HX11">
    <cfRule type="expression" dxfId="36" priority="474">
      <formula>"$A6 =""text"""</formula>
    </cfRule>
  </conditionalFormatting>
  <conditionalFormatting sqref="BN11:BT11">
    <cfRule type="expression" dxfId="35" priority="475">
      <formula>"$A6 =""text"""</formula>
    </cfRule>
  </conditionalFormatting>
  <conditionalFormatting sqref="DR11:EN11">
    <cfRule type="expression" dxfId="34" priority="476">
      <formula>"$A6 =""text"""</formula>
    </cfRule>
  </conditionalFormatting>
  <conditionalFormatting sqref="BU11:CJ11">
    <cfRule type="expression" dxfId="33" priority="477">
      <formula>"$A6 =""text"""</formula>
    </cfRule>
  </conditionalFormatting>
  <conditionalFormatting sqref="ET11:FP11">
    <cfRule type="expression" dxfId="32" priority="478">
      <formula>"$A6 =""text"""</formula>
    </cfRule>
  </conditionalFormatting>
  <conditionalFormatting sqref="FV11:GR11">
    <cfRule type="expression" dxfId="31" priority="479">
      <formula>"$A6 =""text"""</formula>
    </cfRule>
  </conditionalFormatting>
  <conditionalFormatting sqref="GX11:HT11">
    <cfRule type="expression" dxfId="30" priority="480">
      <formula>"$A6 =""text"""</formula>
    </cfRule>
  </conditionalFormatting>
  <conditionalFormatting sqref="BM53">
    <cfRule type="expression" dxfId="29" priority="481">
      <formula>"$A6 =""text"""</formula>
    </cfRule>
  </conditionalFormatting>
  <conditionalFormatting sqref="BM21">
    <cfRule type="expression" dxfId="28" priority="482">
      <formula>"$A6 =""text"""</formula>
    </cfRule>
  </conditionalFormatting>
  <conditionalFormatting sqref="BM63">
    <cfRule type="expression" dxfId="27" priority="483">
      <formula>"$A6 =""text"""</formula>
    </cfRule>
  </conditionalFormatting>
  <conditionalFormatting sqref="BM9">
    <cfRule type="expression" dxfId="26" priority="484">
      <formula>"$A6 =""text"""</formula>
    </cfRule>
  </conditionalFormatting>
  <conditionalFormatting sqref="BM30">
    <cfRule type="expression" dxfId="25" priority="485">
      <formula>"$A6 =""text"""</formula>
    </cfRule>
  </conditionalFormatting>
  <conditionalFormatting sqref="BM5">
    <cfRule type="expression" dxfId="24" priority="486">
      <formula>"$A6 =""text"""</formula>
    </cfRule>
  </conditionalFormatting>
  <conditionalFormatting sqref="BM12">
    <cfRule type="expression" dxfId="23" priority="487">
      <formula>"$A6 =""text"""</formula>
    </cfRule>
  </conditionalFormatting>
  <conditionalFormatting sqref="BM26">
    <cfRule type="expression" dxfId="22" priority="488">
      <formula>"$A6 =""text"""</formula>
    </cfRule>
  </conditionalFormatting>
  <conditionalFormatting sqref="BM27">
    <cfRule type="expression" dxfId="21" priority="489">
      <formula>"$A6 =""text"""</formula>
    </cfRule>
  </conditionalFormatting>
  <conditionalFormatting sqref="BM33:BM35">
    <cfRule type="expression" dxfId="20" priority="490">
      <formula>"$A6 =""text"""</formula>
    </cfRule>
  </conditionalFormatting>
  <conditionalFormatting sqref="BM39:BM41">
    <cfRule type="expression" dxfId="19" priority="491">
      <formula>"$A6 =""text"""</formula>
    </cfRule>
  </conditionalFormatting>
  <conditionalFormatting sqref="BM45:BM46">
    <cfRule type="expression" dxfId="18" priority="492">
      <formula>"$A6 =""text"""</formula>
    </cfRule>
  </conditionalFormatting>
  <conditionalFormatting sqref="BM52">
    <cfRule type="expression" dxfId="17" priority="493">
      <formula>"$A6 =""text"""</formula>
    </cfRule>
  </conditionalFormatting>
  <conditionalFormatting sqref="BM54">
    <cfRule type="expression" dxfId="16" priority="494">
      <formula>"$A6 =""text"""</formula>
    </cfRule>
  </conditionalFormatting>
  <conditionalFormatting sqref="BM56">
    <cfRule type="expression" dxfId="15" priority="495">
      <formula>"$A6 =""text"""</formula>
    </cfRule>
  </conditionalFormatting>
  <conditionalFormatting sqref="BM60">
    <cfRule type="expression" dxfId="14" priority="496">
      <formula>"$A6 =""text"""</formula>
    </cfRule>
  </conditionalFormatting>
  <conditionalFormatting sqref="BM61">
    <cfRule type="expression" dxfId="13" priority="497">
      <formula>"$A6 =""text"""</formula>
    </cfRule>
  </conditionalFormatting>
  <conditionalFormatting sqref="A32">
    <cfRule type="containsText" dxfId="12" priority="498" operator="containsText" text="question">
      <formula>NOT(ISERROR(SEARCH(("question"),(A32))))</formula>
    </cfRule>
  </conditionalFormatting>
  <conditionalFormatting sqref="A32">
    <cfRule type="containsText" dxfId="11" priority="499" operator="containsText" text="text">
      <formula>NOT(ISERROR(SEARCH(("text"),(A32))))</formula>
    </cfRule>
  </conditionalFormatting>
  <conditionalFormatting sqref="A32">
    <cfRule type="containsText" dxfId="10" priority="500" operator="containsText" text="pagebreak">
      <formula>NOT(ISERROR(SEARCH(("pagebreak"),(A32))))</formula>
    </cfRule>
  </conditionalFormatting>
  <conditionalFormatting sqref="A32">
    <cfRule type="containsText" dxfId="9" priority="501" operator="containsText" text="headline">
      <formula>NOT(ISERROR(SEARCH(("headline"),(A32))))</formula>
    </cfRule>
  </conditionalFormatting>
  <conditionalFormatting sqref="AP32:BL32">
    <cfRule type="expression" dxfId="8" priority="502">
      <formula>"$A6 =""text"""</formula>
    </cfRule>
  </conditionalFormatting>
  <conditionalFormatting sqref="CK32:CN32">
    <cfRule type="expression" dxfId="7" priority="503">
      <formula>"$A6 =""text"""</formula>
    </cfRule>
  </conditionalFormatting>
  <conditionalFormatting sqref="CT32:DP32">
    <cfRule type="expression" dxfId="6" priority="504">
      <formula>"$A6 =""text"""</formula>
    </cfRule>
  </conditionalFormatting>
  <conditionalFormatting sqref="DV32:ER32">
    <cfRule type="expression" dxfId="5" priority="505">
      <formula>"$A6 =""text"""</formula>
    </cfRule>
  </conditionalFormatting>
  <conditionalFormatting sqref="EX32:FT32">
    <cfRule type="expression" dxfId="4" priority="506">
      <formula>"$A6 =""text"""</formula>
    </cfRule>
  </conditionalFormatting>
  <conditionalFormatting sqref="FZ32:GV32">
    <cfRule type="expression" dxfId="3" priority="507">
      <formula>"$A6 =""text"""</formula>
    </cfRule>
  </conditionalFormatting>
  <conditionalFormatting sqref="HB32:HX32">
    <cfRule type="expression" dxfId="2" priority="508">
      <formula>"$A6 =""text"""</formula>
    </cfRule>
  </conditionalFormatting>
  <conditionalFormatting sqref="BU32:CB32">
    <cfRule type="expression" dxfId="1" priority="509">
      <formula>"$A6 =""text"""</formula>
    </cfRule>
  </conditionalFormatting>
  <conditionalFormatting sqref="BR32:BT32">
    <cfRule type="expression" dxfId="0" priority="510">
      <formula>"$A6 =""text"""</formula>
    </cfRule>
  </conditionalFormatting>
  <dataValidations count="1">
    <dataValidation type="list" allowBlank="1" showErrorMessage="1" sqref="B5" xr:uid="{00000000-0002-0000-0100-000000000000}">
      <formula1>"SingleChoice,MultipleChoice,YesNoSwitch,KNOB,TextString"</formula1>
    </dataValidation>
  </dataValidations>
  <hyperlinks>
    <hyperlink ref="B2" r:id="rId1" xr:uid="{00000000-0004-0000-0100-000000000000}"/>
    <hyperlink ref="B3" r:id="rId2" xr:uid="{00000000-0004-0000-0100-000001000000}"/>
  </hyperlinks>
  <pageMargins left="0.7" right="0.7" top="0.78749999999999998" bottom="0.78749999999999998" header="0" footer="0"/>
  <pageSetup scale="0" orientation="portrait"/>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Baseline</vt:lpstr>
      <vt:lpstr>FollowUp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reviewer</cp:lastModifiedBy>
  <dcterms:created xsi:type="dcterms:W3CDTF">2020-03-28T16:54:59Z</dcterms:created>
  <dcterms:modified xsi:type="dcterms:W3CDTF">2024-04-25T11:25:35Z</dcterms:modified>
</cp:coreProperties>
</file>